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C\Desktop\"/>
    </mc:Choice>
  </mc:AlternateContent>
  <xr:revisionPtr revIDLastSave="0" documentId="13_ncr:1_{6CDF8F6F-D8FC-4BA7-83EF-64716AB021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Combos" sheetId="2" r:id="rId1"/>
    <sheet name="Unique Combos" sheetId="4" r:id="rId2"/>
    <sheet name="Visual Data" sheetId="5" r:id="rId3"/>
    <sheet name="Gender Odds" sheetId="6" r:id="rId4"/>
    <sheet name="Pal Stats" sheetId="7" r:id="rId5"/>
    <sheet name="UniqueData" sheetId="8" state="hidden" r:id="rId6"/>
    <sheet name="Data" sheetId="9" state="hidden" r:id="rId7"/>
    <sheet name="ReverseSearchData" sheetId="10" state="hidden" r:id="rId8"/>
    <sheet name="Image Import" sheetId="11" state="hidden" r:id="rId9"/>
    <sheet name="PalData" sheetId="13" state="hidden" r:id="rId10"/>
  </sheets>
  <definedNames>
    <definedName name="_xlnm._FilterDatabase" localSheetId="6" hidden="1">Data!$A$2:$B$140</definedName>
    <definedName name="_xlnm._FilterDatabase" localSheetId="4" hidden="1">'Pal Stats'!$A$2:$AH$140</definedName>
    <definedName name="PalData">PalData!$A$1:$BW$139</definedName>
    <definedName name="PalData_Header">PalData!$A$1:$BW$1</definedName>
    <definedName name="PalNames">PalData!$A$2:$A$139</definedName>
    <definedName name="PALUNIQUECOMBO">_xludf.LAMBDA(parent1, parent2, OR(IF(COUNTIF(UniqueData!$L$2:$L$62, parent1 &amp;parent2)&gt;0, TRUE, FALSE),IF(COUNTIF(UniqueData!$M$2:$M$62, parent1 &amp;parent2)&gt;0, TRUE, FALSE)))</definedName>
    <definedName name="PALUNIQUECOMBOCHILD">_xludf.LAMBDA(parent1, parent2, IF(PALUNIQUECOMBO(parent1,parent2),IFERROR(INDEX(UniqueData!$E$2:$M$62,MATCH(parent1&amp;parent2,UniqueData!$L$2:$L$62,0),1),INDEX(UniqueData!$E$2:$M$62,MATCH(parent1&amp;parent2,UniqueData!$M$2:$M$62,0),1)),))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4" i="10" l="1"/>
  <c r="A214" i="10"/>
  <c r="B213" i="10"/>
  <c r="A213" i="10"/>
  <c r="B212" i="10"/>
  <c r="A212" i="10"/>
  <c r="B211" i="10"/>
  <c r="A211" i="10"/>
  <c r="B210" i="10"/>
  <c r="A210" i="10"/>
  <c r="B209" i="10"/>
  <c r="A209" i="10"/>
  <c r="B208" i="10"/>
  <c r="A208" i="10"/>
  <c r="B207" i="10"/>
  <c r="A207" i="10"/>
  <c r="B206" i="10"/>
  <c r="A206" i="10"/>
  <c r="B205" i="10"/>
  <c r="A205" i="10"/>
  <c r="B204" i="10"/>
  <c r="A204" i="10"/>
  <c r="B203" i="10"/>
  <c r="A203" i="10"/>
  <c r="B202" i="10"/>
  <c r="A202" i="10"/>
  <c r="B201" i="10"/>
  <c r="A201" i="10"/>
  <c r="B200" i="10"/>
  <c r="A200" i="10"/>
  <c r="B199" i="10"/>
  <c r="A199" i="10"/>
  <c r="B198" i="10"/>
  <c r="A198" i="10"/>
  <c r="B197" i="10"/>
  <c r="A197" i="10"/>
  <c r="B196" i="10"/>
  <c r="A196" i="10"/>
  <c r="B195" i="10"/>
  <c r="A195" i="10"/>
  <c r="B194" i="10"/>
  <c r="A194" i="10"/>
  <c r="B193" i="10"/>
  <c r="A193" i="10"/>
  <c r="B192" i="10"/>
  <c r="A192" i="10"/>
  <c r="B191" i="10"/>
  <c r="A191" i="10"/>
  <c r="B190" i="10"/>
  <c r="A190" i="10"/>
  <c r="B189" i="10"/>
  <c r="A189" i="10"/>
  <c r="B188" i="10"/>
  <c r="A188" i="10"/>
  <c r="B187" i="10"/>
  <c r="A187" i="10"/>
  <c r="B186" i="10"/>
  <c r="A186" i="10"/>
  <c r="B185" i="10"/>
  <c r="A185" i="10"/>
  <c r="B184" i="10"/>
  <c r="A184" i="10"/>
  <c r="B183" i="10"/>
  <c r="A183" i="10"/>
  <c r="B182" i="10"/>
  <c r="A182" i="10"/>
  <c r="B181" i="10"/>
  <c r="A181" i="10"/>
  <c r="B180" i="10"/>
  <c r="A180" i="10"/>
  <c r="B179" i="10"/>
  <c r="A179" i="10"/>
  <c r="B178" i="10"/>
  <c r="A178" i="10"/>
  <c r="B177" i="10"/>
  <c r="A177" i="10"/>
  <c r="B176" i="10"/>
  <c r="A176" i="10"/>
  <c r="B175" i="10"/>
  <c r="A175" i="10"/>
  <c r="B174" i="10"/>
  <c r="A174" i="10"/>
  <c r="B173" i="10"/>
  <c r="A173" i="10"/>
  <c r="B172" i="10"/>
  <c r="A172" i="10"/>
  <c r="B171" i="10"/>
  <c r="A171" i="10"/>
  <c r="B170" i="10"/>
  <c r="A170" i="10"/>
  <c r="B169" i="10"/>
  <c r="A169" i="10"/>
  <c r="B168" i="10"/>
  <c r="A168" i="10"/>
  <c r="B167" i="10"/>
  <c r="A167" i="10"/>
  <c r="B166" i="10"/>
  <c r="A166" i="10"/>
  <c r="B165" i="10"/>
  <c r="A165" i="10"/>
  <c r="B164" i="10"/>
  <c r="A164" i="10"/>
  <c r="B163" i="10"/>
  <c r="A163" i="10"/>
  <c r="B162" i="10"/>
  <c r="A162" i="10"/>
  <c r="B161" i="10"/>
  <c r="A161" i="10"/>
  <c r="B160" i="10"/>
  <c r="A160" i="10"/>
  <c r="B159" i="10"/>
  <c r="A159" i="10"/>
  <c r="B158" i="10"/>
  <c r="A158" i="10"/>
  <c r="B157" i="10"/>
  <c r="A157" i="10"/>
  <c r="B156" i="10"/>
  <c r="A156" i="10"/>
  <c r="B155" i="10"/>
  <c r="A155" i="10"/>
  <c r="B154" i="10"/>
  <c r="A154" i="10"/>
  <c r="B153" i="10"/>
  <c r="A153" i="10"/>
  <c r="B152" i="10"/>
  <c r="A152" i="10"/>
  <c r="B151" i="10"/>
  <c r="A151" i="10"/>
  <c r="B150" i="10"/>
  <c r="A150" i="10"/>
  <c r="B149" i="10"/>
  <c r="A149" i="10"/>
  <c r="B148" i="10"/>
  <c r="A148" i="10"/>
  <c r="B147" i="10"/>
  <c r="A147" i="10"/>
  <c r="B146" i="10"/>
  <c r="A146" i="10"/>
  <c r="B145" i="10"/>
  <c r="A145" i="10"/>
  <c r="B144" i="10"/>
  <c r="A144" i="10"/>
  <c r="B143" i="10"/>
  <c r="A143" i="10"/>
  <c r="B142" i="10"/>
  <c r="A142" i="10"/>
  <c r="B141" i="10"/>
  <c r="A141" i="10"/>
  <c r="B140" i="10"/>
  <c r="A140" i="10"/>
  <c r="B139" i="10"/>
  <c r="A139" i="10"/>
  <c r="B138" i="10"/>
  <c r="A138" i="10"/>
  <c r="B137" i="10"/>
  <c r="A137" i="10"/>
  <c r="B136" i="10"/>
  <c r="A136" i="10"/>
  <c r="B135" i="10"/>
  <c r="A135" i="10"/>
  <c r="B134" i="10"/>
  <c r="A134" i="10"/>
  <c r="B133" i="10"/>
  <c r="A133" i="10"/>
  <c r="B132" i="10"/>
  <c r="A132" i="10"/>
  <c r="B131" i="10"/>
  <c r="A131" i="10"/>
  <c r="B130" i="10"/>
  <c r="A130" i="10"/>
  <c r="B129" i="10"/>
  <c r="A129" i="10"/>
  <c r="B128" i="10"/>
  <c r="A128" i="10"/>
  <c r="B127" i="10"/>
  <c r="A127" i="10"/>
  <c r="B126" i="10"/>
  <c r="A126" i="10"/>
  <c r="B125" i="10"/>
  <c r="A125" i="10"/>
  <c r="B124" i="10"/>
  <c r="A124" i="10"/>
  <c r="B123" i="10"/>
  <c r="A123" i="10"/>
  <c r="B122" i="10"/>
  <c r="A122" i="10"/>
  <c r="B121" i="10"/>
  <c r="A121" i="10"/>
  <c r="B120" i="10"/>
  <c r="A120" i="10"/>
  <c r="B119" i="10"/>
  <c r="A119" i="10"/>
  <c r="B118" i="10"/>
  <c r="A118" i="10"/>
  <c r="B117" i="10"/>
  <c r="A117" i="10"/>
  <c r="B116" i="10"/>
  <c r="A116" i="10"/>
  <c r="B115" i="10"/>
  <c r="A115" i="10"/>
  <c r="B114" i="10"/>
  <c r="A114" i="10"/>
  <c r="B113" i="10"/>
  <c r="A113" i="10"/>
  <c r="B112" i="10"/>
  <c r="A112" i="10"/>
  <c r="B111" i="10"/>
  <c r="A111" i="10"/>
  <c r="B110" i="10"/>
  <c r="A110" i="10"/>
  <c r="B109" i="10"/>
  <c r="A109" i="10"/>
  <c r="E108" i="10"/>
  <c r="D108" i="10"/>
  <c r="B108" i="10"/>
  <c r="A108" i="10"/>
  <c r="E107" i="10"/>
  <c r="D107" i="10"/>
  <c r="B107" i="10"/>
  <c r="A107" i="10"/>
  <c r="E106" i="10"/>
  <c r="D106" i="10"/>
  <c r="B106" i="10"/>
  <c r="A106" i="10"/>
  <c r="E105" i="10"/>
  <c r="D105" i="10"/>
  <c r="B105" i="10"/>
  <c r="A105" i="10"/>
  <c r="E104" i="10"/>
  <c r="D104" i="10"/>
  <c r="B104" i="10"/>
  <c r="A104" i="10"/>
  <c r="E103" i="10"/>
  <c r="D103" i="10"/>
  <c r="B103" i="10"/>
  <c r="A103" i="10"/>
  <c r="E102" i="10"/>
  <c r="D102" i="10"/>
  <c r="B102" i="10"/>
  <c r="A102" i="10"/>
  <c r="E101" i="10"/>
  <c r="D101" i="10"/>
  <c r="B101" i="10"/>
  <c r="A101" i="10"/>
  <c r="E100" i="10"/>
  <c r="D100" i="10"/>
  <c r="B100" i="10"/>
  <c r="A100" i="10"/>
  <c r="E99" i="10"/>
  <c r="D99" i="10"/>
  <c r="B99" i="10"/>
  <c r="A99" i="10"/>
  <c r="E98" i="10"/>
  <c r="D98" i="10"/>
  <c r="B98" i="10"/>
  <c r="A98" i="10"/>
  <c r="E97" i="10"/>
  <c r="D97" i="10"/>
  <c r="B97" i="10"/>
  <c r="A97" i="10"/>
  <c r="E96" i="10"/>
  <c r="D96" i="10"/>
  <c r="B96" i="10"/>
  <c r="A96" i="10"/>
  <c r="E95" i="10"/>
  <c r="D95" i="10"/>
  <c r="B95" i="10"/>
  <c r="A95" i="10"/>
  <c r="E94" i="10"/>
  <c r="D94" i="10"/>
  <c r="B94" i="10"/>
  <c r="A94" i="10"/>
  <c r="E93" i="10"/>
  <c r="D93" i="10"/>
  <c r="B93" i="10"/>
  <c r="A93" i="10"/>
  <c r="E92" i="10"/>
  <c r="D92" i="10"/>
  <c r="B92" i="10"/>
  <c r="A92" i="10"/>
  <c r="E91" i="10"/>
  <c r="D91" i="10"/>
  <c r="B91" i="10"/>
  <c r="A91" i="10"/>
  <c r="E90" i="10"/>
  <c r="D90" i="10"/>
  <c r="B90" i="10"/>
  <c r="A90" i="10"/>
  <c r="E89" i="10"/>
  <c r="D89" i="10"/>
  <c r="B89" i="10"/>
  <c r="A89" i="10"/>
  <c r="E88" i="10"/>
  <c r="D88" i="10"/>
  <c r="B88" i="10"/>
  <c r="A88" i="10"/>
  <c r="E87" i="10"/>
  <c r="D87" i="10"/>
  <c r="B87" i="10"/>
  <c r="A87" i="10"/>
  <c r="E86" i="10"/>
  <c r="D86" i="10"/>
  <c r="B86" i="10"/>
  <c r="A86" i="10"/>
  <c r="E85" i="10"/>
  <c r="D85" i="10"/>
  <c r="B85" i="10"/>
  <c r="A85" i="10"/>
  <c r="E84" i="10"/>
  <c r="D84" i="10"/>
  <c r="B84" i="10"/>
  <c r="A84" i="10"/>
  <c r="E83" i="10"/>
  <c r="D83" i="10"/>
  <c r="B83" i="10"/>
  <c r="A83" i="10"/>
  <c r="E82" i="10"/>
  <c r="D82" i="10"/>
  <c r="B82" i="10"/>
  <c r="A82" i="10"/>
  <c r="E81" i="10"/>
  <c r="D81" i="10"/>
  <c r="B81" i="10"/>
  <c r="A81" i="10"/>
  <c r="E80" i="10"/>
  <c r="D80" i="10"/>
  <c r="B80" i="10"/>
  <c r="A80" i="10"/>
  <c r="E79" i="10"/>
  <c r="D79" i="10"/>
  <c r="B79" i="10"/>
  <c r="A79" i="10"/>
  <c r="E78" i="10"/>
  <c r="D78" i="10"/>
  <c r="B78" i="10"/>
  <c r="A78" i="10"/>
  <c r="E77" i="10"/>
  <c r="D77" i="10"/>
  <c r="B77" i="10"/>
  <c r="A77" i="10"/>
  <c r="E76" i="10"/>
  <c r="D76" i="10"/>
  <c r="B76" i="10"/>
  <c r="A76" i="10"/>
  <c r="E75" i="10"/>
  <c r="D75" i="10"/>
  <c r="B75" i="10"/>
  <c r="A75" i="10"/>
  <c r="E74" i="10"/>
  <c r="D74" i="10"/>
  <c r="B74" i="10"/>
  <c r="A74" i="10"/>
  <c r="E73" i="10"/>
  <c r="D73" i="10"/>
  <c r="B73" i="10"/>
  <c r="A73" i="10"/>
  <c r="E72" i="10"/>
  <c r="D72" i="10"/>
  <c r="B72" i="10"/>
  <c r="A72" i="10"/>
  <c r="E71" i="10"/>
  <c r="D71" i="10"/>
  <c r="B71" i="10"/>
  <c r="A71" i="10"/>
  <c r="E70" i="10"/>
  <c r="D70" i="10"/>
  <c r="B70" i="10"/>
  <c r="A70" i="10"/>
  <c r="E69" i="10"/>
  <c r="D69" i="10"/>
  <c r="B69" i="10"/>
  <c r="A69" i="10"/>
  <c r="E68" i="10"/>
  <c r="D68" i="10"/>
  <c r="B68" i="10"/>
  <c r="A68" i="10"/>
  <c r="E67" i="10"/>
  <c r="D67" i="10"/>
  <c r="B67" i="10"/>
  <c r="A67" i="10"/>
  <c r="E66" i="10"/>
  <c r="D66" i="10"/>
  <c r="B66" i="10"/>
  <c r="A66" i="10"/>
  <c r="E65" i="10"/>
  <c r="D65" i="10"/>
  <c r="B65" i="10"/>
  <c r="A65" i="10"/>
  <c r="I64" i="10"/>
  <c r="E64" i="10"/>
  <c r="D64" i="10"/>
  <c r="B64" i="10"/>
  <c r="A64" i="10"/>
  <c r="I63" i="10"/>
  <c r="E63" i="10"/>
  <c r="D63" i="10"/>
  <c r="B63" i="10"/>
  <c r="A63" i="10"/>
  <c r="I62" i="10"/>
  <c r="E62" i="10"/>
  <c r="D62" i="10"/>
  <c r="B62" i="10"/>
  <c r="A62" i="10"/>
  <c r="I61" i="10"/>
  <c r="E61" i="10"/>
  <c r="D61" i="10"/>
  <c r="B61" i="10"/>
  <c r="A61" i="10"/>
  <c r="I60" i="10"/>
  <c r="E60" i="10"/>
  <c r="D60" i="10"/>
  <c r="B60" i="10"/>
  <c r="A60" i="10"/>
  <c r="I59" i="10"/>
  <c r="E59" i="10"/>
  <c r="D59" i="10"/>
  <c r="B59" i="10"/>
  <c r="A59" i="10"/>
  <c r="I58" i="10"/>
  <c r="E58" i="10"/>
  <c r="D58" i="10"/>
  <c r="B58" i="10"/>
  <c r="A58" i="10"/>
  <c r="I57" i="10"/>
  <c r="E57" i="10"/>
  <c r="D57" i="10"/>
  <c r="B57" i="10"/>
  <c r="A57" i="10"/>
  <c r="I56" i="10"/>
  <c r="E56" i="10"/>
  <c r="D56" i="10"/>
  <c r="B56" i="10"/>
  <c r="A56" i="10"/>
  <c r="I55" i="10"/>
  <c r="E55" i="10"/>
  <c r="D55" i="10"/>
  <c r="B55" i="10"/>
  <c r="A55" i="10"/>
  <c r="I54" i="10"/>
  <c r="E54" i="10"/>
  <c r="D54" i="10"/>
  <c r="B54" i="10"/>
  <c r="A54" i="10"/>
  <c r="I53" i="10"/>
  <c r="E53" i="10"/>
  <c r="D53" i="10"/>
  <c r="B53" i="10"/>
  <c r="A53" i="10"/>
  <c r="I52" i="10"/>
  <c r="E52" i="10"/>
  <c r="D52" i="10"/>
  <c r="B52" i="10"/>
  <c r="A52" i="10"/>
  <c r="I51" i="10"/>
  <c r="E51" i="10"/>
  <c r="D51" i="10"/>
  <c r="B51" i="10"/>
  <c r="A51" i="10"/>
  <c r="I50" i="10"/>
  <c r="E50" i="10"/>
  <c r="D50" i="10"/>
  <c r="B50" i="10"/>
  <c r="A50" i="10"/>
  <c r="I49" i="10"/>
  <c r="E49" i="10"/>
  <c r="D49" i="10"/>
  <c r="B49" i="10"/>
  <c r="A49" i="10"/>
  <c r="I48" i="10"/>
  <c r="E48" i="10"/>
  <c r="D48" i="10"/>
  <c r="B48" i="10"/>
  <c r="A48" i="10"/>
  <c r="I47" i="10"/>
  <c r="E47" i="10"/>
  <c r="D47" i="10"/>
  <c r="B47" i="10"/>
  <c r="A47" i="10"/>
  <c r="I46" i="10"/>
  <c r="E46" i="10"/>
  <c r="D46" i="10"/>
  <c r="B46" i="10"/>
  <c r="A46" i="10"/>
  <c r="I45" i="10"/>
  <c r="E45" i="10"/>
  <c r="D45" i="10"/>
  <c r="B45" i="10"/>
  <c r="A45" i="10"/>
  <c r="I44" i="10"/>
  <c r="E44" i="10"/>
  <c r="D44" i="10"/>
  <c r="B44" i="10"/>
  <c r="A44" i="10"/>
  <c r="I43" i="10"/>
  <c r="E43" i="10"/>
  <c r="D43" i="10"/>
  <c r="B43" i="10"/>
  <c r="A43" i="10"/>
  <c r="I42" i="10"/>
  <c r="E42" i="10"/>
  <c r="D42" i="10"/>
  <c r="B42" i="10"/>
  <c r="A42" i="10"/>
  <c r="I41" i="10"/>
  <c r="E41" i="10"/>
  <c r="D41" i="10"/>
  <c r="B41" i="10"/>
  <c r="A41" i="10"/>
  <c r="I40" i="10"/>
  <c r="E40" i="10"/>
  <c r="D40" i="10"/>
  <c r="B40" i="10"/>
  <c r="A40" i="10"/>
  <c r="I39" i="10"/>
  <c r="E39" i="10"/>
  <c r="D39" i="10"/>
  <c r="B39" i="10"/>
  <c r="A39" i="10"/>
  <c r="I38" i="10"/>
  <c r="E38" i="10"/>
  <c r="D38" i="10"/>
  <c r="B38" i="10"/>
  <c r="A38" i="10"/>
  <c r="I37" i="10"/>
  <c r="E37" i="10"/>
  <c r="D37" i="10"/>
  <c r="B37" i="10"/>
  <c r="A37" i="10"/>
  <c r="I36" i="10"/>
  <c r="E36" i="10"/>
  <c r="D36" i="10"/>
  <c r="B36" i="10"/>
  <c r="A36" i="10"/>
  <c r="I35" i="10"/>
  <c r="E35" i="10"/>
  <c r="D35" i="10"/>
  <c r="B35" i="10"/>
  <c r="A35" i="10"/>
  <c r="I34" i="10"/>
  <c r="E34" i="10"/>
  <c r="D34" i="10"/>
  <c r="B34" i="10"/>
  <c r="A34" i="10"/>
  <c r="I33" i="10"/>
  <c r="E33" i="10"/>
  <c r="D33" i="10"/>
  <c r="B33" i="10"/>
  <c r="A33" i="10"/>
  <c r="I32" i="10"/>
  <c r="E32" i="10"/>
  <c r="D32" i="10"/>
  <c r="B32" i="10"/>
  <c r="A32" i="10"/>
  <c r="I31" i="10"/>
  <c r="E31" i="10"/>
  <c r="D31" i="10"/>
  <c r="B31" i="10"/>
  <c r="A31" i="10"/>
  <c r="I30" i="10"/>
  <c r="E30" i="10"/>
  <c r="D30" i="10"/>
  <c r="B30" i="10"/>
  <c r="A30" i="10"/>
  <c r="I29" i="10"/>
  <c r="E29" i="10"/>
  <c r="D29" i="10"/>
  <c r="B29" i="10"/>
  <c r="A29" i="10"/>
  <c r="I28" i="10"/>
  <c r="E28" i="10"/>
  <c r="D28" i="10"/>
  <c r="B28" i="10"/>
  <c r="A28" i="10"/>
  <c r="I27" i="10"/>
  <c r="E27" i="10"/>
  <c r="D27" i="10"/>
  <c r="B27" i="10"/>
  <c r="A27" i="10"/>
  <c r="I26" i="10"/>
  <c r="E26" i="10"/>
  <c r="D26" i="10"/>
  <c r="B26" i="10"/>
  <c r="A26" i="10"/>
  <c r="I25" i="10"/>
  <c r="E25" i="10"/>
  <c r="D25" i="10"/>
  <c r="B25" i="10"/>
  <c r="A25" i="10"/>
  <c r="I24" i="10"/>
  <c r="E24" i="10"/>
  <c r="D24" i="10"/>
  <c r="B24" i="10"/>
  <c r="A24" i="10"/>
  <c r="I23" i="10"/>
  <c r="E23" i="10"/>
  <c r="D23" i="10"/>
  <c r="B23" i="10"/>
  <c r="A23" i="10"/>
  <c r="I22" i="10"/>
  <c r="E22" i="10"/>
  <c r="D22" i="10"/>
  <c r="B22" i="10"/>
  <c r="A22" i="10"/>
  <c r="I21" i="10"/>
  <c r="E21" i="10"/>
  <c r="D21" i="10"/>
  <c r="B21" i="10"/>
  <c r="A21" i="10"/>
  <c r="I20" i="10"/>
  <c r="E20" i="10"/>
  <c r="D20" i="10"/>
  <c r="B20" i="10"/>
  <c r="A20" i="10"/>
  <c r="I19" i="10"/>
  <c r="E19" i="10"/>
  <c r="D19" i="10"/>
  <c r="B19" i="10"/>
  <c r="A19" i="10"/>
  <c r="I18" i="10"/>
  <c r="E18" i="10"/>
  <c r="D18" i="10"/>
  <c r="B18" i="10"/>
  <c r="A18" i="10"/>
  <c r="I17" i="10"/>
  <c r="E17" i="10"/>
  <c r="D17" i="10"/>
  <c r="B17" i="10"/>
  <c r="A17" i="10"/>
  <c r="I16" i="10"/>
  <c r="E16" i="10"/>
  <c r="D16" i="10"/>
  <c r="B16" i="10"/>
  <c r="A16" i="10"/>
  <c r="I15" i="10"/>
  <c r="E15" i="10"/>
  <c r="D15" i="10"/>
  <c r="B15" i="10"/>
  <c r="A15" i="10"/>
  <c r="I14" i="10"/>
  <c r="E14" i="10"/>
  <c r="D14" i="10"/>
  <c r="B14" i="10"/>
  <c r="A14" i="10"/>
  <c r="I13" i="10"/>
  <c r="E13" i="10"/>
  <c r="D13" i="10"/>
  <c r="B13" i="10"/>
  <c r="A13" i="10"/>
  <c r="I12" i="10"/>
  <c r="E12" i="10"/>
  <c r="D12" i="10"/>
  <c r="B12" i="10"/>
  <c r="A12" i="10"/>
  <c r="I11" i="10"/>
  <c r="E11" i="10"/>
  <c r="D11" i="10"/>
  <c r="B11" i="10"/>
  <c r="A11" i="10"/>
  <c r="I10" i="10"/>
  <c r="E10" i="10"/>
  <c r="D10" i="10"/>
  <c r="B10" i="10"/>
  <c r="A10" i="10"/>
  <c r="I9" i="10"/>
  <c r="E9" i="10"/>
  <c r="D9" i="10"/>
  <c r="B9" i="10"/>
  <c r="A9" i="10"/>
  <c r="I8" i="10"/>
  <c r="E8" i="10"/>
  <c r="D8" i="10"/>
  <c r="B8" i="10"/>
  <c r="A8" i="10"/>
  <c r="I7" i="10"/>
  <c r="E7" i="10"/>
  <c r="D7" i="10"/>
  <c r="B7" i="10"/>
  <c r="A7" i="10"/>
  <c r="I6" i="10"/>
  <c r="E6" i="10"/>
  <c r="D6" i="10"/>
  <c r="B6" i="10"/>
  <c r="A6" i="10"/>
  <c r="I5" i="10"/>
  <c r="E5" i="10"/>
  <c r="D5" i="10"/>
  <c r="B5" i="10"/>
  <c r="A5" i="10"/>
  <c r="I4" i="10"/>
  <c r="E4" i="10"/>
  <c r="D4" i="10"/>
  <c r="B4" i="10"/>
  <c r="A4" i="10"/>
  <c r="I3" i="10"/>
  <c r="H3" i="10"/>
  <c r="E3" i="10"/>
  <c r="D3" i="10"/>
  <c r="B3" i="10"/>
  <c r="A3" i="10"/>
  <c r="J3" i="10"/>
  <c r="J2" i="10" a="1"/>
  <c r="J2" i="10" s="1"/>
  <c r="I2" i="10"/>
  <c r="H2" i="10"/>
  <c r="G2" i="10"/>
  <c r="E2" i="10"/>
  <c r="D2" i="10"/>
  <c r="B2" i="10"/>
  <c r="A2" i="10"/>
  <c r="M79" i="8"/>
  <c r="L79" i="8"/>
  <c r="K79" i="8"/>
  <c r="J79" i="8"/>
  <c r="I79" i="8"/>
  <c r="H79" i="8"/>
  <c r="M78" i="8"/>
  <c r="L78" i="8"/>
  <c r="J78" i="8"/>
  <c r="I78" i="8"/>
  <c r="K78" i="8" s="1"/>
  <c r="H78" i="8"/>
  <c r="M77" i="8"/>
  <c r="L77" i="8"/>
  <c r="J77" i="8"/>
  <c r="I77" i="8"/>
  <c r="K77" i="8" s="1"/>
  <c r="H77" i="8"/>
  <c r="M76" i="8"/>
  <c r="L76" i="8"/>
  <c r="J76" i="8"/>
  <c r="I76" i="8"/>
  <c r="K76" i="8" s="1"/>
  <c r="H76" i="8"/>
  <c r="M75" i="8"/>
  <c r="L75" i="8"/>
  <c r="J75" i="8"/>
  <c r="I75" i="8"/>
  <c r="K75" i="8" s="1"/>
  <c r="H75" i="8"/>
  <c r="M74" i="8"/>
  <c r="L74" i="8"/>
  <c r="J74" i="8"/>
  <c r="I74" i="8"/>
  <c r="K74" i="8" s="1"/>
  <c r="H74" i="8"/>
  <c r="M73" i="8"/>
  <c r="L73" i="8"/>
  <c r="K73" i="8"/>
  <c r="J73" i="8"/>
  <c r="I73" i="8"/>
  <c r="H73" i="8"/>
  <c r="M72" i="8"/>
  <c r="L72" i="8"/>
  <c r="J72" i="8"/>
  <c r="I72" i="8"/>
  <c r="K72" i="8" s="1"/>
  <c r="H72" i="8"/>
  <c r="M71" i="8"/>
  <c r="L71" i="8"/>
  <c r="K71" i="8"/>
  <c r="J71" i="8"/>
  <c r="I71" i="8"/>
  <c r="H71" i="8"/>
  <c r="M70" i="8"/>
  <c r="L70" i="8"/>
  <c r="J70" i="8"/>
  <c r="I70" i="8"/>
  <c r="K70" i="8" s="1"/>
  <c r="H70" i="8"/>
  <c r="M69" i="8"/>
  <c r="L69" i="8"/>
  <c r="J69" i="8"/>
  <c r="I69" i="8"/>
  <c r="K69" i="8" s="1"/>
  <c r="H69" i="8"/>
  <c r="M68" i="8"/>
  <c r="L68" i="8"/>
  <c r="J68" i="8"/>
  <c r="I68" i="8"/>
  <c r="K68" i="8" s="1"/>
  <c r="H68" i="8"/>
  <c r="M67" i="8"/>
  <c r="L67" i="8"/>
  <c r="J67" i="8"/>
  <c r="I67" i="8"/>
  <c r="K67" i="8" s="1"/>
  <c r="H67" i="8"/>
  <c r="M66" i="8"/>
  <c r="L66" i="8"/>
  <c r="J66" i="8"/>
  <c r="I66" i="8"/>
  <c r="K66" i="8" s="1"/>
  <c r="H66" i="8"/>
  <c r="M65" i="8"/>
  <c r="L65" i="8"/>
  <c r="K65" i="8"/>
  <c r="J65" i="8"/>
  <c r="I65" i="8"/>
  <c r="H65" i="8"/>
  <c r="M64" i="8"/>
  <c r="L64" i="8"/>
  <c r="J64" i="8"/>
  <c r="I64" i="8"/>
  <c r="K64" i="8" s="1"/>
  <c r="H64" i="8"/>
  <c r="M63" i="8"/>
  <c r="L63" i="8"/>
  <c r="K63" i="8"/>
  <c r="J63" i="8"/>
  <c r="I63" i="8"/>
  <c r="H63" i="8"/>
  <c r="M62" i="8"/>
  <c r="L62" i="8"/>
  <c r="J62" i="8"/>
  <c r="I62" i="8"/>
  <c r="K62" i="8" s="1"/>
  <c r="H62" i="8"/>
  <c r="M61" i="8"/>
  <c r="L61" i="8"/>
  <c r="J61" i="8"/>
  <c r="I61" i="8"/>
  <c r="K61" i="8" s="1"/>
  <c r="H61" i="8"/>
  <c r="M60" i="8"/>
  <c r="L60" i="8"/>
  <c r="J60" i="8"/>
  <c r="I60" i="8"/>
  <c r="K60" i="8" s="1"/>
  <c r="H60" i="8"/>
  <c r="M59" i="8"/>
  <c r="L59" i="8"/>
  <c r="J59" i="8"/>
  <c r="I59" i="8"/>
  <c r="K59" i="8" s="1"/>
  <c r="H59" i="8"/>
  <c r="M58" i="8"/>
  <c r="L58" i="8"/>
  <c r="J58" i="8"/>
  <c r="I58" i="8"/>
  <c r="K58" i="8" s="1"/>
  <c r="H58" i="8"/>
  <c r="M57" i="8"/>
  <c r="L57" i="8"/>
  <c r="K57" i="8"/>
  <c r="J57" i="8"/>
  <c r="I57" i="8"/>
  <c r="H57" i="8"/>
  <c r="M56" i="8"/>
  <c r="L56" i="8"/>
  <c r="J56" i="8"/>
  <c r="I56" i="8"/>
  <c r="K56" i="8" s="1"/>
  <c r="H56" i="8"/>
  <c r="M55" i="8"/>
  <c r="L55" i="8"/>
  <c r="K55" i="8"/>
  <c r="J55" i="8"/>
  <c r="I55" i="8"/>
  <c r="H55" i="8"/>
  <c r="M54" i="8"/>
  <c r="L54" i="8"/>
  <c r="J54" i="8"/>
  <c r="I54" i="8"/>
  <c r="K54" i="8" s="1"/>
  <c r="H54" i="8"/>
  <c r="M53" i="8"/>
  <c r="L53" i="8"/>
  <c r="J53" i="8"/>
  <c r="I53" i="8"/>
  <c r="K53" i="8" s="1"/>
  <c r="H53" i="8"/>
  <c r="M52" i="8"/>
  <c r="L52" i="8"/>
  <c r="J52" i="8"/>
  <c r="I52" i="8"/>
  <c r="K52" i="8" s="1"/>
  <c r="H52" i="8"/>
  <c r="M51" i="8"/>
  <c r="L51" i="8"/>
  <c r="J51" i="8"/>
  <c r="I51" i="8"/>
  <c r="K51" i="8" s="1"/>
  <c r="H51" i="8"/>
  <c r="M50" i="8"/>
  <c r="L50" i="8"/>
  <c r="J50" i="8"/>
  <c r="I50" i="8"/>
  <c r="K50" i="8" s="1"/>
  <c r="H50" i="8"/>
  <c r="M49" i="8"/>
  <c r="L49" i="8"/>
  <c r="K49" i="8"/>
  <c r="J49" i="8"/>
  <c r="I49" i="8"/>
  <c r="H49" i="8"/>
  <c r="M48" i="8"/>
  <c r="L48" i="8"/>
  <c r="J48" i="8"/>
  <c r="I48" i="8"/>
  <c r="K48" i="8" s="1"/>
  <c r="H48" i="8"/>
  <c r="M47" i="8"/>
  <c r="L47" i="8"/>
  <c r="K47" i="8"/>
  <c r="J47" i="8"/>
  <c r="I47" i="8"/>
  <c r="H47" i="8"/>
  <c r="M46" i="8"/>
  <c r="L46" i="8"/>
  <c r="J46" i="8"/>
  <c r="I46" i="8"/>
  <c r="K46" i="8" s="1"/>
  <c r="H46" i="8"/>
  <c r="M45" i="8"/>
  <c r="L45" i="8"/>
  <c r="J45" i="8"/>
  <c r="I45" i="8"/>
  <c r="K45" i="8" s="1"/>
  <c r="H45" i="8"/>
  <c r="M44" i="8"/>
  <c r="L44" i="8"/>
  <c r="J44" i="8"/>
  <c r="I44" i="8"/>
  <c r="K44" i="8" s="1"/>
  <c r="H44" i="8"/>
  <c r="M43" i="8"/>
  <c r="L43" i="8"/>
  <c r="J43" i="8"/>
  <c r="I43" i="8"/>
  <c r="K43" i="8" s="1"/>
  <c r="H43" i="8"/>
  <c r="M42" i="8"/>
  <c r="L42" i="8"/>
  <c r="J42" i="8"/>
  <c r="I42" i="8"/>
  <c r="K42" i="8" s="1"/>
  <c r="H42" i="8"/>
  <c r="M41" i="8"/>
  <c r="L41" i="8"/>
  <c r="K41" i="8"/>
  <c r="J41" i="8"/>
  <c r="I41" i="8"/>
  <c r="H41" i="8"/>
  <c r="M40" i="8"/>
  <c r="L40" i="8"/>
  <c r="J40" i="8"/>
  <c r="I40" i="8"/>
  <c r="K40" i="8" s="1"/>
  <c r="H40" i="8"/>
  <c r="M39" i="8"/>
  <c r="L39" i="8"/>
  <c r="K39" i="8"/>
  <c r="J39" i="8"/>
  <c r="I39" i="8"/>
  <c r="H39" i="8"/>
  <c r="M38" i="8"/>
  <c r="L38" i="8"/>
  <c r="J38" i="8"/>
  <c r="I38" i="8"/>
  <c r="K38" i="8" s="1"/>
  <c r="H38" i="8"/>
  <c r="M37" i="8"/>
  <c r="L37" i="8"/>
  <c r="J37" i="8"/>
  <c r="I37" i="8"/>
  <c r="K37" i="8" s="1"/>
  <c r="H37" i="8"/>
  <c r="M36" i="8"/>
  <c r="L36" i="8"/>
  <c r="J36" i="8"/>
  <c r="I36" i="8"/>
  <c r="K36" i="8" s="1"/>
  <c r="H36" i="8"/>
  <c r="M35" i="8"/>
  <c r="L35" i="8"/>
  <c r="J35" i="8"/>
  <c r="I35" i="8"/>
  <c r="K35" i="8" s="1"/>
  <c r="H35" i="8"/>
  <c r="M34" i="8"/>
  <c r="L34" i="8"/>
  <c r="J34" i="8"/>
  <c r="I34" i="8"/>
  <c r="K34" i="8" s="1"/>
  <c r="H34" i="8"/>
  <c r="M33" i="8"/>
  <c r="L33" i="8"/>
  <c r="K33" i="8"/>
  <c r="J33" i="8"/>
  <c r="I33" i="8"/>
  <c r="H33" i="8"/>
  <c r="M32" i="8"/>
  <c r="L32" i="8"/>
  <c r="J32" i="8"/>
  <c r="I32" i="8"/>
  <c r="K32" i="8" s="1"/>
  <c r="H32" i="8"/>
  <c r="M31" i="8"/>
  <c r="L31" i="8"/>
  <c r="K31" i="8"/>
  <c r="J31" i="8"/>
  <c r="I31" i="8"/>
  <c r="H31" i="8"/>
  <c r="M30" i="8"/>
  <c r="L30" i="8"/>
  <c r="J30" i="8"/>
  <c r="I30" i="8"/>
  <c r="K30" i="8" s="1"/>
  <c r="H30" i="8"/>
  <c r="M29" i="8"/>
  <c r="L29" i="8"/>
  <c r="J29" i="8"/>
  <c r="I29" i="8"/>
  <c r="K29" i="8" s="1"/>
  <c r="H29" i="8"/>
  <c r="M28" i="8"/>
  <c r="L28" i="8"/>
  <c r="J28" i="8"/>
  <c r="I28" i="8"/>
  <c r="K28" i="8" s="1"/>
  <c r="H28" i="8"/>
  <c r="M27" i="8"/>
  <c r="L27" i="8"/>
  <c r="J27" i="8"/>
  <c r="I27" i="8"/>
  <c r="K27" i="8" s="1"/>
  <c r="H27" i="8"/>
  <c r="M26" i="8"/>
  <c r="L26" i="8"/>
  <c r="J26" i="8"/>
  <c r="I26" i="8"/>
  <c r="K26" i="8" s="1"/>
  <c r="H26" i="8"/>
  <c r="M25" i="8"/>
  <c r="L25" i="8"/>
  <c r="K25" i="8"/>
  <c r="J25" i="8"/>
  <c r="I25" i="8"/>
  <c r="H25" i="8"/>
  <c r="M24" i="8"/>
  <c r="L24" i="8"/>
  <c r="J24" i="8"/>
  <c r="I24" i="8"/>
  <c r="K24" i="8" s="1"/>
  <c r="H24" i="8"/>
  <c r="M23" i="8"/>
  <c r="L23" i="8"/>
  <c r="K23" i="8"/>
  <c r="J23" i="8"/>
  <c r="I23" i="8"/>
  <c r="H23" i="8"/>
  <c r="M22" i="8"/>
  <c r="L22" i="8"/>
  <c r="J22" i="8"/>
  <c r="I22" i="8"/>
  <c r="K22" i="8" s="1"/>
  <c r="H22" i="8"/>
  <c r="M21" i="8"/>
  <c r="L21" i="8"/>
  <c r="J21" i="8"/>
  <c r="I21" i="8"/>
  <c r="K21" i="8" s="1"/>
  <c r="H21" i="8"/>
  <c r="M20" i="8"/>
  <c r="L20" i="8"/>
  <c r="J20" i="8"/>
  <c r="I20" i="8"/>
  <c r="K20" i="8" s="1"/>
  <c r="H20" i="8"/>
  <c r="M19" i="8"/>
  <c r="L19" i="8"/>
  <c r="J19" i="8"/>
  <c r="I19" i="8"/>
  <c r="K19" i="8" s="1"/>
  <c r="H19" i="8"/>
  <c r="M18" i="8"/>
  <c r="L18" i="8"/>
  <c r="J18" i="8"/>
  <c r="I18" i="8"/>
  <c r="K18" i="8" s="1"/>
  <c r="H18" i="8"/>
  <c r="M17" i="8"/>
  <c r="L17" i="8"/>
  <c r="K17" i="8"/>
  <c r="J17" i="8"/>
  <c r="I17" i="8"/>
  <c r="H17" i="8"/>
  <c r="M16" i="8"/>
  <c r="L16" i="8"/>
  <c r="J16" i="8"/>
  <c r="I16" i="8"/>
  <c r="K16" i="8" s="1"/>
  <c r="H16" i="8"/>
  <c r="M15" i="8"/>
  <c r="L15" i="8"/>
  <c r="K15" i="8"/>
  <c r="J15" i="8"/>
  <c r="I15" i="8"/>
  <c r="H15" i="8"/>
  <c r="M14" i="8"/>
  <c r="L14" i="8"/>
  <c r="J14" i="8"/>
  <c r="I14" i="8"/>
  <c r="K14" i="8" s="1"/>
  <c r="H14" i="8"/>
  <c r="M13" i="8"/>
  <c r="L13" i="8"/>
  <c r="J13" i="8"/>
  <c r="I13" i="8"/>
  <c r="K13" i="8" s="1"/>
  <c r="H13" i="8"/>
  <c r="M12" i="8"/>
  <c r="L12" i="8"/>
  <c r="J12" i="8"/>
  <c r="I12" i="8"/>
  <c r="K12" i="8" s="1"/>
  <c r="H12" i="8"/>
  <c r="M11" i="8"/>
  <c r="L11" i="8"/>
  <c r="J11" i="8"/>
  <c r="I11" i="8"/>
  <c r="K11" i="8" s="1"/>
  <c r="H11" i="8"/>
  <c r="M10" i="8"/>
  <c r="L10" i="8"/>
  <c r="J10" i="8"/>
  <c r="I10" i="8"/>
  <c r="K10" i="8" s="1"/>
  <c r="H10" i="8"/>
  <c r="M9" i="8"/>
  <c r="L9" i="8"/>
  <c r="K9" i="8"/>
  <c r="J9" i="8"/>
  <c r="I9" i="8"/>
  <c r="H9" i="8"/>
  <c r="M8" i="8"/>
  <c r="L8" i="8"/>
  <c r="J8" i="8"/>
  <c r="I8" i="8"/>
  <c r="K8" i="8" s="1"/>
  <c r="H8" i="8"/>
  <c r="M7" i="8"/>
  <c r="L7" i="8"/>
  <c r="K7" i="8"/>
  <c r="J7" i="8"/>
  <c r="I7" i="8"/>
  <c r="H7" i="8"/>
  <c r="M6" i="8"/>
  <c r="L6" i="8"/>
  <c r="J6" i="8"/>
  <c r="I6" i="8"/>
  <c r="K6" i="8" s="1"/>
  <c r="H6" i="8"/>
  <c r="M5" i="8"/>
  <c r="L5" i="8"/>
  <c r="J5" i="8"/>
  <c r="I5" i="8"/>
  <c r="K5" i="8" s="1"/>
  <c r="H5" i="8"/>
  <c r="M4" i="8"/>
  <c r="L4" i="8"/>
  <c r="J4" i="8"/>
  <c r="I4" i="8"/>
  <c r="K4" i="8" s="1"/>
  <c r="H4" i="8"/>
  <c r="M3" i="8"/>
  <c r="L3" i="8"/>
  <c r="J3" i="8"/>
  <c r="I3" i="8"/>
  <c r="K3" i="8" s="1"/>
  <c r="H3" i="8"/>
  <c r="M2" i="8"/>
  <c r="L2" i="8"/>
  <c r="J2" i="8"/>
  <c r="I2" i="8"/>
  <c r="K2" i="8" s="1"/>
  <c r="H2" i="8"/>
  <c r="AG140" i="7" a="1"/>
  <c r="AG140" i="7" s="1"/>
  <c r="AF140" i="7"/>
  <c r="AD140" i="7" a="1"/>
  <c r="AD140" i="7" s="1"/>
  <c r="AC140" i="7"/>
  <c r="AB140" i="7"/>
  <c r="AA140" i="7" a="1"/>
  <c r="AA140" i="7" s="1"/>
  <c r="Z140" i="7"/>
  <c r="Y140" i="7"/>
  <c r="X140" i="7"/>
  <c r="W140" i="7"/>
  <c r="V140" i="7"/>
  <c r="U140" i="7"/>
  <c r="T140" i="7"/>
  <c r="S140" i="7"/>
  <c r="R140" i="7"/>
  <c r="AE140" i="7" s="1" a="1"/>
  <c r="AE140" i="7" s="1"/>
  <c r="Q140" i="7"/>
  <c r="P140" i="7"/>
  <c r="O140" i="7"/>
  <c r="N140" i="7"/>
  <c r="M140" i="7"/>
  <c r="L140" i="7"/>
  <c r="K140" i="7"/>
  <c r="J140" i="7"/>
  <c r="I140" i="7"/>
  <c r="H140" i="7"/>
  <c r="G140" i="7"/>
  <c r="F140" i="7"/>
  <c r="E140" i="7"/>
  <c r="D140" i="7" a="1"/>
  <c r="D140" i="7" s="1"/>
  <c r="B140" i="7" a="1"/>
  <c r="B140" i="7" s="1"/>
  <c r="A140" i="7"/>
  <c r="AG139" i="7" a="1"/>
  <c r="AG139" i="7"/>
  <c r="AF139" i="7"/>
  <c r="AD139" i="7" a="1"/>
  <c r="AD139" i="7" s="1"/>
  <c r="AC139" i="7"/>
  <c r="AB139" i="7"/>
  <c r="AA139" i="7" a="1"/>
  <c r="AA139" i="7" s="1"/>
  <c r="Z139" i="7"/>
  <c r="Y139" i="7"/>
  <c r="X139" i="7"/>
  <c r="W139" i="7"/>
  <c r="V139" i="7"/>
  <c r="U139" i="7"/>
  <c r="T139" i="7"/>
  <c r="S139" i="7"/>
  <c r="R139" i="7"/>
  <c r="AE139" i="7" s="1" a="1"/>
  <c r="AE139" i="7" s="1"/>
  <c r="Q139" i="7"/>
  <c r="P139" i="7"/>
  <c r="O139" i="7"/>
  <c r="N139" i="7"/>
  <c r="M139" i="7"/>
  <c r="L139" i="7"/>
  <c r="K139" i="7"/>
  <c r="J139" i="7"/>
  <c r="I139" i="7"/>
  <c r="H139" i="7"/>
  <c r="G139" i="7"/>
  <c r="F139" i="7"/>
  <c r="E139" i="7"/>
  <c r="D139" i="7" a="1"/>
  <c r="D139" i="7" s="1"/>
  <c r="B139" i="7" a="1"/>
  <c r="B139" i="7" s="1"/>
  <c r="A139" i="7"/>
  <c r="AG138" i="7" a="1"/>
  <c r="AG138" i="7" s="1"/>
  <c r="AF138" i="7"/>
  <c r="AD138" i="7" a="1"/>
  <c r="AD138" i="7" s="1"/>
  <c r="AC138" i="7"/>
  <c r="AB138" i="7"/>
  <c r="AA138" i="7" a="1"/>
  <c r="AA138" i="7" s="1"/>
  <c r="Z138" i="7"/>
  <c r="Y138" i="7"/>
  <c r="X138" i="7"/>
  <c r="W138" i="7"/>
  <c r="V138" i="7"/>
  <c r="U138" i="7"/>
  <c r="T138" i="7"/>
  <c r="S138" i="7"/>
  <c r="R138" i="7"/>
  <c r="AE138" i="7" s="1" a="1"/>
  <c r="AE138" i="7" s="1"/>
  <c r="Q138" i="7"/>
  <c r="P138" i="7"/>
  <c r="O138" i="7"/>
  <c r="N138" i="7"/>
  <c r="M138" i="7"/>
  <c r="L138" i="7"/>
  <c r="K138" i="7"/>
  <c r="J138" i="7"/>
  <c r="I138" i="7"/>
  <c r="H138" i="7"/>
  <c r="G138" i="7"/>
  <c r="F138" i="7"/>
  <c r="E138" i="7"/>
  <c r="D138" i="7" a="1"/>
  <c r="D138" i="7" s="1"/>
  <c r="B138" i="7" a="1"/>
  <c r="B138" i="7" s="1"/>
  <c r="A138" i="7"/>
  <c r="AG137" i="7" a="1"/>
  <c r="AG137" i="7"/>
  <c r="AF137" i="7"/>
  <c r="AD137" i="7" a="1"/>
  <c r="AD137" i="7" s="1"/>
  <c r="AC137" i="7"/>
  <c r="AB137" i="7"/>
  <c r="AA137" i="7" a="1"/>
  <c r="AA137" i="7" s="1"/>
  <c r="Z137" i="7"/>
  <c r="Y137" i="7"/>
  <c r="X137" i="7"/>
  <c r="W137" i="7"/>
  <c r="V137" i="7"/>
  <c r="U137" i="7"/>
  <c r="T137" i="7"/>
  <c r="S137" i="7"/>
  <c r="R137" i="7"/>
  <c r="AE137" i="7" s="1" a="1"/>
  <c r="AE137" i="7" s="1"/>
  <c r="Q137" i="7"/>
  <c r="P137" i="7"/>
  <c r="O137" i="7"/>
  <c r="N137" i="7"/>
  <c r="M137" i="7"/>
  <c r="L137" i="7"/>
  <c r="K137" i="7"/>
  <c r="J137" i="7"/>
  <c r="I137" i="7"/>
  <c r="H137" i="7"/>
  <c r="G137" i="7"/>
  <c r="F137" i="7"/>
  <c r="E137" i="7"/>
  <c r="D137" i="7" a="1"/>
  <c r="D137" i="7" s="1"/>
  <c r="B137" i="7" a="1"/>
  <c r="B137" i="7" s="1"/>
  <c r="A137" i="7"/>
  <c r="AG136" i="7" a="1"/>
  <c r="AG136" i="7" s="1"/>
  <c r="AF136" i="7"/>
  <c r="AD136" i="7" a="1"/>
  <c r="AD136" i="7" s="1"/>
  <c r="AC136" i="7"/>
  <c r="AB136" i="7"/>
  <c r="AA136" i="7" a="1"/>
  <c r="AA136" i="7" s="1"/>
  <c r="Z136" i="7"/>
  <c r="Y136" i="7"/>
  <c r="X136" i="7"/>
  <c r="W136" i="7"/>
  <c r="V136" i="7"/>
  <c r="U136" i="7"/>
  <c r="T136" i="7"/>
  <c r="S136" i="7"/>
  <c r="R136" i="7"/>
  <c r="AE136" i="7" s="1" a="1"/>
  <c r="AE136" i="7" s="1"/>
  <c r="Q136" i="7"/>
  <c r="P136" i="7"/>
  <c r="O136" i="7"/>
  <c r="N136" i="7"/>
  <c r="M136" i="7"/>
  <c r="L136" i="7"/>
  <c r="K136" i="7"/>
  <c r="J136" i="7"/>
  <c r="I136" i="7"/>
  <c r="H136" i="7"/>
  <c r="G136" i="7"/>
  <c r="F136" i="7"/>
  <c r="E136" i="7"/>
  <c r="D136" i="7" a="1"/>
  <c r="D136" i="7" s="1"/>
  <c r="B136" i="7" a="1"/>
  <c r="B136" i="7" s="1"/>
  <c r="A136" i="7"/>
  <c r="AG135" i="7" a="1"/>
  <c r="AG135" i="7"/>
  <c r="AF135" i="7"/>
  <c r="AD135" i="7" a="1"/>
  <c r="AD135" i="7" s="1"/>
  <c r="AC135" i="7"/>
  <c r="AB135" i="7"/>
  <c r="AA135" i="7" a="1"/>
  <c r="AA135" i="7" s="1"/>
  <c r="Z135" i="7"/>
  <c r="Y135" i="7"/>
  <c r="X135" i="7"/>
  <c r="W135" i="7"/>
  <c r="V135" i="7"/>
  <c r="U135" i="7"/>
  <c r="T135" i="7"/>
  <c r="S135" i="7"/>
  <c r="R135" i="7"/>
  <c r="AE135" i="7" s="1" a="1"/>
  <c r="AE135" i="7" s="1"/>
  <c r="Q135" i="7"/>
  <c r="P135" i="7"/>
  <c r="O135" i="7"/>
  <c r="N135" i="7"/>
  <c r="M135" i="7"/>
  <c r="L135" i="7"/>
  <c r="K135" i="7"/>
  <c r="J135" i="7"/>
  <c r="I135" i="7"/>
  <c r="H135" i="7"/>
  <c r="G135" i="7"/>
  <c r="F135" i="7"/>
  <c r="E135" i="7"/>
  <c r="D135" i="7" a="1"/>
  <c r="D135" i="7" s="1"/>
  <c r="B135" i="7" a="1"/>
  <c r="B135" i="7" s="1"/>
  <c r="A135" i="7"/>
  <c r="AG134" i="7" a="1"/>
  <c r="AG134" i="7" s="1"/>
  <c r="AF134" i="7"/>
  <c r="AD134" i="7" a="1"/>
  <c r="AD134" i="7" s="1"/>
  <c r="AC134" i="7"/>
  <c r="AB134" i="7"/>
  <c r="AA134" i="7" a="1"/>
  <c r="AA134" i="7" s="1"/>
  <c r="Z134" i="7"/>
  <c r="Y134" i="7"/>
  <c r="X134" i="7"/>
  <c r="W134" i="7"/>
  <c r="V134" i="7"/>
  <c r="U134" i="7"/>
  <c r="T134" i="7"/>
  <c r="S134" i="7"/>
  <c r="R134" i="7"/>
  <c r="AE134" i="7" s="1" a="1"/>
  <c r="AE134" i="7" s="1"/>
  <c r="Q134" i="7"/>
  <c r="P134" i="7"/>
  <c r="O134" i="7"/>
  <c r="N134" i="7"/>
  <c r="M134" i="7"/>
  <c r="L134" i="7"/>
  <c r="K134" i="7"/>
  <c r="J134" i="7"/>
  <c r="I134" i="7"/>
  <c r="H134" i="7"/>
  <c r="G134" i="7"/>
  <c r="F134" i="7"/>
  <c r="E134" i="7"/>
  <c r="D134" i="7" a="1"/>
  <c r="D134" i="7" s="1"/>
  <c r="B134" i="7" a="1"/>
  <c r="B134" i="7" s="1"/>
  <c r="A134" i="7"/>
  <c r="AG133" i="7" a="1"/>
  <c r="AG133" i="7"/>
  <c r="AF133" i="7"/>
  <c r="AD133" i="7" a="1"/>
  <c r="AD133" i="7" s="1"/>
  <c r="AC133" i="7"/>
  <c r="AB133" i="7"/>
  <c r="AA133" i="7" a="1"/>
  <c r="AA133" i="7" s="1"/>
  <c r="Z133" i="7"/>
  <c r="Y133" i="7"/>
  <c r="X133" i="7"/>
  <c r="W133" i="7"/>
  <c r="V133" i="7"/>
  <c r="U133" i="7"/>
  <c r="T133" i="7"/>
  <c r="S133" i="7"/>
  <c r="R133" i="7"/>
  <c r="AE133" i="7" s="1" a="1"/>
  <c r="AE133" i="7" s="1"/>
  <c r="Q133" i="7"/>
  <c r="P133" i="7"/>
  <c r="O133" i="7"/>
  <c r="N133" i="7"/>
  <c r="M133" i="7"/>
  <c r="L133" i="7"/>
  <c r="K133" i="7"/>
  <c r="J133" i="7"/>
  <c r="I133" i="7"/>
  <c r="H133" i="7"/>
  <c r="G133" i="7"/>
  <c r="F133" i="7"/>
  <c r="E133" i="7"/>
  <c r="D133" i="7" a="1"/>
  <c r="D133" i="7" s="1"/>
  <c r="B133" i="7" a="1"/>
  <c r="B133" i="7" s="1"/>
  <c r="A133" i="7"/>
  <c r="AG132" i="7" a="1"/>
  <c r="AG132" i="7" s="1"/>
  <c r="AF132" i="7"/>
  <c r="AD132" i="7" a="1"/>
  <c r="AD132" i="7" s="1"/>
  <c r="AC132" i="7"/>
  <c r="AB132" i="7"/>
  <c r="AA132" i="7" a="1"/>
  <c r="AA132" i="7" s="1"/>
  <c r="Z132" i="7"/>
  <c r="Y132" i="7"/>
  <c r="X132" i="7"/>
  <c r="W132" i="7"/>
  <c r="V132" i="7"/>
  <c r="U132" i="7"/>
  <c r="T132" i="7"/>
  <c r="S132" i="7"/>
  <c r="R132" i="7"/>
  <c r="AE132" i="7" s="1" a="1"/>
  <c r="AE132" i="7" s="1"/>
  <c r="Q132" i="7"/>
  <c r="P132" i="7"/>
  <c r="O132" i="7"/>
  <c r="N132" i="7"/>
  <c r="M132" i="7"/>
  <c r="L132" i="7"/>
  <c r="K132" i="7"/>
  <c r="J132" i="7"/>
  <c r="I132" i="7"/>
  <c r="H132" i="7"/>
  <c r="G132" i="7"/>
  <c r="F132" i="7"/>
  <c r="E132" i="7"/>
  <c r="D132" i="7" a="1"/>
  <c r="D132" i="7" s="1"/>
  <c r="B132" i="7" a="1"/>
  <c r="B132" i="7" s="1"/>
  <c r="A132" i="7"/>
  <c r="AG131" i="7" a="1"/>
  <c r="AG131" i="7"/>
  <c r="AF131" i="7"/>
  <c r="AD131" i="7" a="1"/>
  <c r="AD131" i="7" s="1"/>
  <c r="AC131" i="7"/>
  <c r="AB131" i="7"/>
  <c r="AA131" i="7" a="1"/>
  <c r="AA131" i="7" s="1"/>
  <c r="Z131" i="7"/>
  <c r="Y131" i="7"/>
  <c r="X131" i="7"/>
  <c r="W131" i="7"/>
  <c r="V131" i="7"/>
  <c r="U131" i="7"/>
  <c r="T131" i="7"/>
  <c r="S131" i="7"/>
  <c r="R131" i="7"/>
  <c r="AE131" i="7" s="1" a="1"/>
  <c r="AE131" i="7" s="1"/>
  <c r="Q131" i="7"/>
  <c r="P131" i="7"/>
  <c r="O131" i="7"/>
  <c r="N131" i="7"/>
  <c r="M131" i="7"/>
  <c r="L131" i="7"/>
  <c r="K131" i="7"/>
  <c r="J131" i="7"/>
  <c r="I131" i="7"/>
  <c r="H131" i="7"/>
  <c r="G131" i="7"/>
  <c r="F131" i="7"/>
  <c r="E131" i="7"/>
  <c r="D131" i="7" a="1"/>
  <c r="D131" i="7" s="1"/>
  <c r="B131" i="7" a="1"/>
  <c r="B131" i="7" s="1"/>
  <c r="A131" i="7"/>
  <c r="AG130" i="7" a="1"/>
  <c r="AG130" i="7" s="1"/>
  <c r="AF130" i="7"/>
  <c r="AD130" i="7" a="1"/>
  <c r="AD130" i="7" s="1"/>
  <c r="AC130" i="7"/>
  <c r="AB130" i="7"/>
  <c r="AA130" i="7" a="1"/>
  <c r="AA130" i="7" s="1"/>
  <c r="Z130" i="7"/>
  <c r="Y130" i="7"/>
  <c r="X130" i="7"/>
  <c r="W130" i="7"/>
  <c r="V130" i="7"/>
  <c r="U130" i="7"/>
  <c r="T130" i="7"/>
  <c r="S130" i="7"/>
  <c r="R130" i="7"/>
  <c r="AE130" i="7" s="1" a="1"/>
  <c r="AE130" i="7" s="1"/>
  <c r="Q130" i="7"/>
  <c r="P130" i="7"/>
  <c r="O130" i="7"/>
  <c r="N130" i="7"/>
  <c r="M130" i="7"/>
  <c r="L130" i="7"/>
  <c r="K130" i="7"/>
  <c r="J130" i="7"/>
  <c r="I130" i="7"/>
  <c r="H130" i="7"/>
  <c r="G130" i="7"/>
  <c r="F130" i="7"/>
  <c r="E130" i="7"/>
  <c r="D130" i="7" a="1"/>
  <c r="D130" i="7" s="1"/>
  <c r="B130" i="7" a="1"/>
  <c r="B130" i="7" s="1"/>
  <c r="A130" i="7"/>
  <c r="AG129" i="7" a="1"/>
  <c r="AG129" i="7"/>
  <c r="AF129" i="7"/>
  <c r="AD129" i="7" a="1"/>
  <c r="AD129" i="7" s="1"/>
  <c r="AC129" i="7"/>
  <c r="AB129" i="7"/>
  <c r="AA129" i="7" a="1"/>
  <c r="AA129" i="7" s="1"/>
  <c r="Z129" i="7"/>
  <c r="Y129" i="7"/>
  <c r="X129" i="7"/>
  <c r="W129" i="7"/>
  <c r="V129" i="7"/>
  <c r="U129" i="7"/>
  <c r="T129" i="7"/>
  <c r="S129" i="7"/>
  <c r="R129" i="7"/>
  <c r="AE129" i="7" s="1" a="1"/>
  <c r="AE129" i="7" s="1"/>
  <c r="Q129" i="7"/>
  <c r="P129" i="7"/>
  <c r="O129" i="7"/>
  <c r="N129" i="7"/>
  <c r="M129" i="7"/>
  <c r="L129" i="7"/>
  <c r="K129" i="7"/>
  <c r="J129" i="7"/>
  <c r="I129" i="7"/>
  <c r="H129" i="7"/>
  <c r="G129" i="7"/>
  <c r="F129" i="7"/>
  <c r="E129" i="7"/>
  <c r="D129" i="7" a="1"/>
  <c r="D129" i="7" s="1"/>
  <c r="B129" i="7" a="1"/>
  <c r="B129" i="7" s="1"/>
  <c r="A129" i="7"/>
  <c r="AG128" i="7" a="1"/>
  <c r="AG128" i="7" s="1"/>
  <c r="AF128" i="7"/>
  <c r="AD128" i="7" a="1"/>
  <c r="AD128" i="7" s="1"/>
  <c r="AC128" i="7"/>
  <c r="AB128" i="7"/>
  <c r="AA128" i="7" a="1"/>
  <c r="AA128" i="7" s="1"/>
  <c r="Z128" i="7"/>
  <c r="Y128" i="7"/>
  <c r="X128" i="7"/>
  <c r="W128" i="7"/>
  <c r="V128" i="7"/>
  <c r="U128" i="7"/>
  <c r="T128" i="7"/>
  <c r="S128" i="7"/>
  <c r="R128" i="7"/>
  <c r="AE128" i="7" s="1" a="1"/>
  <c r="AE128" i="7" s="1"/>
  <c r="Q128" i="7"/>
  <c r="P128" i="7"/>
  <c r="O128" i="7"/>
  <c r="N128" i="7"/>
  <c r="M128" i="7"/>
  <c r="L128" i="7"/>
  <c r="K128" i="7"/>
  <c r="J128" i="7"/>
  <c r="I128" i="7"/>
  <c r="H128" i="7"/>
  <c r="G128" i="7"/>
  <c r="F128" i="7"/>
  <c r="E128" i="7"/>
  <c r="D128" i="7" a="1"/>
  <c r="D128" i="7" s="1"/>
  <c r="B128" i="7" a="1"/>
  <c r="B128" i="7" s="1"/>
  <c r="A128" i="7"/>
  <c r="AG127" i="7" a="1"/>
  <c r="AG127" i="7"/>
  <c r="AF127" i="7"/>
  <c r="AD127" i="7" a="1"/>
  <c r="AD127" i="7" s="1"/>
  <c r="AC127" i="7"/>
  <c r="AB127" i="7"/>
  <c r="AA127" i="7" a="1"/>
  <c r="AA127" i="7" s="1"/>
  <c r="Z127" i="7"/>
  <c r="Y127" i="7"/>
  <c r="X127" i="7"/>
  <c r="W127" i="7"/>
  <c r="V127" i="7"/>
  <c r="U127" i="7"/>
  <c r="T127" i="7"/>
  <c r="S127" i="7"/>
  <c r="R127" i="7"/>
  <c r="AE127" i="7" s="1" a="1"/>
  <c r="AE127" i="7" s="1"/>
  <c r="Q127" i="7"/>
  <c r="P127" i="7"/>
  <c r="O127" i="7"/>
  <c r="N127" i="7"/>
  <c r="M127" i="7"/>
  <c r="L127" i="7"/>
  <c r="K127" i="7"/>
  <c r="J127" i="7"/>
  <c r="I127" i="7"/>
  <c r="H127" i="7"/>
  <c r="G127" i="7"/>
  <c r="F127" i="7"/>
  <c r="E127" i="7"/>
  <c r="D127" i="7" a="1"/>
  <c r="D127" i="7" s="1"/>
  <c r="B127" i="7" a="1"/>
  <c r="B127" i="7" s="1"/>
  <c r="A127" i="7"/>
  <c r="AG126" i="7" a="1"/>
  <c r="AG126" i="7" s="1"/>
  <c r="AF126" i="7"/>
  <c r="AD126" i="7" a="1"/>
  <c r="AD126" i="7" s="1"/>
  <c r="AC126" i="7"/>
  <c r="AB126" i="7"/>
  <c r="AA126" i="7" a="1"/>
  <c r="AA126" i="7" s="1"/>
  <c r="Z126" i="7"/>
  <c r="Y126" i="7"/>
  <c r="X126" i="7"/>
  <c r="W126" i="7"/>
  <c r="V126" i="7"/>
  <c r="U126" i="7"/>
  <c r="T126" i="7"/>
  <c r="S126" i="7"/>
  <c r="R126" i="7"/>
  <c r="AE126" i="7" s="1" a="1"/>
  <c r="AE126" i="7" s="1"/>
  <c r="Q126" i="7"/>
  <c r="P126" i="7"/>
  <c r="O126" i="7"/>
  <c r="N126" i="7"/>
  <c r="M126" i="7"/>
  <c r="L126" i="7"/>
  <c r="K126" i="7"/>
  <c r="J126" i="7"/>
  <c r="I126" i="7"/>
  <c r="H126" i="7"/>
  <c r="G126" i="7"/>
  <c r="F126" i="7"/>
  <c r="E126" i="7"/>
  <c r="D126" i="7" a="1"/>
  <c r="D126" i="7" s="1"/>
  <c r="B126" i="7" a="1"/>
  <c r="B126" i="7" s="1"/>
  <c r="A126" i="7"/>
  <c r="AG125" i="7" a="1"/>
  <c r="AG125" i="7"/>
  <c r="AF125" i="7"/>
  <c r="AD125" i="7" a="1"/>
  <c r="AD125" i="7" s="1"/>
  <c r="AC125" i="7"/>
  <c r="AB125" i="7"/>
  <c r="AA125" i="7" a="1"/>
  <c r="AA125" i="7" s="1"/>
  <c r="Z125" i="7"/>
  <c r="Y125" i="7"/>
  <c r="X125" i="7"/>
  <c r="W125" i="7"/>
  <c r="V125" i="7"/>
  <c r="U125" i="7"/>
  <c r="T125" i="7"/>
  <c r="S125" i="7"/>
  <c r="R125" i="7"/>
  <c r="AE125" i="7" s="1" a="1"/>
  <c r="AE125" i="7" s="1"/>
  <c r="Q125" i="7"/>
  <c r="P125" i="7"/>
  <c r="O125" i="7"/>
  <c r="N125" i="7"/>
  <c r="M125" i="7"/>
  <c r="L125" i="7"/>
  <c r="K125" i="7"/>
  <c r="J125" i="7"/>
  <c r="I125" i="7"/>
  <c r="H125" i="7"/>
  <c r="G125" i="7"/>
  <c r="F125" i="7"/>
  <c r="E125" i="7"/>
  <c r="D125" i="7" a="1"/>
  <c r="D125" i="7" s="1"/>
  <c r="B125" i="7" a="1"/>
  <c r="B125" i="7" s="1"/>
  <c r="A125" i="7"/>
  <c r="AG124" i="7" a="1"/>
  <c r="AG124" i="7" s="1"/>
  <c r="AF124" i="7"/>
  <c r="AD124" i="7" a="1"/>
  <c r="AD124" i="7" s="1"/>
  <c r="AC124" i="7"/>
  <c r="AB124" i="7"/>
  <c r="AA124" i="7" a="1"/>
  <c r="AA124" i="7" s="1"/>
  <c r="Z124" i="7"/>
  <c r="Y124" i="7"/>
  <c r="X124" i="7"/>
  <c r="W124" i="7"/>
  <c r="V124" i="7"/>
  <c r="U124" i="7"/>
  <c r="T124" i="7"/>
  <c r="S124" i="7"/>
  <c r="R124" i="7"/>
  <c r="AE124" i="7" s="1" a="1"/>
  <c r="AE124" i="7" s="1"/>
  <c r="Q124" i="7"/>
  <c r="P124" i="7"/>
  <c r="O124" i="7"/>
  <c r="N124" i="7"/>
  <c r="M124" i="7"/>
  <c r="L124" i="7"/>
  <c r="K124" i="7"/>
  <c r="J124" i="7"/>
  <c r="I124" i="7"/>
  <c r="H124" i="7"/>
  <c r="G124" i="7"/>
  <c r="F124" i="7"/>
  <c r="E124" i="7"/>
  <c r="D124" i="7" a="1"/>
  <c r="D124" i="7" s="1"/>
  <c r="B124" i="7" a="1"/>
  <c r="B124" i="7"/>
  <c r="A124" i="7"/>
  <c r="AG123" i="7" a="1"/>
  <c r="AG123" i="7"/>
  <c r="AF123" i="7"/>
  <c r="AD123" i="7" a="1"/>
  <c r="AD123" i="7"/>
  <c r="AC123" i="7"/>
  <c r="AB123" i="7"/>
  <c r="AA123" i="7" a="1"/>
  <c r="AA123" i="7"/>
  <c r="Z123" i="7"/>
  <c r="Y123" i="7"/>
  <c r="X123" i="7"/>
  <c r="W123" i="7"/>
  <c r="V123" i="7"/>
  <c r="U123" i="7"/>
  <c r="T123" i="7"/>
  <c r="S123" i="7"/>
  <c r="R123" i="7"/>
  <c r="AE123" i="7" s="1" a="1"/>
  <c r="AE123" i="7" s="1"/>
  <c r="Q123" i="7"/>
  <c r="P123" i="7"/>
  <c r="O123" i="7"/>
  <c r="N123" i="7"/>
  <c r="M123" i="7"/>
  <c r="L123" i="7"/>
  <c r="K123" i="7"/>
  <c r="J123" i="7"/>
  <c r="I123" i="7"/>
  <c r="H123" i="7"/>
  <c r="G123" i="7"/>
  <c r="F123" i="7"/>
  <c r="E123" i="7"/>
  <c r="D123" i="7" a="1"/>
  <c r="D123" i="7"/>
  <c r="B123" i="7" a="1"/>
  <c r="B123" i="7" s="1"/>
  <c r="A123" i="7"/>
  <c r="AG122" i="7" a="1"/>
  <c r="AG122" i="7" s="1"/>
  <c r="AF122" i="7"/>
  <c r="AD122" i="7" a="1"/>
  <c r="AD122" i="7" s="1"/>
  <c r="AC122" i="7"/>
  <c r="AB122" i="7"/>
  <c r="AA122" i="7" a="1"/>
  <c r="AA122" i="7" s="1"/>
  <c r="Z122" i="7"/>
  <c r="Y122" i="7"/>
  <c r="X122" i="7"/>
  <c r="W122" i="7"/>
  <c r="V122" i="7"/>
  <c r="U122" i="7"/>
  <c r="T122" i="7"/>
  <c r="S122" i="7"/>
  <c r="R122" i="7"/>
  <c r="AE122" i="7" s="1" a="1"/>
  <c r="AE122" i="7" s="1"/>
  <c r="Q122" i="7"/>
  <c r="P122" i="7"/>
  <c r="O122" i="7"/>
  <c r="N122" i="7"/>
  <c r="M122" i="7"/>
  <c r="L122" i="7"/>
  <c r="K122" i="7"/>
  <c r="J122" i="7"/>
  <c r="I122" i="7"/>
  <c r="H122" i="7"/>
  <c r="G122" i="7"/>
  <c r="F122" i="7"/>
  <c r="E122" i="7"/>
  <c r="D122" i="7" a="1"/>
  <c r="D122" i="7" s="1"/>
  <c r="B122" i="7" a="1"/>
  <c r="B122" i="7" s="1"/>
  <c r="A122" i="7"/>
  <c r="AG121" i="7" a="1"/>
  <c r="AG121" i="7"/>
  <c r="AF121" i="7"/>
  <c r="AD121" i="7" a="1"/>
  <c r="AD121" i="7" s="1"/>
  <c r="AC121" i="7"/>
  <c r="AB121" i="7"/>
  <c r="AA121" i="7" a="1"/>
  <c r="AA121" i="7" s="1"/>
  <c r="Z121" i="7"/>
  <c r="Y121" i="7"/>
  <c r="X121" i="7"/>
  <c r="W121" i="7"/>
  <c r="V121" i="7"/>
  <c r="U121" i="7"/>
  <c r="T121" i="7"/>
  <c r="S121" i="7"/>
  <c r="R121" i="7"/>
  <c r="AE121" i="7" s="1" a="1"/>
  <c r="AE121" i="7" s="1"/>
  <c r="Q121" i="7"/>
  <c r="P121" i="7"/>
  <c r="O121" i="7"/>
  <c r="N121" i="7"/>
  <c r="M121" i="7"/>
  <c r="L121" i="7"/>
  <c r="K121" i="7"/>
  <c r="J121" i="7"/>
  <c r="I121" i="7"/>
  <c r="H121" i="7"/>
  <c r="G121" i="7"/>
  <c r="F121" i="7"/>
  <c r="E121" i="7"/>
  <c r="D121" i="7" a="1"/>
  <c r="D121" i="7" s="1"/>
  <c r="B121" i="7" a="1"/>
  <c r="B121" i="7" s="1"/>
  <c r="A121" i="7"/>
  <c r="AG120" i="7" a="1"/>
  <c r="AG120" i="7" s="1"/>
  <c r="AF120" i="7"/>
  <c r="AE120" i="7" a="1"/>
  <c r="AE120" i="7" s="1"/>
  <c r="AD120" i="7" a="1"/>
  <c r="AD120" i="7" s="1"/>
  <c r="AC120" i="7"/>
  <c r="AB120" i="7"/>
  <c r="AA120" i="7" a="1"/>
  <c r="AA120" i="7" s="1"/>
  <c r="Z120" i="7"/>
  <c r="Y120" i="7"/>
  <c r="X120" i="7"/>
  <c r="W120" i="7"/>
  <c r="V120" i="7"/>
  <c r="U120" i="7"/>
  <c r="T120" i="7"/>
  <c r="S120" i="7"/>
  <c r="R120" i="7"/>
  <c r="Q120" i="7"/>
  <c r="P120" i="7"/>
  <c r="O120" i="7"/>
  <c r="N120" i="7"/>
  <c r="M120" i="7"/>
  <c r="L120" i="7"/>
  <c r="K120" i="7"/>
  <c r="J120" i="7"/>
  <c r="I120" i="7"/>
  <c r="H120" i="7"/>
  <c r="G120" i="7"/>
  <c r="F120" i="7"/>
  <c r="E120" i="7"/>
  <c r="D120" i="7" a="1"/>
  <c r="D120" i="7" s="1"/>
  <c r="B120" i="7" a="1"/>
  <c r="B120" i="7"/>
  <c r="A120" i="7"/>
  <c r="AG119" i="7" a="1"/>
  <c r="AG119" i="7"/>
  <c r="AF119" i="7"/>
  <c r="AD119" i="7" a="1"/>
  <c r="AD119" i="7"/>
  <c r="AC119" i="7"/>
  <c r="AB119" i="7"/>
  <c r="AA119" i="7" a="1"/>
  <c r="AA119" i="7"/>
  <c r="Z119" i="7"/>
  <c r="Y119" i="7"/>
  <c r="X119" i="7"/>
  <c r="W119" i="7"/>
  <c r="V119" i="7"/>
  <c r="U119" i="7"/>
  <c r="T119" i="7"/>
  <c r="S119" i="7"/>
  <c r="R119" i="7"/>
  <c r="AE119" i="7" s="1" a="1"/>
  <c r="AE119" i="7" s="1"/>
  <c r="Q119" i="7"/>
  <c r="P119" i="7"/>
  <c r="O119" i="7"/>
  <c r="N119" i="7"/>
  <c r="M119" i="7"/>
  <c r="L119" i="7"/>
  <c r="K119" i="7"/>
  <c r="J119" i="7"/>
  <c r="I119" i="7"/>
  <c r="H119" i="7"/>
  <c r="G119" i="7"/>
  <c r="F119" i="7"/>
  <c r="E119" i="7"/>
  <c r="D119" i="7" a="1"/>
  <c r="D119" i="7"/>
  <c r="B119" i="7" a="1"/>
  <c r="B119" i="7" s="1"/>
  <c r="A119" i="7"/>
  <c r="AG118" i="7" a="1"/>
  <c r="AG118" i="7" s="1"/>
  <c r="AF118" i="7"/>
  <c r="AD118" i="7" a="1"/>
  <c r="AD118" i="7" s="1"/>
  <c r="AC118" i="7"/>
  <c r="AB118" i="7"/>
  <c r="AA118" i="7" a="1"/>
  <c r="AA118" i="7" s="1"/>
  <c r="Z118" i="7"/>
  <c r="Y118" i="7"/>
  <c r="X118" i="7"/>
  <c r="W118" i="7"/>
  <c r="V118" i="7"/>
  <c r="U118" i="7"/>
  <c r="T118" i="7"/>
  <c r="S118" i="7"/>
  <c r="R118" i="7"/>
  <c r="AE118" i="7" s="1" a="1"/>
  <c r="AE118" i="7" s="1"/>
  <c r="Q118" i="7"/>
  <c r="P118" i="7"/>
  <c r="O118" i="7"/>
  <c r="N118" i="7"/>
  <c r="M118" i="7"/>
  <c r="L118" i="7"/>
  <c r="K118" i="7"/>
  <c r="J118" i="7"/>
  <c r="I118" i="7"/>
  <c r="H118" i="7"/>
  <c r="G118" i="7"/>
  <c r="F118" i="7"/>
  <c r="E118" i="7"/>
  <c r="D118" i="7" a="1"/>
  <c r="D118" i="7" s="1"/>
  <c r="B118" i="7" a="1"/>
  <c r="B118" i="7" s="1"/>
  <c r="A118" i="7"/>
  <c r="AG117" i="7" a="1"/>
  <c r="AG117" i="7"/>
  <c r="AF117" i="7"/>
  <c r="AD117" i="7" a="1"/>
  <c r="AD117" i="7" s="1"/>
  <c r="AC117" i="7"/>
  <c r="AB117" i="7"/>
  <c r="AA117" i="7" a="1"/>
  <c r="AA117" i="7" s="1"/>
  <c r="Z117" i="7"/>
  <c r="Y117" i="7"/>
  <c r="X117" i="7"/>
  <c r="W117" i="7"/>
  <c r="V117" i="7"/>
  <c r="U117" i="7"/>
  <c r="T117" i="7"/>
  <c r="S117" i="7"/>
  <c r="R117" i="7"/>
  <c r="AE117" i="7" s="1" a="1"/>
  <c r="AE117" i="7" s="1"/>
  <c r="Q117" i="7"/>
  <c r="P117" i="7"/>
  <c r="O117" i="7"/>
  <c r="N117" i="7"/>
  <c r="M117" i="7"/>
  <c r="L117" i="7"/>
  <c r="K117" i="7"/>
  <c r="J117" i="7"/>
  <c r="I117" i="7"/>
  <c r="H117" i="7"/>
  <c r="G117" i="7"/>
  <c r="F117" i="7"/>
  <c r="E117" i="7"/>
  <c r="D117" i="7" a="1"/>
  <c r="D117" i="7" s="1"/>
  <c r="B117" i="7" a="1"/>
  <c r="B117" i="7" s="1"/>
  <c r="A117" i="7"/>
  <c r="AG116" i="7" a="1"/>
  <c r="AG116" i="7" s="1"/>
  <c r="AF116" i="7"/>
  <c r="AD116" i="7" a="1"/>
  <c r="AD116" i="7" s="1"/>
  <c r="AC116" i="7"/>
  <c r="AB116" i="7"/>
  <c r="AA116" i="7" a="1"/>
  <c r="AA116" i="7" s="1"/>
  <c r="Z116" i="7"/>
  <c r="Y116" i="7"/>
  <c r="X116" i="7"/>
  <c r="W116" i="7"/>
  <c r="V116" i="7"/>
  <c r="U116" i="7"/>
  <c r="T116" i="7"/>
  <c r="S116" i="7"/>
  <c r="R116" i="7"/>
  <c r="AE116" i="7" s="1" a="1"/>
  <c r="AE116" i="7" s="1"/>
  <c r="Q116" i="7"/>
  <c r="P116" i="7"/>
  <c r="O116" i="7"/>
  <c r="N116" i="7"/>
  <c r="M116" i="7"/>
  <c r="L116" i="7"/>
  <c r="K116" i="7"/>
  <c r="J116" i="7"/>
  <c r="I116" i="7"/>
  <c r="H116" i="7"/>
  <c r="G116" i="7"/>
  <c r="F116" i="7"/>
  <c r="E116" i="7"/>
  <c r="D116" i="7" a="1"/>
  <c r="D116" i="7"/>
  <c r="B116" i="7" a="1"/>
  <c r="B116" i="7" s="1"/>
  <c r="A116" i="7"/>
  <c r="AG115" i="7" a="1"/>
  <c r="AG115" i="7"/>
  <c r="AF115" i="7"/>
  <c r="AD115" i="7" a="1"/>
  <c r="AD115" i="7" s="1"/>
  <c r="AC115" i="7"/>
  <c r="AB115" i="7"/>
  <c r="AA115" i="7" a="1"/>
  <c r="AA115" i="7" s="1"/>
  <c r="Z115" i="7"/>
  <c r="Y115" i="7"/>
  <c r="X115" i="7"/>
  <c r="W115" i="7"/>
  <c r="V115" i="7"/>
  <c r="U115" i="7"/>
  <c r="T115" i="7"/>
  <c r="S115" i="7"/>
  <c r="R115" i="7"/>
  <c r="AE115" i="7" s="1" a="1"/>
  <c r="AE115" i="7" s="1"/>
  <c r="Q115" i="7"/>
  <c r="P115" i="7"/>
  <c r="O115" i="7"/>
  <c r="N115" i="7"/>
  <c r="M115" i="7"/>
  <c r="L115" i="7"/>
  <c r="K115" i="7"/>
  <c r="J115" i="7"/>
  <c r="I115" i="7"/>
  <c r="H115" i="7"/>
  <c r="G115" i="7"/>
  <c r="F115" i="7"/>
  <c r="E115" i="7"/>
  <c r="D115" i="7" a="1"/>
  <c r="D115" i="7" s="1"/>
  <c r="B115" i="7" a="1"/>
  <c r="B115" i="7"/>
  <c r="A115" i="7"/>
  <c r="AG114" i="7" a="1"/>
  <c r="AG114" i="7" s="1"/>
  <c r="AF114" i="7"/>
  <c r="AD114" i="7" a="1"/>
  <c r="AD114" i="7"/>
  <c r="AC114" i="7"/>
  <c r="AB114" i="7"/>
  <c r="AA114" i="7" a="1"/>
  <c r="AA114" i="7"/>
  <c r="Z114" i="7"/>
  <c r="Y114" i="7"/>
  <c r="X114" i="7"/>
  <c r="W114" i="7"/>
  <c r="V114" i="7"/>
  <c r="U114" i="7"/>
  <c r="T114" i="7"/>
  <c r="S114" i="7"/>
  <c r="R114" i="7"/>
  <c r="AE114" i="7" s="1" a="1"/>
  <c r="AE114" i="7" s="1"/>
  <c r="Q114" i="7"/>
  <c r="P114" i="7"/>
  <c r="O114" i="7"/>
  <c r="N114" i="7"/>
  <c r="M114" i="7"/>
  <c r="L114" i="7"/>
  <c r="K114" i="7"/>
  <c r="J114" i="7"/>
  <c r="I114" i="7"/>
  <c r="H114" i="7"/>
  <c r="G114" i="7"/>
  <c r="F114" i="7"/>
  <c r="E114" i="7"/>
  <c r="D114" i="7" a="1"/>
  <c r="D114" i="7"/>
  <c r="B114" i="7" a="1"/>
  <c r="B114" i="7"/>
  <c r="A114" i="7"/>
  <c r="AG113" i="7" a="1"/>
  <c r="AG113" i="7"/>
  <c r="AF113" i="7"/>
  <c r="AD113" i="7" a="1"/>
  <c r="AD113" i="7"/>
  <c r="AC113" i="7"/>
  <c r="AB113" i="7"/>
  <c r="AA113" i="7" a="1"/>
  <c r="AA113" i="7"/>
  <c r="Z113" i="7"/>
  <c r="Y113" i="7"/>
  <c r="X113" i="7"/>
  <c r="W113" i="7"/>
  <c r="V113" i="7"/>
  <c r="U113" i="7"/>
  <c r="T113" i="7"/>
  <c r="S113" i="7"/>
  <c r="R113" i="7"/>
  <c r="AE113" i="7" s="1" a="1"/>
  <c r="AE113" i="7" s="1"/>
  <c r="Q113" i="7"/>
  <c r="P113" i="7"/>
  <c r="O113" i="7"/>
  <c r="N113" i="7"/>
  <c r="M113" i="7"/>
  <c r="L113" i="7"/>
  <c r="K113" i="7"/>
  <c r="J113" i="7"/>
  <c r="I113" i="7"/>
  <c r="H113" i="7"/>
  <c r="G113" i="7"/>
  <c r="F113" i="7"/>
  <c r="E113" i="7"/>
  <c r="D113" i="7" a="1"/>
  <c r="D113" i="7"/>
  <c r="B113" i="7" a="1"/>
  <c r="B113" i="7" s="1"/>
  <c r="A113" i="7"/>
  <c r="AG112" i="7" a="1"/>
  <c r="AG112" i="7" s="1"/>
  <c r="AF112" i="7"/>
  <c r="AD112" i="7" a="1"/>
  <c r="AD112" i="7" s="1"/>
  <c r="AC112" i="7"/>
  <c r="AB112" i="7"/>
  <c r="AA112" i="7" a="1"/>
  <c r="AA112" i="7" s="1"/>
  <c r="Z112" i="7"/>
  <c r="Y112" i="7"/>
  <c r="X112" i="7"/>
  <c r="W112" i="7"/>
  <c r="V112" i="7"/>
  <c r="U112" i="7"/>
  <c r="T112" i="7"/>
  <c r="S112" i="7"/>
  <c r="R112" i="7"/>
  <c r="AE112" i="7" s="1" a="1"/>
  <c r="AE112" i="7" s="1"/>
  <c r="Q112" i="7"/>
  <c r="P112" i="7"/>
  <c r="O112" i="7"/>
  <c r="N112" i="7"/>
  <c r="M112" i="7"/>
  <c r="L112" i="7"/>
  <c r="K112" i="7"/>
  <c r="J112" i="7"/>
  <c r="I112" i="7"/>
  <c r="H112" i="7"/>
  <c r="G112" i="7"/>
  <c r="F112" i="7"/>
  <c r="E112" i="7"/>
  <c r="D112" i="7" a="1"/>
  <c r="D112" i="7" s="1"/>
  <c r="B112" i="7" a="1"/>
  <c r="B112" i="7" s="1"/>
  <c r="A112" i="7"/>
  <c r="AG111" i="7" a="1"/>
  <c r="AG111" i="7"/>
  <c r="AF111" i="7"/>
  <c r="AD111" i="7" a="1"/>
  <c r="AD111" i="7" s="1"/>
  <c r="AC111" i="7"/>
  <c r="AB111" i="7"/>
  <c r="AA111" i="7" a="1"/>
  <c r="AA111" i="7" s="1"/>
  <c r="Z111" i="7"/>
  <c r="Y111" i="7"/>
  <c r="X111" i="7"/>
  <c r="W111" i="7"/>
  <c r="V111" i="7"/>
  <c r="U111" i="7"/>
  <c r="T111" i="7"/>
  <c r="S111" i="7"/>
  <c r="R111" i="7"/>
  <c r="AE111" i="7" s="1" a="1"/>
  <c r="AE111" i="7" s="1"/>
  <c r="Q111" i="7"/>
  <c r="P111" i="7"/>
  <c r="O111" i="7"/>
  <c r="N111" i="7"/>
  <c r="M111" i="7"/>
  <c r="L111" i="7"/>
  <c r="K111" i="7"/>
  <c r="J111" i="7"/>
  <c r="I111" i="7"/>
  <c r="H111" i="7"/>
  <c r="G111" i="7"/>
  <c r="F111" i="7"/>
  <c r="E111" i="7"/>
  <c r="D111" i="7" a="1"/>
  <c r="D111" i="7" s="1"/>
  <c r="B111" i="7" a="1"/>
  <c r="B111" i="7" s="1"/>
  <c r="A111" i="7"/>
  <c r="AG110" i="7" a="1"/>
  <c r="AG110" i="7" s="1"/>
  <c r="AF110" i="7"/>
  <c r="AD110" i="7" a="1"/>
  <c r="AD110" i="7" s="1"/>
  <c r="AC110" i="7"/>
  <c r="AB110" i="7"/>
  <c r="AA110" i="7" a="1"/>
  <c r="AA110" i="7" s="1"/>
  <c r="Z110" i="7"/>
  <c r="Y110" i="7"/>
  <c r="X110" i="7"/>
  <c r="W110" i="7"/>
  <c r="V110" i="7"/>
  <c r="U110" i="7"/>
  <c r="T110" i="7"/>
  <c r="S110" i="7"/>
  <c r="R110" i="7"/>
  <c r="AE110" i="7" s="1" a="1"/>
  <c r="AE110" i="7" s="1"/>
  <c r="Q110" i="7"/>
  <c r="P110" i="7"/>
  <c r="O110" i="7"/>
  <c r="N110" i="7"/>
  <c r="M110" i="7"/>
  <c r="L110" i="7"/>
  <c r="K110" i="7"/>
  <c r="J110" i="7"/>
  <c r="I110" i="7"/>
  <c r="H110" i="7"/>
  <c r="G110" i="7"/>
  <c r="F110" i="7"/>
  <c r="E110" i="7"/>
  <c r="D110" i="7" a="1"/>
  <c r="D110" i="7" s="1"/>
  <c r="B110" i="7" a="1"/>
  <c r="B110" i="7"/>
  <c r="A110" i="7"/>
  <c r="AG109" i="7" a="1"/>
  <c r="AG109" i="7"/>
  <c r="AF109" i="7"/>
  <c r="AD109" i="7" a="1"/>
  <c r="AD109" i="7"/>
  <c r="AC109" i="7"/>
  <c r="AB109" i="7"/>
  <c r="AA109" i="7" a="1"/>
  <c r="AA109" i="7"/>
  <c r="Z109" i="7"/>
  <c r="Y109" i="7"/>
  <c r="X109" i="7"/>
  <c r="W109" i="7"/>
  <c r="V109" i="7"/>
  <c r="U109" i="7"/>
  <c r="T109" i="7"/>
  <c r="S109" i="7"/>
  <c r="R109" i="7"/>
  <c r="AE109" i="7" s="1" a="1"/>
  <c r="AE109" i="7" s="1"/>
  <c r="Q109" i="7"/>
  <c r="P109" i="7"/>
  <c r="O109" i="7"/>
  <c r="N109" i="7"/>
  <c r="M109" i="7"/>
  <c r="L109" i="7"/>
  <c r="K109" i="7"/>
  <c r="J109" i="7"/>
  <c r="I109" i="7"/>
  <c r="H109" i="7"/>
  <c r="G109" i="7"/>
  <c r="F109" i="7"/>
  <c r="E109" i="7"/>
  <c r="D109" i="7" a="1"/>
  <c r="D109" i="7"/>
  <c r="B109" i="7" a="1"/>
  <c r="B109" i="7" s="1"/>
  <c r="A109" i="7"/>
  <c r="AG108" i="7" a="1"/>
  <c r="AG108" i="7" s="1"/>
  <c r="AF108" i="7"/>
  <c r="AE108" i="7" a="1"/>
  <c r="AE108" i="7"/>
  <c r="AD108" i="7" a="1"/>
  <c r="AD108" i="7" s="1"/>
  <c r="AC108" i="7"/>
  <c r="AB108" i="7"/>
  <c r="AA108" i="7" a="1"/>
  <c r="AA108" i="7" s="1"/>
  <c r="Z108" i="7"/>
  <c r="Y108" i="7"/>
  <c r="X108" i="7"/>
  <c r="W108" i="7"/>
  <c r="V108" i="7"/>
  <c r="U108" i="7"/>
  <c r="T108" i="7"/>
  <c r="S108" i="7"/>
  <c r="R108" i="7"/>
  <c r="Q108" i="7"/>
  <c r="P108" i="7"/>
  <c r="O108" i="7"/>
  <c r="N108" i="7"/>
  <c r="M108" i="7"/>
  <c r="L108" i="7"/>
  <c r="K108" i="7"/>
  <c r="J108" i="7"/>
  <c r="I108" i="7"/>
  <c r="H108" i="7"/>
  <c r="G108" i="7"/>
  <c r="F108" i="7"/>
  <c r="E108" i="7"/>
  <c r="D108" i="7" a="1"/>
  <c r="D108" i="7" s="1"/>
  <c r="B108" i="7" a="1"/>
  <c r="B108" i="7" s="1"/>
  <c r="A108" i="7"/>
  <c r="AG107" i="7" a="1"/>
  <c r="AG107" i="7"/>
  <c r="AF107" i="7"/>
  <c r="AD107" i="7" a="1"/>
  <c r="AD107" i="7" s="1"/>
  <c r="AC107" i="7"/>
  <c r="AB107" i="7"/>
  <c r="AA107" i="7" a="1"/>
  <c r="AA107" i="7" s="1"/>
  <c r="Z107" i="7"/>
  <c r="Y107" i="7"/>
  <c r="X107" i="7"/>
  <c r="W107" i="7"/>
  <c r="V107" i="7"/>
  <c r="U107" i="7"/>
  <c r="T107" i="7"/>
  <c r="S107" i="7"/>
  <c r="R107" i="7"/>
  <c r="AE107" i="7" s="1" a="1"/>
  <c r="AE107" i="7" s="1"/>
  <c r="Q107" i="7"/>
  <c r="P107" i="7"/>
  <c r="O107" i="7"/>
  <c r="N107" i="7"/>
  <c r="M107" i="7"/>
  <c r="L107" i="7"/>
  <c r="K107" i="7"/>
  <c r="J107" i="7"/>
  <c r="I107" i="7"/>
  <c r="H107" i="7"/>
  <c r="G107" i="7"/>
  <c r="F107" i="7"/>
  <c r="E107" i="7"/>
  <c r="D107" i="7" a="1"/>
  <c r="D107" i="7" s="1"/>
  <c r="B107" i="7" a="1"/>
  <c r="B107" i="7" s="1"/>
  <c r="A107" i="7"/>
  <c r="AG106" i="7" a="1"/>
  <c r="AG106" i="7" s="1"/>
  <c r="AF106" i="7"/>
  <c r="AD106" i="7" a="1"/>
  <c r="AD106" i="7" s="1"/>
  <c r="AC106" i="7"/>
  <c r="AB106" i="7"/>
  <c r="AA106" i="7" a="1"/>
  <c r="AA106" i="7" s="1"/>
  <c r="Z106" i="7"/>
  <c r="Y106" i="7"/>
  <c r="X106" i="7"/>
  <c r="W106" i="7"/>
  <c r="V106" i="7"/>
  <c r="U106" i="7"/>
  <c r="T106" i="7"/>
  <c r="S106" i="7"/>
  <c r="R106" i="7"/>
  <c r="AE106" i="7" s="1" a="1"/>
  <c r="AE106" i="7" s="1"/>
  <c r="Q106" i="7"/>
  <c r="P106" i="7"/>
  <c r="O106" i="7"/>
  <c r="N106" i="7"/>
  <c r="M106" i="7"/>
  <c r="L106" i="7"/>
  <c r="K106" i="7"/>
  <c r="J106" i="7"/>
  <c r="I106" i="7"/>
  <c r="H106" i="7"/>
  <c r="G106" i="7"/>
  <c r="F106" i="7"/>
  <c r="E106" i="7"/>
  <c r="D106" i="7" a="1"/>
  <c r="D106" i="7" s="1"/>
  <c r="B106" i="7" a="1"/>
  <c r="B106" i="7" s="1"/>
  <c r="A106" i="7"/>
  <c r="AG105" i="7" a="1"/>
  <c r="AG105" i="7"/>
  <c r="AF105" i="7"/>
  <c r="AE105" i="7" a="1"/>
  <c r="AE105" i="7" s="1"/>
  <c r="AD105" i="7" a="1"/>
  <c r="AD105" i="7"/>
  <c r="AC105" i="7"/>
  <c r="AB105" i="7"/>
  <c r="AA105" i="7" a="1"/>
  <c r="AA105" i="7"/>
  <c r="Z105" i="7"/>
  <c r="Y105" i="7"/>
  <c r="X105" i="7"/>
  <c r="W105" i="7"/>
  <c r="V105" i="7"/>
  <c r="U105" i="7"/>
  <c r="T105" i="7"/>
  <c r="S105" i="7"/>
  <c r="R105" i="7"/>
  <c r="Q105" i="7"/>
  <c r="P105" i="7"/>
  <c r="O105" i="7"/>
  <c r="N105" i="7"/>
  <c r="M105" i="7"/>
  <c r="L105" i="7"/>
  <c r="K105" i="7"/>
  <c r="J105" i="7"/>
  <c r="I105" i="7"/>
  <c r="H105" i="7"/>
  <c r="G105" i="7"/>
  <c r="F105" i="7"/>
  <c r="E105" i="7"/>
  <c r="D105" i="7" a="1"/>
  <c r="D105" i="7"/>
  <c r="B105" i="7" a="1"/>
  <c r="B105" i="7" s="1"/>
  <c r="A105" i="7"/>
  <c r="AG104" i="7" a="1"/>
  <c r="AG104" i="7"/>
  <c r="AF104" i="7"/>
  <c r="AD104" i="7" a="1"/>
  <c r="AD104" i="7" s="1"/>
  <c r="AC104" i="7"/>
  <c r="AB104" i="7"/>
  <c r="AA104" i="7" a="1"/>
  <c r="AA104" i="7" s="1"/>
  <c r="Z104" i="7"/>
  <c r="Y104" i="7"/>
  <c r="X104" i="7"/>
  <c r="W104" i="7"/>
  <c r="V104" i="7"/>
  <c r="U104" i="7"/>
  <c r="T104" i="7"/>
  <c r="S104" i="7"/>
  <c r="R104" i="7"/>
  <c r="AE104" i="7" s="1" a="1"/>
  <c r="AE104" i="7" s="1"/>
  <c r="Q104" i="7"/>
  <c r="P104" i="7"/>
  <c r="O104" i="7"/>
  <c r="N104" i="7"/>
  <c r="M104" i="7"/>
  <c r="L104" i="7"/>
  <c r="K104" i="7"/>
  <c r="J104" i="7"/>
  <c r="I104" i="7"/>
  <c r="H104" i="7"/>
  <c r="G104" i="7"/>
  <c r="F104" i="7"/>
  <c r="E104" i="7"/>
  <c r="D104" i="7" a="1"/>
  <c r="D104" i="7" s="1"/>
  <c r="B104" i="7" a="1"/>
  <c r="B104" i="7" s="1"/>
  <c r="A104" i="7"/>
  <c r="AG103" i="7" a="1"/>
  <c r="AG103" i="7"/>
  <c r="AF103" i="7"/>
  <c r="AD103" i="7" a="1"/>
  <c r="AD103" i="7" s="1"/>
  <c r="AC103" i="7"/>
  <c r="AB103" i="7"/>
  <c r="AA103" i="7" a="1"/>
  <c r="AA103" i="7" s="1"/>
  <c r="Z103" i="7"/>
  <c r="Y103" i="7"/>
  <c r="X103" i="7"/>
  <c r="W103" i="7"/>
  <c r="V103" i="7"/>
  <c r="U103" i="7"/>
  <c r="T103" i="7"/>
  <c r="S103" i="7"/>
  <c r="R103" i="7"/>
  <c r="AE103" i="7" s="1" a="1"/>
  <c r="AE103" i="7" s="1"/>
  <c r="Q103" i="7"/>
  <c r="P103" i="7"/>
  <c r="O103" i="7"/>
  <c r="N103" i="7"/>
  <c r="M103" i="7"/>
  <c r="L103" i="7"/>
  <c r="K103" i="7"/>
  <c r="J103" i="7"/>
  <c r="I103" i="7"/>
  <c r="H103" i="7"/>
  <c r="G103" i="7"/>
  <c r="F103" i="7"/>
  <c r="E103" i="7"/>
  <c r="D103" i="7" a="1"/>
  <c r="D103" i="7" s="1"/>
  <c r="B103" i="7" a="1"/>
  <c r="B103" i="7" s="1"/>
  <c r="A103" i="7"/>
  <c r="AG102" i="7" a="1"/>
  <c r="AG102" i="7"/>
  <c r="AF102" i="7"/>
  <c r="AD102" i="7" a="1"/>
  <c r="AD102" i="7" s="1"/>
  <c r="AC102" i="7"/>
  <c r="AB102" i="7"/>
  <c r="AA102" i="7" a="1"/>
  <c r="AA102" i="7" s="1"/>
  <c r="Z102" i="7"/>
  <c r="Y102" i="7"/>
  <c r="X102" i="7"/>
  <c r="W102" i="7"/>
  <c r="V102" i="7"/>
  <c r="U102" i="7"/>
  <c r="T102" i="7"/>
  <c r="S102" i="7"/>
  <c r="R102" i="7"/>
  <c r="AE102" i="7" s="1" a="1"/>
  <c r="AE102" i="7" s="1"/>
  <c r="Q102" i="7"/>
  <c r="P102" i="7"/>
  <c r="O102" i="7"/>
  <c r="N102" i="7"/>
  <c r="M102" i="7"/>
  <c r="L102" i="7"/>
  <c r="K102" i="7"/>
  <c r="J102" i="7"/>
  <c r="I102" i="7"/>
  <c r="H102" i="7"/>
  <c r="G102" i="7"/>
  <c r="F102" i="7"/>
  <c r="E102" i="7"/>
  <c r="D102" i="7" a="1"/>
  <c r="D102" i="7" s="1"/>
  <c r="B102" i="7" a="1"/>
  <c r="B102" i="7" s="1"/>
  <c r="A102" i="7"/>
  <c r="AG101" i="7" a="1"/>
  <c r="AG101" i="7"/>
  <c r="AF101" i="7"/>
  <c r="AD101" i="7" a="1"/>
  <c r="AD101" i="7" s="1"/>
  <c r="AC101" i="7"/>
  <c r="AB101" i="7"/>
  <c r="AA101" i="7" a="1"/>
  <c r="AA101" i="7" s="1"/>
  <c r="Z101" i="7"/>
  <c r="Y101" i="7"/>
  <c r="X101" i="7"/>
  <c r="W101" i="7"/>
  <c r="V101" i="7"/>
  <c r="U101" i="7"/>
  <c r="T101" i="7"/>
  <c r="S101" i="7"/>
  <c r="R101" i="7"/>
  <c r="AE101" i="7" s="1" a="1"/>
  <c r="AE101" i="7" s="1"/>
  <c r="Q101" i="7"/>
  <c r="P101" i="7"/>
  <c r="O101" i="7"/>
  <c r="N101" i="7"/>
  <c r="M101" i="7"/>
  <c r="L101" i="7"/>
  <c r="K101" i="7"/>
  <c r="J101" i="7"/>
  <c r="I101" i="7"/>
  <c r="H101" i="7"/>
  <c r="G101" i="7"/>
  <c r="F101" i="7"/>
  <c r="E101" i="7"/>
  <c r="D101" i="7" a="1"/>
  <c r="D101" i="7" s="1"/>
  <c r="B101" i="7" a="1"/>
  <c r="B101" i="7" s="1"/>
  <c r="A101" i="7"/>
  <c r="AG100" i="7" a="1"/>
  <c r="AG100" i="7"/>
  <c r="AF100" i="7"/>
  <c r="AD100" i="7" a="1"/>
  <c r="AD100" i="7" s="1"/>
  <c r="AC100" i="7"/>
  <c r="AB100" i="7"/>
  <c r="AA100" i="7" a="1"/>
  <c r="AA100" i="7" s="1"/>
  <c r="Z100" i="7"/>
  <c r="Y100" i="7"/>
  <c r="X100" i="7"/>
  <c r="W100" i="7"/>
  <c r="V100" i="7"/>
  <c r="U100" i="7"/>
  <c r="T100" i="7"/>
  <c r="S100" i="7"/>
  <c r="R100" i="7"/>
  <c r="AE100" i="7" s="1" a="1"/>
  <c r="AE100" i="7" s="1"/>
  <c r="Q100" i="7"/>
  <c r="P100" i="7"/>
  <c r="O100" i="7"/>
  <c r="N100" i="7"/>
  <c r="M100" i="7"/>
  <c r="L100" i="7"/>
  <c r="K100" i="7"/>
  <c r="J100" i="7"/>
  <c r="I100" i="7"/>
  <c r="H100" i="7"/>
  <c r="G100" i="7"/>
  <c r="F100" i="7"/>
  <c r="E100" i="7"/>
  <c r="D100" i="7" a="1"/>
  <c r="D100" i="7" s="1"/>
  <c r="B100" i="7" a="1"/>
  <c r="B100" i="7" s="1"/>
  <c r="A100" i="7"/>
  <c r="AG99" i="7" a="1"/>
  <c r="AG99" i="7"/>
  <c r="AF99" i="7"/>
  <c r="AD99" i="7" a="1"/>
  <c r="AD99" i="7" s="1"/>
  <c r="AC99" i="7"/>
  <c r="AB99" i="7"/>
  <c r="AA99" i="7" a="1"/>
  <c r="AA99" i="7" s="1"/>
  <c r="Z99" i="7"/>
  <c r="Y99" i="7"/>
  <c r="X99" i="7"/>
  <c r="W99" i="7"/>
  <c r="V99" i="7"/>
  <c r="U99" i="7"/>
  <c r="T99" i="7"/>
  <c r="S99" i="7"/>
  <c r="R99" i="7"/>
  <c r="AE99" i="7" s="1" a="1"/>
  <c r="AE99" i="7" s="1"/>
  <c r="Q99" i="7"/>
  <c r="P99" i="7"/>
  <c r="O99" i="7"/>
  <c r="N99" i="7"/>
  <c r="M99" i="7"/>
  <c r="L99" i="7"/>
  <c r="K99" i="7"/>
  <c r="J99" i="7"/>
  <c r="I99" i="7"/>
  <c r="H99" i="7"/>
  <c r="G99" i="7"/>
  <c r="F99" i="7"/>
  <c r="E99" i="7"/>
  <c r="D99" i="7" a="1"/>
  <c r="D99" i="7" s="1"/>
  <c r="B99" i="7" a="1"/>
  <c r="B99" i="7" s="1"/>
  <c r="A99" i="7"/>
  <c r="AG98" i="7" a="1"/>
  <c r="AG98" i="7"/>
  <c r="AF98" i="7"/>
  <c r="AE98" i="7" a="1"/>
  <c r="AE98" i="7" s="1"/>
  <c r="AD98" i="7" a="1"/>
  <c r="AD98" i="7" s="1"/>
  <c r="AC98" i="7"/>
  <c r="AB98" i="7"/>
  <c r="AA98" i="7" a="1"/>
  <c r="AA98" i="7" s="1"/>
  <c r="Z98" i="7"/>
  <c r="Y98" i="7"/>
  <c r="X98" i="7"/>
  <c r="W98" i="7"/>
  <c r="V98" i="7"/>
  <c r="U98" i="7"/>
  <c r="T98" i="7"/>
  <c r="S98" i="7"/>
  <c r="R98" i="7"/>
  <c r="Q98" i="7"/>
  <c r="P98" i="7"/>
  <c r="O98" i="7"/>
  <c r="N98" i="7"/>
  <c r="M98" i="7"/>
  <c r="L98" i="7"/>
  <c r="K98" i="7"/>
  <c r="J98" i="7"/>
  <c r="I98" i="7"/>
  <c r="H98" i="7"/>
  <c r="G98" i="7"/>
  <c r="F98" i="7"/>
  <c r="E98" i="7"/>
  <c r="D98" i="7" a="1"/>
  <c r="D98" i="7" s="1"/>
  <c r="B98" i="7" a="1"/>
  <c r="B98" i="7" s="1"/>
  <c r="A98" i="7"/>
  <c r="AG97" i="7" a="1"/>
  <c r="AG97" i="7"/>
  <c r="AF97" i="7"/>
  <c r="AD97" i="7" a="1"/>
  <c r="AD97" i="7" s="1"/>
  <c r="AC97" i="7"/>
  <c r="AB97" i="7"/>
  <c r="AA97" i="7" a="1"/>
  <c r="AA97" i="7" s="1"/>
  <c r="Z97" i="7"/>
  <c r="Y97" i="7"/>
  <c r="X97" i="7"/>
  <c r="W97" i="7"/>
  <c r="V97" i="7"/>
  <c r="U97" i="7"/>
  <c r="T97" i="7"/>
  <c r="S97" i="7"/>
  <c r="R97" i="7"/>
  <c r="AE97" i="7" s="1" a="1"/>
  <c r="AE97" i="7" s="1"/>
  <c r="Q97" i="7"/>
  <c r="P97" i="7"/>
  <c r="O97" i="7"/>
  <c r="N97" i="7"/>
  <c r="M97" i="7"/>
  <c r="L97" i="7"/>
  <c r="K97" i="7"/>
  <c r="J97" i="7"/>
  <c r="I97" i="7"/>
  <c r="H97" i="7"/>
  <c r="G97" i="7"/>
  <c r="F97" i="7"/>
  <c r="E97" i="7"/>
  <c r="D97" i="7" a="1"/>
  <c r="D97" i="7" s="1"/>
  <c r="B97" i="7" a="1"/>
  <c r="B97" i="7" s="1"/>
  <c r="A97" i="7"/>
  <c r="AG96" i="7" a="1"/>
  <c r="AG96" i="7"/>
  <c r="AF96" i="7"/>
  <c r="AD96" i="7" a="1"/>
  <c r="AD96" i="7" s="1"/>
  <c r="AC96" i="7"/>
  <c r="AB96" i="7"/>
  <c r="AA96" i="7" a="1"/>
  <c r="AA96" i="7" s="1"/>
  <c r="Z96" i="7"/>
  <c r="Y96" i="7"/>
  <c r="X96" i="7"/>
  <c r="W96" i="7"/>
  <c r="V96" i="7"/>
  <c r="U96" i="7"/>
  <c r="T96" i="7"/>
  <c r="S96" i="7"/>
  <c r="R96" i="7"/>
  <c r="AE96" i="7" s="1" a="1"/>
  <c r="AE96" i="7" s="1"/>
  <c r="Q96" i="7"/>
  <c r="P96" i="7"/>
  <c r="O96" i="7"/>
  <c r="N96" i="7"/>
  <c r="M96" i="7"/>
  <c r="L96" i="7"/>
  <c r="K96" i="7"/>
  <c r="J96" i="7"/>
  <c r="I96" i="7"/>
  <c r="H96" i="7"/>
  <c r="G96" i="7"/>
  <c r="F96" i="7"/>
  <c r="E96" i="7"/>
  <c r="D96" i="7" a="1"/>
  <c r="D96" i="7" s="1"/>
  <c r="B96" i="7" a="1"/>
  <c r="B96" i="7" s="1"/>
  <c r="A96" i="7"/>
  <c r="AG95" i="7" a="1"/>
  <c r="AG95" i="7"/>
  <c r="AF95" i="7"/>
  <c r="AD95" i="7" a="1"/>
  <c r="AD95" i="7" s="1"/>
  <c r="AC95" i="7"/>
  <c r="AB95" i="7"/>
  <c r="AA95" i="7" a="1"/>
  <c r="AA95" i="7" s="1"/>
  <c r="Z95" i="7"/>
  <c r="Y95" i="7"/>
  <c r="X95" i="7"/>
  <c r="W95" i="7"/>
  <c r="V95" i="7"/>
  <c r="U95" i="7"/>
  <c r="T95" i="7"/>
  <c r="S95" i="7"/>
  <c r="R95" i="7"/>
  <c r="AE95" i="7" s="1" a="1"/>
  <c r="AE95" i="7" s="1"/>
  <c r="Q95" i="7"/>
  <c r="P95" i="7"/>
  <c r="O95" i="7"/>
  <c r="N95" i="7"/>
  <c r="M95" i="7"/>
  <c r="L95" i="7"/>
  <c r="K95" i="7"/>
  <c r="J95" i="7"/>
  <c r="I95" i="7"/>
  <c r="H95" i="7"/>
  <c r="G95" i="7"/>
  <c r="F95" i="7"/>
  <c r="E95" i="7"/>
  <c r="D95" i="7" a="1"/>
  <c r="D95" i="7" s="1"/>
  <c r="B95" i="7" a="1"/>
  <c r="B95" i="7" s="1"/>
  <c r="A95" i="7"/>
  <c r="AG94" i="7" a="1"/>
  <c r="AG94" i="7"/>
  <c r="AF94" i="7"/>
  <c r="AE94" i="7" a="1"/>
  <c r="AE94" i="7" s="1"/>
  <c r="AD94" i="7" a="1"/>
  <c r="AD94" i="7" s="1"/>
  <c r="AC94" i="7"/>
  <c r="AB94" i="7"/>
  <c r="AA94" i="7" a="1"/>
  <c r="AA94" i="7" s="1"/>
  <c r="Z94" i="7"/>
  <c r="Y94" i="7"/>
  <c r="X94" i="7"/>
  <c r="W94" i="7"/>
  <c r="V94" i="7"/>
  <c r="U94" i="7"/>
  <c r="T94" i="7"/>
  <c r="S94" i="7"/>
  <c r="R94" i="7"/>
  <c r="Q94" i="7"/>
  <c r="P94" i="7"/>
  <c r="O94" i="7"/>
  <c r="N94" i="7"/>
  <c r="M94" i="7"/>
  <c r="L94" i="7"/>
  <c r="K94" i="7"/>
  <c r="J94" i="7"/>
  <c r="I94" i="7"/>
  <c r="H94" i="7"/>
  <c r="G94" i="7"/>
  <c r="F94" i="7"/>
  <c r="E94" i="7"/>
  <c r="D94" i="7" a="1"/>
  <c r="D94" i="7" s="1"/>
  <c r="B94" i="7" a="1"/>
  <c r="B94" i="7" s="1"/>
  <c r="A94" i="7"/>
  <c r="AG93" i="7" a="1"/>
  <c r="AG93" i="7"/>
  <c r="AF93" i="7"/>
  <c r="AD93" i="7" a="1"/>
  <c r="AD93" i="7" s="1"/>
  <c r="AC93" i="7"/>
  <c r="AB93" i="7"/>
  <c r="AA93" i="7" a="1"/>
  <c r="AA93" i="7" s="1"/>
  <c r="Z93" i="7"/>
  <c r="Y93" i="7"/>
  <c r="X93" i="7"/>
  <c r="W93" i="7"/>
  <c r="V93" i="7"/>
  <c r="U93" i="7"/>
  <c r="T93" i="7"/>
  <c r="S93" i="7"/>
  <c r="R93" i="7"/>
  <c r="AE93" i="7" s="1" a="1"/>
  <c r="AE93" i="7" s="1"/>
  <c r="Q93" i="7"/>
  <c r="P93" i="7"/>
  <c r="O93" i="7"/>
  <c r="N93" i="7"/>
  <c r="M93" i="7"/>
  <c r="L93" i="7"/>
  <c r="K93" i="7"/>
  <c r="J93" i="7"/>
  <c r="I93" i="7"/>
  <c r="H93" i="7"/>
  <c r="G93" i="7"/>
  <c r="F93" i="7"/>
  <c r="E93" i="7"/>
  <c r="D93" i="7" a="1"/>
  <c r="D93" i="7" s="1"/>
  <c r="B93" i="7" a="1"/>
  <c r="B93" i="7" s="1"/>
  <c r="A93" i="7"/>
  <c r="AG92" i="7" a="1"/>
  <c r="AG92" i="7"/>
  <c r="AF92" i="7"/>
  <c r="AD92" i="7" a="1"/>
  <c r="AD92" i="7" s="1"/>
  <c r="AC92" i="7"/>
  <c r="AB92" i="7"/>
  <c r="AA92" i="7" a="1"/>
  <c r="AA92" i="7" s="1"/>
  <c r="Z92" i="7"/>
  <c r="Y92" i="7"/>
  <c r="X92" i="7"/>
  <c r="W92" i="7"/>
  <c r="V92" i="7"/>
  <c r="U92" i="7"/>
  <c r="T92" i="7"/>
  <c r="S92" i="7"/>
  <c r="R92" i="7"/>
  <c r="AE92" i="7" s="1" a="1"/>
  <c r="AE92" i="7" s="1"/>
  <c r="Q92" i="7"/>
  <c r="P92" i="7"/>
  <c r="O92" i="7"/>
  <c r="N92" i="7"/>
  <c r="M92" i="7"/>
  <c r="L92" i="7"/>
  <c r="K92" i="7"/>
  <c r="J92" i="7"/>
  <c r="I92" i="7"/>
  <c r="H92" i="7"/>
  <c r="G92" i="7"/>
  <c r="F92" i="7"/>
  <c r="E92" i="7"/>
  <c r="D92" i="7" a="1"/>
  <c r="D92" i="7" s="1"/>
  <c r="B92" i="7" a="1"/>
  <c r="B92" i="7" s="1"/>
  <c r="A92" i="7"/>
  <c r="AG91" i="7" a="1"/>
  <c r="AG91" i="7"/>
  <c r="AF91" i="7"/>
  <c r="AD91" i="7" a="1"/>
  <c r="AD91" i="7" s="1"/>
  <c r="AC91" i="7"/>
  <c r="AB91" i="7"/>
  <c r="AA91" i="7" a="1"/>
  <c r="AA91" i="7" s="1"/>
  <c r="Z91" i="7"/>
  <c r="Y91" i="7"/>
  <c r="X91" i="7"/>
  <c r="W91" i="7"/>
  <c r="V91" i="7"/>
  <c r="U91" i="7"/>
  <c r="T91" i="7"/>
  <c r="S91" i="7"/>
  <c r="R91" i="7"/>
  <c r="AE91" i="7" s="1" a="1"/>
  <c r="AE91" i="7" s="1"/>
  <c r="Q91" i="7"/>
  <c r="P91" i="7"/>
  <c r="O91" i="7"/>
  <c r="N91" i="7"/>
  <c r="M91" i="7"/>
  <c r="L91" i="7"/>
  <c r="K91" i="7"/>
  <c r="J91" i="7"/>
  <c r="I91" i="7"/>
  <c r="H91" i="7"/>
  <c r="G91" i="7"/>
  <c r="F91" i="7"/>
  <c r="E91" i="7"/>
  <c r="D91" i="7" a="1"/>
  <c r="D91" i="7" s="1"/>
  <c r="B91" i="7" a="1"/>
  <c r="B91" i="7" s="1"/>
  <c r="A91" i="7"/>
  <c r="AG90" i="7" a="1"/>
  <c r="AG90" i="7"/>
  <c r="AF90" i="7"/>
  <c r="AE90" i="7" a="1"/>
  <c r="AE90" i="7" s="1"/>
  <c r="AD90" i="7" a="1"/>
  <c r="AD90" i="7" s="1"/>
  <c r="AC90" i="7"/>
  <c r="AB90" i="7"/>
  <c r="AA90" i="7" a="1"/>
  <c r="AA90" i="7" s="1"/>
  <c r="Z90" i="7"/>
  <c r="Y90" i="7"/>
  <c r="X90" i="7"/>
  <c r="W90" i="7"/>
  <c r="V90" i="7"/>
  <c r="U90" i="7"/>
  <c r="T90" i="7"/>
  <c r="S90" i="7"/>
  <c r="R90" i="7"/>
  <c r="Q90" i="7"/>
  <c r="P90" i="7"/>
  <c r="O90" i="7"/>
  <c r="N90" i="7"/>
  <c r="M90" i="7"/>
  <c r="L90" i="7"/>
  <c r="K90" i="7"/>
  <c r="J90" i="7"/>
  <c r="I90" i="7"/>
  <c r="H90" i="7"/>
  <c r="G90" i="7"/>
  <c r="F90" i="7"/>
  <c r="E90" i="7"/>
  <c r="D90" i="7" a="1"/>
  <c r="D90" i="7" s="1"/>
  <c r="B90" i="7" a="1"/>
  <c r="B90" i="7" s="1"/>
  <c r="A90" i="7"/>
  <c r="AG89" i="7" a="1"/>
  <c r="AG89" i="7"/>
  <c r="AF89" i="7"/>
  <c r="AD89" i="7" a="1"/>
  <c r="AD89" i="7" s="1"/>
  <c r="AC89" i="7"/>
  <c r="AB89" i="7"/>
  <c r="AA89" i="7" a="1"/>
  <c r="AA89" i="7" s="1"/>
  <c r="Z89" i="7"/>
  <c r="Y89" i="7"/>
  <c r="X89" i="7"/>
  <c r="W89" i="7"/>
  <c r="V89" i="7"/>
  <c r="U89" i="7"/>
  <c r="T89" i="7"/>
  <c r="S89" i="7"/>
  <c r="R89" i="7"/>
  <c r="AE89" i="7" s="1" a="1"/>
  <c r="AE89" i="7" s="1"/>
  <c r="Q89" i="7"/>
  <c r="P89" i="7"/>
  <c r="O89" i="7"/>
  <c r="N89" i="7"/>
  <c r="M89" i="7"/>
  <c r="L89" i="7"/>
  <c r="K89" i="7"/>
  <c r="J89" i="7"/>
  <c r="I89" i="7"/>
  <c r="H89" i="7"/>
  <c r="G89" i="7"/>
  <c r="F89" i="7"/>
  <c r="E89" i="7"/>
  <c r="D89" i="7" a="1"/>
  <c r="D89" i="7" s="1"/>
  <c r="B89" i="7" a="1"/>
  <c r="B89" i="7" s="1"/>
  <c r="A89" i="7"/>
  <c r="AG88" i="7" a="1"/>
  <c r="AG88" i="7"/>
  <c r="AF88" i="7"/>
  <c r="AE88" i="7" a="1"/>
  <c r="AE88" i="7" s="1"/>
  <c r="AD88" i="7" a="1"/>
  <c r="AD88" i="7" s="1"/>
  <c r="AC88" i="7"/>
  <c r="AB88" i="7"/>
  <c r="AA88" i="7" a="1"/>
  <c r="AA88" i="7" s="1"/>
  <c r="Z88" i="7"/>
  <c r="Y88" i="7"/>
  <c r="X88" i="7"/>
  <c r="W88" i="7"/>
  <c r="V88" i="7"/>
  <c r="U88" i="7"/>
  <c r="T88" i="7"/>
  <c r="S88" i="7"/>
  <c r="R88" i="7"/>
  <c r="Q88" i="7"/>
  <c r="P88" i="7"/>
  <c r="O88" i="7"/>
  <c r="N88" i="7"/>
  <c r="M88" i="7"/>
  <c r="L88" i="7"/>
  <c r="K88" i="7"/>
  <c r="J88" i="7"/>
  <c r="I88" i="7"/>
  <c r="H88" i="7"/>
  <c r="G88" i="7"/>
  <c r="F88" i="7"/>
  <c r="E88" i="7"/>
  <c r="D88" i="7" a="1"/>
  <c r="D88" i="7" s="1"/>
  <c r="B88" i="7" a="1"/>
  <c r="B88" i="7" s="1"/>
  <c r="A88" i="7"/>
  <c r="AG87" i="7" a="1"/>
  <c r="AG87" i="7"/>
  <c r="AF87" i="7"/>
  <c r="AD87" i="7" a="1"/>
  <c r="AD87" i="7" s="1"/>
  <c r="AC87" i="7"/>
  <c r="AB87" i="7"/>
  <c r="AA87" i="7" a="1"/>
  <c r="AA87" i="7" s="1"/>
  <c r="Z87" i="7"/>
  <c r="Y87" i="7"/>
  <c r="X87" i="7"/>
  <c r="W87" i="7"/>
  <c r="V87" i="7"/>
  <c r="U87" i="7"/>
  <c r="T87" i="7"/>
  <c r="S87" i="7"/>
  <c r="R87" i="7"/>
  <c r="AE87" i="7" s="1" a="1"/>
  <c r="AE87" i="7" s="1"/>
  <c r="Q87" i="7"/>
  <c r="P87" i="7"/>
  <c r="O87" i="7"/>
  <c r="N87" i="7"/>
  <c r="M87" i="7"/>
  <c r="L87" i="7"/>
  <c r="K87" i="7"/>
  <c r="J87" i="7"/>
  <c r="I87" i="7"/>
  <c r="H87" i="7"/>
  <c r="G87" i="7"/>
  <c r="F87" i="7"/>
  <c r="E87" i="7"/>
  <c r="D87" i="7" a="1"/>
  <c r="D87" i="7" s="1"/>
  <c r="B87" i="7" a="1"/>
  <c r="B87" i="7" s="1"/>
  <c r="A87" i="7"/>
  <c r="AG86" i="7" a="1"/>
  <c r="AG86" i="7"/>
  <c r="AF86" i="7"/>
  <c r="AD86" i="7" a="1"/>
  <c r="AD86" i="7" s="1"/>
  <c r="AC86" i="7"/>
  <c r="AB86" i="7"/>
  <c r="AA86" i="7" a="1"/>
  <c r="AA86" i="7" s="1"/>
  <c r="Z86" i="7"/>
  <c r="Y86" i="7"/>
  <c r="X86" i="7"/>
  <c r="W86" i="7"/>
  <c r="V86" i="7"/>
  <c r="U86" i="7"/>
  <c r="T86" i="7"/>
  <c r="S86" i="7"/>
  <c r="R86" i="7"/>
  <c r="AE86" i="7" s="1" a="1"/>
  <c r="AE86" i="7" s="1"/>
  <c r="Q86" i="7"/>
  <c r="P86" i="7"/>
  <c r="O86" i="7"/>
  <c r="N86" i="7"/>
  <c r="M86" i="7"/>
  <c r="L86" i="7"/>
  <c r="K86" i="7"/>
  <c r="J86" i="7"/>
  <c r="I86" i="7"/>
  <c r="H86" i="7"/>
  <c r="G86" i="7"/>
  <c r="F86" i="7"/>
  <c r="E86" i="7"/>
  <c r="D86" i="7" a="1"/>
  <c r="D86" i="7" s="1"/>
  <c r="B86" i="7" a="1"/>
  <c r="B86" i="7" s="1"/>
  <c r="A86" i="7"/>
  <c r="AG85" i="7" a="1"/>
  <c r="AG85" i="7"/>
  <c r="AF85" i="7"/>
  <c r="AD85" i="7" a="1"/>
  <c r="AD85" i="7" s="1"/>
  <c r="AC85" i="7"/>
  <c r="AB85" i="7"/>
  <c r="AA85" i="7" a="1"/>
  <c r="AA85" i="7" s="1"/>
  <c r="Z85" i="7"/>
  <c r="Y85" i="7"/>
  <c r="X85" i="7"/>
  <c r="W85" i="7"/>
  <c r="V85" i="7"/>
  <c r="U85" i="7"/>
  <c r="T85" i="7"/>
  <c r="S85" i="7"/>
  <c r="R85" i="7"/>
  <c r="AE85" i="7" s="1" a="1"/>
  <c r="AE85" i="7" s="1"/>
  <c r="Q85" i="7"/>
  <c r="P85" i="7"/>
  <c r="O85" i="7"/>
  <c r="N85" i="7"/>
  <c r="M85" i="7"/>
  <c r="L85" i="7"/>
  <c r="K85" i="7"/>
  <c r="J85" i="7"/>
  <c r="I85" i="7"/>
  <c r="H85" i="7"/>
  <c r="G85" i="7"/>
  <c r="F85" i="7"/>
  <c r="E85" i="7"/>
  <c r="D85" i="7" a="1"/>
  <c r="D85" i="7" s="1"/>
  <c r="B85" i="7" a="1"/>
  <c r="B85" i="7" s="1"/>
  <c r="A85" i="7"/>
  <c r="AG84" i="7" a="1"/>
  <c r="AG84" i="7"/>
  <c r="AF84" i="7"/>
  <c r="AE84" i="7" a="1"/>
  <c r="AE84" i="7" s="1"/>
  <c r="AD84" i="7" a="1"/>
  <c r="AD84" i="7" s="1"/>
  <c r="AC84" i="7"/>
  <c r="AB84" i="7"/>
  <c r="AA84" i="7" a="1"/>
  <c r="AA84" i="7" s="1"/>
  <c r="Z84" i="7"/>
  <c r="Y84" i="7"/>
  <c r="X84" i="7"/>
  <c r="W84" i="7"/>
  <c r="V84" i="7"/>
  <c r="U84" i="7"/>
  <c r="T84" i="7"/>
  <c r="S84" i="7"/>
  <c r="R84" i="7"/>
  <c r="Q84" i="7"/>
  <c r="P84" i="7"/>
  <c r="O84" i="7"/>
  <c r="N84" i="7"/>
  <c r="M84" i="7"/>
  <c r="L84" i="7"/>
  <c r="K84" i="7"/>
  <c r="J84" i="7"/>
  <c r="I84" i="7"/>
  <c r="H84" i="7"/>
  <c r="G84" i="7"/>
  <c r="F84" i="7"/>
  <c r="E84" i="7"/>
  <c r="D84" i="7" a="1"/>
  <c r="D84" i="7" s="1"/>
  <c r="B84" i="7" a="1"/>
  <c r="B84" i="7" s="1"/>
  <c r="A84" i="7"/>
  <c r="AG83" i="7" a="1"/>
  <c r="AG83" i="7"/>
  <c r="AF83" i="7"/>
  <c r="AD83" i="7" a="1"/>
  <c r="AD83" i="7" s="1"/>
  <c r="AC83" i="7"/>
  <c r="AB83" i="7"/>
  <c r="AA83" i="7" a="1"/>
  <c r="AA83" i="7" s="1"/>
  <c r="Z83" i="7"/>
  <c r="Y83" i="7"/>
  <c r="X83" i="7"/>
  <c r="W83" i="7"/>
  <c r="V83" i="7"/>
  <c r="U83" i="7"/>
  <c r="T83" i="7"/>
  <c r="S83" i="7"/>
  <c r="R83" i="7"/>
  <c r="AE83" i="7" s="1" a="1"/>
  <c r="AE83" i="7" s="1"/>
  <c r="Q83" i="7"/>
  <c r="P83" i="7"/>
  <c r="O83" i="7"/>
  <c r="N83" i="7"/>
  <c r="M83" i="7"/>
  <c r="L83" i="7"/>
  <c r="K83" i="7"/>
  <c r="J83" i="7"/>
  <c r="I83" i="7"/>
  <c r="H83" i="7"/>
  <c r="G83" i="7"/>
  <c r="F83" i="7"/>
  <c r="E83" i="7"/>
  <c r="D83" i="7" a="1"/>
  <c r="D83" i="7" s="1"/>
  <c r="B83" i="7" a="1"/>
  <c r="B83" i="7"/>
  <c r="A83" i="7"/>
  <c r="AG82" i="7" a="1"/>
  <c r="AG82" i="7"/>
  <c r="AF82" i="7"/>
  <c r="AD82" i="7" a="1"/>
  <c r="AD82" i="7" s="1"/>
  <c r="AC82" i="7"/>
  <c r="AB82" i="7"/>
  <c r="AA82" i="7" a="1"/>
  <c r="AA82" i="7" s="1"/>
  <c r="Z82" i="7"/>
  <c r="Y82" i="7"/>
  <c r="X82" i="7"/>
  <c r="W82" i="7"/>
  <c r="V82" i="7"/>
  <c r="U82" i="7"/>
  <c r="T82" i="7"/>
  <c r="S82" i="7"/>
  <c r="R82" i="7"/>
  <c r="AE82" i="7" s="1" a="1"/>
  <c r="AE82" i="7" s="1"/>
  <c r="Q82" i="7"/>
  <c r="P82" i="7"/>
  <c r="O82" i="7"/>
  <c r="N82" i="7"/>
  <c r="M82" i="7"/>
  <c r="L82" i="7"/>
  <c r="K82" i="7"/>
  <c r="J82" i="7"/>
  <c r="I82" i="7"/>
  <c r="H82" i="7"/>
  <c r="G82" i="7"/>
  <c r="F82" i="7"/>
  <c r="E82" i="7"/>
  <c r="D82" i="7" a="1"/>
  <c r="D82" i="7" s="1"/>
  <c r="B82" i="7" a="1"/>
  <c r="B82" i="7" s="1"/>
  <c r="A82" i="7"/>
  <c r="AG81" i="7" a="1"/>
  <c r="AG81" i="7" s="1"/>
  <c r="AF81" i="7"/>
  <c r="AE81" i="7" a="1"/>
  <c r="AE81" i="7"/>
  <c r="AD81" i="7" a="1"/>
  <c r="AD81" i="7" s="1"/>
  <c r="AC81" i="7"/>
  <c r="AB81" i="7"/>
  <c r="AA81" i="7" a="1"/>
  <c r="AA81" i="7" s="1"/>
  <c r="Z81" i="7"/>
  <c r="Y81" i="7"/>
  <c r="X81" i="7"/>
  <c r="W81" i="7"/>
  <c r="V81" i="7"/>
  <c r="U81" i="7"/>
  <c r="T81" i="7"/>
  <c r="S81" i="7"/>
  <c r="R81" i="7"/>
  <c r="Q81" i="7"/>
  <c r="P81" i="7"/>
  <c r="O81" i="7"/>
  <c r="N81" i="7"/>
  <c r="M81" i="7"/>
  <c r="L81" i="7"/>
  <c r="K81" i="7"/>
  <c r="J81" i="7"/>
  <c r="I81" i="7"/>
  <c r="H81" i="7"/>
  <c r="G81" i="7"/>
  <c r="F81" i="7"/>
  <c r="E81" i="7"/>
  <c r="D81" i="7" a="1"/>
  <c r="D81" i="7" s="1"/>
  <c r="B81" i="7" a="1"/>
  <c r="B81" i="7" s="1"/>
  <c r="A81" i="7"/>
  <c r="AG80" i="7" a="1"/>
  <c r="AG80" i="7"/>
  <c r="AF80" i="7"/>
  <c r="AE80" i="7" a="1"/>
  <c r="AE80" i="7" s="1"/>
  <c r="AD80" i="7" a="1"/>
  <c r="AD80" i="7"/>
  <c r="AC80" i="7"/>
  <c r="AB80" i="7"/>
  <c r="AA80" i="7" a="1"/>
  <c r="AA80" i="7"/>
  <c r="Z80" i="7"/>
  <c r="Y80" i="7"/>
  <c r="X80" i="7"/>
  <c r="W80" i="7"/>
  <c r="V80" i="7"/>
  <c r="U80" i="7"/>
  <c r="T80" i="7"/>
  <c r="S80" i="7"/>
  <c r="R80" i="7"/>
  <c r="Q80" i="7"/>
  <c r="P80" i="7"/>
  <c r="O80" i="7"/>
  <c r="N80" i="7"/>
  <c r="M80" i="7"/>
  <c r="L80" i="7"/>
  <c r="K80" i="7"/>
  <c r="J80" i="7"/>
  <c r="I80" i="7"/>
  <c r="H80" i="7"/>
  <c r="G80" i="7"/>
  <c r="F80" i="7"/>
  <c r="E80" i="7"/>
  <c r="D80" i="7" a="1"/>
  <c r="D80" i="7"/>
  <c r="B80" i="7" a="1"/>
  <c r="B80" i="7" s="1"/>
  <c r="A80" i="7"/>
  <c r="AG79" i="7" a="1"/>
  <c r="AG79" i="7"/>
  <c r="AF79" i="7"/>
  <c r="AD79" i="7" a="1"/>
  <c r="AD79" i="7" s="1"/>
  <c r="AC79" i="7"/>
  <c r="AB79" i="7"/>
  <c r="AA79" i="7" a="1"/>
  <c r="AA79" i="7" s="1"/>
  <c r="Z79" i="7"/>
  <c r="Y79" i="7"/>
  <c r="X79" i="7"/>
  <c r="W79" i="7"/>
  <c r="V79" i="7"/>
  <c r="U79" i="7"/>
  <c r="T79" i="7"/>
  <c r="S79" i="7"/>
  <c r="R79" i="7"/>
  <c r="AE79" i="7" s="1" a="1"/>
  <c r="AE79" i="7" s="1"/>
  <c r="Q79" i="7"/>
  <c r="P79" i="7"/>
  <c r="O79" i="7"/>
  <c r="N79" i="7"/>
  <c r="M79" i="7"/>
  <c r="L79" i="7"/>
  <c r="K79" i="7"/>
  <c r="J79" i="7"/>
  <c r="I79" i="7"/>
  <c r="H79" i="7"/>
  <c r="G79" i="7"/>
  <c r="F79" i="7"/>
  <c r="E79" i="7"/>
  <c r="D79" i="7" a="1"/>
  <c r="D79" i="7" s="1"/>
  <c r="B79" i="7" a="1"/>
  <c r="B79" i="7"/>
  <c r="A79" i="7"/>
  <c r="AG78" i="7" a="1"/>
  <c r="AG78" i="7"/>
  <c r="AF78" i="7"/>
  <c r="AD78" i="7" a="1"/>
  <c r="AD78" i="7" s="1"/>
  <c r="AC78" i="7"/>
  <c r="AB78" i="7"/>
  <c r="AA78" i="7" a="1"/>
  <c r="AA78" i="7" s="1"/>
  <c r="Z78" i="7"/>
  <c r="Y78" i="7"/>
  <c r="X78" i="7"/>
  <c r="W78" i="7"/>
  <c r="V78" i="7"/>
  <c r="U78" i="7"/>
  <c r="T78" i="7"/>
  <c r="S78" i="7"/>
  <c r="R78" i="7"/>
  <c r="AE78" i="7" s="1" a="1"/>
  <c r="AE78" i="7" s="1"/>
  <c r="Q78" i="7"/>
  <c r="P78" i="7"/>
  <c r="O78" i="7"/>
  <c r="N78" i="7"/>
  <c r="M78" i="7"/>
  <c r="L78" i="7"/>
  <c r="K78" i="7"/>
  <c r="J78" i="7"/>
  <c r="I78" i="7"/>
  <c r="H78" i="7"/>
  <c r="G78" i="7"/>
  <c r="F78" i="7"/>
  <c r="E78" i="7"/>
  <c r="D78" i="7" a="1"/>
  <c r="D78" i="7" s="1"/>
  <c r="B78" i="7" a="1"/>
  <c r="B78" i="7" s="1"/>
  <c r="A78" i="7"/>
  <c r="AG77" i="7" a="1"/>
  <c r="AG77" i="7" s="1"/>
  <c r="AF77" i="7"/>
  <c r="AD77" i="7" a="1"/>
  <c r="AD77" i="7" s="1"/>
  <c r="AC77" i="7"/>
  <c r="AB77" i="7"/>
  <c r="AA77" i="7" a="1"/>
  <c r="AA77" i="7" s="1"/>
  <c r="Z77" i="7"/>
  <c r="Y77" i="7"/>
  <c r="X77" i="7"/>
  <c r="W77" i="7"/>
  <c r="V77" i="7"/>
  <c r="U77" i="7"/>
  <c r="T77" i="7"/>
  <c r="S77" i="7"/>
  <c r="R77" i="7"/>
  <c r="AE77" i="7" s="1" a="1"/>
  <c r="AE77" i="7" s="1"/>
  <c r="Q77" i="7"/>
  <c r="P77" i="7"/>
  <c r="O77" i="7"/>
  <c r="N77" i="7"/>
  <c r="M77" i="7"/>
  <c r="L77" i="7"/>
  <c r="K77" i="7"/>
  <c r="J77" i="7"/>
  <c r="I77" i="7"/>
  <c r="H77" i="7"/>
  <c r="G77" i="7"/>
  <c r="F77" i="7"/>
  <c r="E77" i="7"/>
  <c r="D77" i="7" a="1"/>
  <c r="D77" i="7" s="1"/>
  <c r="B77" i="7" a="1"/>
  <c r="B77" i="7" s="1"/>
  <c r="A77" i="7"/>
  <c r="AG76" i="7" a="1"/>
  <c r="AG76" i="7"/>
  <c r="AF76" i="7"/>
  <c r="AE76" i="7" a="1"/>
  <c r="AE76" i="7" s="1"/>
  <c r="AD76" i="7" a="1"/>
  <c r="AD76" i="7"/>
  <c r="AC76" i="7"/>
  <c r="AB76" i="7"/>
  <c r="AA76" i="7" a="1"/>
  <c r="AA76" i="7"/>
  <c r="Z76" i="7"/>
  <c r="Y76" i="7"/>
  <c r="X76" i="7"/>
  <c r="W76" i="7"/>
  <c r="V76" i="7"/>
  <c r="U76" i="7"/>
  <c r="T76" i="7"/>
  <c r="S76" i="7"/>
  <c r="R76" i="7"/>
  <c r="Q76" i="7"/>
  <c r="P76" i="7"/>
  <c r="O76" i="7"/>
  <c r="N76" i="7"/>
  <c r="M76" i="7"/>
  <c r="L76" i="7"/>
  <c r="K76" i="7"/>
  <c r="J76" i="7"/>
  <c r="I76" i="7"/>
  <c r="H76" i="7"/>
  <c r="G76" i="7"/>
  <c r="F76" i="7"/>
  <c r="E76" i="7"/>
  <c r="D76" i="7" a="1"/>
  <c r="D76" i="7"/>
  <c r="B76" i="7" a="1"/>
  <c r="B76" i="7"/>
  <c r="A76" i="7"/>
  <c r="AG75" i="7" a="1"/>
  <c r="AG75" i="7" s="1"/>
  <c r="AF75" i="7"/>
  <c r="AD75" i="7" a="1"/>
  <c r="AD75" i="7"/>
  <c r="AC75" i="7"/>
  <c r="AB75" i="7"/>
  <c r="AA75" i="7" a="1"/>
  <c r="AA75" i="7"/>
  <c r="Z75" i="7"/>
  <c r="Y75" i="7"/>
  <c r="X75" i="7"/>
  <c r="W75" i="7"/>
  <c r="V75" i="7"/>
  <c r="U75" i="7"/>
  <c r="T75" i="7"/>
  <c r="S75" i="7"/>
  <c r="R75" i="7"/>
  <c r="AE75" i="7" s="1" a="1"/>
  <c r="AE75" i="7" s="1"/>
  <c r="Q75" i="7"/>
  <c r="P75" i="7"/>
  <c r="O75" i="7"/>
  <c r="N75" i="7"/>
  <c r="M75" i="7"/>
  <c r="L75" i="7"/>
  <c r="K75" i="7"/>
  <c r="J75" i="7"/>
  <c r="I75" i="7"/>
  <c r="H75" i="7"/>
  <c r="G75" i="7"/>
  <c r="F75" i="7"/>
  <c r="E75" i="7"/>
  <c r="D75" i="7" a="1"/>
  <c r="D75" i="7"/>
  <c r="B75" i="7" a="1"/>
  <c r="B75" i="7"/>
  <c r="A75" i="7"/>
  <c r="AG74" i="7" a="1"/>
  <c r="AG74" i="7" s="1"/>
  <c r="AF74" i="7"/>
  <c r="AD74" i="7" a="1"/>
  <c r="AD74" i="7"/>
  <c r="AC74" i="7"/>
  <c r="AB74" i="7"/>
  <c r="AA74" i="7" a="1"/>
  <c r="AA74" i="7"/>
  <c r="Z74" i="7"/>
  <c r="Y74" i="7"/>
  <c r="X74" i="7"/>
  <c r="W74" i="7"/>
  <c r="V74" i="7"/>
  <c r="U74" i="7"/>
  <c r="T74" i="7"/>
  <c r="S74" i="7"/>
  <c r="R74" i="7"/>
  <c r="AE74" i="7" s="1" a="1"/>
  <c r="AE74" i="7" s="1"/>
  <c r="Q74" i="7"/>
  <c r="P74" i="7"/>
  <c r="O74" i="7"/>
  <c r="N74" i="7"/>
  <c r="M74" i="7"/>
  <c r="L74" i="7"/>
  <c r="K74" i="7"/>
  <c r="J74" i="7"/>
  <c r="I74" i="7"/>
  <c r="H74" i="7"/>
  <c r="G74" i="7"/>
  <c r="F74" i="7"/>
  <c r="E74" i="7"/>
  <c r="D74" i="7" a="1"/>
  <c r="D74" i="7"/>
  <c r="B74" i="7" a="1"/>
  <c r="B74" i="7"/>
  <c r="A74" i="7"/>
  <c r="AG73" i="7" a="1"/>
  <c r="AG73" i="7"/>
  <c r="AF73" i="7"/>
  <c r="AD73" i="7" a="1"/>
  <c r="AD73" i="7"/>
  <c r="AC73" i="7"/>
  <c r="AB73" i="7"/>
  <c r="AA73" i="7" a="1"/>
  <c r="AA73" i="7"/>
  <c r="Z73" i="7"/>
  <c r="Y73" i="7"/>
  <c r="X73" i="7"/>
  <c r="W73" i="7"/>
  <c r="V73" i="7"/>
  <c r="U73" i="7"/>
  <c r="T73" i="7"/>
  <c r="S73" i="7"/>
  <c r="R73" i="7"/>
  <c r="AE73" i="7" s="1" a="1"/>
  <c r="AE73" i="7" s="1"/>
  <c r="Q73" i="7"/>
  <c r="P73" i="7"/>
  <c r="O73" i="7"/>
  <c r="N73" i="7"/>
  <c r="M73" i="7"/>
  <c r="L73" i="7"/>
  <c r="K73" i="7"/>
  <c r="J73" i="7"/>
  <c r="I73" i="7"/>
  <c r="H73" i="7"/>
  <c r="G73" i="7"/>
  <c r="F73" i="7"/>
  <c r="E73" i="7"/>
  <c r="D73" i="7" a="1"/>
  <c r="D73" i="7"/>
  <c r="B73" i="7" a="1"/>
  <c r="B73" i="7"/>
  <c r="A73" i="7"/>
  <c r="AG72" i="7" a="1"/>
  <c r="AG72" i="7" s="1"/>
  <c r="AF72" i="7"/>
  <c r="AD72" i="7" a="1"/>
  <c r="AD72" i="7"/>
  <c r="AC72" i="7"/>
  <c r="AB72" i="7"/>
  <c r="AA72" i="7" a="1"/>
  <c r="AA72" i="7"/>
  <c r="Z72" i="7"/>
  <c r="Y72" i="7"/>
  <c r="X72" i="7"/>
  <c r="W72" i="7"/>
  <c r="V72" i="7"/>
  <c r="U72" i="7"/>
  <c r="T72" i="7"/>
  <c r="S72" i="7"/>
  <c r="R72" i="7"/>
  <c r="AE72" i="7" s="1" a="1"/>
  <c r="AE72" i="7" s="1"/>
  <c r="Q72" i="7"/>
  <c r="P72" i="7"/>
  <c r="O72" i="7"/>
  <c r="N72" i="7"/>
  <c r="M72" i="7"/>
  <c r="L72" i="7"/>
  <c r="K72" i="7"/>
  <c r="J72" i="7"/>
  <c r="I72" i="7"/>
  <c r="H72" i="7"/>
  <c r="G72" i="7"/>
  <c r="F72" i="7"/>
  <c r="E72" i="7"/>
  <c r="D72" i="7" a="1"/>
  <c r="D72" i="7"/>
  <c r="B72" i="7" a="1"/>
  <c r="B72" i="7"/>
  <c r="A72" i="7"/>
  <c r="AG71" i="7" a="1"/>
  <c r="AG71" i="7"/>
  <c r="AF71" i="7"/>
  <c r="AD71" i="7" a="1"/>
  <c r="AD71" i="7"/>
  <c r="AC71" i="7"/>
  <c r="AB71" i="7"/>
  <c r="AA71" i="7" a="1"/>
  <c r="AA71" i="7"/>
  <c r="Z71" i="7"/>
  <c r="Y71" i="7"/>
  <c r="X71" i="7"/>
  <c r="W71" i="7"/>
  <c r="V71" i="7"/>
  <c r="U71" i="7"/>
  <c r="T71" i="7"/>
  <c r="S71" i="7"/>
  <c r="R71" i="7"/>
  <c r="AE71" i="7" s="1" a="1"/>
  <c r="AE71" i="7" s="1"/>
  <c r="Q71" i="7"/>
  <c r="P71" i="7"/>
  <c r="O71" i="7"/>
  <c r="N71" i="7"/>
  <c r="M71" i="7"/>
  <c r="L71" i="7"/>
  <c r="K71" i="7"/>
  <c r="J71" i="7"/>
  <c r="I71" i="7"/>
  <c r="H71" i="7"/>
  <c r="G71" i="7"/>
  <c r="F71" i="7"/>
  <c r="E71" i="7"/>
  <c r="D71" i="7" a="1"/>
  <c r="D71" i="7"/>
  <c r="B71" i="7" a="1"/>
  <c r="B71" i="7"/>
  <c r="A71" i="7"/>
  <c r="AG70" i="7" a="1"/>
  <c r="AG70" i="7" s="1"/>
  <c r="AF70" i="7"/>
  <c r="AD70" i="7" a="1"/>
  <c r="AD70" i="7"/>
  <c r="AC70" i="7"/>
  <c r="AB70" i="7"/>
  <c r="AA70" i="7" a="1"/>
  <c r="AA70" i="7"/>
  <c r="Z70" i="7"/>
  <c r="Y70" i="7"/>
  <c r="X70" i="7"/>
  <c r="W70" i="7"/>
  <c r="V70" i="7"/>
  <c r="U70" i="7"/>
  <c r="T70" i="7"/>
  <c r="S70" i="7"/>
  <c r="R70" i="7"/>
  <c r="AE70" i="7" s="1" a="1"/>
  <c r="AE70" i="7" s="1"/>
  <c r="Q70" i="7"/>
  <c r="P70" i="7"/>
  <c r="O70" i="7"/>
  <c r="N70" i="7"/>
  <c r="M70" i="7"/>
  <c r="L70" i="7"/>
  <c r="K70" i="7"/>
  <c r="J70" i="7"/>
  <c r="I70" i="7"/>
  <c r="H70" i="7"/>
  <c r="G70" i="7"/>
  <c r="F70" i="7"/>
  <c r="E70" i="7"/>
  <c r="D70" i="7" a="1"/>
  <c r="D70" i="7"/>
  <c r="B70" i="7" a="1"/>
  <c r="B70" i="7"/>
  <c r="A70" i="7"/>
  <c r="AG69" i="7" a="1"/>
  <c r="AG69" i="7"/>
  <c r="AF69" i="7"/>
  <c r="AD69" i="7" a="1"/>
  <c r="AD69" i="7"/>
  <c r="AC69" i="7"/>
  <c r="AB69" i="7"/>
  <c r="AA69" i="7" a="1"/>
  <c r="AA69" i="7"/>
  <c r="Z69" i="7"/>
  <c r="Y69" i="7"/>
  <c r="X69" i="7"/>
  <c r="W69" i="7"/>
  <c r="V69" i="7"/>
  <c r="U69" i="7"/>
  <c r="T69" i="7"/>
  <c r="S69" i="7"/>
  <c r="R69" i="7"/>
  <c r="AE69" i="7" s="1" a="1"/>
  <c r="AE69" i="7" s="1"/>
  <c r="Q69" i="7"/>
  <c r="P69" i="7"/>
  <c r="O69" i="7"/>
  <c r="N69" i="7"/>
  <c r="M69" i="7"/>
  <c r="L69" i="7"/>
  <c r="K69" i="7"/>
  <c r="J69" i="7"/>
  <c r="I69" i="7"/>
  <c r="H69" i="7"/>
  <c r="G69" i="7"/>
  <c r="F69" i="7"/>
  <c r="E69" i="7"/>
  <c r="D69" i="7" a="1"/>
  <c r="D69" i="7"/>
  <c r="B69" i="7" a="1"/>
  <c r="B69" i="7" s="1"/>
  <c r="A69" i="7"/>
  <c r="AG68" i="7" a="1"/>
  <c r="AG68" i="7" s="1"/>
  <c r="AF68" i="7"/>
  <c r="AE68" i="7"/>
  <c r="AD68" i="7" a="1"/>
  <c r="AD68" i="7" s="1"/>
  <c r="AC68" i="7"/>
  <c r="AB68" i="7"/>
  <c r="AA68" i="7" a="1"/>
  <c r="AA68" i="7" s="1"/>
  <c r="Z68" i="7"/>
  <c r="Y68" i="7"/>
  <c r="X68" i="7"/>
  <c r="W68" i="7"/>
  <c r="V68" i="7"/>
  <c r="U68" i="7"/>
  <c r="T68" i="7"/>
  <c r="S68" i="7"/>
  <c r="R68" i="7"/>
  <c r="AE68" i="7" s="1" a="1"/>
  <c r="Q68" i="7"/>
  <c r="P68" i="7"/>
  <c r="O68" i="7"/>
  <c r="N68" i="7"/>
  <c r="M68" i="7"/>
  <c r="L68" i="7"/>
  <c r="K68" i="7"/>
  <c r="J68" i="7"/>
  <c r="I68" i="7"/>
  <c r="H68" i="7"/>
  <c r="G68" i="7"/>
  <c r="F68" i="7"/>
  <c r="E68" i="7"/>
  <c r="D68" i="7" a="1"/>
  <c r="D68" i="7" s="1"/>
  <c r="B68" i="7" a="1"/>
  <c r="B68" i="7"/>
  <c r="A68" i="7"/>
  <c r="AG67" i="7" a="1"/>
  <c r="AG67" i="7"/>
  <c r="AF67" i="7"/>
  <c r="AD67" i="7" a="1"/>
  <c r="AD67" i="7"/>
  <c r="AC67" i="7"/>
  <c r="AB67" i="7"/>
  <c r="AA67" i="7" a="1"/>
  <c r="AA67" i="7"/>
  <c r="Z67" i="7"/>
  <c r="Y67" i="7"/>
  <c r="X67" i="7"/>
  <c r="W67" i="7"/>
  <c r="V67" i="7"/>
  <c r="U67" i="7"/>
  <c r="T67" i="7"/>
  <c r="S67" i="7"/>
  <c r="R67" i="7"/>
  <c r="AE67" i="7" s="1" a="1"/>
  <c r="AE67" i="7" s="1"/>
  <c r="Q67" i="7"/>
  <c r="P67" i="7"/>
  <c r="O67" i="7"/>
  <c r="N67" i="7"/>
  <c r="M67" i="7"/>
  <c r="L67" i="7"/>
  <c r="K67" i="7"/>
  <c r="J67" i="7"/>
  <c r="I67" i="7"/>
  <c r="H67" i="7"/>
  <c r="G67" i="7"/>
  <c r="F67" i="7"/>
  <c r="E67" i="7"/>
  <c r="D67" i="7" a="1"/>
  <c r="D67" i="7"/>
  <c r="B67" i="7" a="1"/>
  <c r="B67" i="7" s="1"/>
  <c r="A67" i="7"/>
  <c r="AG66" i="7" a="1"/>
  <c r="AG66" i="7" s="1"/>
  <c r="AF66" i="7"/>
  <c r="AE66" i="7"/>
  <c r="AD66" i="7" a="1"/>
  <c r="AD66" i="7" s="1"/>
  <c r="AC66" i="7"/>
  <c r="AB66" i="7"/>
  <c r="AA66" i="7" a="1"/>
  <c r="AA66" i="7" s="1"/>
  <c r="Z66" i="7"/>
  <c r="Y66" i="7"/>
  <c r="X66" i="7"/>
  <c r="W66" i="7"/>
  <c r="V66" i="7"/>
  <c r="U66" i="7"/>
  <c r="T66" i="7"/>
  <c r="S66" i="7"/>
  <c r="R66" i="7"/>
  <c r="AE66" i="7" s="1" a="1"/>
  <c r="Q66" i="7"/>
  <c r="P66" i="7"/>
  <c r="O66" i="7"/>
  <c r="N66" i="7"/>
  <c r="M66" i="7"/>
  <c r="L66" i="7"/>
  <c r="K66" i="7"/>
  <c r="J66" i="7"/>
  <c r="I66" i="7"/>
  <c r="H66" i="7"/>
  <c r="G66" i="7"/>
  <c r="F66" i="7"/>
  <c r="E66" i="7"/>
  <c r="D66" i="7" a="1"/>
  <c r="D66" i="7" s="1"/>
  <c r="B66" i="7" a="1"/>
  <c r="B66" i="7"/>
  <c r="A66" i="7"/>
  <c r="AG65" i="7" a="1"/>
  <c r="AG65" i="7"/>
  <c r="AF65" i="7"/>
  <c r="AD65" i="7" a="1"/>
  <c r="AD65" i="7"/>
  <c r="AC65" i="7"/>
  <c r="AB65" i="7"/>
  <c r="AA65" i="7" a="1"/>
  <c r="AA65" i="7"/>
  <c r="Z65" i="7"/>
  <c r="Y65" i="7"/>
  <c r="X65" i="7"/>
  <c r="W65" i="7"/>
  <c r="V65" i="7"/>
  <c r="U65" i="7"/>
  <c r="T65" i="7"/>
  <c r="S65" i="7"/>
  <c r="R65" i="7"/>
  <c r="AE65" i="7" s="1" a="1"/>
  <c r="AE65" i="7" s="1"/>
  <c r="Q65" i="7"/>
  <c r="P65" i="7"/>
  <c r="O65" i="7"/>
  <c r="N65" i="7"/>
  <c r="M65" i="7"/>
  <c r="L65" i="7"/>
  <c r="K65" i="7"/>
  <c r="J65" i="7"/>
  <c r="I65" i="7"/>
  <c r="H65" i="7"/>
  <c r="G65" i="7"/>
  <c r="F65" i="7"/>
  <c r="E65" i="7"/>
  <c r="D65" i="7" a="1"/>
  <c r="D65" i="7"/>
  <c r="B65" i="7" a="1"/>
  <c r="B65" i="7" s="1"/>
  <c r="A65" i="7"/>
  <c r="AG64" i="7" a="1"/>
  <c r="AG64" i="7" s="1"/>
  <c r="AF64" i="7"/>
  <c r="AE64" i="7"/>
  <c r="AD64" i="7" a="1"/>
  <c r="AD64" i="7" s="1"/>
  <c r="AC64" i="7"/>
  <c r="AB64" i="7"/>
  <c r="AA64" i="7" a="1"/>
  <c r="AA64" i="7" s="1"/>
  <c r="Z64" i="7"/>
  <c r="Y64" i="7"/>
  <c r="X64" i="7"/>
  <c r="W64" i="7"/>
  <c r="V64" i="7"/>
  <c r="U64" i="7"/>
  <c r="T64" i="7"/>
  <c r="S64" i="7"/>
  <c r="R64" i="7"/>
  <c r="AE64" i="7" s="1" a="1"/>
  <c r="Q64" i="7"/>
  <c r="P64" i="7"/>
  <c r="O64" i="7"/>
  <c r="N64" i="7"/>
  <c r="M64" i="7"/>
  <c r="L64" i="7"/>
  <c r="K64" i="7"/>
  <c r="J64" i="7"/>
  <c r="I64" i="7"/>
  <c r="H64" i="7"/>
  <c r="G64" i="7"/>
  <c r="F64" i="7"/>
  <c r="E64" i="7"/>
  <c r="D64" i="7" a="1"/>
  <c r="D64" i="7" s="1"/>
  <c r="B64" i="7" a="1"/>
  <c r="B64" i="7"/>
  <c r="A64" i="7"/>
  <c r="AG63" i="7" a="1"/>
  <c r="AG63" i="7"/>
  <c r="AF63" i="7"/>
  <c r="AD63" i="7" a="1"/>
  <c r="AD63" i="7"/>
  <c r="AC63" i="7"/>
  <c r="AB63" i="7"/>
  <c r="AA63" i="7" a="1"/>
  <c r="AA63" i="7"/>
  <c r="Z63" i="7"/>
  <c r="Y63" i="7"/>
  <c r="X63" i="7"/>
  <c r="W63" i="7"/>
  <c r="V63" i="7"/>
  <c r="U63" i="7"/>
  <c r="T63" i="7"/>
  <c r="S63" i="7"/>
  <c r="R63" i="7"/>
  <c r="AE63" i="7" s="1" a="1"/>
  <c r="AE63" i="7" s="1"/>
  <c r="Q63" i="7"/>
  <c r="P63" i="7"/>
  <c r="O63" i="7"/>
  <c r="N63" i="7"/>
  <c r="M63" i="7"/>
  <c r="L63" i="7"/>
  <c r="K63" i="7"/>
  <c r="J63" i="7"/>
  <c r="I63" i="7"/>
  <c r="H63" i="7"/>
  <c r="G63" i="7"/>
  <c r="F63" i="7"/>
  <c r="E63" i="7"/>
  <c r="D63" i="7" a="1"/>
  <c r="D63" i="7"/>
  <c r="B63" i="7" a="1"/>
  <c r="B63" i="7" s="1"/>
  <c r="A63" i="7"/>
  <c r="AG62" i="7" a="1"/>
  <c r="AG62" i="7" s="1"/>
  <c r="AF62" i="7"/>
  <c r="AE62" i="7"/>
  <c r="AD62" i="7" a="1"/>
  <c r="AD62" i="7" s="1"/>
  <c r="AC62" i="7"/>
  <c r="AB62" i="7"/>
  <c r="AA62" i="7" a="1"/>
  <c r="AA62" i="7" s="1"/>
  <c r="Z62" i="7"/>
  <c r="Y62" i="7"/>
  <c r="X62" i="7"/>
  <c r="W62" i="7"/>
  <c r="V62" i="7"/>
  <c r="U62" i="7"/>
  <c r="T62" i="7"/>
  <c r="S62" i="7"/>
  <c r="R62" i="7"/>
  <c r="AE62" i="7" s="1" a="1"/>
  <c r="Q62" i="7"/>
  <c r="P62" i="7"/>
  <c r="O62" i="7"/>
  <c r="N62" i="7"/>
  <c r="M62" i="7"/>
  <c r="L62" i="7"/>
  <c r="K62" i="7"/>
  <c r="J62" i="7"/>
  <c r="I62" i="7"/>
  <c r="H62" i="7"/>
  <c r="G62" i="7"/>
  <c r="F62" i="7"/>
  <c r="E62" i="7"/>
  <c r="D62" i="7" a="1"/>
  <c r="D62" i="7" s="1"/>
  <c r="B62" i="7" a="1"/>
  <c r="B62" i="7"/>
  <c r="A62" i="7"/>
  <c r="AG61" i="7" a="1"/>
  <c r="AG61" i="7"/>
  <c r="AF61" i="7"/>
  <c r="AD61" i="7" a="1"/>
  <c r="AD61" i="7"/>
  <c r="AC61" i="7"/>
  <c r="AB61" i="7"/>
  <c r="AA61" i="7" a="1"/>
  <c r="AA61" i="7"/>
  <c r="Z61" i="7"/>
  <c r="Y61" i="7"/>
  <c r="X61" i="7"/>
  <c r="W61" i="7"/>
  <c r="V61" i="7"/>
  <c r="U61" i="7"/>
  <c r="T61" i="7"/>
  <c r="S61" i="7"/>
  <c r="R61" i="7"/>
  <c r="AE61" i="7" s="1" a="1"/>
  <c r="AE61" i="7" s="1"/>
  <c r="Q61" i="7"/>
  <c r="P61" i="7"/>
  <c r="O61" i="7"/>
  <c r="N61" i="7"/>
  <c r="M61" i="7"/>
  <c r="L61" i="7"/>
  <c r="K61" i="7"/>
  <c r="J61" i="7"/>
  <c r="I61" i="7"/>
  <c r="H61" i="7"/>
  <c r="G61" i="7"/>
  <c r="F61" i="7"/>
  <c r="E61" i="7"/>
  <c r="D61" i="7" a="1"/>
  <c r="D61" i="7"/>
  <c r="B61" i="7" a="1"/>
  <c r="B61" i="7" s="1"/>
  <c r="A61" i="7"/>
  <c r="AG60" i="7" a="1"/>
  <c r="AG60" i="7" s="1"/>
  <c r="AF60" i="7"/>
  <c r="AE60" i="7"/>
  <c r="AD60" i="7" a="1"/>
  <c r="AD60" i="7" s="1"/>
  <c r="AC60" i="7"/>
  <c r="AB60" i="7"/>
  <c r="AA60" i="7" a="1"/>
  <c r="AA60" i="7" s="1"/>
  <c r="Z60" i="7"/>
  <c r="Y60" i="7"/>
  <c r="X60" i="7"/>
  <c r="W60" i="7"/>
  <c r="V60" i="7"/>
  <c r="U60" i="7"/>
  <c r="T60" i="7"/>
  <c r="S60" i="7"/>
  <c r="R60" i="7"/>
  <c r="AE60" i="7" s="1" a="1"/>
  <c r="Q60" i="7"/>
  <c r="P60" i="7"/>
  <c r="O60" i="7"/>
  <c r="N60" i="7"/>
  <c r="M60" i="7"/>
  <c r="L60" i="7"/>
  <c r="K60" i="7"/>
  <c r="J60" i="7"/>
  <c r="I60" i="7"/>
  <c r="H60" i="7"/>
  <c r="G60" i="7"/>
  <c r="F60" i="7"/>
  <c r="E60" i="7"/>
  <c r="D60" i="7" a="1"/>
  <c r="D60" i="7" s="1"/>
  <c r="B60" i="7" a="1"/>
  <c r="B60" i="7"/>
  <c r="A60" i="7"/>
  <c r="AG59" i="7" a="1"/>
  <c r="AG59" i="7"/>
  <c r="AF59" i="7"/>
  <c r="AD59" i="7" a="1"/>
  <c r="AD59" i="7"/>
  <c r="AC59" i="7"/>
  <c r="AB59" i="7"/>
  <c r="AA59" i="7" a="1"/>
  <c r="AA59" i="7"/>
  <c r="Z59" i="7"/>
  <c r="Y59" i="7"/>
  <c r="X59" i="7"/>
  <c r="W59" i="7"/>
  <c r="V59" i="7"/>
  <c r="U59" i="7"/>
  <c r="T59" i="7"/>
  <c r="S59" i="7"/>
  <c r="R59" i="7"/>
  <c r="AE59" i="7" s="1" a="1"/>
  <c r="AE59" i="7" s="1"/>
  <c r="Q59" i="7"/>
  <c r="P59" i="7"/>
  <c r="O59" i="7"/>
  <c r="N59" i="7"/>
  <c r="M59" i="7"/>
  <c r="L59" i="7"/>
  <c r="K59" i="7"/>
  <c r="J59" i="7"/>
  <c r="I59" i="7"/>
  <c r="H59" i="7"/>
  <c r="G59" i="7"/>
  <c r="F59" i="7"/>
  <c r="E59" i="7"/>
  <c r="D59" i="7" a="1"/>
  <c r="D59" i="7"/>
  <c r="B59" i="7" a="1"/>
  <c r="B59" i="7" s="1"/>
  <c r="A59" i="7"/>
  <c r="AG58" i="7" a="1"/>
  <c r="AG58" i="7" s="1"/>
  <c r="AF58" i="7"/>
  <c r="AE58" i="7"/>
  <c r="AD58" i="7" a="1"/>
  <c r="AD58" i="7" s="1"/>
  <c r="AC58" i="7"/>
  <c r="AB58" i="7"/>
  <c r="AA58" i="7" a="1"/>
  <c r="AA58" i="7" s="1"/>
  <c r="Z58" i="7"/>
  <c r="Y58" i="7"/>
  <c r="X58" i="7"/>
  <c r="W58" i="7"/>
  <c r="V58" i="7"/>
  <c r="U58" i="7"/>
  <c r="T58" i="7"/>
  <c r="S58" i="7"/>
  <c r="R58" i="7"/>
  <c r="AE58" i="7" s="1" a="1"/>
  <c r="Q58" i="7"/>
  <c r="P58" i="7"/>
  <c r="O58" i="7"/>
  <c r="N58" i="7"/>
  <c r="M58" i="7"/>
  <c r="L58" i="7"/>
  <c r="K58" i="7"/>
  <c r="J58" i="7"/>
  <c r="I58" i="7"/>
  <c r="H58" i="7"/>
  <c r="G58" i="7"/>
  <c r="F58" i="7"/>
  <c r="E58" i="7"/>
  <c r="D58" i="7" a="1"/>
  <c r="D58" i="7" s="1"/>
  <c r="B58" i="7" a="1"/>
  <c r="B58" i="7"/>
  <c r="A58" i="7"/>
  <c r="AG57" i="7" a="1"/>
  <c r="AG57" i="7"/>
  <c r="AF57" i="7"/>
  <c r="AD57" i="7" a="1"/>
  <c r="AD57" i="7"/>
  <c r="AC57" i="7"/>
  <c r="AB57" i="7"/>
  <c r="AA57" i="7" a="1"/>
  <c r="AA57" i="7"/>
  <c r="Z57" i="7"/>
  <c r="Y57" i="7"/>
  <c r="X57" i="7"/>
  <c r="W57" i="7"/>
  <c r="V57" i="7"/>
  <c r="U57" i="7"/>
  <c r="T57" i="7"/>
  <c r="S57" i="7"/>
  <c r="R57" i="7"/>
  <c r="AE57" i="7" s="1" a="1"/>
  <c r="AE57" i="7" s="1"/>
  <c r="Q57" i="7"/>
  <c r="P57" i="7"/>
  <c r="O57" i="7"/>
  <c r="N57" i="7"/>
  <c r="M57" i="7"/>
  <c r="L57" i="7"/>
  <c r="K57" i="7"/>
  <c r="J57" i="7"/>
  <c r="I57" i="7"/>
  <c r="H57" i="7"/>
  <c r="G57" i="7"/>
  <c r="F57" i="7"/>
  <c r="E57" i="7"/>
  <c r="D57" i="7" a="1"/>
  <c r="D57" i="7"/>
  <c r="B57" i="7" a="1"/>
  <c r="B57" i="7" s="1"/>
  <c r="A57" i="7"/>
  <c r="AG56" i="7" a="1"/>
  <c r="AG56" i="7" s="1"/>
  <c r="AF56" i="7"/>
  <c r="AE56" i="7"/>
  <c r="AD56" i="7" a="1"/>
  <c r="AD56" i="7" s="1"/>
  <c r="AC56" i="7"/>
  <c r="AB56" i="7"/>
  <c r="AA56" i="7" a="1"/>
  <c r="AA56" i="7" s="1"/>
  <c r="Z56" i="7"/>
  <c r="Y56" i="7"/>
  <c r="X56" i="7"/>
  <c r="W56" i="7"/>
  <c r="V56" i="7"/>
  <c r="U56" i="7"/>
  <c r="T56" i="7"/>
  <c r="S56" i="7"/>
  <c r="R56" i="7"/>
  <c r="AE56" i="7" s="1" a="1"/>
  <c r="Q56" i="7"/>
  <c r="P56" i="7"/>
  <c r="O56" i="7"/>
  <c r="N56" i="7"/>
  <c r="M56" i="7"/>
  <c r="L56" i="7"/>
  <c r="K56" i="7"/>
  <c r="J56" i="7"/>
  <c r="I56" i="7"/>
  <c r="H56" i="7"/>
  <c r="G56" i="7"/>
  <c r="F56" i="7"/>
  <c r="E56" i="7"/>
  <c r="D56" i="7" a="1"/>
  <c r="D56" i="7" s="1"/>
  <c r="B56" i="7" a="1"/>
  <c r="B56" i="7"/>
  <c r="A56" i="7"/>
  <c r="AG55" i="7" a="1"/>
  <c r="AG55" i="7"/>
  <c r="AF55" i="7"/>
  <c r="AD55" i="7" a="1"/>
  <c r="AD55" i="7"/>
  <c r="AC55" i="7"/>
  <c r="AB55" i="7"/>
  <c r="AA55" i="7" a="1"/>
  <c r="AA55" i="7"/>
  <c r="Z55" i="7"/>
  <c r="Y55" i="7"/>
  <c r="X55" i="7"/>
  <c r="W55" i="7"/>
  <c r="V55" i="7"/>
  <c r="U55" i="7"/>
  <c r="T55" i="7"/>
  <c r="S55" i="7"/>
  <c r="R55" i="7"/>
  <c r="AE55" i="7" s="1" a="1"/>
  <c r="AE55" i="7" s="1"/>
  <c r="Q55" i="7"/>
  <c r="P55" i="7"/>
  <c r="O55" i="7"/>
  <c r="N55" i="7"/>
  <c r="M55" i="7"/>
  <c r="L55" i="7"/>
  <c r="K55" i="7"/>
  <c r="J55" i="7"/>
  <c r="I55" i="7"/>
  <c r="H55" i="7"/>
  <c r="G55" i="7"/>
  <c r="F55" i="7"/>
  <c r="E55" i="7"/>
  <c r="D55" i="7" a="1"/>
  <c r="D55" i="7"/>
  <c r="B55" i="7" a="1"/>
  <c r="B55" i="7" s="1"/>
  <c r="A55" i="7"/>
  <c r="AG54" i="7" a="1"/>
  <c r="AG54" i="7" s="1"/>
  <c r="AF54" i="7"/>
  <c r="AE54" i="7" a="1"/>
  <c r="AE54" i="7" s="1"/>
  <c r="AD54" i="7" a="1"/>
  <c r="AD54" i="7" s="1"/>
  <c r="AC54" i="7"/>
  <c r="AB54" i="7"/>
  <c r="AA54" i="7" a="1"/>
  <c r="AA54" i="7" s="1"/>
  <c r="Z54" i="7"/>
  <c r="Y54" i="7"/>
  <c r="X54" i="7"/>
  <c r="W54" i="7"/>
  <c r="V54" i="7"/>
  <c r="U54" i="7"/>
  <c r="T54" i="7"/>
  <c r="S54" i="7"/>
  <c r="R54" i="7"/>
  <c r="Q54" i="7"/>
  <c r="P54" i="7"/>
  <c r="O54" i="7"/>
  <c r="N54" i="7"/>
  <c r="M54" i="7"/>
  <c r="L54" i="7"/>
  <c r="K54" i="7"/>
  <c r="J54" i="7"/>
  <c r="I54" i="7"/>
  <c r="H54" i="7"/>
  <c r="G54" i="7"/>
  <c r="F54" i="7"/>
  <c r="E54" i="7"/>
  <c r="D54" i="7" a="1"/>
  <c r="D54" i="7" s="1"/>
  <c r="B54" i="7" a="1"/>
  <c r="B54" i="7"/>
  <c r="A54" i="7"/>
  <c r="AG53" i="7" a="1"/>
  <c r="AG53" i="7"/>
  <c r="AF53" i="7"/>
  <c r="AD53" i="7" a="1"/>
  <c r="AD53" i="7"/>
  <c r="AC53" i="7"/>
  <c r="AB53" i="7"/>
  <c r="AA53" i="7" a="1"/>
  <c r="AA53" i="7"/>
  <c r="Z53" i="7"/>
  <c r="Y53" i="7"/>
  <c r="X53" i="7"/>
  <c r="W53" i="7"/>
  <c r="V53" i="7"/>
  <c r="U53" i="7"/>
  <c r="T53" i="7"/>
  <c r="S53" i="7"/>
  <c r="R53" i="7"/>
  <c r="AE53" i="7" s="1" a="1"/>
  <c r="AE53" i="7" s="1"/>
  <c r="Q53" i="7"/>
  <c r="P53" i="7"/>
  <c r="O53" i="7"/>
  <c r="N53" i="7"/>
  <c r="M53" i="7"/>
  <c r="L53" i="7"/>
  <c r="K53" i="7"/>
  <c r="J53" i="7"/>
  <c r="I53" i="7"/>
  <c r="H53" i="7"/>
  <c r="G53" i="7"/>
  <c r="F53" i="7"/>
  <c r="E53" i="7"/>
  <c r="D53" i="7" a="1"/>
  <c r="D53" i="7"/>
  <c r="B53" i="7" a="1"/>
  <c r="B53" i="7" s="1"/>
  <c r="A53" i="7"/>
  <c r="AG52" i="7" a="1"/>
  <c r="AG52" i="7" s="1"/>
  <c r="AF52" i="7"/>
  <c r="AD52" i="7" a="1"/>
  <c r="AD52" i="7" s="1"/>
  <c r="AC52" i="7"/>
  <c r="AB52" i="7"/>
  <c r="AA52" i="7" a="1"/>
  <c r="AA52" i="7" s="1"/>
  <c r="Z52" i="7"/>
  <c r="Y52" i="7"/>
  <c r="X52" i="7"/>
  <c r="W52" i="7"/>
  <c r="V52" i="7"/>
  <c r="U52" i="7"/>
  <c r="T52" i="7"/>
  <c r="S52" i="7"/>
  <c r="R52" i="7"/>
  <c r="AE52" i="7" s="1" a="1"/>
  <c r="AE52" i="7" s="1"/>
  <c r="Q52" i="7"/>
  <c r="P52" i="7"/>
  <c r="O52" i="7"/>
  <c r="N52" i="7"/>
  <c r="M52" i="7"/>
  <c r="L52" i="7"/>
  <c r="K52" i="7"/>
  <c r="J52" i="7"/>
  <c r="I52" i="7"/>
  <c r="H52" i="7"/>
  <c r="G52" i="7"/>
  <c r="F52" i="7"/>
  <c r="E52" i="7"/>
  <c r="D52" i="7" a="1"/>
  <c r="D52" i="7" s="1"/>
  <c r="B52" i="7" a="1"/>
  <c r="B52" i="7"/>
  <c r="A52" i="7"/>
  <c r="AG51" i="7" a="1"/>
  <c r="AG51" i="7"/>
  <c r="AF51" i="7"/>
  <c r="AD51" i="7" a="1"/>
  <c r="AD51" i="7" s="1"/>
  <c r="AC51" i="7"/>
  <c r="AB51" i="7"/>
  <c r="AA51" i="7" a="1"/>
  <c r="AA51" i="7" s="1"/>
  <c r="Z51" i="7"/>
  <c r="Y51" i="7"/>
  <c r="X51" i="7"/>
  <c r="W51" i="7"/>
  <c r="V51" i="7"/>
  <c r="U51" i="7"/>
  <c r="T51" i="7"/>
  <c r="S51" i="7"/>
  <c r="R51" i="7"/>
  <c r="AE51" i="7" s="1" a="1"/>
  <c r="AE51" i="7" s="1"/>
  <c r="Q51" i="7"/>
  <c r="P51" i="7"/>
  <c r="O51" i="7"/>
  <c r="N51" i="7"/>
  <c r="M51" i="7"/>
  <c r="L51" i="7"/>
  <c r="K51" i="7"/>
  <c r="J51" i="7"/>
  <c r="I51" i="7"/>
  <c r="H51" i="7"/>
  <c r="G51" i="7"/>
  <c r="F51" i="7"/>
  <c r="E51" i="7"/>
  <c r="D51" i="7" a="1"/>
  <c r="D51" i="7" s="1"/>
  <c r="B51" i="7" a="1"/>
  <c r="B51" i="7" s="1"/>
  <c r="A51" i="7"/>
  <c r="AG50" i="7" a="1"/>
  <c r="AG50" i="7" s="1"/>
  <c r="AF50" i="7"/>
  <c r="AE50" i="7" a="1"/>
  <c r="AE50" i="7"/>
  <c r="AD50" i="7" a="1"/>
  <c r="AD50" i="7" s="1"/>
  <c r="AC50" i="7"/>
  <c r="AB50" i="7"/>
  <c r="AA50" i="7" a="1"/>
  <c r="AA50" i="7" s="1"/>
  <c r="Z50" i="7"/>
  <c r="Y50" i="7"/>
  <c r="X50" i="7"/>
  <c r="W50" i="7"/>
  <c r="V50" i="7"/>
  <c r="U50" i="7"/>
  <c r="T50" i="7"/>
  <c r="S50" i="7"/>
  <c r="R50" i="7"/>
  <c r="Q50" i="7"/>
  <c r="P50" i="7"/>
  <c r="O50" i="7"/>
  <c r="N50" i="7"/>
  <c r="M50" i="7"/>
  <c r="L50" i="7"/>
  <c r="K50" i="7"/>
  <c r="J50" i="7"/>
  <c r="I50" i="7"/>
  <c r="H50" i="7"/>
  <c r="G50" i="7"/>
  <c r="F50" i="7"/>
  <c r="E50" i="7"/>
  <c r="D50" i="7" a="1"/>
  <c r="D50" i="7" s="1"/>
  <c r="B50" i="7" a="1"/>
  <c r="B50" i="7" s="1"/>
  <c r="A50" i="7"/>
  <c r="AG49" i="7" a="1"/>
  <c r="AG49" i="7"/>
  <c r="AF49" i="7"/>
  <c r="AE49" i="7" a="1"/>
  <c r="AE49" i="7" s="1"/>
  <c r="AD49" i="7" a="1"/>
  <c r="AD49" i="7"/>
  <c r="AC49" i="7"/>
  <c r="AB49" i="7"/>
  <c r="AA49" i="7" a="1"/>
  <c r="AA49" i="7"/>
  <c r="Z49" i="7"/>
  <c r="Y49" i="7"/>
  <c r="X49" i="7"/>
  <c r="W49" i="7"/>
  <c r="V49" i="7"/>
  <c r="U49" i="7"/>
  <c r="T49" i="7"/>
  <c r="S49" i="7"/>
  <c r="R49" i="7"/>
  <c r="Q49" i="7"/>
  <c r="P49" i="7"/>
  <c r="O49" i="7"/>
  <c r="N49" i="7"/>
  <c r="M49" i="7"/>
  <c r="L49" i="7"/>
  <c r="K49" i="7"/>
  <c r="J49" i="7"/>
  <c r="I49" i="7"/>
  <c r="H49" i="7"/>
  <c r="G49" i="7"/>
  <c r="F49" i="7"/>
  <c r="E49" i="7"/>
  <c r="D49" i="7" a="1"/>
  <c r="D49" i="7"/>
  <c r="B49" i="7" a="1"/>
  <c r="B49" i="7" s="1"/>
  <c r="A49" i="7"/>
  <c r="AG48" i="7" a="1"/>
  <c r="AG48" i="7"/>
  <c r="AF48" i="7"/>
  <c r="AD48" i="7" a="1"/>
  <c r="AD48" i="7" s="1"/>
  <c r="AC48" i="7"/>
  <c r="AB48" i="7"/>
  <c r="AA48" i="7" a="1"/>
  <c r="AA48" i="7" s="1"/>
  <c r="Z48" i="7"/>
  <c r="Y48" i="7"/>
  <c r="X48" i="7"/>
  <c r="W48" i="7"/>
  <c r="V48" i="7"/>
  <c r="U48" i="7"/>
  <c r="T48" i="7"/>
  <c r="S48" i="7"/>
  <c r="R48" i="7"/>
  <c r="AE48" i="7" s="1" a="1"/>
  <c r="AE48" i="7" s="1"/>
  <c r="Q48" i="7"/>
  <c r="P48" i="7"/>
  <c r="O48" i="7"/>
  <c r="N48" i="7"/>
  <c r="M48" i="7"/>
  <c r="L48" i="7"/>
  <c r="K48" i="7"/>
  <c r="J48" i="7"/>
  <c r="I48" i="7"/>
  <c r="H48" i="7"/>
  <c r="G48" i="7"/>
  <c r="F48" i="7"/>
  <c r="E48" i="7"/>
  <c r="D48" i="7" a="1"/>
  <c r="D48" i="7" s="1"/>
  <c r="B48" i="7" a="1"/>
  <c r="B48" i="7"/>
  <c r="A48" i="7"/>
  <c r="AG47" i="7" a="1"/>
  <c r="AG47" i="7"/>
  <c r="AF47" i="7"/>
  <c r="AD47" i="7" a="1"/>
  <c r="AD47" i="7"/>
  <c r="AC47" i="7"/>
  <c r="AB47" i="7"/>
  <c r="AA47" i="7" a="1"/>
  <c r="AA47" i="7"/>
  <c r="Z47" i="7"/>
  <c r="Y47" i="7"/>
  <c r="X47" i="7"/>
  <c r="W47" i="7"/>
  <c r="V47" i="7"/>
  <c r="U47" i="7"/>
  <c r="T47" i="7"/>
  <c r="S47" i="7"/>
  <c r="R47" i="7"/>
  <c r="AE47" i="7" s="1" a="1"/>
  <c r="AE47" i="7" s="1"/>
  <c r="Q47" i="7"/>
  <c r="P47" i="7"/>
  <c r="O47" i="7"/>
  <c r="N47" i="7"/>
  <c r="M47" i="7"/>
  <c r="L47" i="7"/>
  <c r="K47" i="7"/>
  <c r="J47" i="7"/>
  <c r="I47" i="7"/>
  <c r="H47" i="7"/>
  <c r="G47" i="7"/>
  <c r="F47" i="7"/>
  <c r="E47" i="7"/>
  <c r="D47" i="7" a="1"/>
  <c r="D47" i="7"/>
  <c r="B47" i="7" a="1"/>
  <c r="B47" i="7" s="1"/>
  <c r="A47" i="7"/>
  <c r="AG46" i="7" a="1"/>
  <c r="AG46" i="7"/>
  <c r="AF46" i="7"/>
  <c r="AD46" i="7" a="1"/>
  <c r="AD46" i="7" s="1"/>
  <c r="AC46" i="7"/>
  <c r="AB46" i="7"/>
  <c r="AA46" i="7" a="1"/>
  <c r="AA46" i="7" s="1"/>
  <c r="Z46" i="7"/>
  <c r="Y46" i="7"/>
  <c r="X46" i="7"/>
  <c r="W46" i="7"/>
  <c r="V46" i="7"/>
  <c r="U46" i="7"/>
  <c r="T46" i="7"/>
  <c r="S46" i="7"/>
  <c r="R46" i="7"/>
  <c r="AE46" i="7" s="1" a="1"/>
  <c r="AE46" i="7" s="1"/>
  <c r="Q46" i="7"/>
  <c r="P46" i="7"/>
  <c r="O46" i="7"/>
  <c r="N46" i="7"/>
  <c r="M46" i="7"/>
  <c r="L46" i="7"/>
  <c r="K46" i="7"/>
  <c r="J46" i="7"/>
  <c r="I46" i="7"/>
  <c r="H46" i="7"/>
  <c r="G46" i="7"/>
  <c r="F46" i="7"/>
  <c r="E46" i="7"/>
  <c r="D46" i="7" a="1"/>
  <c r="D46" i="7" s="1"/>
  <c r="B46" i="7" a="1"/>
  <c r="B46" i="7"/>
  <c r="A46" i="7"/>
  <c r="AG45" i="7" a="1"/>
  <c r="AG45" i="7"/>
  <c r="AF45" i="7"/>
  <c r="AE45" i="7" a="1"/>
  <c r="AE45" i="7" s="1"/>
  <c r="AD45" i="7" a="1"/>
  <c r="AD45" i="7"/>
  <c r="AC45" i="7"/>
  <c r="AB45" i="7"/>
  <c r="AA45" i="7" a="1"/>
  <c r="AA45" i="7"/>
  <c r="Z45" i="7"/>
  <c r="Y45" i="7"/>
  <c r="X45" i="7"/>
  <c r="W45" i="7"/>
  <c r="V45" i="7"/>
  <c r="U45" i="7"/>
  <c r="T45" i="7"/>
  <c r="S45" i="7"/>
  <c r="R45" i="7"/>
  <c r="Q45" i="7"/>
  <c r="P45" i="7"/>
  <c r="O45" i="7"/>
  <c r="N45" i="7"/>
  <c r="M45" i="7"/>
  <c r="L45" i="7"/>
  <c r="K45" i="7"/>
  <c r="J45" i="7"/>
  <c r="I45" i="7"/>
  <c r="H45" i="7"/>
  <c r="G45" i="7"/>
  <c r="F45" i="7"/>
  <c r="E45" i="7"/>
  <c r="D45" i="7" a="1"/>
  <c r="D45" i="7"/>
  <c r="B45" i="7" a="1"/>
  <c r="B45" i="7" s="1"/>
  <c r="A45" i="7"/>
  <c r="AG44" i="7" a="1"/>
  <c r="AG44" i="7"/>
  <c r="AF44" i="7"/>
  <c r="AE44" i="7" a="1"/>
  <c r="AE44" i="7" s="1"/>
  <c r="AD44" i="7" a="1"/>
  <c r="AD44" i="7" s="1"/>
  <c r="AC44" i="7"/>
  <c r="AB44" i="7"/>
  <c r="AA44" i="7" a="1"/>
  <c r="AA44" i="7" s="1"/>
  <c r="Z44" i="7"/>
  <c r="Y44" i="7"/>
  <c r="X44" i="7"/>
  <c r="W44" i="7"/>
  <c r="V44" i="7"/>
  <c r="U44" i="7"/>
  <c r="T44" i="7"/>
  <c r="S44" i="7"/>
  <c r="R44" i="7"/>
  <c r="Q44" i="7"/>
  <c r="P44" i="7"/>
  <c r="O44" i="7"/>
  <c r="N44" i="7"/>
  <c r="M44" i="7"/>
  <c r="L44" i="7"/>
  <c r="K44" i="7"/>
  <c r="J44" i="7"/>
  <c r="I44" i="7"/>
  <c r="H44" i="7"/>
  <c r="G44" i="7"/>
  <c r="F44" i="7"/>
  <c r="E44" i="7"/>
  <c r="D44" i="7" a="1"/>
  <c r="D44" i="7" s="1"/>
  <c r="B44" i="7" a="1"/>
  <c r="B44" i="7"/>
  <c r="A44" i="7"/>
  <c r="AG43" i="7" a="1"/>
  <c r="AG43" i="7"/>
  <c r="AF43" i="7"/>
  <c r="AE43" i="7" a="1"/>
  <c r="AE43" i="7" s="1"/>
  <c r="AD43" i="7" a="1"/>
  <c r="AD43" i="7" s="1"/>
  <c r="AC43" i="7"/>
  <c r="AB43" i="7"/>
  <c r="AA43" i="7" a="1"/>
  <c r="AA43" i="7" s="1"/>
  <c r="Z43" i="7"/>
  <c r="Y43" i="7"/>
  <c r="X43" i="7"/>
  <c r="W43" i="7"/>
  <c r="V43" i="7"/>
  <c r="U43" i="7"/>
  <c r="T43" i="7"/>
  <c r="S43" i="7"/>
  <c r="R43" i="7"/>
  <c r="Q43" i="7"/>
  <c r="P43" i="7"/>
  <c r="O43" i="7"/>
  <c r="N43" i="7"/>
  <c r="M43" i="7"/>
  <c r="L43" i="7"/>
  <c r="K43" i="7"/>
  <c r="J43" i="7"/>
  <c r="I43" i="7"/>
  <c r="H43" i="7"/>
  <c r="G43" i="7"/>
  <c r="F43" i="7"/>
  <c r="E43" i="7"/>
  <c r="D43" i="7" a="1"/>
  <c r="D43" i="7" s="1"/>
  <c r="B43" i="7" a="1"/>
  <c r="B43" i="7" s="1"/>
  <c r="A43" i="7"/>
  <c r="AG42" i="7" a="1"/>
  <c r="AG42" i="7" s="1"/>
  <c r="AF42" i="7"/>
  <c r="AE42" i="7" a="1"/>
  <c r="AE42" i="7"/>
  <c r="AD42" i="7" a="1"/>
  <c r="AD42" i="7" s="1"/>
  <c r="AC42" i="7"/>
  <c r="AB42" i="7"/>
  <c r="AA42" i="7" a="1"/>
  <c r="AA42" i="7" s="1"/>
  <c r="Z42" i="7"/>
  <c r="Y42" i="7"/>
  <c r="X42" i="7"/>
  <c r="W42" i="7"/>
  <c r="V42" i="7"/>
  <c r="U42" i="7"/>
  <c r="T42" i="7"/>
  <c r="S42" i="7"/>
  <c r="R42" i="7"/>
  <c r="Q42" i="7"/>
  <c r="P42" i="7"/>
  <c r="O42" i="7"/>
  <c r="N42" i="7"/>
  <c r="M42" i="7"/>
  <c r="L42" i="7"/>
  <c r="K42" i="7"/>
  <c r="J42" i="7"/>
  <c r="I42" i="7"/>
  <c r="H42" i="7"/>
  <c r="G42" i="7"/>
  <c r="F42" i="7"/>
  <c r="E42" i="7"/>
  <c r="D42" i="7" a="1"/>
  <c r="D42" i="7" s="1"/>
  <c r="B42" i="7" a="1"/>
  <c r="B42" i="7" s="1"/>
  <c r="A42" i="7"/>
  <c r="AG41" i="7" a="1"/>
  <c r="AG41" i="7"/>
  <c r="AF41" i="7"/>
  <c r="AE41" i="7" a="1"/>
  <c r="AE41" i="7" s="1"/>
  <c r="AD41" i="7" a="1"/>
  <c r="AD41" i="7"/>
  <c r="AC41" i="7"/>
  <c r="AB41" i="7"/>
  <c r="AA41" i="7" a="1"/>
  <c r="AA41" i="7"/>
  <c r="Z41" i="7"/>
  <c r="Y41" i="7"/>
  <c r="X41" i="7"/>
  <c r="W41" i="7"/>
  <c r="V41" i="7"/>
  <c r="U41" i="7"/>
  <c r="T41" i="7"/>
  <c r="S41" i="7"/>
  <c r="R41" i="7"/>
  <c r="Q41" i="7"/>
  <c r="P41" i="7"/>
  <c r="O41" i="7"/>
  <c r="N41" i="7"/>
  <c r="M41" i="7"/>
  <c r="L41" i="7"/>
  <c r="K41" i="7"/>
  <c r="J41" i="7"/>
  <c r="I41" i="7"/>
  <c r="H41" i="7"/>
  <c r="G41" i="7"/>
  <c r="F41" i="7"/>
  <c r="E41" i="7"/>
  <c r="D41" i="7" a="1"/>
  <c r="D41" i="7"/>
  <c r="B41" i="7" a="1"/>
  <c r="B41" i="7" s="1"/>
  <c r="A41" i="7"/>
  <c r="AG40" i="7" a="1"/>
  <c r="AG40" i="7"/>
  <c r="AF40" i="7"/>
  <c r="AD40" i="7" a="1"/>
  <c r="AD40" i="7" s="1"/>
  <c r="AC40" i="7"/>
  <c r="AB40" i="7"/>
  <c r="AA40" i="7" a="1"/>
  <c r="AA40" i="7" s="1"/>
  <c r="Z40" i="7"/>
  <c r="Y40" i="7"/>
  <c r="X40" i="7"/>
  <c r="W40" i="7"/>
  <c r="V40" i="7"/>
  <c r="U40" i="7"/>
  <c r="T40" i="7"/>
  <c r="S40" i="7"/>
  <c r="R40" i="7"/>
  <c r="AE40" i="7" s="1" a="1"/>
  <c r="AE40" i="7" s="1"/>
  <c r="Q40" i="7"/>
  <c r="P40" i="7"/>
  <c r="O40" i="7"/>
  <c r="N40" i="7"/>
  <c r="M40" i="7"/>
  <c r="L40" i="7"/>
  <c r="K40" i="7"/>
  <c r="J40" i="7"/>
  <c r="I40" i="7"/>
  <c r="H40" i="7"/>
  <c r="G40" i="7"/>
  <c r="F40" i="7"/>
  <c r="E40" i="7"/>
  <c r="D40" i="7" a="1"/>
  <c r="D40" i="7" s="1"/>
  <c r="B40" i="7" a="1"/>
  <c r="B40" i="7"/>
  <c r="A40" i="7"/>
  <c r="AG39" i="7" a="1"/>
  <c r="AG39" i="7"/>
  <c r="AF39" i="7"/>
  <c r="AD39" i="7" a="1"/>
  <c r="AD39" i="7"/>
  <c r="AC39" i="7"/>
  <c r="AB39" i="7"/>
  <c r="AA39" i="7" a="1"/>
  <c r="AA39" i="7"/>
  <c r="Z39" i="7"/>
  <c r="Y39" i="7"/>
  <c r="X39" i="7"/>
  <c r="W39" i="7"/>
  <c r="V39" i="7"/>
  <c r="U39" i="7"/>
  <c r="T39" i="7"/>
  <c r="S39" i="7"/>
  <c r="R39" i="7"/>
  <c r="AE39" i="7" s="1" a="1"/>
  <c r="AE39" i="7" s="1"/>
  <c r="Q39" i="7"/>
  <c r="P39" i="7"/>
  <c r="O39" i="7"/>
  <c r="N39" i="7"/>
  <c r="M39" i="7"/>
  <c r="L39" i="7"/>
  <c r="K39" i="7"/>
  <c r="J39" i="7"/>
  <c r="I39" i="7"/>
  <c r="H39" i="7"/>
  <c r="G39" i="7"/>
  <c r="F39" i="7"/>
  <c r="E39" i="7"/>
  <c r="D39" i="7" a="1"/>
  <c r="D39" i="7"/>
  <c r="B39" i="7" a="1"/>
  <c r="B39" i="7" s="1"/>
  <c r="A39" i="7"/>
  <c r="AG38" i="7" a="1"/>
  <c r="AG38" i="7"/>
  <c r="AF38" i="7"/>
  <c r="AD38" i="7" a="1"/>
  <c r="AD38" i="7" s="1"/>
  <c r="AC38" i="7"/>
  <c r="AB38" i="7"/>
  <c r="AA38" i="7" a="1"/>
  <c r="AA38" i="7" s="1"/>
  <c r="Z38" i="7"/>
  <c r="Y38" i="7"/>
  <c r="X38" i="7"/>
  <c r="W38" i="7"/>
  <c r="V38" i="7"/>
  <c r="U38" i="7"/>
  <c r="T38" i="7"/>
  <c r="S38" i="7"/>
  <c r="R38" i="7"/>
  <c r="AE38" i="7" s="1" a="1"/>
  <c r="AE38" i="7" s="1"/>
  <c r="Q38" i="7"/>
  <c r="P38" i="7"/>
  <c r="O38" i="7"/>
  <c r="N38" i="7"/>
  <c r="M38" i="7"/>
  <c r="L38" i="7"/>
  <c r="K38" i="7"/>
  <c r="J38" i="7"/>
  <c r="I38" i="7"/>
  <c r="H38" i="7"/>
  <c r="G38" i="7"/>
  <c r="F38" i="7"/>
  <c r="E38" i="7"/>
  <c r="D38" i="7" a="1"/>
  <c r="D38" i="7"/>
  <c r="B38" i="7" a="1"/>
  <c r="B38" i="7"/>
  <c r="A38" i="7"/>
  <c r="AG37" i="7" a="1"/>
  <c r="AG37" i="7"/>
  <c r="AF37" i="7"/>
  <c r="AD37" i="7" a="1"/>
  <c r="AD37" i="7"/>
  <c r="AC37" i="7"/>
  <c r="AB37" i="7"/>
  <c r="AA37" i="7" a="1"/>
  <c r="AA37" i="7"/>
  <c r="Z37" i="7"/>
  <c r="Y37" i="7"/>
  <c r="X37" i="7"/>
  <c r="W37" i="7"/>
  <c r="V37" i="7"/>
  <c r="U37" i="7"/>
  <c r="T37" i="7"/>
  <c r="S37" i="7"/>
  <c r="R37" i="7"/>
  <c r="AE37" i="7" s="1" a="1"/>
  <c r="AE37" i="7" s="1"/>
  <c r="Q37" i="7"/>
  <c r="P37" i="7"/>
  <c r="O37" i="7"/>
  <c r="N37" i="7"/>
  <c r="M37" i="7"/>
  <c r="L37" i="7"/>
  <c r="K37" i="7"/>
  <c r="J37" i="7"/>
  <c r="I37" i="7"/>
  <c r="H37" i="7"/>
  <c r="G37" i="7"/>
  <c r="F37" i="7"/>
  <c r="E37" i="7"/>
  <c r="D37" i="7" a="1"/>
  <c r="D37" i="7"/>
  <c r="B37" i="7" a="1"/>
  <c r="B37" i="7"/>
  <c r="A37" i="7"/>
  <c r="AG36" i="7" a="1"/>
  <c r="AG36" i="7" s="1"/>
  <c r="AF36" i="7"/>
  <c r="AD36" i="7" a="1"/>
  <c r="AD36" i="7"/>
  <c r="AC36" i="7"/>
  <c r="AB36" i="7"/>
  <c r="AA36" i="7" a="1"/>
  <c r="AA36" i="7"/>
  <c r="Z36" i="7"/>
  <c r="Y36" i="7"/>
  <c r="X36" i="7"/>
  <c r="W36" i="7"/>
  <c r="V36" i="7"/>
  <c r="U36" i="7"/>
  <c r="T36" i="7"/>
  <c r="S36" i="7"/>
  <c r="R36" i="7"/>
  <c r="AE36" i="7" s="1" a="1"/>
  <c r="AE36" i="7" s="1"/>
  <c r="Q36" i="7"/>
  <c r="P36" i="7"/>
  <c r="O36" i="7"/>
  <c r="N36" i="7"/>
  <c r="M36" i="7"/>
  <c r="L36" i="7"/>
  <c r="K36" i="7"/>
  <c r="J36" i="7"/>
  <c r="I36" i="7"/>
  <c r="H36" i="7"/>
  <c r="G36" i="7"/>
  <c r="F36" i="7"/>
  <c r="E36" i="7"/>
  <c r="D36" i="7" a="1"/>
  <c r="D36" i="7"/>
  <c r="B36" i="7" a="1"/>
  <c r="B36" i="7"/>
  <c r="A36" i="7"/>
  <c r="AG35" i="7" a="1"/>
  <c r="AG35" i="7"/>
  <c r="AF35" i="7"/>
  <c r="AD35" i="7" a="1"/>
  <c r="AD35" i="7"/>
  <c r="AC35" i="7"/>
  <c r="AB35" i="7"/>
  <c r="AA35" i="7" a="1"/>
  <c r="AA35" i="7"/>
  <c r="Z35" i="7"/>
  <c r="Y35" i="7"/>
  <c r="X35" i="7"/>
  <c r="W35" i="7"/>
  <c r="V35" i="7"/>
  <c r="U35" i="7"/>
  <c r="T35" i="7"/>
  <c r="S35" i="7"/>
  <c r="R35" i="7"/>
  <c r="AE35" i="7" s="1" a="1"/>
  <c r="AE35" i="7" s="1"/>
  <c r="Q35" i="7"/>
  <c r="P35" i="7"/>
  <c r="O35" i="7"/>
  <c r="N35" i="7"/>
  <c r="M35" i="7"/>
  <c r="L35" i="7"/>
  <c r="K35" i="7"/>
  <c r="J35" i="7"/>
  <c r="I35" i="7"/>
  <c r="H35" i="7"/>
  <c r="G35" i="7"/>
  <c r="F35" i="7"/>
  <c r="E35" i="7"/>
  <c r="D35" i="7" a="1"/>
  <c r="D35" i="7"/>
  <c r="B35" i="7" a="1"/>
  <c r="B35" i="7"/>
  <c r="A35" i="7"/>
  <c r="AG34" i="7" a="1"/>
  <c r="AG34" i="7" s="1"/>
  <c r="AF34" i="7"/>
  <c r="AD34" i="7" a="1"/>
  <c r="AD34" i="7"/>
  <c r="AC34" i="7"/>
  <c r="AB34" i="7"/>
  <c r="AA34" i="7" a="1"/>
  <c r="AA34" i="7"/>
  <c r="Z34" i="7"/>
  <c r="Y34" i="7"/>
  <c r="X34" i="7"/>
  <c r="W34" i="7"/>
  <c r="V34" i="7"/>
  <c r="U34" i="7"/>
  <c r="T34" i="7"/>
  <c r="S34" i="7"/>
  <c r="R34" i="7"/>
  <c r="AE34" i="7" s="1" a="1"/>
  <c r="AE34" i="7" s="1"/>
  <c r="Q34" i="7"/>
  <c r="P34" i="7"/>
  <c r="O34" i="7"/>
  <c r="N34" i="7"/>
  <c r="M34" i="7"/>
  <c r="L34" i="7"/>
  <c r="K34" i="7"/>
  <c r="J34" i="7"/>
  <c r="I34" i="7"/>
  <c r="H34" i="7"/>
  <c r="G34" i="7"/>
  <c r="F34" i="7"/>
  <c r="E34" i="7"/>
  <c r="D34" i="7" a="1"/>
  <c r="D34" i="7"/>
  <c r="B34" i="7" a="1"/>
  <c r="B34" i="7"/>
  <c r="A34" i="7"/>
  <c r="AG33" i="7" a="1"/>
  <c r="AG33" i="7"/>
  <c r="AF33" i="7"/>
  <c r="AD33" i="7" a="1"/>
  <c r="AD33" i="7"/>
  <c r="AC33" i="7"/>
  <c r="AB33" i="7"/>
  <c r="AA33" i="7" a="1"/>
  <c r="AA33" i="7"/>
  <c r="Z33" i="7"/>
  <c r="Y33" i="7"/>
  <c r="X33" i="7"/>
  <c r="W33" i="7"/>
  <c r="V33" i="7"/>
  <c r="U33" i="7"/>
  <c r="T33" i="7"/>
  <c r="S33" i="7"/>
  <c r="R33" i="7"/>
  <c r="AE33" i="7" s="1" a="1"/>
  <c r="AE33" i="7" s="1"/>
  <c r="Q33" i="7"/>
  <c r="P33" i="7"/>
  <c r="O33" i="7"/>
  <c r="N33" i="7"/>
  <c r="M33" i="7"/>
  <c r="L33" i="7"/>
  <c r="K33" i="7"/>
  <c r="J33" i="7"/>
  <c r="I33" i="7"/>
  <c r="H33" i="7"/>
  <c r="G33" i="7"/>
  <c r="F33" i="7"/>
  <c r="E33" i="7"/>
  <c r="D33" i="7" a="1"/>
  <c r="D33" i="7"/>
  <c r="B33" i="7" a="1"/>
  <c r="B33" i="7"/>
  <c r="A33" i="7"/>
  <c r="AG32" i="7" a="1"/>
  <c r="AG32" i="7" s="1"/>
  <c r="AF32" i="7"/>
  <c r="AD32" i="7" a="1"/>
  <c r="AD32" i="7"/>
  <c r="AC32" i="7"/>
  <c r="AB32" i="7"/>
  <c r="AA32" i="7" a="1"/>
  <c r="AA32" i="7"/>
  <c r="Z32" i="7"/>
  <c r="Y32" i="7"/>
  <c r="X32" i="7"/>
  <c r="W32" i="7"/>
  <c r="V32" i="7"/>
  <c r="U32" i="7"/>
  <c r="T32" i="7"/>
  <c r="S32" i="7"/>
  <c r="R32" i="7"/>
  <c r="AE32" i="7" s="1" a="1"/>
  <c r="AE32" i="7" s="1"/>
  <c r="Q32" i="7"/>
  <c r="P32" i="7"/>
  <c r="O32" i="7"/>
  <c r="N32" i="7"/>
  <c r="M32" i="7"/>
  <c r="L32" i="7"/>
  <c r="K32" i="7"/>
  <c r="J32" i="7"/>
  <c r="I32" i="7"/>
  <c r="H32" i="7"/>
  <c r="G32" i="7"/>
  <c r="F32" i="7"/>
  <c r="E32" i="7"/>
  <c r="D32" i="7" a="1"/>
  <c r="D32" i="7"/>
  <c r="B32" i="7" a="1"/>
  <c r="B32" i="7"/>
  <c r="A32" i="7"/>
  <c r="AG31" i="7" a="1"/>
  <c r="AG31" i="7"/>
  <c r="AF31" i="7"/>
  <c r="AD31" i="7" a="1"/>
  <c r="AD31" i="7"/>
  <c r="AC31" i="7"/>
  <c r="AB31" i="7"/>
  <c r="AA31" i="7" a="1"/>
  <c r="AA31" i="7"/>
  <c r="Z31" i="7"/>
  <c r="Y31" i="7"/>
  <c r="X31" i="7"/>
  <c r="W31" i="7"/>
  <c r="V31" i="7"/>
  <c r="U31" i="7"/>
  <c r="T31" i="7"/>
  <c r="S31" i="7"/>
  <c r="R31" i="7"/>
  <c r="AE31" i="7" s="1" a="1"/>
  <c r="AE31" i="7" s="1"/>
  <c r="Q31" i="7"/>
  <c r="P31" i="7"/>
  <c r="O31" i="7"/>
  <c r="N31" i="7"/>
  <c r="M31" i="7"/>
  <c r="L31" i="7"/>
  <c r="K31" i="7"/>
  <c r="J31" i="7"/>
  <c r="I31" i="7"/>
  <c r="H31" i="7"/>
  <c r="G31" i="7"/>
  <c r="F31" i="7"/>
  <c r="E31" i="7"/>
  <c r="D31" i="7" a="1"/>
  <c r="D31" i="7"/>
  <c r="B31" i="7" a="1"/>
  <c r="B31" i="7"/>
  <c r="A31" i="7"/>
  <c r="AG30" i="7" a="1"/>
  <c r="AG30" i="7" s="1"/>
  <c r="AF30" i="7"/>
  <c r="AD30" i="7" a="1"/>
  <c r="AD30" i="7"/>
  <c r="AC30" i="7"/>
  <c r="AB30" i="7"/>
  <c r="AA30" i="7" a="1"/>
  <c r="AA30" i="7"/>
  <c r="Z30" i="7"/>
  <c r="Y30" i="7"/>
  <c r="X30" i="7"/>
  <c r="W30" i="7"/>
  <c r="V30" i="7"/>
  <c r="U30" i="7"/>
  <c r="T30" i="7"/>
  <c r="S30" i="7"/>
  <c r="R30" i="7"/>
  <c r="AE30" i="7" s="1" a="1"/>
  <c r="AE30" i="7" s="1"/>
  <c r="Q30" i="7"/>
  <c r="P30" i="7"/>
  <c r="O30" i="7"/>
  <c r="N30" i="7"/>
  <c r="M30" i="7"/>
  <c r="L30" i="7"/>
  <c r="K30" i="7"/>
  <c r="J30" i="7"/>
  <c r="I30" i="7"/>
  <c r="H30" i="7"/>
  <c r="G30" i="7"/>
  <c r="F30" i="7"/>
  <c r="E30" i="7"/>
  <c r="D30" i="7" a="1"/>
  <c r="D30" i="7"/>
  <c r="B30" i="7" a="1"/>
  <c r="B30" i="7"/>
  <c r="A30" i="7"/>
  <c r="AG29" i="7" a="1"/>
  <c r="AG29" i="7"/>
  <c r="AF29" i="7"/>
  <c r="AD29" i="7" a="1"/>
  <c r="AD29" i="7"/>
  <c r="AC29" i="7"/>
  <c r="AB29" i="7"/>
  <c r="AA29" i="7" a="1"/>
  <c r="AA29" i="7"/>
  <c r="Z29" i="7"/>
  <c r="Y29" i="7"/>
  <c r="X29" i="7"/>
  <c r="W29" i="7"/>
  <c r="V29" i="7"/>
  <c r="U29" i="7"/>
  <c r="T29" i="7"/>
  <c r="S29" i="7"/>
  <c r="R29" i="7"/>
  <c r="AE29" i="7" s="1" a="1"/>
  <c r="AE29" i="7" s="1"/>
  <c r="Q29" i="7"/>
  <c r="P29" i="7"/>
  <c r="O29" i="7"/>
  <c r="N29" i="7"/>
  <c r="M29" i="7"/>
  <c r="L29" i="7"/>
  <c r="K29" i="7"/>
  <c r="J29" i="7"/>
  <c r="I29" i="7"/>
  <c r="H29" i="7"/>
  <c r="G29" i="7"/>
  <c r="F29" i="7"/>
  <c r="E29" i="7"/>
  <c r="D29" i="7" a="1"/>
  <c r="D29" i="7"/>
  <c r="B29" i="7" a="1"/>
  <c r="B29" i="7"/>
  <c r="A29" i="7"/>
  <c r="AG28" i="7" a="1"/>
  <c r="AG28" i="7" s="1"/>
  <c r="AF28" i="7"/>
  <c r="AD28" i="7" a="1"/>
  <c r="AD28" i="7"/>
  <c r="AC28" i="7"/>
  <c r="AB28" i="7"/>
  <c r="AA28" i="7" a="1"/>
  <c r="AA28" i="7"/>
  <c r="Z28" i="7"/>
  <c r="Y28" i="7"/>
  <c r="X28" i="7"/>
  <c r="W28" i="7"/>
  <c r="V28" i="7"/>
  <c r="U28" i="7"/>
  <c r="T28" i="7"/>
  <c r="S28" i="7"/>
  <c r="R28" i="7"/>
  <c r="AE28" i="7" s="1" a="1"/>
  <c r="AE28" i="7" s="1"/>
  <c r="Q28" i="7"/>
  <c r="P28" i="7"/>
  <c r="O28" i="7"/>
  <c r="N28" i="7"/>
  <c r="M28" i="7"/>
  <c r="L28" i="7"/>
  <c r="K28" i="7"/>
  <c r="J28" i="7"/>
  <c r="I28" i="7"/>
  <c r="H28" i="7"/>
  <c r="G28" i="7"/>
  <c r="F28" i="7"/>
  <c r="E28" i="7"/>
  <c r="D28" i="7" a="1"/>
  <c r="D28" i="7"/>
  <c r="B28" i="7" a="1"/>
  <c r="B28" i="7"/>
  <c r="A28" i="7"/>
  <c r="AG27" i="7" a="1"/>
  <c r="AG27" i="7"/>
  <c r="AF27" i="7"/>
  <c r="AD27" i="7" a="1"/>
  <c r="AD27" i="7"/>
  <c r="AC27" i="7"/>
  <c r="AB27" i="7"/>
  <c r="AA27" i="7" a="1"/>
  <c r="AA27" i="7"/>
  <c r="Z27" i="7"/>
  <c r="Y27" i="7"/>
  <c r="X27" i="7"/>
  <c r="W27" i="7"/>
  <c r="V27" i="7"/>
  <c r="U27" i="7"/>
  <c r="T27" i="7"/>
  <c r="S27" i="7"/>
  <c r="R27" i="7"/>
  <c r="AE27" i="7" s="1" a="1"/>
  <c r="AE27" i="7" s="1"/>
  <c r="Q27" i="7"/>
  <c r="P27" i="7"/>
  <c r="O27" i="7"/>
  <c r="N27" i="7"/>
  <c r="M27" i="7"/>
  <c r="L27" i="7"/>
  <c r="K27" i="7"/>
  <c r="J27" i="7"/>
  <c r="I27" i="7"/>
  <c r="H27" i="7"/>
  <c r="G27" i="7"/>
  <c r="F27" i="7"/>
  <c r="E27" i="7"/>
  <c r="D27" i="7" a="1"/>
  <c r="D27" i="7"/>
  <c r="B27" i="7" a="1"/>
  <c r="B27" i="7"/>
  <c r="A27" i="7"/>
  <c r="AG26" i="7" a="1"/>
  <c r="AG26" i="7" s="1"/>
  <c r="AF26" i="7"/>
  <c r="AD26" i="7" a="1"/>
  <c r="AD26" i="7"/>
  <c r="AC26" i="7"/>
  <c r="AB26" i="7"/>
  <c r="AA26" i="7" a="1"/>
  <c r="AA26" i="7"/>
  <c r="Z26" i="7"/>
  <c r="Y26" i="7"/>
  <c r="X26" i="7"/>
  <c r="W26" i="7"/>
  <c r="V26" i="7"/>
  <c r="U26" i="7"/>
  <c r="T26" i="7"/>
  <c r="S26" i="7"/>
  <c r="R26" i="7"/>
  <c r="AE26" i="7" s="1" a="1"/>
  <c r="AE26" i="7" s="1"/>
  <c r="Q26" i="7"/>
  <c r="P26" i="7"/>
  <c r="O26" i="7"/>
  <c r="N26" i="7"/>
  <c r="M26" i="7"/>
  <c r="L26" i="7"/>
  <c r="K26" i="7"/>
  <c r="J26" i="7"/>
  <c r="I26" i="7"/>
  <c r="H26" i="7"/>
  <c r="G26" i="7"/>
  <c r="F26" i="7"/>
  <c r="E26" i="7"/>
  <c r="D26" i="7" a="1"/>
  <c r="D26" i="7"/>
  <c r="B26" i="7" a="1"/>
  <c r="B26" i="7"/>
  <c r="A26" i="7"/>
  <c r="AG25" i="7" a="1"/>
  <c r="AG25" i="7"/>
  <c r="AF25" i="7"/>
  <c r="AD25" i="7" a="1"/>
  <c r="AD25" i="7"/>
  <c r="AC25" i="7"/>
  <c r="AB25" i="7"/>
  <c r="AA25" i="7" a="1"/>
  <c r="AA25" i="7"/>
  <c r="Z25" i="7"/>
  <c r="Y25" i="7"/>
  <c r="X25" i="7"/>
  <c r="W25" i="7"/>
  <c r="V25" i="7"/>
  <c r="U25" i="7"/>
  <c r="T25" i="7"/>
  <c r="S25" i="7"/>
  <c r="R25" i="7"/>
  <c r="AE25" i="7" s="1" a="1"/>
  <c r="AE25" i="7" s="1"/>
  <c r="Q25" i="7"/>
  <c r="P25" i="7"/>
  <c r="O25" i="7"/>
  <c r="N25" i="7"/>
  <c r="M25" i="7"/>
  <c r="L25" i="7"/>
  <c r="K25" i="7"/>
  <c r="J25" i="7"/>
  <c r="I25" i="7"/>
  <c r="H25" i="7"/>
  <c r="G25" i="7"/>
  <c r="F25" i="7"/>
  <c r="E25" i="7"/>
  <c r="D25" i="7" a="1"/>
  <c r="D25" i="7"/>
  <c r="B25" i="7" a="1"/>
  <c r="B25" i="7"/>
  <c r="A25" i="7"/>
  <c r="AG24" i="7" a="1"/>
  <c r="AG24" i="7" s="1"/>
  <c r="AF24" i="7"/>
  <c r="AD24" i="7" a="1"/>
  <c r="AD24" i="7"/>
  <c r="AC24" i="7"/>
  <c r="AB24" i="7"/>
  <c r="AA24" i="7" a="1"/>
  <c r="AA24" i="7"/>
  <c r="Z24" i="7"/>
  <c r="Y24" i="7"/>
  <c r="X24" i="7"/>
  <c r="W24" i="7"/>
  <c r="V24" i="7"/>
  <c r="U24" i="7"/>
  <c r="T24" i="7"/>
  <c r="S24" i="7"/>
  <c r="R24" i="7"/>
  <c r="AE24" i="7" s="1" a="1"/>
  <c r="AE24" i="7" s="1"/>
  <c r="Q24" i="7"/>
  <c r="P24" i="7"/>
  <c r="O24" i="7"/>
  <c r="N24" i="7"/>
  <c r="M24" i="7"/>
  <c r="L24" i="7"/>
  <c r="K24" i="7"/>
  <c r="J24" i="7"/>
  <c r="I24" i="7"/>
  <c r="H24" i="7"/>
  <c r="G24" i="7"/>
  <c r="F24" i="7"/>
  <c r="E24" i="7"/>
  <c r="D24" i="7" a="1"/>
  <c r="D24" i="7"/>
  <c r="B24" i="7" a="1"/>
  <c r="B24" i="7"/>
  <c r="A24" i="7"/>
  <c r="AG23" i="7" a="1"/>
  <c r="AG23" i="7"/>
  <c r="AF23" i="7"/>
  <c r="AD23" i="7" a="1"/>
  <c r="AD23" i="7"/>
  <c r="AC23" i="7"/>
  <c r="AB23" i="7"/>
  <c r="AA23" i="7" a="1"/>
  <c r="AA23" i="7"/>
  <c r="Z23" i="7"/>
  <c r="Y23" i="7"/>
  <c r="X23" i="7"/>
  <c r="W23" i="7"/>
  <c r="V23" i="7"/>
  <c r="U23" i="7"/>
  <c r="T23" i="7"/>
  <c r="S23" i="7"/>
  <c r="R23" i="7"/>
  <c r="AE23" i="7" s="1" a="1"/>
  <c r="AE23" i="7" s="1"/>
  <c r="Q23" i="7"/>
  <c r="P23" i="7"/>
  <c r="O23" i="7"/>
  <c r="N23" i="7"/>
  <c r="M23" i="7"/>
  <c r="L23" i="7"/>
  <c r="K23" i="7"/>
  <c r="J23" i="7"/>
  <c r="I23" i="7"/>
  <c r="H23" i="7"/>
  <c r="G23" i="7"/>
  <c r="F23" i="7"/>
  <c r="E23" i="7"/>
  <c r="D23" i="7" a="1"/>
  <c r="D23" i="7"/>
  <c r="B23" i="7" a="1"/>
  <c r="B23" i="7"/>
  <c r="A23" i="7"/>
  <c r="AG22" i="7" a="1"/>
  <c r="AG22" i="7" s="1"/>
  <c r="AF22" i="7"/>
  <c r="AD22" i="7" a="1"/>
  <c r="AD22" i="7"/>
  <c r="AC22" i="7"/>
  <c r="AB22" i="7"/>
  <c r="AA22" i="7" a="1"/>
  <c r="AA22" i="7"/>
  <c r="Z22" i="7"/>
  <c r="Y22" i="7"/>
  <c r="X22" i="7"/>
  <c r="W22" i="7"/>
  <c r="V22" i="7"/>
  <c r="U22" i="7"/>
  <c r="T22" i="7"/>
  <c r="S22" i="7"/>
  <c r="R22" i="7"/>
  <c r="AE22" i="7" s="1" a="1"/>
  <c r="AE22" i="7" s="1"/>
  <c r="Q22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 a="1"/>
  <c r="D22" i="7"/>
  <c r="B22" i="7" a="1"/>
  <c r="B22" i="7"/>
  <c r="A22" i="7"/>
  <c r="AG21" i="7" a="1"/>
  <c r="AG21" i="7"/>
  <c r="AF21" i="7"/>
  <c r="AD21" i="7" a="1"/>
  <c r="AD21" i="7"/>
  <c r="AC21" i="7"/>
  <c r="AB21" i="7"/>
  <c r="AA21" i="7" a="1"/>
  <c r="AA21" i="7"/>
  <c r="Z21" i="7"/>
  <c r="Y21" i="7"/>
  <c r="X21" i="7"/>
  <c r="W21" i="7"/>
  <c r="V21" i="7"/>
  <c r="U21" i="7"/>
  <c r="T21" i="7"/>
  <c r="S21" i="7"/>
  <c r="R21" i="7"/>
  <c r="AE21" i="7" s="1" a="1"/>
  <c r="AE21" i="7" s="1"/>
  <c r="Q21" i="7"/>
  <c r="P21" i="7"/>
  <c r="O21" i="7"/>
  <c r="N21" i="7"/>
  <c r="M21" i="7"/>
  <c r="L21" i="7"/>
  <c r="K21" i="7"/>
  <c r="J21" i="7"/>
  <c r="I21" i="7"/>
  <c r="H21" i="7"/>
  <c r="G21" i="7"/>
  <c r="F21" i="7"/>
  <c r="E21" i="7"/>
  <c r="D21" i="7" a="1"/>
  <c r="D21" i="7"/>
  <c r="B21" i="7" a="1"/>
  <c r="B21" i="7" s="1"/>
  <c r="A21" i="7"/>
  <c r="AG20" i="7" a="1"/>
  <c r="AG20" i="7" s="1"/>
  <c r="AF20" i="7"/>
  <c r="AE20" i="7"/>
  <c r="AD20" i="7" a="1"/>
  <c r="AD20" i="7" s="1"/>
  <c r="AC20" i="7"/>
  <c r="AB20" i="7"/>
  <c r="AA20" i="7" a="1"/>
  <c r="AA20" i="7" s="1"/>
  <c r="Z20" i="7"/>
  <c r="Y20" i="7"/>
  <c r="X20" i="7"/>
  <c r="W20" i="7"/>
  <c r="V20" i="7"/>
  <c r="U20" i="7"/>
  <c r="T20" i="7"/>
  <c r="S20" i="7"/>
  <c r="R20" i="7"/>
  <c r="AE20" i="7" s="1" a="1"/>
  <c r="Q20" i="7"/>
  <c r="P20" i="7"/>
  <c r="O20" i="7"/>
  <c r="N20" i="7"/>
  <c r="M20" i="7"/>
  <c r="L20" i="7"/>
  <c r="K20" i="7"/>
  <c r="J20" i="7"/>
  <c r="I20" i="7"/>
  <c r="H20" i="7"/>
  <c r="G20" i="7"/>
  <c r="F20" i="7"/>
  <c r="E20" i="7"/>
  <c r="D20" i="7" a="1"/>
  <c r="D20" i="7" s="1"/>
  <c r="B20" i="7" a="1"/>
  <c r="B20" i="7"/>
  <c r="A20" i="7"/>
  <c r="AG19" i="7" a="1"/>
  <c r="AG19" i="7"/>
  <c r="AF19" i="7"/>
  <c r="AD19" i="7" a="1"/>
  <c r="AD19" i="7"/>
  <c r="AC19" i="7"/>
  <c r="AB19" i="7"/>
  <c r="AA19" i="7" a="1"/>
  <c r="AA19" i="7"/>
  <c r="Z19" i="7"/>
  <c r="Y19" i="7"/>
  <c r="X19" i="7"/>
  <c r="W19" i="7"/>
  <c r="V19" i="7"/>
  <c r="U19" i="7"/>
  <c r="T19" i="7"/>
  <c r="S19" i="7"/>
  <c r="R19" i="7"/>
  <c r="AE19" i="7" s="1" a="1"/>
  <c r="AE19" i="7" s="1"/>
  <c r="Q19" i="7"/>
  <c r="P19" i="7"/>
  <c r="O19" i="7"/>
  <c r="N19" i="7"/>
  <c r="M19" i="7"/>
  <c r="L19" i="7"/>
  <c r="K19" i="7"/>
  <c r="J19" i="7"/>
  <c r="I19" i="7"/>
  <c r="H19" i="7"/>
  <c r="G19" i="7"/>
  <c r="F19" i="7"/>
  <c r="E19" i="7"/>
  <c r="D19" i="7" a="1"/>
  <c r="D19" i="7"/>
  <c r="B19" i="7" a="1"/>
  <c r="B19" i="7" s="1"/>
  <c r="A19" i="7"/>
  <c r="AG18" i="7" a="1"/>
  <c r="AG18" i="7" s="1"/>
  <c r="AF18" i="7"/>
  <c r="AE18" i="7"/>
  <c r="AD18" i="7" a="1"/>
  <c r="AD18" i="7" s="1"/>
  <c r="AC18" i="7"/>
  <c r="AB18" i="7"/>
  <c r="AA18" i="7" a="1"/>
  <c r="AA18" i="7" s="1"/>
  <c r="Z18" i="7"/>
  <c r="Y18" i="7"/>
  <c r="X18" i="7"/>
  <c r="W18" i="7"/>
  <c r="V18" i="7"/>
  <c r="U18" i="7"/>
  <c r="T18" i="7"/>
  <c r="S18" i="7"/>
  <c r="R18" i="7"/>
  <c r="AE18" i="7" s="1" a="1"/>
  <c r="Q18" i="7"/>
  <c r="P18" i="7"/>
  <c r="O18" i="7"/>
  <c r="N18" i="7"/>
  <c r="M18" i="7"/>
  <c r="L18" i="7"/>
  <c r="K18" i="7"/>
  <c r="J18" i="7"/>
  <c r="I18" i="7"/>
  <c r="H18" i="7"/>
  <c r="G18" i="7"/>
  <c r="F18" i="7"/>
  <c r="E18" i="7"/>
  <c r="D18" i="7" a="1"/>
  <c r="D18" i="7" s="1"/>
  <c r="B18" i="7" a="1"/>
  <c r="B18" i="7" s="1"/>
  <c r="A18" i="7"/>
  <c r="AG17" i="7" a="1"/>
  <c r="AG17" i="7"/>
  <c r="AF17" i="7"/>
  <c r="AD17" i="7" a="1"/>
  <c r="AD17" i="7"/>
  <c r="AC17" i="7"/>
  <c r="AB17" i="7"/>
  <c r="AA17" i="7" a="1"/>
  <c r="AA17" i="7" s="1"/>
  <c r="Z17" i="7"/>
  <c r="Y17" i="7"/>
  <c r="X17" i="7"/>
  <c r="W17" i="7"/>
  <c r="V17" i="7"/>
  <c r="U17" i="7"/>
  <c r="T17" i="7"/>
  <c r="S17" i="7"/>
  <c r="R17" i="7"/>
  <c r="AE17" i="7" s="1" a="1"/>
  <c r="AE17" i="7" s="1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 a="1"/>
  <c r="D17" i="7" s="1"/>
  <c r="B17" i="7" a="1"/>
  <c r="B17" i="7" s="1"/>
  <c r="A17" i="7"/>
  <c r="AG16" i="7" a="1"/>
  <c r="AG16" i="7" s="1"/>
  <c r="AF16" i="7"/>
  <c r="AD16" i="7" a="1"/>
  <c r="AD16" i="7" s="1"/>
  <c r="AC16" i="7"/>
  <c r="AB16" i="7"/>
  <c r="AA16" i="7" a="1"/>
  <c r="AA16" i="7" s="1"/>
  <c r="Z16" i="7"/>
  <c r="Y16" i="7"/>
  <c r="X16" i="7"/>
  <c r="W16" i="7"/>
  <c r="V16" i="7"/>
  <c r="U16" i="7"/>
  <c r="T16" i="7"/>
  <c r="S16" i="7"/>
  <c r="R16" i="7"/>
  <c r="AE16" i="7" s="1" a="1"/>
  <c r="AE16" i="7" s="1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 a="1"/>
  <c r="D16" i="7" s="1"/>
  <c r="B16" i="7" a="1"/>
  <c r="B16" i="7"/>
  <c r="A16" i="7"/>
  <c r="AG15" i="7" a="1"/>
  <c r="AG15" i="7"/>
  <c r="AF15" i="7"/>
  <c r="AD15" i="7" a="1"/>
  <c r="AD15" i="7" s="1"/>
  <c r="AC15" i="7"/>
  <c r="AB15" i="7"/>
  <c r="AA15" i="7" a="1"/>
  <c r="AA15" i="7" s="1"/>
  <c r="Z15" i="7"/>
  <c r="Y15" i="7"/>
  <c r="X15" i="7"/>
  <c r="W15" i="7"/>
  <c r="V15" i="7"/>
  <c r="U15" i="7"/>
  <c r="T15" i="7"/>
  <c r="S15" i="7"/>
  <c r="R15" i="7"/>
  <c r="AE15" i="7" s="1" a="1"/>
  <c r="AE15" i="7" s="1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 a="1"/>
  <c r="D15" i="7" s="1"/>
  <c r="B15" i="7" a="1"/>
  <c r="B15" i="7" s="1"/>
  <c r="A15" i="7"/>
  <c r="AG14" i="7" a="1"/>
  <c r="AG14" i="7" s="1"/>
  <c r="AF14" i="7"/>
  <c r="AD14" i="7" a="1"/>
  <c r="AD14" i="7" s="1"/>
  <c r="AC14" i="7"/>
  <c r="AB14" i="7"/>
  <c r="AA14" i="7" a="1"/>
  <c r="AA14" i="7" s="1"/>
  <c r="Z14" i="7"/>
  <c r="Y14" i="7"/>
  <c r="X14" i="7"/>
  <c r="W14" i="7"/>
  <c r="V14" i="7"/>
  <c r="U14" i="7"/>
  <c r="T14" i="7"/>
  <c r="S14" i="7"/>
  <c r="R14" i="7"/>
  <c r="AE14" i="7" s="1" a="1"/>
  <c r="AE14" i="7" s="1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 a="1"/>
  <c r="D14" i="7" s="1"/>
  <c r="B14" i="7" a="1"/>
  <c r="B14" i="7"/>
  <c r="A14" i="7"/>
  <c r="AG13" i="7" a="1"/>
  <c r="AG13" i="7"/>
  <c r="AF13" i="7"/>
  <c r="AD13" i="7" a="1"/>
  <c r="AD13" i="7" s="1"/>
  <c r="AC13" i="7"/>
  <c r="AB13" i="7"/>
  <c r="AA13" i="7" a="1"/>
  <c r="AA13" i="7" s="1"/>
  <c r="Z13" i="7"/>
  <c r="Y13" i="7"/>
  <c r="X13" i="7"/>
  <c r="W13" i="7"/>
  <c r="V13" i="7"/>
  <c r="U13" i="7"/>
  <c r="T13" i="7"/>
  <c r="S13" i="7"/>
  <c r="R13" i="7"/>
  <c r="AE13" i="7" s="1" a="1"/>
  <c r="AE13" i="7" s="1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 a="1"/>
  <c r="D13" i="7" s="1"/>
  <c r="B13" i="7" a="1"/>
  <c r="B13" i="7" s="1"/>
  <c r="A13" i="7"/>
  <c r="AG12" i="7" a="1"/>
  <c r="AG12" i="7" s="1"/>
  <c r="AF12" i="7"/>
  <c r="AD12" i="7" a="1"/>
  <c r="AD12" i="7" s="1"/>
  <c r="AC12" i="7"/>
  <c r="AB12" i="7"/>
  <c r="AA12" i="7" a="1"/>
  <c r="AA12" i="7" s="1"/>
  <c r="Z12" i="7"/>
  <c r="Y12" i="7"/>
  <c r="X12" i="7"/>
  <c r="W12" i="7"/>
  <c r="V12" i="7"/>
  <c r="U12" i="7"/>
  <c r="T12" i="7"/>
  <c r="S12" i="7"/>
  <c r="R12" i="7"/>
  <c r="AE12" i="7" s="1" a="1"/>
  <c r="AE12" i="7" s="1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 a="1"/>
  <c r="D12" i="7" s="1"/>
  <c r="B12" i="7" a="1"/>
  <c r="B12" i="7" s="1"/>
  <c r="A12" i="7"/>
  <c r="AG11" i="7" a="1"/>
  <c r="AG11" i="7"/>
  <c r="AF11" i="7"/>
  <c r="AD11" i="7" a="1"/>
  <c r="AD11" i="7"/>
  <c r="AC11" i="7"/>
  <c r="AB11" i="7"/>
  <c r="AA11" i="7" a="1"/>
  <c r="AA11" i="7"/>
  <c r="Z11" i="7"/>
  <c r="Y11" i="7"/>
  <c r="X11" i="7"/>
  <c r="W11" i="7"/>
  <c r="V11" i="7"/>
  <c r="U11" i="7"/>
  <c r="T11" i="7"/>
  <c r="S11" i="7"/>
  <c r="R11" i="7"/>
  <c r="AE11" i="7" s="1" a="1"/>
  <c r="AE11" i="7" s="1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 a="1"/>
  <c r="D11" i="7"/>
  <c r="B11" i="7" a="1"/>
  <c r="B11" i="7" s="1"/>
  <c r="A11" i="7"/>
  <c r="AG10" i="7" a="1"/>
  <c r="AG10" i="7" s="1"/>
  <c r="AF10" i="7"/>
  <c r="AE10" i="7" a="1"/>
  <c r="AE10" i="7"/>
  <c r="AD10" i="7" a="1"/>
  <c r="AD10" i="7" s="1"/>
  <c r="AC10" i="7"/>
  <c r="AB10" i="7"/>
  <c r="AA10" i="7" a="1"/>
  <c r="AA10" i="7" s="1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 a="1"/>
  <c r="D10" i="7" s="1"/>
  <c r="B10" i="7" a="1"/>
  <c r="B10" i="7" s="1"/>
  <c r="A10" i="7"/>
  <c r="AG9" i="7" a="1"/>
  <c r="AG9" i="7"/>
  <c r="AF9" i="7"/>
  <c r="AD9" i="7" a="1"/>
  <c r="AD9" i="7" s="1"/>
  <c r="AC9" i="7"/>
  <c r="AB9" i="7"/>
  <c r="AA9" i="7" a="1"/>
  <c r="AA9" i="7" s="1"/>
  <c r="Z9" i="7"/>
  <c r="Y9" i="7"/>
  <c r="X9" i="7"/>
  <c r="W9" i="7"/>
  <c r="V9" i="7"/>
  <c r="U9" i="7"/>
  <c r="T9" i="7"/>
  <c r="S9" i="7"/>
  <c r="R9" i="7"/>
  <c r="AE9" i="7" s="1" a="1"/>
  <c r="AE9" i="7" s="1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 a="1"/>
  <c r="D9" i="7" s="1"/>
  <c r="B9" i="7" a="1"/>
  <c r="B9" i="7" s="1"/>
  <c r="A9" i="7"/>
  <c r="AG8" i="7" a="1"/>
  <c r="AG8" i="7" s="1"/>
  <c r="AF8" i="7"/>
  <c r="AD8" i="7" a="1"/>
  <c r="AD8" i="7" s="1"/>
  <c r="AC8" i="7"/>
  <c r="AB8" i="7"/>
  <c r="AA8" i="7" a="1"/>
  <c r="AA8" i="7" s="1"/>
  <c r="Z8" i="7"/>
  <c r="Y8" i="7"/>
  <c r="X8" i="7"/>
  <c r="W8" i="7"/>
  <c r="V8" i="7"/>
  <c r="U8" i="7"/>
  <c r="T8" i="7"/>
  <c r="S8" i="7"/>
  <c r="R8" i="7"/>
  <c r="AE8" i="7" s="1" a="1"/>
  <c r="AE8" i="7" s="1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 a="1"/>
  <c r="D8" i="7" s="1"/>
  <c r="B8" i="7" a="1"/>
  <c r="B8" i="7" s="1"/>
  <c r="A8" i="7"/>
  <c r="AG7" i="7" a="1"/>
  <c r="AG7" i="7"/>
  <c r="AF7" i="7"/>
  <c r="AE7" i="7" a="1"/>
  <c r="AE7" i="7" s="1"/>
  <c r="AD7" i="7" a="1"/>
  <c r="AD7" i="7"/>
  <c r="AC7" i="7"/>
  <c r="AB7" i="7"/>
  <c r="AA7" i="7" a="1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 a="1"/>
  <c r="D7" i="7"/>
  <c r="B7" i="7" a="1"/>
  <c r="B7" i="7" s="1"/>
  <c r="A7" i="7"/>
  <c r="AG6" i="7" a="1"/>
  <c r="AG6" i="7"/>
  <c r="AF6" i="7"/>
  <c r="AD6" i="7" a="1"/>
  <c r="AD6" i="7" s="1"/>
  <c r="AC6" i="7"/>
  <c r="AB6" i="7"/>
  <c r="AA6" i="7" a="1"/>
  <c r="AA6" i="7" s="1"/>
  <c r="Z6" i="7"/>
  <c r="Y6" i="7"/>
  <c r="X6" i="7"/>
  <c r="W6" i="7"/>
  <c r="V6" i="7"/>
  <c r="U6" i="7"/>
  <c r="T6" i="7"/>
  <c r="S6" i="7"/>
  <c r="R6" i="7"/>
  <c r="AE6" i="7" s="1" a="1"/>
  <c r="AE6" i="7" s="1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 a="1"/>
  <c r="D6" i="7" s="1"/>
  <c r="B6" i="7" a="1"/>
  <c r="B6" i="7"/>
  <c r="A6" i="7"/>
  <c r="AG5" i="7" a="1"/>
  <c r="AG5" i="7"/>
  <c r="AF5" i="7"/>
  <c r="AD5" i="7" a="1"/>
  <c r="AD5" i="7" s="1"/>
  <c r="AC5" i="7"/>
  <c r="AB5" i="7"/>
  <c r="AA5" i="7" a="1"/>
  <c r="AA5" i="7" s="1"/>
  <c r="Z5" i="7"/>
  <c r="Y5" i="7"/>
  <c r="X5" i="7"/>
  <c r="W5" i="7"/>
  <c r="V5" i="7"/>
  <c r="U5" i="7"/>
  <c r="T5" i="7"/>
  <c r="S5" i="7"/>
  <c r="R5" i="7"/>
  <c r="AE5" i="7" s="1" a="1"/>
  <c r="AE5" i="7" s="1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 a="1"/>
  <c r="D5" i="7" s="1"/>
  <c r="B5" i="7" a="1"/>
  <c r="B5" i="7" s="1"/>
  <c r="A5" i="7"/>
  <c r="AG4" i="7" a="1"/>
  <c r="AG4" i="7" s="1"/>
  <c r="AF4" i="7"/>
  <c r="AE4" i="7" a="1"/>
  <c r="AE4" i="7"/>
  <c r="AD4" i="7" a="1"/>
  <c r="AD4" i="7" s="1"/>
  <c r="AC4" i="7"/>
  <c r="AB4" i="7"/>
  <c r="AA4" i="7" a="1"/>
  <c r="AA4" i="7" s="1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 a="1"/>
  <c r="D4" i="7" s="1"/>
  <c r="B4" i="7" a="1"/>
  <c r="B4" i="7" s="1"/>
  <c r="A4" i="7"/>
  <c r="AG3" i="7" a="1"/>
  <c r="AG3" i="7"/>
  <c r="AF3" i="7"/>
  <c r="AE3" i="7" a="1"/>
  <c r="AE3" i="7" s="1"/>
  <c r="AD3" i="7" a="1"/>
  <c r="AD3" i="7" s="1"/>
  <c r="AC3" i="7"/>
  <c r="AB3" i="7"/>
  <c r="AA3" i="7" a="1"/>
  <c r="AA3" i="7" s="1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 a="1"/>
  <c r="D3" i="7" s="1"/>
  <c r="B3" i="7" a="1"/>
  <c r="B3" i="7" s="1"/>
  <c r="A3" i="7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I31" i="4" a="1"/>
  <c r="I31" i="4" s="1"/>
  <c r="H31" i="4" a="1"/>
  <c r="H31" i="4" s="1"/>
  <c r="F31" i="4" a="1"/>
  <c r="F31" i="4"/>
  <c r="E31" i="4" a="1"/>
  <c r="E31" i="4" s="1"/>
  <c r="C31" i="4" a="1"/>
  <c r="C31" i="4" s="1"/>
  <c r="B31" i="4" a="1"/>
  <c r="B31" i="4" s="1"/>
  <c r="I30" i="4" a="1"/>
  <c r="I30" i="4" s="1"/>
  <c r="H30" i="4" a="1"/>
  <c r="H30" i="4" s="1"/>
  <c r="F30" i="4" a="1"/>
  <c r="F30" i="4" s="1"/>
  <c r="E30" i="4" a="1"/>
  <c r="E30" i="4" s="1"/>
  <c r="C30" i="4" a="1"/>
  <c r="C30" i="4"/>
  <c r="B30" i="4" a="1"/>
  <c r="B30" i="4" s="1"/>
  <c r="I29" i="4" a="1"/>
  <c r="I29" i="4" s="1"/>
  <c r="H29" i="4" a="1"/>
  <c r="H29" i="4" s="1"/>
  <c r="F29" i="4" a="1"/>
  <c r="F29" i="4" s="1"/>
  <c r="E29" i="4" a="1"/>
  <c r="E29" i="4" s="1"/>
  <c r="C29" i="4" a="1"/>
  <c r="C29" i="4" s="1"/>
  <c r="B29" i="4" a="1"/>
  <c r="B29" i="4" s="1"/>
  <c r="I28" i="4" a="1"/>
  <c r="I28" i="4"/>
  <c r="H28" i="4" a="1"/>
  <c r="H28" i="4" s="1"/>
  <c r="F28" i="4" a="1"/>
  <c r="F28" i="4" s="1"/>
  <c r="E28" i="4" a="1"/>
  <c r="E28" i="4" s="1"/>
  <c r="C28" i="4" a="1"/>
  <c r="C28" i="4" s="1"/>
  <c r="B28" i="4" a="1"/>
  <c r="B28" i="4" s="1"/>
  <c r="I27" i="4" a="1"/>
  <c r="I27" i="4" s="1"/>
  <c r="H27" i="4" a="1"/>
  <c r="H27" i="4" s="1"/>
  <c r="F27" i="4" a="1"/>
  <c r="F27" i="4"/>
  <c r="E27" i="4" a="1"/>
  <c r="E27" i="4" s="1"/>
  <c r="C27" i="4" a="1"/>
  <c r="C27" i="4" s="1"/>
  <c r="B27" i="4" a="1"/>
  <c r="B27" i="4" s="1"/>
  <c r="I26" i="4" a="1"/>
  <c r="I26" i="4" s="1"/>
  <c r="H26" i="4" a="1"/>
  <c r="H26" i="4" s="1"/>
  <c r="F26" i="4" a="1"/>
  <c r="F26" i="4" s="1"/>
  <c r="E26" i="4" a="1"/>
  <c r="E26" i="4" s="1"/>
  <c r="C26" i="4" a="1"/>
  <c r="C26" i="4"/>
  <c r="B26" i="4" a="1"/>
  <c r="B26" i="4" s="1"/>
  <c r="I25" i="4" a="1"/>
  <c r="I25" i="4" s="1"/>
  <c r="H25" i="4" a="1"/>
  <c r="H25" i="4" s="1"/>
  <c r="F25" i="4" a="1"/>
  <c r="F25" i="4" s="1"/>
  <c r="E25" i="4" a="1"/>
  <c r="E25" i="4" s="1"/>
  <c r="C25" i="4" a="1"/>
  <c r="C25" i="4" s="1"/>
  <c r="B25" i="4" a="1"/>
  <c r="B25" i="4" s="1"/>
  <c r="I24" i="4" a="1"/>
  <c r="I24" i="4"/>
  <c r="H24" i="4" a="1"/>
  <c r="H24" i="4" s="1"/>
  <c r="F24" i="4" a="1"/>
  <c r="F24" i="4" s="1"/>
  <c r="E24" i="4" a="1"/>
  <c r="E24" i="4" s="1"/>
  <c r="C24" i="4" a="1"/>
  <c r="C24" i="4" s="1"/>
  <c r="B24" i="4" a="1"/>
  <c r="B24" i="4" s="1"/>
  <c r="I23" i="4" a="1"/>
  <c r="I23" i="4" s="1"/>
  <c r="H23" i="4" a="1"/>
  <c r="H23" i="4" s="1"/>
  <c r="F23" i="4" a="1"/>
  <c r="F23" i="4"/>
  <c r="E23" i="4" a="1"/>
  <c r="E23" i="4"/>
  <c r="C23" i="4" a="1"/>
  <c r="C23" i="4"/>
  <c r="B23" i="4" a="1"/>
  <c r="B23" i="4"/>
  <c r="I22" i="4" a="1"/>
  <c r="I22" i="4"/>
  <c r="H22" i="4" a="1"/>
  <c r="H22" i="4"/>
  <c r="F22" i="4" a="1"/>
  <c r="F22" i="4"/>
  <c r="E22" i="4" a="1"/>
  <c r="E22" i="4"/>
  <c r="C22" i="4" a="1"/>
  <c r="C22" i="4"/>
  <c r="B22" i="4" a="1"/>
  <c r="B22" i="4"/>
  <c r="I21" i="4" a="1"/>
  <c r="I21" i="4"/>
  <c r="H21" i="4" a="1"/>
  <c r="H21" i="4"/>
  <c r="F21" i="4" a="1"/>
  <c r="F21" i="4"/>
  <c r="E21" i="4" a="1"/>
  <c r="E21" i="4"/>
  <c r="C21" i="4" a="1"/>
  <c r="C21" i="4"/>
  <c r="B21" i="4" a="1"/>
  <c r="B21" i="4"/>
  <c r="I20" i="4" a="1"/>
  <c r="I20" i="4"/>
  <c r="H20" i="4" a="1"/>
  <c r="H20" i="4"/>
  <c r="F20" i="4" a="1"/>
  <c r="F20" i="4"/>
  <c r="E20" i="4" a="1"/>
  <c r="E20" i="4"/>
  <c r="C20" i="4" a="1"/>
  <c r="C20" i="4"/>
  <c r="B20" i="4" a="1"/>
  <c r="B20" i="4"/>
  <c r="I19" i="4" a="1"/>
  <c r="I19" i="4"/>
  <c r="H19" i="4" a="1"/>
  <c r="H19" i="4" s="1"/>
  <c r="F19" i="4" a="1"/>
  <c r="F19" i="4"/>
  <c r="E19" i="4" a="1"/>
  <c r="E19" i="4" s="1"/>
  <c r="C19" i="4" a="1"/>
  <c r="C19" i="4" s="1"/>
  <c r="B19" i="4" a="1"/>
  <c r="B19" i="4" s="1"/>
  <c r="I18" i="4" a="1"/>
  <c r="I18" i="4" s="1"/>
  <c r="H18" i="4" a="1"/>
  <c r="H18" i="4" s="1"/>
  <c r="F18" i="4" a="1"/>
  <c r="F18" i="4" s="1"/>
  <c r="E18" i="4" a="1"/>
  <c r="E18" i="4" s="1"/>
  <c r="C18" i="4" a="1"/>
  <c r="C18" i="4" s="1"/>
  <c r="B18" i="4" a="1"/>
  <c r="B18" i="4" s="1"/>
  <c r="I17" i="4" a="1"/>
  <c r="I17" i="4" s="1"/>
  <c r="H17" i="4" a="1"/>
  <c r="H17" i="4" s="1"/>
  <c r="F17" i="4" a="1"/>
  <c r="F17" i="4" s="1"/>
  <c r="E17" i="4" a="1"/>
  <c r="E17" i="4" s="1"/>
  <c r="C17" i="4" a="1"/>
  <c r="C17" i="4" s="1"/>
  <c r="B17" i="4" a="1"/>
  <c r="B17" i="4" s="1"/>
  <c r="I16" i="4" a="1"/>
  <c r="I16" i="4" s="1"/>
  <c r="H16" i="4" a="1"/>
  <c r="H16" i="4" s="1"/>
  <c r="F16" i="4" a="1"/>
  <c r="F16" i="4" s="1"/>
  <c r="E16" i="4" a="1"/>
  <c r="E16" i="4" s="1"/>
  <c r="C16" i="4" a="1"/>
  <c r="C16" i="4" s="1"/>
  <c r="B16" i="4" a="1"/>
  <c r="B16" i="4" s="1"/>
  <c r="I15" i="4" a="1"/>
  <c r="I15" i="4" s="1"/>
  <c r="H15" i="4" a="1"/>
  <c r="H15" i="4" s="1"/>
  <c r="F15" i="4" a="1"/>
  <c r="F15" i="4" s="1"/>
  <c r="E15" i="4" a="1"/>
  <c r="E15" i="4" s="1"/>
  <c r="C15" i="4" a="1"/>
  <c r="C15" i="4" s="1"/>
  <c r="B15" i="4" a="1"/>
  <c r="B15" i="4" s="1"/>
  <c r="I14" i="4" a="1"/>
  <c r="I14" i="4" s="1"/>
  <c r="H14" i="4" a="1"/>
  <c r="H14" i="4" s="1"/>
  <c r="F14" i="4" a="1"/>
  <c r="F14" i="4" s="1"/>
  <c r="E14" i="4" a="1"/>
  <c r="E14" i="4" s="1"/>
  <c r="C14" i="4" a="1"/>
  <c r="C14" i="4" s="1"/>
  <c r="B14" i="4" a="1"/>
  <c r="B14" i="4" s="1"/>
  <c r="I13" i="4" a="1"/>
  <c r="I13" i="4" s="1"/>
  <c r="H13" i="4" a="1"/>
  <c r="H13" i="4" s="1"/>
  <c r="F13" i="4" a="1"/>
  <c r="F13" i="4" s="1"/>
  <c r="E13" i="4" a="1"/>
  <c r="E13" i="4" s="1"/>
  <c r="C13" i="4" a="1"/>
  <c r="C13" i="4" s="1"/>
  <c r="B13" i="4" a="1"/>
  <c r="B13" i="4" s="1"/>
  <c r="I12" i="4" a="1"/>
  <c r="I12" i="4" s="1"/>
  <c r="H12" i="4" a="1"/>
  <c r="H12" i="4" s="1"/>
  <c r="F12" i="4" a="1"/>
  <c r="F12" i="4" s="1"/>
  <c r="E12" i="4" a="1"/>
  <c r="E12" i="4" s="1"/>
  <c r="C12" i="4" a="1"/>
  <c r="C12" i="4" s="1"/>
  <c r="B12" i="4" a="1"/>
  <c r="B12" i="4" s="1"/>
  <c r="I11" i="4" a="1"/>
  <c r="I11" i="4" s="1"/>
  <c r="H11" i="4" a="1"/>
  <c r="H11" i="4" s="1"/>
  <c r="F11" i="4" a="1"/>
  <c r="F11" i="4" s="1"/>
  <c r="E11" i="4" a="1"/>
  <c r="E11" i="4" s="1"/>
  <c r="C11" i="4" a="1"/>
  <c r="C11" i="4" s="1"/>
  <c r="B11" i="4" a="1"/>
  <c r="B11" i="4" s="1"/>
  <c r="I10" i="4" a="1"/>
  <c r="I10" i="4" s="1"/>
  <c r="H10" i="4" a="1"/>
  <c r="H10" i="4" s="1"/>
  <c r="F10" i="4" a="1"/>
  <c r="F10" i="4" s="1"/>
  <c r="E10" i="4" a="1"/>
  <c r="E10" i="4" s="1"/>
  <c r="C10" i="4" a="1"/>
  <c r="C10" i="4" s="1"/>
  <c r="B10" i="4" a="1"/>
  <c r="B10" i="4" s="1"/>
  <c r="I9" i="4" a="1"/>
  <c r="I9" i="4" s="1"/>
  <c r="H9" i="4" a="1"/>
  <c r="H9" i="4" s="1"/>
  <c r="F9" i="4" a="1"/>
  <c r="F9" i="4" s="1"/>
  <c r="E9" i="4" a="1"/>
  <c r="E9" i="4" s="1"/>
  <c r="C9" i="4" a="1"/>
  <c r="C9" i="4" s="1"/>
  <c r="B9" i="4" a="1"/>
  <c r="B9" i="4" s="1"/>
  <c r="I8" i="4" a="1"/>
  <c r="I8" i="4" s="1"/>
  <c r="H8" i="4" a="1"/>
  <c r="H8" i="4" s="1"/>
  <c r="F8" i="4" a="1"/>
  <c r="F8" i="4" s="1"/>
  <c r="E8" i="4" a="1"/>
  <c r="E8" i="4" s="1"/>
  <c r="C8" i="4" a="1"/>
  <c r="C8" i="4" s="1"/>
  <c r="B8" i="4" a="1"/>
  <c r="B8" i="4" s="1"/>
  <c r="I7" i="4" a="1"/>
  <c r="I7" i="4" s="1"/>
  <c r="H7" i="4" a="1"/>
  <c r="H7" i="4" s="1"/>
  <c r="F7" i="4" a="1"/>
  <c r="F7" i="4" s="1"/>
  <c r="E7" i="4" a="1"/>
  <c r="E7" i="4" s="1"/>
  <c r="C7" i="4" a="1"/>
  <c r="C7" i="4" s="1"/>
  <c r="B7" i="4" a="1"/>
  <c r="B7" i="4" s="1"/>
  <c r="I6" i="4" a="1"/>
  <c r="I6" i="4" s="1"/>
  <c r="H6" i="4" a="1"/>
  <c r="H6" i="4" s="1"/>
  <c r="F6" i="4" a="1"/>
  <c r="F6" i="4" s="1"/>
  <c r="E6" i="4" a="1"/>
  <c r="E6" i="4" s="1"/>
  <c r="C6" i="4" a="1"/>
  <c r="C6" i="4" s="1"/>
  <c r="B6" i="4" a="1"/>
  <c r="B6" i="4" s="1"/>
  <c r="I5" i="4" a="1"/>
  <c r="I5" i="4" s="1"/>
  <c r="H5" i="4" a="1"/>
  <c r="H5" i="4" s="1"/>
  <c r="F5" i="4" a="1"/>
  <c r="F5" i="4" s="1"/>
  <c r="E5" i="4" a="1"/>
  <c r="E5" i="4" s="1"/>
  <c r="C5" i="4" a="1"/>
  <c r="C5" i="4" s="1"/>
  <c r="B5" i="4" a="1"/>
  <c r="B5" i="4" s="1"/>
  <c r="I4" i="4" a="1"/>
  <c r="I4" i="4" s="1"/>
  <c r="H4" i="4" a="1"/>
  <c r="H4" i="4" s="1"/>
  <c r="F4" i="4" a="1"/>
  <c r="F4" i="4" s="1"/>
  <c r="E4" i="4" a="1"/>
  <c r="E4" i="4" s="1"/>
  <c r="C4" i="4" a="1"/>
  <c r="C4" i="4" s="1"/>
  <c r="B4" i="4" a="1"/>
  <c r="B4" i="4" s="1"/>
  <c r="C2" i="2" a="1"/>
  <c r="FJ2" i="2" s="1"/>
  <c r="C3" i="2"/>
  <c r="FR2" i="2"/>
  <c r="FN2" i="2"/>
  <c r="EX2" i="2"/>
  <c r="EP2" i="2"/>
  <c r="DZ2" i="2"/>
  <c r="DV2" i="2"/>
  <c r="DF2" i="2"/>
  <c r="DB2" i="2"/>
  <c r="CL2" i="2"/>
  <c r="CD2" i="2"/>
  <c r="BN2" i="2"/>
  <c r="BJ2" i="2"/>
  <c r="AT2" i="2"/>
  <c r="AP2" i="2"/>
  <c r="Z2" i="2"/>
  <c r="R2" i="2"/>
  <c r="C2" i="2"/>
  <c r="FP1" i="2"/>
  <c r="FH1" i="2"/>
  <c r="EZ1" i="2"/>
  <c r="ER1" i="2"/>
  <c r="EJ1" i="2"/>
  <c r="EB1" i="2"/>
  <c r="DT1" i="2"/>
  <c r="DL1" i="2"/>
  <c r="DD1" i="2"/>
  <c r="CV1" i="2"/>
  <c r="CN1" i="2"/>
  <c r="CF1" i="2"/>
  <c r="BX1" i="2"/>
  <c r="BP1" i="2"/>
  <c r="BH1" i="2"/>
  <c r="AZ1" i="2"/>
  <c r="AR1" i="2"/>
  <c r="AJ1" i="2"/>
  <c r="AB1" i="2"/>
  <c r="T1" i="2"/>
  <c r="L1" i="2"/>
  <c r="D1" i="2"/>
  <c r="C1" i="2" a="1"/>
  <c r="FU1" i="2" s="1"/>
  <c r="F1" i="2" l="1"/>
  <c r="N1" i="2"/>
  <c r="V1" i="2"/>
  <c r="AD1" i="2"/>
  <c r="AL1" i="2"/>
  <c r="AT1" i="2"/>
  <c r="BB1" i="2"/>
  <c r="BJ1" i="2"/>
  <c r="BR1" i="2"/>
  <c r="BZ1" i="2"/>
  <c r="CH1" i="2"/>
  <c r="CP1" i="2"/>
  <c r="CX1" i="2"/>
  <c r="DF1" i="2"/>
  <c r="DN1" i="2"/>
  <c r="DV1" i="2"/>
  <c r="ED1" i="2"/>
  <c r="EL1" i="2"/>
  <c r="ET1" i="2"/>
  <c r="FB1" i="2"/>
  <c r="FJ1" i="2"/>
  <c r="FR1" i="2"/>
  <c r="J2" i="2"/>
  <c r="AD2" i="2"/>
  <c r="AX2" i="2"/>
  <c r="BV2" i="2"/>
  <c r="CP2" i="2"/>
  <c r="DJ2" i="2"/>
  <c r="EH2" i="2"/>
  <c r="FB2" i="2"/>
  <c r="FV2" i="2"/>
  <c r="C1" i="2"/>
  <c r="H1" i="2"/>
  <c r="P1" i="2"/>
  <c r="X1" i="2"/>
  <c r="AF1" i="2"/>
  <c r="AN1" i="2"/>
  <c r="AV1" i="2"/>
  <c r="BD1" i="2"/>
  <c r="BL1" i="2"/>
  <c r="BT1" i="2"/>
  <c r="CB1" i="2"/>
  <c r="CJ1" i="2"/>
  <c r="CR1" i="2"/>
  <c r="CZ1" i="2"/>
  <c r="DH1" i="2"/>
  <c r="DP1" i="2"/>
  <c r="DX1" i="2"/>
  <c r="EF1" i="2"/>
  <c r="EN1" i="2"/>
  <c r="EV1" i="2"/>
  <c r="FD1" i="2"/>
  <c r="FL1" i="2"/>
  <c r="FT1" i="2"/>
  <c r="N2" i="2"/>
  <c r="AH2" i="2"/>
  <c r="BF2" i="2"/>
  <c r="BZ2" i="2"/>
  <c r="CT2" i="2"/>
  <c r="DR2" i="2"/>
  <c r="EL2" i="2"/>
  <c r="FF2" i="2"/>
  <c r="J1" i="2"/>
  <c r="R1" i="2"/>
  <c r="Z1" i="2"/>
  <c r="AH1" i="2"/>
  <c r="AP1" i="2"/>
  <c r="AX1" i="2"/>
  <c r="BF1" i="2"/>
  <c r="BN1" i="2"/>
  <c r="BV1" i="2"/>
  <c r="CD1" i="2"/>
  <c r="CL1" i="2"/>
  <c r="CT1" i="2"/>
  <c r="DB1" i="2"/>
  <c r="DJ1" i="2"/>
  <c r="DR1" i="2"/>
  <c r="DZ1" i="2"/>
  <c r="EH1" i="2"/>
  <c r="EP1" i="2"/>
  <c r="EX1" i="2"/>
  <c r="FF1" i="2"/>
  <c r="FN1" i="2"/>
  <c r="FV1" i="2"/>
  <c r="F2" i="2"/>
  <c r="V2" i="2"/>
  <c r="AL2" i="2"/>
  <c r="BB2" i="2"/>
  <c r="BR2" i="2"/>
  <c r="CH2" i="2"/>
  <c r="CX2" i="2"/>
  <c r="DN2" i="2"/>
  <c r="ED2" i="2"/>
  <c r="ET2" i="2"/>
  <c r="FT2" i="2"/>
  <c r="FP2" i="2"/>
  <c r="FL2" i="2"/>
  <c r="FH2" i="2"/>
  <c r="FD2" i="2"/>
  <c r="EZ2" i="2"/>
  <c r="EV2" i="2"/>
  <c r="ER2" i="2"/>
  <c r="EN2" i="2"/>
  <c r="EJ2" i="2"/>
  <c r="EF2" i="2"/>
  <c r="EB2" i="2"/>
  <c r="DX2" i="2"/>
  <c r="DT2" i="2"/>
  <c r="DP2" i="2"/>
  <c r="DL2" i="2"/>
  <c r="DH2" i="2"/>
  <c r="DD2" i="2"/>
  <c r="CZ2" i="2"/>
  <c r="CV2" i="2"/>
  <c r="CR2" i="2"/>
  <c r="CN2" i="2"/>
  <c r="CJ2" i="2"/>
  <c r="CF2" i="2"/>
  <c r="CB2" i="2"/>
  <c r="BX2" i="2"/>
  <c r="BT2" i="2"/>
  <c r="BP2" i="2"/>
  <c r="BL2" i="2"/>
  <c r="BH2" i="2"/>
  <c r="BD2" i="2"/>
  <c r="AZ2" i="2"/>
  <c r="AV2" i="2"/>
  <c r="AR2" i="2"/>
  <c r="AN2" i="2"/>
  <c r="AJ2" i="2"/>
  <c r="AF2" i="2"/>
  <c r="AB2" i="2"/>
  <c r="X2" i="2"/>
  <c r="T2" i="2"/>
  <c r="P2" i="2"/>
  <c r="L2" i="2"/>
  <c r="H2" i="2"/>
  <c r="D2" i="2"/>
  <c r="FW2" i="2"/>
  <c r="FS2" i="2"/>
  <c r="FO2" i="2"/>
  <c r="FK2" i="2"/>
  <c r="FG2" i="2"/>
  <c r="FC2" i="2"/>
  <c r="EY2" i="2"/>
  <c r="EU2" i="2"/>
  <c r="EQ2" i="2"/>
  <c r="EM2" i="2"/>
  <c r="EI2" i="2"/>
  <c r="EE2" i="2"/>
  <c r="EA2" i="2"/>
  <c r="DW2" i="2"/>
  <c r="DS2" i="2"/>
  <c r="DO2" i="2"/>
  <c r="DK2" i="2"/>
  <c r="DG2" i="2"/>
  <c r="DC2" i="2"/>
  <c r="CY2" i="2"/>
  <c r="CU2" i="2"/>
  <c r="CQ2" i="2"/>
  <c r="CM2" i="2"/>
  <c r="CI2" i="2"/>
  <c r="CE2" i="2"/>
  <c r="CA2" i="2"/>
  <c r="BW2" i="2"/>
  <c r="BS2" i="2"/>
  <c r="BO2" i="2"/>
  <c r="BK2" i="2"/>
  <c r="BG2" i="2"/>
  <c r="BC2" i="2"/>
  <c r="AY2" i="2"/>
  <c r="AU2" i="2"/>
  <c r="AQ2" i="2"/>
  <c r="AM2" i="2"/>
  <c r="AI2" i="2"/>
  <c r="AE2" i="2"/>
  <c r="AA2" i="2"/>
  <c r="W2" i="2"/>
  <c r="S2" i="2"/>
  <c r="O2" i="2"/>
  <c r="K2" i="2"/>
  <c r="G2" i="2"/>
  <c r="FU2" i="2"/>
  <c r="FQ2" i="2"/>
  <c r="FM2" i="2"/>
  <c r="FI2" i="2"/>
  <c r="FE2" i="2"/>
  <c r="FA2" i="2"/>
  <c r="EW2" i="2"/>
  <c r="ES2" i="2"/>
  <c r="EO2" i="2"/>
  <c r="EK2" i="2"/>
  <c r="EG2" i="2"/>
  <c r="EC2" i="2"/>
  <c r="DY2" i="2"/>
  <c r="DU2" i="2"/>
  <c r="DQ2" i="2"/>
  <c r="DM2" i="2"/>
  <c r="DI2" i="2"/>
  <c r="DE2" i="2"/>
  <c r="DA2" i="2"/>
  <c r="CW2" i="2"/>
  <c r="CS2" i="2"/>
  <c r="CO2" i="2"/>
  <c r="CK2" i="2"/>
  <c r="CG2" i="2"/>
  <c r="CC2" i="2"/>
  <c r="BY2" i="2"/>
  <c r="BU2" i="2"/>
  <c r="BQ2" i="2"/>
  <c r="BM2" i="2"/>
  <c r="BI2" i="2"/>
  <c r="BE2" i="2"/>
  <c r="BA2" i="2"/>
  <c r="AW2" i="2"/>
  <c r="AS2" i="2"/>
  <c r="AO2" i="2"/>
  <c r="AK2" i="2"/>
  <c r="AG2" i="2"/>
  <c r="AC2" i="2"/>
  <c r="Y2" i="2"/>
  <c r="U2" i="2"/>
  <c r="Q2" i="2"/>
  <c r="M2" i="2"/>
  <c r="I2" i="2"/>
  <c r="E2" i="2"/>
  <c r="G1" i="2"/>
  <c r="K1" i="2"/>
  <c r="O1" i="2"/>
  <c r="S1" i="2"/>
  <c r="W1" i="2"/>
  <c r="AA1" i="2"/>
  <c r="AE1" i="2"/>
  <c r="AI1" i="2"/>
  <c r="AM1" i="2"/>
  <c r="AQ1" i="2"/>
  <c r="AU1" i="2"/>
  <c r="AY1" i="2"/>
  <c r="BC1" i="2"/>
  <c r="BG1" i="2"/>
  <c r="BK1" i="2"/>
  <c r="BO1" i="2"/>
  <c r="BS1" i="2"/>
  <c r="BW1" i="2"/>
  <c r="CA1" i="2"/>
  <c r="CE1" i="2"/>
  <c r="CI1" i="2"/>
  <c r="CM1" i="2"/>
  <c r="CQ1" i="2"/>
  <c r="CU1" i="2"/>
  <c r="CY1" i="2"/>
  <c r="DC1" i="2"/>
  <c r="DG1" i="2"/>
  <c r="DK1" i="2"/>
  <c r="DO1" i="2"/>
  <c r="DS1" i="2"/>
  <c r="DW1" i="2"/>
  <c r="EA1" i="2"/>
  <c r="EE1" i="2"/>
  <c r="EI1" i="2"/>
  <c r="EM1" i="2"/>
  <c r="EQ1" i="2"/>
  <c r="EU1" i="2"/>
  <c r="EY1" i="2"/>
  <c r="FC1" i="2"/>
  <c r="FG1" i="2"/>
  <c r="FK1" i="2"/>
  <c r="FO1" i="2"/>
  <c r="FS1" i="2"/>
  <c r="FW1" i="2"/>
  <c r="E1" i="2"/>
  <c r="I1" i="2"/>
  <c r="M1" i="2"/>
  <c r="Q1" i="2"/>
  <c r="U1" i="2"/>
  <c r="Y1" i="2"/>
  <c r="AC1" i="2"/>
  <c r="AG1" i="2"/>
  <c r="AK1" i="2"/>
  <c r="AO1" i="2"/>
  <c r="AS1" i="2"/>
  <c r="AW1" i="2"/>
  <c r="BA1" i="2"/>
  <c r="BE1" i="2"/>
  <c r="BI1" i="2"/>
  <c r="BM1" i="2"/>
  <c r="BQ1" i="2"/>
  <c r="BU1" i="2"/>
  <c r="BY1" i="2"/>
  <c r="CC1" i="2"/>
  <c r="CG1" i="2"/>
  <c r="CK1" i="2"/>
  <c r="CO1" i="2"/>
  <c r="CS1" i="2"/>
  <c r="CW1" i="2"/>
  <c r="DA1" i="2"/>
  <c r="DE1" i="2"/>
  <c r="DI1" i="2"/>
  <c r="DM1" i="2"/>
  <c r="DQ1" i="2"/>
  <c r="DU1" i="2"/>
  <c r="DY1" i="2"/>
  <c r="EC1" i="2"/>
  <c r="EG1" i="2"/>
  <c r="EK1" i="2"/>
  <c r="EO1" i="2"/>
  <c r="ES1" i="2"/>
  <c r="EW1" i="2"/>
  <c r="FA1" i="2"/>
  <c r="FE1" i="2"/>
  <c r="FI1" i="2"/>
  <c r="FM1" i="2"/>
  <c r="FQ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1" authorId="0" shapeId="0" xr:uid="{00000000-0006-0000-0400-000001000000}">
      <text>
        <r>
          <rPr>
            <sz val="10"/>
            <color rgb="FF000000"/>
            <rFont val="Arial"/>
            <scheme val="minor"/>
          </rPr>
          <t>In case of a power tie, the baby with the lowest order number is selected as the result.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Z2" authorId="0" shapeId="0" xr:uid="{00000000-0006-0000-0600-000001000000}">
      <text>
        <r>
          <rPr>
            <sz val="10"/>
            <color rgb="FF000000"/>
            <rFont val="Arial"/>
            <scheme val="minor"/>
          </rPr>
          <t>Base Price. Scaled up based on level, passive, etc. I'm not sure the exact method of scaling.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14" authorId="0" shapeId="0" xr:uid="{00000000-0006-0000-0A00-000001000000}">
      <text>
        <r>
          <rPr>
            <sz val="10"/>
            <color rgb="FF000000"/>
            <rFont val="Arial"/>
            <scheme val="minor"/>
          </rPr>
          <t>Might not be possible to breed. Need to test it.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C00-000001000000}">
      <text>
        <r>
          <rPr>
            <sz val="10"/>
            <color rgb="FF000000"/>
            <rFont val="Arial"/>
            <scheme val="minor"/>
          </rPr>
          <t>B = true</t>
        </r>
      </text>
    </comment>
    <comment ref="A114" authorId="0" shapeId="0" xr:uid="{00000000-0006-0000-0C00-000002000000}">
      <text>
        <r>
          <rPr>
            <sz val="10"/>
            <color rgb="FF000000"/>
            <rFont val="Arial"/>
            <scheme val="minor"/>
          </rPr>
          <t>Might not be possible to breed. Need to test it.</t>
        </r>
      </text>
    </comment>
  </commentList>
</comments>
</file>

<file path=xl/sharedStrings.xml><?xml version="1.0" encoding="utf-8"?>
<sst xmlns="http://schemas.openxmlformats.org/spreadsheetml/2006/main" count="24004" uniqueCount="719">
  <si>
    <t>燧火鳥</t>
  </si>
  <si>
    <t>Parent 1</t>
  </si>
  <si>
    <t>Parent 2</t>
  </si>
  <si>
    <t>喚冬獸</t>
  </si>
  <si>
    <t>企丸王</t>
  </si>
  <si>
    <t>寒霜獸</t>
  </si>
  <si>
    <t>冥鎧蠍</t>
  </si>
  <si>
    <t>百合女王</t>
  </si>
  <si>
    <t>浪刃武士</t>
  </si>
  <si>
    <t>葉胖達</t>
  </si>
  <si>
    <t>女皇蜂</t>
  </si>
  <si>
    <t>熔岩獸</t>
  </si>
  <si>
    <t>鎧格力斯</t>
  </si>
  <si>
    <t>天羽龍</t>
  </si>
  <si>
    <t>騰炎龍</t>
  </si>
  <si>
    <t>雷胖達</t>
  </si>
  <si>
    <t>火麒麟</t>
  </si>
  <si>
    <t>荷魯斯</t>
  </si>
  <si>
    <t>疾風隼</t>
  </si>
  <si>
    <t>炎魔羊</t>
  </si>
  <si>
    <t>雷冥鳥</t>
  </si>
  <si>
    <t>暗魔羊</t>
  </si>
  <si>
    <t>暴電熊</t>
  </si>
  <si>
    <t>幻悅蝶</t>
  </si>
  <si>
    <t>佩克龍</t>
  </si>
  <si>
    <t>派克龍</t>
  </si>
  <si>
    <t>雪猛獁</t>
  </si>
  <si>
    <t>綢笠蛾</t>
  </si>
  <si>
    <t>冰帝美露帕</t>
  </si>
  <si>
    <t>笑魘貓</t>
  </si>
  <si>
    <t>邪麒麟</t>
  </si>
  <si>
    <t>毛老爹</t>
  </si>
  <si>
    <t>雷角馬</t>
  </si>
  <si>
    <t>聖光騎士</t>
  </si>
  <si>
    <t>混沌騎士</t>
  </si>
  <si>
    <t>喚夜獸</t>
  </si>
  <si>
    <t>空渦龍</t>
  </si>
  <si>
    <t>吹雪狐</t>
  </si>
  <si>
    <t>焰煌</t>
  </si>
  <si>
    <t>精靈龍</t>
  </si>
  <si>
    <t>水靈龍</t>
  </si>
  <si>
    <t>霹靂犬</t>
  </si>
  <si>
    <t>清雀</t>
  </si>
  <si>
    <t>滑水蛇</t>
  </si>
  <si>
    <t>迅雷鳥</t>
  </si>
  <si>
    <t>黑月女王</t>
  </si>
  <si>
    <t>流沙蛇</t>
  </si>
  <si>
    <t>貓蝠怪</t>
  </si>
  <si>
    <t>烽歌龍</t>
  </si>
  <si>
    <t>霜歌龍</t>
  </si>
  <si>
    <t>冰棘獸</t>
  </si>
  <si>
    <t>魔淵龍</t>
  </si>
  <si>
    <t>波魯杰克斯</t>
  </si>
  <si>
    <t>暗巫貓</t>
  </si>
  <si>
    <t>朱雀</t>
  </si>
  <si>
    <t>異構格里芬</t>
  </si>
  <si>
    <t>森猛獁</t>
  </si>
  <si>
    <t>覆海龍</t>
  </si>
  <si>
    <t>碧海龍</t>
  </si>
  <si>
    <t>獄焰王</t>
  </si>
  <si>
    <t>獄閻王</t>
  </si>
  <si>
    <t>君王美露帕</t>
  </si>
  <si>
    <t>綠苔絨怪</t>
  </si>
  <si>
    <t>白絨雪怪</t>
  </si>
  <si>
    <t>阿努比斯</t>
  </si>
  <si>
    <t xml:space="preserve">搗蛋貓 </t>
  </si>
  <si>
    <t>皮皮雞</t>
  </si>
  <si>
    <t>翠葉鼠</t>
  </si>
  <si>
    <t>火絨狐</t>
  </si>
  <si>
    <t>衝浪鴨</t>
  </si>
  <si>
    <t>伏特喵</t>
  </si>
  <si>
    <t>新葉猿</t>
  </si>
  <si>
    <t>燎火鹿</t>
  </si>
  <si>
    <t>企丸丸</t>
  </si>
  <si>
    <t>電棘鼠</t>
  </si>
  <si>
    <t>冰棘鼠</t>
  </si>
  <si>
    <t>葉泥泥</t>
  </si>
  <si>
    <t>葉泥泥 (Special)</t>
  </si>
  <si>
    <t>玉藻狐</t>
  </si>
  <si>
    <t>啼卡爾</t>
  </si>
  <si>
    <t>壺小象</t>
  </si>
  <si>
    <t>瞅什魔</t>
  </si>
  <si>
    <t>米露菲</t>
  </si>
  <si>
    <t>寐魔</t>
  </si>
  <si>
    <t>草莽豬</t>
  </si>
  <si>
    <t>露娜蒂</t>
  </si>
  <si>
    <t>遁地鼠</t>
  </si>
  <si>
    <t>勾魂魷</t>
  </si>
  <si>
    <t>喵絲特</t>
  </si>
  <si>
    <t>冰絲特</t>
  </si>
  <si>
    <t>魯米兒</t>
  </si>
  <si>
    <t>獵狼</t>
  </si>
  <si>
    <t>炸蛋鳥</t>
  </si>
  <si>
    <t>波娜兔</t>
  </si>
  <si>
    <t>波霸牛</t>
  </si>
  <si>
    <t>荊棘魔仙</t>
  </si>
  <si>
    <t>鯊小子</t>
  </si>
  <si>
    <t>紅小鯊</t>
  </si>
  <si>
    <t>吊縛靈</t>
  </si>
  <si>
    <t>冰縛靈</t>
  </si>
  <si>
    <t>棉花糖</t>
  </si>
  <si>
    <t>灌木羊</t>
  </si>
  <si>
    <t>美露帕</t>
  </si>
  <si>
    <t>紫霞鹿</t>
  </si>
  <si>
    <t>祈岳鹿</t>
  </si>
  <si>
    <t>姬小兔</t>
  </si>
  <si>
    <t>熾焰牛</t>
  </si>
  <si>
    <t>趴趴鯰</t>
  </si>
  <si>
    <t>黑鴉隱士</t>
  </si>
  <si>
    <t>龐克蜥</t>
  </si>
  <si>
    <t>熱血蜥</t>
  </si>
  <si>
    <t>月鐮魔</t>
  </si>
  <si>
    <t>天擒鳥</t>
  </si>
  <si>
    <t>羽箭射手</t>
  </si>
  <si>
    <t>山岳射手</t>
  </si>
  <si>
    <t>鐵拳猿</t>
  </si>
  <si>
    <t>騎士蜂</t>
  </si>
  <si>
    <t>毛撣兒</t>
  </si>
  <si>
    <t>疾旋鼬</t>
  </si>
  <si>
    <t>嚴冬鹿</t>
  </si>
  <si>
    <t>蒼焰狼</t>
  </si>
  <si>
    <t>雷鳴童子</t>
  </si>
  <si>
    <t>秘斯媞雅</t>
  </si>
  <si>
    <t>花冠龍</t>
  </si>
  <si>
    <t>雷冠龍</t>
  </si>
  <si>
    <t>噬魂獸</t>
  </si>
  <si>
    <t>碎岩龜</t>
  </si>
  <si>
    <t>博愛蜥</t>
  </si>
  <si>
    <t>融焰娘</t>
  </si>
  <si>
    <t>焰巫狐</t>
  </si>
  <si>
    <t>踏春兔</t>
  </si>
  <si>
    <t>薇莉塔</t>
  </si>
  <si>
    <t>水靈兒</t>
  </si>
  <si>
    <t>火靈兒</t>
  </si>
  <si>
    <t>連理龍</t>
  </si>
  <si>
    <t>海誓龍</t>
  </si>
  <si>
    <t>花麗娜</t>
  </si>
  <si>
    <t>雲海鹿</t>
  </si>
  <si>
    <t>夜幕魔蝠</t>
  </si>
  <si>
    <t>棉悠悠</t>
  </si>
  <si>
    <t>搗蛋貓</t>
  </si>
  <si>
    <t>Name</t>
  </si>
  <si>
    <t>Power</t>
  </si>
  <si>
    <t>Unique Combos</t>
  </si>
  <si>
    <t>Result</t>
  </si>
  <si>
    <t>The following only result from breeding with two parents of the same type:</t>
  </si>
  <si>
    <t>Sorted by Name</t>
  </si>
  <si>
    <t>Sorted by Breed Power (desc)</t>
  </si>
  <si>
    <t>Sorted by Breed Power (asc)</t>
  </si>
  <si>
    <t>Sorted by Number</t>
  </si>
  <si>
    <t>Tie-Break Order</t>
  </si>
  <si>
    <t>Tie-Break Order (by name)</t>
  </si>
  <si>
    <t>#</t>
  </si>
  <si>
    <t>Order</t>
  </si>
  <si>
    <t>Number</t>
  </si>
  <si>
    <t>Male Probability (%)</t>
  </si>
  <si>
    <t xml:space="preserve">Note: All other Pals have a 50% (equal) chance to be male or female. </t>
  </si>
  <si>
    <t xml:space="preserve">initial page design contributed by @dini.rfl </t>
  </si>
  <si>
    <t>Work</t>
  </si>
  <si>
    <t>Attack</t>
  </si>
  <si>
    <t>Speed</t>
  </si>
  <si>
    <t>Type 1</t>
  </si>
  <si>
    <t>Type 2</t>
  </si>
  <si>
    <t>🌜</t>
  </si>
  <si>
    <r>
      <rPr>
        <sz val="11"/>
        <color rgb="FFFFFFFF"/>
        <rFont val="Arial"/>
      </rPr>
      <t>🔥</t>
    </r>
    <r>
      <rPr>
        <sz val="9"/>
        <color rgb="FFFFFFFF"/>
        <rFont val="Arial"/>
      </rPr>
      <t>Kindling</t>
    </r>
  </si>
  <si>
    <r>
      <rPr>
        <sz val="10"/>
        <color rgb="FFFFFFFF"/>
        <rFont val="Arial"/>
      </rPr>
      <t>💦</t>
    </r>
    <r>
      <rPr>
        <sz val="8"/>
        <color rgb="FFFFFFFF"/>
        <rFont val="Arial"/>
      </rPr>
      <t>Watering</t>
    </r>
  </si>
  <si>
    <r>
      <rPr>
        <sz val="10"/>
        <color rgb="FFFFFFFF"/>
        <rFont val="Arial"/>
      </rPr>
      <t>🌱</t>
    </r>
    <r>
      <rPr>
        <sz val="8"/>
        <color rgb="FFFFFFFF"/>
        <rFont val="Arial"/>
      </rPr>
      <t>Planting</t>
    </r>
  </si>
  <si>
    <r>
      <rPr>
        <sz val="10"/>
        <color rgb="FFFFFFFF"/>
        <rFont val="Arial"/>
      </rPr>
      <t>⚡</t>
    </r>
    <r>
      <rPr>
        <sz val="8"/>
        <color rgb="FFFFFFFF"/>
        <rFont val="Arial"/>
      </rPr>
      <t>Electric</t>
    </r>
  </si>
  <si>
    <r>
      <rPr>
        <sz val="10"/>
        <color rgb="FFFFFFFF"/>
        <rFont val="Arial"/>
      </rPr>
      <t>🤚</t>
    </r>
    <r>
      <rPr>
        <sz val="7"/>
        <color rgb="FFFFFFFF"/>
        <rFont val="Arial"/>
      </rPr>
      <t>Handiwork</t>
    </r>
  </si>
  <si>
    <r>
      <rPr>
        <sz val="10"/>
        <color rgb="FFFFFFFF"/>
        <rFont val="Arial"/>
      </rPr>
      <t>🍃</t>
    </r>
    <r>
      <rPr>
        <sz val="7"/>
        <color rgb="FFFFFFFF"/>
        <rFont val="Arial"/>
      </rPr>
      <t>Gathering</t>
    </r>
  </si>
  <si>
    <r>
      <rPr>
        <sz val="10"/>
        <color rgb="FFFFFFFF"/>
        <rFont val="Arial"/>
      </rPr>
      <t>🪵</t>
    </r>
    <r>
      <rPr>
        <sz val="7"/>
        <color rgb="FFFFFFFF"/>
        <rFont val="Arial"/>
      </rPr>
      <t>Lumbering</t>
    </r>
  </si>
  <si>
    <r>
      <rPr>
        <sz val="10"/>
        <color rgb="FFFFFFFF"/>
        <rFont val="Arial"/>
      </rPr>
      <t>⛏️</t>
    </r>
    <r>
      <rPr>
        <sz val="8"/>
        <color rgb="FFFFFFFF"/>
        <rFont val="Arial"/>
      </rPr>
      <t>Mining</t>
    </r>
  </si>
  <si>
    <r>
      <rPr>
        <sz val="10"/>
        <color rgb="FFFFFFFF"/>
        <rFont val="Arial"/>
      </rPr>
      <t>🥣</t>
    </r>
    <r>
      <rPr>
        <sz val="8"/>
        <color rgb="FFFFFFFF"/>
        <rFont val="Arial"/>
      </rPr>
      <t>Medicine</t>
    </r>
  </si>
  <si>
    <r>
      <rPr>
        <sz val="10"/>
        <color rgb="FFFFFFFF"/>
        <rFont val="Arial"/>
      </rPr>
      <t>❄️</t>
    </r>
    <r>
      <rPr>
        <sz val="8"/>
        <color rgb="FFFFFFFF"/>
        <rFont val="Arial"/>
      </rPr>
      <t>Cooling</t>
    </r>
  </si>
  <si>
    <r>
      <rPr>
        <sz val="10"/>
        <color rgb="FFFFFFFF"/>
        <rFont val="Arial"/>
      </rPr>
      <t>📦</t>
    </r>
    <r>
      <rPr>
        <sz val="6"/>
        <color rgb="FFFFFFFF"/>
        <rFont val="Arial"/>
      </rPr>
      <t>Transporting</t>
    </r>
  </si>
  <si>
    <r>
      <rPr>
        <sz val="10"/>
        <color rgb="FFFFFFFF"/>
        <rFont val="Arial"/>
      </rPr>
      <t>🧑‍🌾</t>
    </r>
    <r>
      <rPr>
        <sz val="8"/>
        <color rgb="FFFFFFFF"/>
        <rFont val="Arial"/>
      </rPr>
      <t>Farming</t>
    </r>
  </si>
  <si>
    <r>
      <rPr>
        <sz val="10"/>
        <color rgb="FFFFFFFF"/>
        <rFont val="Arial"/>
      </rPr>
      <t>🍗</t>
    </r>
    <r>
      <rPr>
        <sz val="8"/>
        <color rgb="FFFFFFFF"/>
        <rFont val="Arial"/>
      </rPr>
      <t>Food</t>
    </r>
  </si>
  <si>
    <r>
      <rPr>
        <sz val="10"/>
        <color rgb="FFFFFFFF"/>
        <rFont val="Arial"/>
      </rPr>
      <t>🥚</t>
    </r>
    <r>
      <rPr>
        <sz val="6"/>
        <color rgb="FFFFFFFF"/>
        <rFont val="Arial"/>
      </rPr>
      <t>BreedPWR</t>
    </r>
  </si>
  <si>
    <r>
      <rPr>
        <sz val="10"/>
        <color rgb="FFFFFFFF"/>
        <rFont val="Arial"/>
      </rPr>
      <t>❤️</t>
    </r>
    <r>
      <rPr>
        <sz val="8"/>
        <color rgb="FFFFFFFF"/>
        <rFont val="Arial"/>
      </rPr>
      <t>HP</t>
    </r>
  </si>
  <si>
    <r>
      <rPr>
        <sz val="10"/>
        <color rgb="FFFFFFFF"/>
        <rFont val="Arial"/>
      </rPr>
      <t>⚔️</t>
    </r>
    <r>
      <rPr>
        <sz val="8"/>
        <color rgb="FFFFFFFF"/>
        <rFont val="Arial"/>
      </rPr>
      <t>Melee</t>
    </r>
  </si>
  <si>
    <r>
      <rPr>
        <sz val="10"/>
        <color rgb="FFFFFFFF"/>
        <rFont val="Arial"/>
      </rPr>
      <t>🏹</t>
    </r>
    <r>
      <rPr>
        <sz val="8"/>
        <color rgb="FFFFFFFF"/>
        <rFont val="Arial"/>
      </rPr>
      <t xml:space="preserve">Shot </t>
    </r>
  </si>
  <si>
    <r>
      <rPr>
        <sz val="10"/>
        <color rgb="FFFFFFFF"/>
        <rFont val="Arial"/>
      </rPr>
      <t>🛡️</t>
    </r>
    <r>
      <rPr>
        <sz val="8"/>
        <color rgb="FFFFFFFF"/>
        <rFont val="Arial"/>
      </rPr>
      <t>Defence</t>
    </r>
  </si>
  <si>
    <r>
      <rPr>
        <sz val="10"/>
        <color rgb="FFFFFFFF"/>
        <rFont val="Arial"/>
      </rPr>
      <t>💰</t>
    </r>
    <r>
      <rPr>
        <sz val="8"/>
        <color rgb="FFFFFFFF"/>
        <rFont val="Arial"/>
      </rPr>
      <t>Price</t>
    </r>
  </si>
  <si>
    <r>
      <rPr>
        <sz val="10"/>
        <color rgb="FFFFFFFF"/>
        <rFont val="Arial"/>
      </rPr>
      <t>🪫</t>
    </r>
    <r>
      <rPr>
        <sz val="9"/>
        <color rgb="FFFFFFFF"/>
        <rFont val="Arial"/>
      </rPr>
      <t>Stamina</t>
    </r>
  </si>
  <si>
    <r>
      <rPr>
        <sz val="10"/>
        <color rgb="FFFFFFFF"/>
        <rFont val="Arial"/>
      </rPr>
      <t>🚶</t>
    </r>
    <r>
      <rPr>
        <sz val="8"/>
        <color rgb="FFFFFFFF"/>
        <rFont val="Arial"/>
      </rPr>
      <t>Walking</t>
    </r>
  </si>
  <si>
    <r>
      <rPr>
        <sz val="10"/>
        <color rgb="FFFFFFFF"/>
        <rFont val="Arial"/>
      </rPr>
      <t>🏃</t>
    </r>
    <r>
      <rPr>
        <sz val="8"/>
        <color rgb="FFFFFFFF"/>
        <rFont val="Arial"/>
      </rPr>
      <t>Running</t>
    </r>
  </si>
  <si>
    <r>
      <rPr>
        <sz val="10"/>
        <color rgb="FFFFFFFF"/>
        <rFont val="Arial"/>
      </rPr>
      <t>🏇</t>
    </r>
    <r>
      <rPr>
        <sz val="8"/>
        <color rgb="FFFFFFFF"/>
        <rFont val="Arial"/>
      </rPr>
      <t>Mounted</t>
    </r>
  </si>
  <si>
    <r>
      <rPr>
        <sz val="10"/>
        <color rgb="FFFFFFFF"/>
        <rFont val="Arial"/>
      </rPr>
      <t>📦</t>
    </r>
    <r>
      <rPr>
        <sz val="6"/>
        <color rgb="FFFFFFFF"/>
        <rFont val="Arial"/>
      </rPr>
      <t>Transporting</t>
    </r>
  </si>
  <si>
    <t>Capture Multi</t>
  </si>
  <si>
    <t>Male %</t>
  </si>
  <si>
    <t>Row</t>
  </si>
  <si>
    <t>ParentTribeA</t>
  </si>
  <si>
    <t>ParentTribeB</t>
  </si>
  <si>
    <t>ChildCharacterID</t>
  </si>
  <si>
    <t>ParentA</t>
  </si>
  <si>
    <t>ParentB</t>
  </si>
  <si>
    <t>With self only?</t>
  </si>
  <si>
    <t>Calc Unique?</t>
  </si>
  <si>
    <t>Unique Combo 2?</t>
  </si>
  <si>
    <t>isUnique</t>
  </si>
  <si>
    <t>UniqueIdentifier1</t>
  </si>
  <si>
    <t>UniqueIdentifier2</t>
  </si>
  <si>
    <t>2</t>
  </si>
  <si>
    <t>EPalTribeID::LazyDragon</t>
  </si>
  <si>
    <t>EPalTribeID::ElecCat</t>
  </si>
  <si>
    <t>LazyDragon_Electric</t>
  </si>
  <si>
    <t>3</t>
  </si>
  <si>
    <t>EPalTribeID::Baphomet</t>
  </si>
  <si>
    <t>EPalTribeID::GhostBeast</t>
  </si>
  <si>
    <t>Baphomet_Dark</t>
  </si>
  <si>
    <t>4</t>
  </si>
  <si>
    <t>EPalTribeID::Bastet</t>
  </si>
  <si>
    <t>EPalTribeID::Penguin</t>
  </si>
  <si>
    <t>Bastet_Ice</t>
  </si>
  <si>
    <t>5</t>
  </si>
  <si>
    <t>EPalTribeID::BirdDragon</t>
  </si>
  <si>
    <t>EPalTribeID::IceFox</t>
  </si>
  <si>
    <t>BirdDragon_Ice</t>
  </si>
  <si>
    <t>6</t>
  </si>
  <si>
    <t>EPalTribeID::Deer</t>
  </si>
  <si>
    <t>EPalTribeID::WindChimes</t>
  </si>
  <si>
    <t>Deer_Ground</t>
  </si>
  <si>
    <t>7</t>
  </si>
  <si>
    <t>EPalTribeID::FairyDragon</t>
  </si>
  <si>
    <t>EPalTribeID::Serpent</t>
  </si>
  <si>
    <t>FairyDragon_Water</t>
  </si>
  <si>
    <t>8</t>
  </si>
  <si>
    <t>EPalTribeID::FireKirin</t>
  </si>
  <si>
    <t>EPalTribeID::CatMage</t>
  </si>
  <si>
    <t>FireKirin_Dark</t>
  </si>
  <si>
    <t>9</t>
  </si>
  <si>
    <t>EPalTribeID::GrassMammoth</t>
  </si>
  <si>
    <t>EPalTribeID::Yeti</t>
  </si>
  <si>
    <t>GrassMammoth_Ice</t>
  </si>
  <si>
    <t>10</t>
  </si>
  <si>
    <t>EPalTribeID::GrassPanda</t>
  </si>
  <si>
    <t>EPalTribeID::ElecPanda</t>
  </si>
  <si>
    <t>GrassPanda_Electric</t>
  </si>
  <si>
    <t>11</t>
  </si>
  <si>
    <t>EPalTribeID::FlowerDinosaur</t>
  </si>
  <si>
    <t>EPalTribeID::ThunderDog</t>
  </si>
  <si>
    <t>FlowerDinosaur_Electric</t>
  </si>
  <si>
    <t>12</t>
  </si>
  <si>
    <t>EPalTribeID::Hedgehog</t>
  </si>
  <si>
    <t>Hedgehog_Ice</t>
  </si>
  <si>
    <t>13</t>
  </si>
  <si>
    <t>EPalTribeID::IceHorse</t>
  </si>
  <si>
    <t>EPalTribeID::HadesBird</t>
  </si>
  <si>
    <t>IceHorse_Dark</t>
  </si>
  <si>
    <t>14</t>
  </si>
  <si>
    <t>EPalTribeID::KingAlpaca</t>
  </si>
  <si>
    <t>EPalTribeID::IceDeer</t>
  </si>
  <si>
    <t>KingAlpaca_Ice</t>
  </si>
  <si>
    <t>15</t>
  </si>
  <si>
    <t>EPalTribeID::LilyQueen</t>
  </si>
  <si>
    <t>EPalTribeID::DarkScorpion</t>
  </si>
  <si>
    <t>LilyQueen_Dark</t>
  </si>
  <si>
    <t>16</t>
  </si>
  <si>
    <t>EPalTribeID::LizardMan</t>
  </si>
  <si>
    <t>EPalTribeID::LavaGirl</t>
  </si>
  <si>
    <t>LizardMan_Fire</t>
  </si>
  <si>
    <t>17</t>
  </si>
  <si>
    <t>EPalTribeID::Manticore</t>
  </si>
  <si>
    <t>EPalTribeID::CatVampire</t>
  </si>
  <si>
    <t>Manticore_Dark</t>
  </si>
  <si>
    <t>18</t>
  </si>
  <si>
    <t>EPalTribeID::RobinHood</t>
  </si>
  <si>
    <t>EPalTribeID::CuteMole</t>
  </si>
  <si>
    <t>RobinHood_Ground</t>
  </si>
  <si>
    <t>19</t>
  </si>
  <si>
    <t>EPalTribeID::SakuraSaurus</t>
  </si>
  <si>
    <t>EPalTribeID::Blueplatypus</t>
  </si>
  <si>
    <t>SakuraSaurus_Water</t>
  </si>
  <si>
    <t>20</t>
  </si>
  <si>
    <t>EPalTribeID::LazyCatfish</t>
  </si>
  <si>
    <t>Serpent_Ground</t>
  </si>
  <si>
    <t>21</t>
  </si>
  <si>
    <t>EPalTribeID::SharkKid</t>
  </si>
  <si>
    <t>EPalTribeID::FlameBambi</t>
  </si>
  <si>
    <t>SharkKid_Fire</t>
  </si>
  <si>
    <t>22</t>
  </si>
  <si>
    <t>EPalTribeID::朱雀</t>
  </si>
  <si>
    <t>EPalTribeID::Umihebi</t>
  </si>
  <si>
    <t>朱雀_Water</t>
  </si>
  <si>
    <t>23</t>
  </si>
  <si>
    <t>EPalTribeID::VolcanicMonster</t>
  </si>
  <si>
    <t>VolcanicMonster_Ice</t>
  </si>
  <si>
    <t>24</t>
  </si>
  <si>
    <t>EPalTribeID::MopBaby</t>
  </si>
  <si>
    <t>WindChimes_Ice</t>
  </si>
  <si>
    <t>25</t>
  </si>
  <si>
    <t>IceHorse</t>
  </si>
  <si>
    <t>26</t>
  </si>
  <si>
    <t>EPalTribeID::JetDragon</t>
  </si>
  <si>
    <t>JetDragon</t>
  </si>
  <si>
    <t>27</t>
  </si>
  <si>
    <t>EPalTribeID::SaintCentaur</t>
  </si>
  <si>
    <t>SaintCentaur</t>
  </si>
  <si>
    <t>28</t>
  </si>
  <si>
    <t>EPalTribeID::BlackCentaur</t>
  </si>
  <si>
    <t>BlackCentaur</t>
  </si>
  <si>
    <t>29</t>
  </si>
  <si>
    <t>EPalTribeID::FlowerDoll</t>
  </si>
  <si>
    <t>LilyQueen</t>
  </si>
  <si>
    <t>30</t>
  </si>
  <si>
    <t>EPalTribeID::阿努比斯</t>
  </si>
  <si>
    <t>Horus</t>
  </si>
  <si>
    <t>31</t>
  </si>
  <si>
    <t>ElecPanda</t>
  </si>
  <si>
    <t>32</t>
  </si>
  <si>
    <t>ThunderDragonMan</t>
  </si>
  <si>
    <t>33</t>
  </si>
  <si>
    <t>EPalTribeID::AmaterasuWolf</t>
  </si>
  <si>
    <t>EPalTribeID::BlackMetalDragon</t>
  </si>
  <si>
    <t>BlackGriffon</t>
  </si>
  <si>
    <t>34</t>
  </si>
  <si>
    <t>35</t>
  </si>
  <si>
    <t>EPalTribeID::Horus</t>
  </si>
  <si>
    <t>36</t>
  </si>
  <si>
    <t>37</t>
  </si>
  <si>
    <t>EPalTribeID::ThunderDragonMan</t>
  </si>
  <si>
    <t>38</t>
  </si>
  <si>
    <t>EPalTribeID::BlackGriffon</t>
  </si>
  <si>
    <t>39</t>
  </si>
  <si>
    <t>EPalTribeID::Umihebi_Fire</t>
  </si>
  <si>
    <t>Umihebi_Fire</t>
  </si>
  <si>
    <t>40</t>
  </si>
  <si>
    <t>EPalTribeID::LazyDragon_Electric</t>
  </si>
  <si>
    <t>41</t>
  </si>
  <si>
    <t>EPalTribeID::Baphomet_Dark</t>
  </si>
  <si>
    <t>42</t>
  </si>
  <si>
    <t>EPalTribeID::Bastet_Ice</t>
  </si>
  <si>
    <t>43</t>
  </si>
  <si>
    <t>EPalTribeID::BirdDragon_Ice</t>
  </si>
  <si>
    <t>44</t>
  </si>
  <si>
    <t>EPalTribeID::Deer_Ground</t>
  </si>
  <si>
    <t>45</t>
  </si>
  <si>
    <t>EPalTribeID::FairyDragon_Water</t>
  </si>
  <si>
    <t>46</t>
  </si>
  <si>
    <t>EPalTribeID::FireKirin_Dark</t>
  </si>
  <si>
    <t>47</t>
  </si>
  <si>
    <t>EPalTribeID::GrassMammoth_Ice</t>
  </si>
  <si>
    <t>48</t>
  </si>
  <si>
    <t>EPalTribeID::GrassPanda_Electric</t>
  </si>
  <si>
    <t>49</t>
  </si>
  <si>
    <t>EPalTribeID::FlowerDinosaur_Electric</t>
  </si>
  <si>
    <t>50</t>
  </si>
  <si>
    <t>EPalTribeID::Hedgehog_Ice</t>
  </si>
  <si>
    <t>51</t>
  </si>
  <si>
    <t>EPalTribeID::IceHorse_Dark</t>
  </si>
  <si>
    <t>52</t>
  </si>
  <si>
    <t>EPalTribeID::KingAlpaca_Ice</t>
  </si>
  <si>
    <t>53</t>
  </si>
  <si>
    <t>EPalTribeID::LilyQueen_Dark</t>
  </si>
  <si>
    <t>54</t>
  </si>
  <si>
    <t>EPalTribeID::LizardMan_Fire</t>
  </si>
  <si>
    <t>55</t>
  </si>
  <si>
    <t>EPalTribeID::Manticore_Dark</t>
  </si>
  <si>
    <t>56</t>
  </si>
  <si>
    <t>EPalTribeID::RobinHood_Ground</t>
  </si>
  <si>
    <t>57</t>
  </si>
  <si>
    <t>EPalTribeID::SakuraSaurus_Water</t>
  </si>
  <si>
    <t>58</t>
  </si>
  <si>
    <t>EPalTribeID::Serpent_Ground</t>
  </si>
  <si>
    <t>59</t>
  </si>
  <si>
    <t>EPalTribeID::SharkKid_Fire</t>
  </si>
  <si>
    <t>60</t>
  </si>
  <si>
    <t>EPalTribeID::朱雀_Water</t>
  </si>
  <si>
    <t>61</t>
  </si>
  <si>
    <t>EPalTribeID::VolcanicMonster_Ice</t>
  </si>
  <si>
    <t>62</t>
  </si>
  <si>
    <t>EPalTribeID::WindChimes_Ice</t>
  </si>
  <si>
    <t>63</t>
  </si>
  <si>
    <t>EPalTribeID::PinkKangaroo</t>
  </si>
  <si>
    <t>PinkKangaroo</t>
  </si>
  <si>
    <t>64</t>
  </si>
  <si>
    <t>EPalTribeID::BeardedDragon</t>
  </si>
  <si>
    <t>BeardedDragon</t>
  </si>
  <si>
    <t>65</t>
  </si>
  <si>
    <t>EPalTribeID::BlackFurDragon</t>
  </si>
  <si>
    <t>BlackFurDragon</t>
  </si>
  <si>
    <t>66</t>
  </si>
  <si>
    <t>EPalTribeID::WaterLizard</t>
  </si>
  <si>
    <t>WaterLizard</t>
  </si>
  <si>
    <t>67</t>
  </si>
  <si>
    <t>EPalTribeID::ElecLion</t>
  </si>
  <si>
    <t>ElecLion</t>
  </si>
  <si>
    <t>68</t>
  </si>
  <si>
    <t>EPalTribeID::GuardianDog</t>
  </si>
  <si>
    <t>GuardianDog</t>
  </si>
  <si>
    <t>69</t>
  </si>
  <si>
    <t>EPalTribeID::GrassDragon</t>
  </si>
  <si>
    <t>GrassDragon</t>
  </si>
  <si>
    <t>70</t>
  </si>
  <si>
    <t>EPalTribeID::DarkMutant</t>
  </si>
  <si>
    <t>DarkMutant</t>
  </si>
  <si>
    <t>71</t>
  </si>
  <si>
    <t>EPalTribeID::SifuDog</t>
  </si>
  <si>
    <t>SifuDog</t>
  </si>
  <si>
    <t>72</t>
  </si>
  <si>
    <t>EPalTribeID::TentacleTurtle</t>
  </si>
  <si>
    <t>TentacleTurtle</t>
  </si>
  <si>
    <t>73</t>
  </si>
  <si>
    <t>EPalTribeID::GoldenHorse</t>
  </si>
  <si>
    <t>GoldenHorse</t>
  </si>
  <si>
    <t>74</t>
  </si>
  <si>
    <t>EPalTribeID::BadCatgirl</t>
  </si>
  <si>
    <t>BadCatgirl</t>
  </si>
  <si>
    <t>75</t>
  </si>
  <si>
    <t>EPalTribeID::BrownRabbit</t>
  </si>
  <si>
    <t>BrownRabbit</t>
  </si>
  <si>
    <t>76</t>
  </si>
  <si>
    <t>EPalTribeID::FeatherOstrich</t>
  </si>
  <si>
    <t>FeatherOstrich</t>
  </si>
  <si>
    <t>77</t>
  </si>
  <si>
    <t>EPalTribeID::WingGolem</t>
  </si>
  <si>
    <t>WingGolem</t>
  </si>
  <si>
    <t>78</t>
  </si>
  <si>
    <t>EPalTribeID::ScorpionMan</t>
  </si>
  <si>
    <t>ScorpionMan</t>
  </si>
  <si>
    <t>79</t>
  </si>
  <si>
    <t>EPalTribeID::BlueberryFairy</t>
  </si>
  <si>
    <t>BlueberryFairy</t>
  </si>
  <si>
    <t>PalNames Sorting</t>
  </si>
  <si>
    <t>ZukanIndex</t>
  </si>
  <si>
    <t>Full Set</t>
  </si>
  <si>
    <t>Reverse Duplicates Removed</t>
  </si>
  <si>
    <t>1 parent Match</t>
  </si>
  <si>
    <t>possible first parent</t>
  </si>
  <si>
    <t>matches</t>
  </si>
  <si>
    <t>Image</t>
  </si>
  <si>
    <t>CodeName</t>
  </si>
  <si>
    <t>OverrideNameTextID</t>
  </si>
  <si>
    <t>NamePrefixID</t>
  </si>
  <si>
    <t>OverridePartnerSkillTextID</t>
  </si>
  <si>
    <t>IsPal</t>
  </si>
  <si>
    <t>Tribe</t>
  </si>
  <si>
    <t>BPClass</t>
  </si>
  <si>
    <t>UniqueOnlyB</t>
  </si>
  <si>
    <t>Size</t>
  </si>
  <si>
    <t>Rarity</t>
  </si>
  <si>
    <t>ElementType1</t>
  </si>
  <si>
    <t>ElementType2</t>
  </si>
  <si>
    <t>GenusCategory</t>
  </si>
  <si>
    <t>Organization</t>
  </si>
  <si>
    <t>weapon</t>
  </si>
  <si>
    <t>WeaponEquip</t>
  </si>
  <si>
    <t>HP</t>
  </si>
  <si>
    <t>MeleeAttack</t>
  </si>
  <si>
    <t>ShotAttack</t>
  </si>
  <si>
    <t>Defense</t>
  </si>
  <si>
    <t>Support</t>
  </si>
  <si>
    <t>CraftSpeed</t>
  </si>
  <si>
    <t>EnemyReceiveDamageRate</t>
  </si>
  <si>
    <t>CaptureRateCorrect</t>
  </si>
  <si>
    <t>ExpRatio</t>
  </si>
  <si>
    <t>Price</t>
  </si>
  <si>
    <t>AIResponse</t>
  </si>
  <si>
    <t>AISightResponse</t>
  </si>
  <si>
    <t>SlowWalkSpeed</t>
  </si>
  <si>
    <t>WalkSpeed</t>
  </si>
  <si>
    <t>RunSpeed</t>
  </si>
  <si>
    <t>RideSprintSpeed</t>
  </si>
  <si>
    <t>TransportSpeed</t>
  </si>
  <si>
    <t>IsBoss</t>
  </si>
  <si>
    <t>IsTowerBoss</t>
  </si>
  <si>
    <t>BattleBGM</t>
  </si>
  <si>
    <t>IgnoreLeanBack</t>
  </si>
  <si>
    <t>IgnoreBlowAway</t>
  </si>
  <si>
    <t>MaxFullStomach</t>
  </si>
  <si>
    <t>FullStomachDecreaseRate</t>
  </si>
  <si>
    <t>FoodAmount</t>
  </si>
  <si>
    <t>ViewingDistance</t>
  </si>
  <si>
    <t>ViewingAngle</t>
  </si>
  <si>
    <t>HearingRate</t>
  </si>
  <si>
    <t>NooseTrap</t>
  </si>
  <si>
    <t>Nocturnal</t>
  </si>
  <si>
    <t>BiologicalGrade</t>
  </si>
  <si>
    <t>Predator</t>
  </si>
  <si>
    <t>Edible</t>
  </si>
  <si>
    <t>Stamina</t>
  </si>
  <si>
    <t>MaleProbability</t>
  </si>
  <si>
    <t>CombiRank</t>
  </si>
  <si>
    <t>WorkSuitability_EmitFlame</t>
  </si>
  <si>
    <t>WorkSuitability_Watering</t>
  </si>
  <si>
    <t>WorkSuitability_Seeding</t>
  </si>
  <si>
    <t>WorkSuitability_GenerateElectricity</t>
  </si>
  <si>
    <t>WorkSuitability_Handcraft</t>
  </si>
  <si>
    <t>WorkSuitability_Collection</t>
  </si>
  <si>
    <t>WorkSuitability_Deforest</t>
  </si>
  <si>
    <t>WorkSuitability_Mining</t>
  </si>
  <si>
    <t>WorkSuitability_OilExtraction</t>
  </si>
  <si>
    <t>WorkSuitability_ProductMedicine</t>
  </si>
  <si>
    <t>WorkSuitability_Cool</t>
  </si>
  <si>
    <t>WorkSuitability_Transport</t>
  </si>
  <si>
    <t>WorkSuitability_MonsterFarm</t>
  </si>
  <si>
    <t>PassiveSkill1</t>
  </si>
  <si>
    <t>PassiveSkill2</t>
  </si>
  <si>
    <t>PassiveSkill3</t>
  </si>
  <si>
    <t>PassiveSkill4</t>
  </si>
  <si>
    <t>IndexOrder</t>
  </si>
  <si>
    <t>UniqueOnly</t>
  </si>
  <si>
    <t>ZukanIndexSuffix</t>
  </si>
  <si>
    <t>None</t>
  </si>
  <si>
    <t>EPalSizeType::M</t>
  </si>
  <si>
    <t>EPalElementType::Earth</t>
  </si>
  <si>
    <t>EPalElementType::None</t>
  </si>
  <si>
    <t>EPalGenusCategoryType::Humanoid</t>
  </si>
  <si>
    <t>EPalOrganizationType::None</t>
  </si>
  <si>
    <t>EPalWeaponType::None</t>
  </si>
  <si>
    <t>Warlike</t>
  </si>
  <si>
    <t>EPalBattleBGMType::Cool</t>
  </si>
  <si>
    <t>ElementBoost_Earth_2_PAL</t>
  </si>
  <si>
    <t>Baphomet</t>
  </si>
  <si>
    <t>EPalElementType::Fire</t>
  </si>
  <si>
    <t>EPalElementType::Dark</t>
  </si>
  <si>
    <t>EPalBattleBGMType::Strong</t>
  </si>
  <si>
    <t>B</t>
  </si>
  <si>
    <t>Bastet</t>
  </si>
  <si>
    <t>EPalSizeType::XS</t>
  </si>
  <si>
    <t>EPalGenusCategoryType::FourLegged</t>
  </si>
  <si>
    <t>Escape_to_Battle</t>
  </si>
  <si>
    <t>EPalBattleBGMType::Cute</t>
  </si>
  <si>
    <t>EPalElementType::Ice</t>
  </si>
  <si>
    <t>Boar</t>
  </si>
  <si>
    <t>EPalTribeID::Boar</t>
  </si>
  <si>
    <t>EPalSizeType::S</t>
  </si>
  <si>
    <t>Carbunclo</t>
  </si>
  <si>
    <t>EPalTribeID::Carbunclo</t>
  </si>
  <si>
    <t>EPalElementType::Leaf</t>
  </si>
  <si>
    <t>Escape</t>
  </si>
  <si>
    <t>ColorfulBird</t>
  </si>
  <si>
    <t>EPalTribeID::ColorfulBird</t>
  </si>
  <si>
    <t>EPalElementType::Normal</t>
  </si>
  <si>
    <t>EPalGenusCategoryType::Bird</t>
  </si>
  <si>
    <t>Deer</t>
  </si>
  <si>
    <t>EPalSizeType::L</t>
  </si>
  <si>
    <t>DrillGame</t>
  </si>
  <si>
    <t>EPalTribeID::DrillGame</t>
  </si>
  <si>
    <t>Deffence_up1</t>
  </si>
  <si>
    <t>Eagle</t>
  </si>
  <si>
    <t>EPalTribeID::Eagle</t>
  </si>
  <si>
    <t>EPalElementType::Electricity</t>
  </si>
  <si>
    <t>Ganesha</t>
  </si>
  <si>
    <t>EPalTribeID::Ganesha</t>
  </si>
  <si>
    <t>EPalElementType::Water</t>
  </si>
  <si>
    <t>Garm</t>
  </si>
  <si>
    <t>EPalTribeID::Garm</t>
  </si>
  <si>
    <t>Gorilla</t>
  </si>
  <si>
    <t>EPalTribeID::Gorilla</t>
  </si>
  <si>
    <t>PAL_rude</t>
  </si>
  <si>
    <t>Hedgehog</t>
  </si>
  <si>
    <t>Kirin</t>
  </si>
  <si>
    <t>EPalTribeID::Kirin</t>
  </si>
  <si>
    <t>NotInterested</t>
  </si>
  <si>
    <t>蒼焰狼ebi</t>
  </si>
  <si>
    <t>EPalTribeID::蒼焰狼ebi</t>
  </si>
  <si>
    <t>LittleBriarRose</t>
  </si>
  <si>
    <t>EPalTribeID::LittleBriarRose</t>
  </si>
  <si>
    <t>Mutant</t>
  </si>
  <si>
    <t>EPalTribeID::Mutant</t>
  </si>
  <si>
    <t>Penguin</t>
  </si>
  <si>
    <t>RaijinDaughter</t>
  </si>
  <si>
    <t>EPalTribeID::RaijinDaughter</t>
  </si>
  <si>
    <t>SharkKid</t>
  </si>
  <si>
    <t>SheepBall</t>
  </si>
  <si>
    <t>EPalTribeID::SheepBall</t>
  </si>
  <si>
    <t>Friendly</t>
  </si>
  <si>
    <t>Umihebi</t>
  </si>
  <si>
    <t>EPalSizeType::XL</t>
  </si>
  <si>
    <t>EPalElementType::Dragon</t>
  </si>
  <si>
    <t>EPalGenusCategoryType::Fish</t>
  </si>
  <si>
    <t>ElementBoost_Aqua_2_PAL</t>
  </si>
  <si>
    <t>Werewolf</t>
  </si>
  <si>
    <t>EPalTribeID::Werewolf</t>
  </si>
  <si>
    <t>WindChimes</t>
  </si>
  <si>
    <t>EPalGenusCategoryType::Other</t>
  </si>
  <si>
    <t>FireKirin</t>
  </si>
  <si>
    <t>FairyDragon</t>
  </si>
  <si>
    <t>毛撣兒tsSheep</t>
  </si>
  <si>
    <t>EPalTribeID::毛撣兒tsSheep</t>
  </si>
  <si>
    <t>WhiteTiger</t>
  </si>
  <si>
    <t>EPalTribeID::WhiteTiger</t>
  </si>
  <si>
    <t>Alpaca</t>
  </si>
  <si>
    <t>EPalTribeID::Alpaca</t>
  </si>
  <si>
    <t>Serpent</t>
  </si>
  <si>
    <t>DarkCrow</t>
  </si>
  <si>
    <t>EPalTribeID::DarkCrow</t>
  </si>
  <si>
    <t>BlueDragon</t>
  </si>
  <si>
    <t>EPalTribeID::BlueDragon</t>
  </si>
  <si>
    <t>PinkCat</t>
  </si>
  <si>
    <t>EPalTribeID::PinkCat</t>
  </si>
  <si>
    <t>PAL_ALLAttack_down1</t>
  </si>
  <si>
    <t>NegativeKoala</t>
  </si>
  <si>
    <t>EPalTribeID::NegativeKoala</t>
  </si>
  <si>
    <t>FengyunDeeper</t>
  </si>
  <si>
    <t>EPalTribeID::FengyunDeeper</t>
  </si>
  <si>
    <t>VolcanicMonster</t>
  </si>
  <si>
    <t>GhostBeast</t>
  </si>
  <si>
    <t>RobinHood</t>
  </si>
  <si>
    <t>LazyDragon</t>
  </si>
  <si>
    <t>EPalGenusCategoryType::Monster</t>
  </si>
  <si>
    <t>PAL_FullStomach_Up_1</t>
  </si>
  <si>
    <t>AmaterasuWolf</t>
  </si>
  <si>
    <t>LizardMan</t>
  </si>
  <si>
    <t>BluePlatypus</t>
  </si>
  <si>
    <t>BirdDragon</t>
  </si>
  <si>
    <t>ChickenPal</t>
  </si>
  <si>
    <t>EPalTribeID::ChickenPal</t>
  </si>
  <si>
    <t>FlowerDinosaur</t>
  </si>
  <si>
    <t>ElecCat</t>
  </si>
  <si>
    <t>EPalBattleBGMType::Legend</t>
  </si>
  <si>
    <t>Legend</t>
  </si>
  <si>
    <t>ElementBoost_Ice_2_PAL</t>
  </si>
  <si>
    <t>GrassMammoth</t>
  </si>
  <si>
    <t>CatVampire</t>
  </si>
  <si>
    <t>SakuraSaurus</t>
  </si>
  <si>
    <t>KingBahamut</t>
  </si>
  <si>
    <t>EPalTribeID::KingBahamut</t>
  </si>
  <si>
    <t>ElementBoost_Fire_2_PAL</t>
  </si>
  <si>
    <t>BerryGoat</t>
  </si>
  <si>
    <t>EPalTribeID::BerryGoat</t>
  </si>
  <si>
    <t>IceDeer</t>
  </si>
  <si>
    <t>WhiteMoth</t>
  </si>
  <si>
    <t>EPalTribeID::WhiteMoth</t>
  </si>
  <si>
    <t>CuteFox</t>
  </si>
  <si>
    <t>EPalTribeID::CuteFox</t>
  </si>
  <si>
    <t>FoxMage</t>
  </si>
  <si>
    <t>EPalTribeID::FoxMage</t>
  </si>
  <si>
    <t>PinkLizard</t>
  </si>
  <si>
    <t>EPalTribeID::PinkLizard</t>
  </si>
  <si>
    <t>ElementResist_Normal_1_PAL</t>
  </si>
  <si>
    <t>WizardOwl</t>
  </si>
  <si>
    <t>EPalTribeID::WizardOwl</t>
  </si>
  <si>
    <t>Kelpie</t>
  </si>
  <si>
    <t>EPalTribeID::Kelpie</t>
  </si>
  <si>
    <t>EPalGenusCategoryType::Dragon</t>
  </si>
  <si>
    <t>Kelpie_Fire</t>
  </si>
  <si>
    <t>EPalTribeID::Kelpie_Fire</t>
  </si>
  <si>
    <t>NegativeOctopus</t>
  </si>
  <si>
    <t>EPalTribeID::NegativeOctopus</t>
  </si>
  <si>
    <t>CowPal</t>
  </si>
  <si>
    <t>EPalTribeID::CowPal</t>
  </si>
  <si>
    <t>Yeti</t>
  </si>
  <si>
    <t>Yeti_Grass</t>
  </si>
  <si>
    <t>EPalTribeID::Yeti_Grass</t>
  </si>
  <si>
    <t>VioletFairy</t>
  </si>
  <si>
    <t>EPalTribeID::VioletFairy</t>
  </si>
  <si>
    <t>HawkBird</t>
  </si>
  <si>
    <t>EPalTribeID::HawkBird</t>
  </si>
  <si>
    <t>FlowerRabbit</t>
  </si>
  <si>
    <t>EPalTribeID::FlowerRabbit</t>
  </si>
  <si>
    <t>ElementBoost_Leaf_2_PAL</t>
  </si>
  <si>
    <t>QueenBee</t>
  </si>
  <si>
    <t>EPalTribeID::QueenBee</t>
  </si>
  <si>
    <t>SoldierBee</t>
  </si>
  <si>
    <t>EPalTribeID::SoldierBee</t>
  </si>
  <si>
    <t>CatBat</t>
  </si>
  <si>
    <t>EPalTribeID::CatBat</t>
  </si>
  <si>
    <t>GrassPanda</t>
  </si>
  <si>
    <t>FlameBuffalo</t>
  </si>
  <si>
    <t>EPalTribeID::FlameBuffalo</t>
  </si>
  <si>
    <t>ThunderDog</t>
  </si>
  <si>
    <t>CuteMole</t>
  </si>
  <si>
    <t>BlackMetalDragon</t>
  </si>
  <si>
    <t>GrassRabbitMan</t>
  </si>
  <si>
    <t>EPalTribeID::GrassRabbitMan</t>
  </si>
  <si>
    <t>IceFox</t>
  </si>
  <si>
    <t>ElementBoost_Dragon_2_PAL</t>
  </si>
  <si>
    <t>DreamDemon</t>
  </si>
  <si>
    <t>EPalTribeID::DreamDemon</t>
  </si>
  <si>
    <t>Monkey</t>
  </si>
  <si>
    <t>EPalTribeID::Monkey</t>
  </si>
  <si>
    <t>Manticore</t>
  </si>
  <si>
    <t>KingAlpaca</t>
  </si>
  <si>
    <t>PlantSlime</t>
  </si>
  <si>
    <t>EPalTribeID::PlantSlime</t>
  </si>
  <si>
    <t>PlantSlime_Flower</t>
  </si>
  <si>
    <t>PAL_NAME_PlantSlime</t>
  </si>
  <si>
    <t>PARTNERSKILL_PlantSlime</t>
  </si>
  <si>
    <t>MopBaby</t>
  </si>
  <si>
    <t>MopKing</t>
  </si>
  <si>
    <t>EPalTribeID::MopKing</t>
  </si>
  <si>
    <t>CatMage</t>
  </si>
  <si>
    <t>PinkRabbit</t>
  </si>
  <si>
    <t>EPalTribeID::PinkRabbit</t>
  </si>
  <si>
    <t>ThunderBird</t>
  </si>
  <si>
    <t>EPalTribeID::ThunderBird</t>
  </si>
  <si>
    <t>HerculesBeetle</t>
  </si>
  <si>
    <t>EPalTribeID::HerculesBeetle</t>
  </si>
  <si>
    <t>ElementBoost_Normal_2_PAL</t>
  </si>
  <si>
    <t>NightFox</t>
  </si>
  <si>
    <t>EPalTribeID::NightFox</t>
  </si>
  <si>
    <t>CaptainPenguin</t>
  </si>
  <si>
    <t>EPalTribeID::CaptainPenguin</t>
  </si>
  <si>
    <t>WeaselDragon</t>
  </si>
  <si>
    <t>EPalTribeID::WeaselDragon</t>
  </si>
  <si>
    <t>SkyDragon</t>
  </si>
  <si>
    <t>EPalTribeID::SkyDragon</t>
  </si>
  <si>
    <t>HadesBird</t>
  </si>
  <si>
    <t>RedArmorBird</t>
  </si>
  <si>
    <t>EPalTribeID::RedArmorBird</t>
  </si>
  <si>
    <t>Ronin</t>
  </si>
  <si>
    <t>EPalTribeID::Ronin</t>
  </si>
  <si>
    <t>FlyingManta</t>
  </si>
  <si>
    <t>EPalTribeID::FlyingManta</t>
  </si>
  <si>
    <t>ElementBoost_Dark_2_PAL</t>
  </si>
  <si>
    <t>FlowerDoll</t>
  </si>
  <si>
    <t>NaughtyCat</t>
  </si>
  <si>
    <t>EPalTribeID::NaughtyCat</t>
  </si>
  <si>
    <t>CuteButterfly</t>
  </si>
  <si>
    <t>EPalTribeID::CuteButterfly</t>
  </si>
  <si>
    <t>DarkScorpion</t>
  </si>
  <si>
    <t>ElementBoost_Thunder_2_PAL</t>
  </si>
  <si>
    <t>WoolFox</t>
  </si>
  <si>
    <t>EPalTribeID::WoolFox</t>
  </si>
  <si>
    <t>LazyCatfish</t>
  </si>
  <si>
    <t>LavaGirl</t>
  </si>
  <si>
    <t>FlameBambi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</si>
</sst>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name val="Arial"/>
    </font>
    <font>
      <b/>
      <sz val="10"/>
      <color theme="1"/>
      <name val="Arial"/>
      <scheme val="minor"/>
    </font>
    <font>
      <b/>
      <sz val="10"/>
      <color theme="1"/>
      <name val="Arial"/>
    </font>
    <font>
      <b/>
      <sz val="12"/>
      <color theme="1"/>
      <name val="Arial"/>
      <scheme val="minor"/>
    </font>
    <font>
      <b/>
      <sz val="12"/>
      <color theme="1"/>
      <name val="Calibri"/>
    </font>
    <font>
      <sz val="12"/>
      <color theme="1"/>
      <name val="Calibri"/>
    </font>
    <font>
      <sz val="10"/>
      <color rgb="FFCCCCCC"/>
      <name val="Arial"/>
      <scheme val="minor"/>
    </font>
    <font>
      <sz val="10"/>
      <color rgb="FFFFFFFF"/>
      <name val="Arial"/>
      <scheme val="minor"/>
    </font>
    <font>
      <sz val="12"/>
      <color rgb="FFFFFFFF"/>
      <name val="Calibri"/>
    </font>
    <font>
      <sz val="8"/>
      <color rgb="FFFFFFFF"/>
      <name val="Arial"/>
      <scheme val="minor"/>
    </font>
    <font>
      <sz val="6"/>
      <color rgb="FFFFFFFF"/>
      <name val="Arial"/>
      <scheme val="minor"/>
    </font>
    <font>
      <sz val="11"/>
      <color theme="1"/>
      <name val="Calibri"/>
    </font>
    <font>
      <sz val="11"/>
      <color rgb="FFFFFFFF"/>
      <name val="Arial"/>
    </font>
    <font>
      <sz val="9"/>
      <color rgb="FFFFFFFF"/>
      <name val="Arial"/>
    </font>
    <font>
      <sz val="10"/>
      <color rgb="FFFFFFFF"/>
      <name val="Arial"/>
    </font>
    <font>
      <sz val="8"/>
      <color rgb="FFFFFFFF"/>
      <name val="Arial"/>
    </font>
    <font>
      <sz val="7"/>
      <color rgb="FFFFFFFF"/>
      <name val="Arial"/>
    </font>
    <font>
      <sz val="6"/>
      <color rgb="FFFFFFFF"/>
      <name val="Arial"/>
    </font>
    <font>
      <sz val="9"/>
      <name val="Arial"/>
      <family val="3"/>
      <charset val="136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666666"/>
        <bgColor rgb="FF666666"/>
      </patternFill>
    </fill>
    <fill>
      <patternFill patternType="solid">
        <fgColor rgb="FF0B5394"/>
        <bgColor rgb="FF0B5394"/>
      </patternFill>
    </fill>
    <fill>
      <patternFill patternType="solid">
        <fgColor rgb="FF434343"/>
        <bgColor rgb="FF434343"/>
      </patternFill>
    </fill>
    <fill>
      <patternFill patternType="solid">
        <fgColor rgb="FF0C343D"/>
        <bgColor rgb="FF0C343D"/>
      </patternFill>
    </fill>
    <fill>
      <patternFill patternType="solid">
        <fgColor rgb="FF7F6000"/>
        <bgColor rgb="FF7F6000"/>
      </patternFill>
    </fill>
    <fill>
      <patternFill patternType="solid">
        <fgColor rgb="FFBF9000"/>
        <bgColor rgb="FFBF9000"/>
      </patternFill>
    </fill>
    <fill>
      <patternFill patternType="solid">
        <fgColor rgb="FF660000"/>
        <bgColor rgb="FF660000"/>
      </patternFill>
    </fill>
    <fill>
      <patternFill patternType="solid">
        <fgColor rgb="FF783F04"/>
        <bgColor rgb="FF783F04"/>
      </patternFill>
    </fill>
    <fill>
      <patternFill patternType="solid">
        <fgColor rgb="FF274E13"/>
        <bgColor rgb="FF274E13"/>
      </patternFill>
    </fill>
    <fill>
      <patternFill patternType="solid">
        <fgColor rgb="FF4C1130"/>
        <bgColor rgb="FF4C1130"/>
      </patternFill>
    </fill>
    <fill>
      <patternFill patternType="solid">
        <fgColor rgb="FF8E7CC3"/>
        <bgColor rgb="FF8E7CC3"/>
      </patternFill>
    </fill>
  </fills>
  <borders count="30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4" borderId="0" xfId="0" applyFont="1" applyFill="1"/>
    <xf numFmtId="0" fontId="1" fillId="4" borderId="1" xfId="0" applyFont="1" applyFill="1" applyBorder="1"/>
    <xf numFmtId="0" fontId="1" fillId="5" borderId="0" xfId="0" applyFont="1" applyFill="1"/>
    <xf numFmtId="0" fontId="1" fillId="5" borderId="1" xfId="0" applyFont="1" applyFill="1" applyBorder="1"/>
    <xf numFmtId="0" fontId="2" fillId="4" borderId="0" xfId="0" applyFont="1" applyFill="1"/>
    <xf numFmtId="0" fontId="4" fillId="0" borderId="6" xfId="0" applyFont="1" applyBorder="1"/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0" xfId="0" applyFont="1"/>
    <xf numFmtId="0" fontId="4" fillId="5" borderId="0" xfId="0" applyFont="1" applyFill="1"/>
    <xf numFmtId="0" fontId="4" fillId="5" borderId="6" xfId="0" applyFont="1" applyFill="1" applyBorder="1"/>
    <xf numFmtId="0" fontId="1" fillId="0" borderId="0" xfId="0" applyFont="1"/>
    <xf numFmtId="0" fontId="2" fillId="4" borderId="6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1" fillId="4" borderId="14" xfId="0" applyFont="1" applyFill="1" applyBorder="1"/>
    <xf numFmtId="0" fontId="1" fillId="4" borderId="20" xfId="0" applyFont="1" applyFill="1" applyBorder="1"/>
    <xf numFmtId="0" fontId="1" fillId="4" borderId="6" xfId="0" applyFont="1" applyFill="1" applyBorder="1"/>
    <xf numFmtId="0" fontId="1" fillId="5" borderId="14" xfId="0" applyFont="1" applyFill="1" applyBorder="1"/>
    <xf numFmtId="0" fontId="1" fillId="5" borderId="20" xfId="0" applyFont="1" applyFill="1" applyBorder="1"/>
    <xf numFmtId="0" fontId="1" fillId="5" borderId="6" xfId="0" applyFont="1" applyFill="1" applyBorder="1"/>
    <xf numFmtId="0" fontId="1" fillId="5" borderId="15" xfId="0" applyFont="1" applyFill="1" applyBorder="1"/>
    <xf numFmtId="0" fontId="1" fillId="5" borderId="8" xfId="0" applyFont="1" applyFill="1" applyBorder="1"/>
    <xf numFmtId="0" fontId="1" fillId="5" borderId="21" xfId="0" applyFont="1" applyFill="1" applyBorder="1"/>
    <xf numFmtId="0" fontId="1" fillId="5" borderId="22" xfId="0" applyFont="1" applyFill="1" applyBorder="1"/>
    <xf numFmtId="0" fontId="1" fillId="5" borderId="9" xfId="0" applyFont="1" applyFill="1" applyBorder="1"/>
    <xf numFmtId="0" fontId="1" fillId="4" borderId="14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6" xfId="0" applyFont="1" applyBorder="1"/>
    <xf numFmtId="0" fontId="2" fillId="5" borderId="14" xfId="0" applyFont="1" applyFill="1" applyBorder="1"/>
    <xf numFmtId="0" fontId="2" fillId="5" borderId="0" xfId="0" applyFont="1" applyFill="1" applyAlignment="1">
      <alignment horizontal="left"/>
    </xf>
    <xf numFmtId="0" fontId="2" fillId="5" borderId="6" xfId="0" applyFont="1" applyFill="1" applyBorder="1" applyAlignment="1">
      <alignment horizontal="right"/>
    </xf>
    <xf numFmtId="0" fontId="2" fillId="4" borderId="0" xfId="0" applyFont="1" applyFill="1" applyAlignment="1">
      <alignment horizontal="left"/>
    </xf>
    <xf numFmtId="0" fontId="1" fillId="4" borderId="15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2" fillId="5" borderId="15" xfId="0" applyFont="1" applyFill="1" applyBorder="1"/>
    <xf numFmtId="0" fontId="2" fillId="4" borderId="8" xfId="0" applyFont="1" applyFill="1" applyBorder="1" applyAlignment="1">
      <alignment horizontal="left"/>
    </xf>
    <xf numFmtId="0" fontId="2" fillId="4" borderId="9" xfId="0" applyFont="1" applyFill="1" applyBorder="1" applyAlignment="1">
      <alignment horizontal="right"/>
    </xf>
    <xf numFmtId="0" fontId="7" fillId="0" borderId="0" xfId="0" applyFont="1"/>
    <xf numFmtId="0" fontId="8" fillId="0" borderId="0" xfId="0" applyFont="1" applyAlignment="1">
      <alignment horizontal="right"/>
    </xf>
    <xf numFmtId="0" fontId="8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0" fillId="9" borderId="7" xfId="0" applyFont="1" applyFill="1" applyBorder="1" applyAlignment="1">
      <alignment horizontal="center" vertical="center" wrapText="1"/>
    </xf>
    <xf numFmtId="0" fontId="10" fillId="9" borderId="20" xfId="0" applyFont="1" applyFill="1" applyBorder="1" applyAlignment="1">
      <alignment horizontal="left" vertical="center"/>
    </xf>
    <xf numFmtId="0" fontId="11" fillId="9" borderId="23" xfId="0" applyFont="1" applyFill="1" applyBorder="1" applyAlignment="1">
      <alignment vertical="center"/>
    </xf>
    <xf numFmtId="0" fontId="10" fillId="9" borderId="25" xfId="0" applyFont="1" applyFill="1" applyBorder="1" applyAlignment="1">
      <alignment horizontal="center" vertical="center"/>
    </xf>
    <xf numFmtId="0" fontId="10" fillId="10" borderId="26" xfId="0" applyFont="1" applyFill="1" applyBorder="1" applyAlignment="1">
      <alignment horizontal="center" vertical="center"/>
    </xf>
    <xf numFmtId="0" fontId="12" fillId="10" borderId="26" xfId="0" applyFont="1" applyFill="1" applyBorder="1" applyAlignment="1">
      <alignment horizontal="left" textRotation="45"/>
    </xf>
    <xf numFmtId="0" fontId="12" fillId="10" borderId="26" xfId="0" applyFont="1" applyFill="1" applyBorder="1" applyAlignment="1">
      <alignment horizontal="center" textRotation="45"/>
    </xf>
    <xf numFmtId="0" fontId="12" fillId="10" borderId="23" xfId="0" applyFont="1" applyFill="1" applyBorder="1" applyAlignment="1">
      <alignment horizontal="center" textRotation="45" wrapText="1"/>
    </xf>
    <xf numFmtId="0" fontId="13" fillId="10" borderId="27" xfId="0" applyFont="1" applyFill="1" applyBorder="1" applyAlignment="1">
      <alignment horizontal="center" textRotation="45"/>
    </xf>
    <xf numFmtId="0" fontId="12" fillId="10" borderId="25" xfId="0" applyFont="1" applyFill="1" applyBorder="1" applyAlignment="1">
      <alignment horizontal="center" textRotation="45"/>
    </xf>
    <xf numFmtId="0" fontId="10" fillId="11" borderId="5" xfId="0" applyFont="1" applyFill="1" applyBorder="1" applyAlignment="1">
      <alignment horizontal="right" vertical="center"/>
    </xf>
    <xf numFmtId="0" fontId="10" fillId="11" borderId="28" xfId="0" applyFont="1" applyFill="1" applyBorder="1" applyAlignment="1">
      <alignment horizontal="left" vertical="center"/>
    </xf>
    <xf numFmtId="0" fontId="11" fillId="11" borderId="23" xfId="0" applyFont="1" applyFill="1" applyBorder="1" applyAlignment="1">
      <alignment vertical="center"/>
    </xf>
    <xf numFmtId="0" fontId="10" fillId="11" borderId="25" xfId="0" applyFont="1" applyFill="1" applyBorder="1" applyAlignment="1">
      <alignment horizontal="center" vertical="center"/>
    </xf>
    <xf numFmtId="0" fontId="10" fillId="12" borderId="26" xfId="0" applyFont="1" applyFill="1" applyBorder="1" applyAlignment="1">
      <alignment vertical="center"/>
    </xf>
    <xf numFmtId="0" fontId="10" fillId="12" borderId="26" xfId="0" applyFont="1" applyFill="1" applyBorder="1" applyAlignment="1">
      <alignment horizontal="center" vertical="center"/>
    </xf>
    <xf numFmtId="0" fontId="10" fillId="13" borderId="26" xfId="0" applyFont="1" applyFill="1" applyBorder="1" applyAlignment="1">
      <alignment horizontal="center" vertical="center"/>
    </xf>
    <xf numFmtId="0" fontId="10" fillId="14" borderId="26" xfId="0" applyFont="1" applyFill="1" applyBorder="1" applyAlignment="1">
      <alignment horizontal="center" vertical="center"/>
    </xf>
    <xf numFmtId="0" fontId="10" fillId="15" borderId="26" xfId="0" applyFont="1" applyFill="1" applyBorder="1" applyAlignment="1">
      <alignment horizontal="center" vertical="center"/>
    </xf>
    <xf numFmtId="0" fontId="10" fillId="16" borderId="26" xfId="0" applyFont="1" applyFill="1" applyBorder="1" applyAlignment="1">
      <alignment horizontal="center" vertical="center"/>
    </xf>
    <xf numFmtId="0" fontId="10" fillId="17" borderId="26" xfId="0" applyFont="1" applyFill="1" applyBorder="1" applyAlignment="1">
      <alignment horizontal="center" vertical="center"/>
    </xf>
    <xf numFmtId="0" fontId="10" fillId="18" borderId="29" xfId="0" applyFont="1" applyFill="1" applyBorder="1" applyAlignment="1">
      <alignment horizontal="center" vertical="center"/>
    </xf>
    <xf numFmtId="0" fontId="10" fillId="19" borderId="9" xfId="0" applyFont="1" applyFill="1" applyBorder="1" applyAlignment="1">
      <alignment horizontal="center" vertical="center"/>
    </xf>
    <xf numFmtId="0" fontId="10" fillId="11" borderId="23" xfId="0" applyFont="1" applyFill="1" applyBorder="1" applyAlignment="1">
      <alignment horizontal="right" vertical="center"/>
    </xf>
    <xf numFmtId="0" fontId="10" fillId="11" borderId="25" xfId="0" applyFont="1" applyFill="1" applyBorder="1" applyAlignment="1">
      <alignment horizontal="left" vertical="center"/>
    </xf>
    <xf numFmtId="0" fontId="10" fillId="18" borderId="26" xfId="0" applyFont="1" applyFill="1" applyBorder="1" applyAlignment="1">
      <alignment horizontal="center" vertical="center"/>
    </xf>
    <xf numFmtId="0" fontId="14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4" fillId="3" borderId="13" xfId="0" applyFont="1" applyFill="1" applyBorder="1" applyAlignment="1">
      <alignment horizontal="center"/>
    </xf>
    <xf numFmtId="0" fontId="3" fillId="3" borderId="3" xfId="0" applyFont="1" applyFill="1" applyBorder="1"/>
    <xf numFmtId="0" fontId="3" fillId="3" borderId="19" xfId="0" applyFont="1" applyFill="1" applyBorder="1"/>
    <xf numFmtId="0" fontId="4" fillId="3" borderId="2" xfId="0" applyFont="1" applyFill="1" applyBorder="1" applyAlignment="1">
      <alignment horizontal="center"/>
    </xf>
    <xf numFmtId="0" fontId="3" fillId="3" borderId="4" xfId="0" applyFont="1" applyFill="1" applyBorder="1"/>
    <xf numFmtId="0" fontId="5" fillId="3" borderId="16" xfId="0" applyFont="1" applyFill="1" applyBorder="1" applyAlignment="1">
      <alignment horizontal="center"/>
    </xf>
    <xf numFmtId="0" fontId="3" fillId="0" borderId="17" xfId="0" applyFont="1" applyBorder="1"/>
    <xf numFmtId="0" fontId="3" fillId="0" borderId="18" xfId="0" applyFont="1" applyBorder="1"/>
    <xf numFmtId="0" fontId="1" fillId="6" borderId="23" xfId="0" applyFont="1" applyFill="1" applyBorder="1" applyAlignment="1">
      <alignment horizontal="center" vertical="center"/>
    </xf>
    <xf numFmtId="0" fontId="3" fillId="0" borderId="24" xfId="0" applyFont="1" applyBorder="1"/>
    <xf numFmtId="0" fontId="3" fillId="0" borderId="25" xfId="0" applyFont="1" applyBorder="1"/>
    <xf numFmtId="0" fontId="1" fillId="7" borderId="0" xfId="0" applyFont="1" applyFill="1" applyAlignment="1">
      <alignment horizontal="center" vertical="center"/>
    </xf>
    <xf numFmtId="0" fontId="0" fillId="0" borderId="0" xfId="0"/>
    <xf numFmtId="0" fontId="1" fillId="8" borderId="0" xfId="0" applyFont="1" applyFill="1" applyAlignment="1">
      <alignment horizontal="center" vertical="center"/>
    </xf>
  </cellXfs>
  <cellStyles count="1">
    <cellStyle name="一般" xfId="0" builtinId="0"/>
  </cellStyles>
  <dxfs count="17">
    <dxf>
      <font>
        <b/>
      </font>
      <fill>
        <patternFill patternType="solid">
          <fgColor rgb="FFE06666"/>
          <bgColor rgb="FFE06666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6">
    <tableStyle name="All Combos-style" pivot="0" count="3" xr9:uid="{00000000-0011-0000-FFFF-FFFF00000000}">
      <tableStyleElement type="headerRow" dxfId="16"/>
      <tableStyleElement type="firstRowStripe" dxfId="15"/>
      <tableStyleElement type="secondRowStripe" dxfId="14"/>
    </tableStyle>
    <tableStyle name="All Combos-style 2" pivot="0" count="3" xr9:uid="{00000000-0011-0000-FFFF-FFFF01000000}">
      <tableStyleElement type="headerRow" dxfId="13"/>
      <tableStyleElement type="firstRowStripe" dxfId="12"/>
      <tableStyleElement type="secondRowStripe" dxfId="11"/>
    </tableStyle>
    <tableStyle name="Breeding Calculator-style" pivot="0" count="3" xr9:uid="{00000000-0011-0000-FFFF-FFFF02000000}">
      <tableStyleElement type="headerRow" dxfId="10"/>
      <tableStyleElement type="firstRowStripe" dxfId="9"/>
      <tableStyleElement type="secondRowStripe" dxfId="8"/>
    </tableStyle>
    <tableStyle name="Visual Data-style" pivot="0" count="2" xr9:uid="{00000000-0011-0000-FFFF-FFFF03000000}">
      <tableStyleElement type="firstRowStripe" dxfId="7"/>
      <tableStyleElement type="secondRowStripe" dxfId="6"/>
    </tableStyle>
    <tableStyle name="Visual Data-style 2" pivot="0" count="2" xr9:uid="{00000000-0011-0000-FFFF-FFFF04000000}">
      <tableStyleElement type="firstRowStripe" dxfId="5"/>
      <tableStyleElement type="secondRowStripe" dxfId="4"/>
    </tableStyle>
    <tableStyle name="Gender Odds-style" pivot="0" count="3" xr9:uid="{00000000-0011-0000-FFFF-FFFF05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28" Type="http://schemas.openxmlformats.org/officeDocument/2006/relationships/image" Target="../media/image128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126" Type="http://schemas.openxmlformats.org/officeDocument/2006/relationships/image" Target="../media/image126.png"/><Relationship Id="rId134" Type="http://schemas.openxmlformats.org/officeDocument/2006/relationships/image" Target="../media/image134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16" Type="http://schemas.openxmlformats.org/officeDocument/2006/relationships/image" Target="../media/image116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137" Type="http://schemas.openxmlformats.org/officeDocument/2006/relationships/image" Target="../media/image13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28" Type="http://schemas.openxmlformats.org/officeDocument/2006/relationships/image" Target="../media/image128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126" Type="http://schemas.openxmlformats.org/officeDocument/2006/relationships/image" Target="../media/image126.png"/><Relationship Id="rId134" Type="http://schemas.openxmlformats.org/officeDocument/2006/relationships/image" Target="../media/image134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16" Type="http://schemas.openxmlformats.org/officeDocument/2006/relationships/image" Target="../media/image116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137" Type="http://schemas.openxmlformats.org/officeDocument/2006/relationships/image" Target="../media/image13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200025" cy="200025"/>
    <xdr:pic>
      <xdr:nvPicPr>
        <xdr:cNvPr id="2" name="image17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200025" cy="200025"/>
    <xdr:pic>
      <xdr:nvPicPr>
        <xdr:cNvPr id="3" name="image11.png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200025" cy="2000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200025" cy="200025"/>
    <xdr:pic>
      <xdr:nvPicPr>
        <xdr:cNvPr id="5" name="image18.png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200025" cy="200025"/>
    <xdr:pic>
      <xdr:nvPicPr>
        <xdr:cNvPr id="6" name="image19.png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</xdr:row>
      <xdr:rowOff>0</xdr:rowOff>
    </xdr:from>
    <xdr:ext cx="200025" cy="200025"/>
    <xdr:pic>
      <xdr:nvPicPr>
        <xdr:cNvPr id="7" name="image7.png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</xdr:row>
      <xdr:rowOff>0</xdr:rowOff>
    </xdr:from>
    <xdr:ext cx="200025" cy="200025"/>
    <xdr:pic>
      <xdr:nvPicPr>
        <xdr:cNvPr id="8" name="image9.png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</xdr:row>
      <xdr:rowOff>0</xdr:rowOff>
    </xdr:from>
    <xdr:ext cx="200025" cy="200025"/>
    <xdr:pic>
      <xdr:nvPicPr>
        <xdr:cNvPr id="9" name="image13.png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</xdr:row>
      <xdr:rowOff>0</xdr:rowOff>
    </xdr:from>
    <xdr:ext cx="200025" cy="200025"/>
    <xdr:pic>
      <xdr:nvPicPr>
        <xdr:cNvPr id="10" name="image5.png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200025" cy="200025"/>
    <xdr:pic>
      <xdr:nvPicPr>
        <xdr:cNvPr id="11" name="image6.png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</xdr:row>
      <xdr:rowOff>0</xdr:rowOff>
    </xdr:from>
    <xdr:ext cx="200025" cy="200025"/>
    <xdr:pic>
      <xdr:nvPicPr>
        <xdr:cNvPr id="12" name="image51.png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200025" cy="200025"/>
    <xdr:pic>
      <xdr:nvPicPr>
        <xdr:cNvPr id="13" name="image20.png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</xdr:row>
      <xdr:rowOff>0</xdr:rowOff>
    </xdr:from>
    <xdr:ext cx="200025" cy="200025"/>
    <xdr:pic>
      <xdr:nvPicPr>
        <xdr:cNvPr id="14" name="image12.png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</xdr:row>
      <xdr:rowOff>0</xdr:rowOff>
    </xdr:from>
    <xdr:ext cx="200025" cy="200025"/>
    <xdr:pic>
      <xdr:nvPicPr>
        <xdr:cNvPr id="15" name="image1.png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</xdr:row>
      <xdr:rowOff>0</xdr:rowOff>
    </xdr:from>
    <xdr:ext cx="200025" cy="200025"/>
    <xdr:pic>
      <xdr:nvPicPr>
        <xdr:cNvPr id="16" name="image10.png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</xdr:row>
      <xdr:rowOff>0</xdr:rowOff>
    </xdr:from>
    <xdr:ext cx="200025" cy="200025"/>
    <xdr:pic>
      <xdr:nvPicPr>
        <xdr:cNvPr id="17" name="image15.png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</xdr:row>
      <xdr:rowOff>0</xdr:rowOff>
    </xdr:from>
    <xdr:ext cx="200025" cy="200025"/>
    <xdr:pic>
      <xdr:nvPicPr>
        <xdr:cNvPr id="18" name="image135.png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</xdr:row>
      <xdr:rowOff>0</xdr:rowOff>
    </xdr:from>
    <xdr:ext cx="200025" cy="200025"/>
    <xdr:pic>
      <xdr:nvPicPr>
        <xdr:cNvPr id="19" name="image3.png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</xdr:row>
      <xdr:rowOff>0</xdr:rowOff>
    </xdr:from>
    <xdr:ext cx="200025" cy="200025"/>
    <xdr:pic>
      <xdr:nvPicPr>
        <xdr:cNvPr id="20" name="image69.png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</xdr:row>
      <xdr:rowOff>0</xdr:rowOff>
    </xdr:from>
    <xdr:ext cx="200025" cy="200025"/>
    <xdr:pic>
      <xdr:nvPicPr>
        <xdr:cNvPr id="21" name="image14.png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</xdr:row>
      <xdr:rowOff>0</xdr:rowOff>
    </xdr:from>
    <xdr:ext cx="200025" cy="200025"/>
    <xdr:pic>
      <xdr:nvPicPr>
        <xdr:cNvPr id="22" name="image22.png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</xdr:row>
      <xdr:rowOff>0</xdr:rowOff>
    </xdr:from>
    <xdr:ext cx="200025" cy="200025"/>
    <xdr:pic>
      <xdr:nvPicPr>
        <xdr:cNvPr id="23" name="image16.png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</xdr:row>
      <xdr:rowOff>0</xdr:rowOff>
    </xdr:from>
    <xdr:ext cx="200025" cy="200025"/>
    <xdr:pic>
      <xdr:nvPicPr>
        <xdr:cNvPr id="24" name="image21.png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24</xdr:row>
      <xdr:rowOff>0</xdr:rowOff>
    </xdr:from>
    <xdr:ext cx="200025" cy="200025"/>
    <xdr:pic>
      <xdr:nvPicPr>
        <xdr:cNvPr id="25" name="image4.png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</xdr:row>
      <xdr:rowOff>0</xdr:rowOff>
    </xdr:from>
    <xdr:ext cx="200025" cy="200025"/>
    <xdr:pic>
      <xdr:nvPicPr>
        <xdr:cNvPr id="26" name="image8.png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</xdr:row>
      <xdr:rowOff>0</xdr:rowOff>
    </xdr:from>
    <xdr:ext cx="200025" cy="200025"/>
    <xdr:pic>
      <xdr:nvPicPr>
        <xdr:cNvPr id="27" name="image38.png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27</xdr:row>
      <xdr:rowOff>0</xdr:rowOff>
    </xdr:from>
    <xdr:ext cx="200025" cy="200025"/>
    <xdr:pic>
      <xdr:nvPicPr>
        <xdr:cNvPr id="28" name="image29.png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</xdr:row>
      <xdr:rowOff>0</xdr:rowOff>
    </xdr:from>
    <xdr:ext cx="200025" cy="200025"/>
    <xdr:pic>
      <xdr:nvPicPr>
        <xdr:cNvPr id="29" name="image23.png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29</xdr:row>
      <xdr:rowOff>0</xdr:rowOff>
    </xdr:from>
    <xdr:ext cx="200025" cy="200025"/>
    <xdr:pic>
      <xdr:nvPicPr>
        <xdr:cNvPr id="30" name="image26.png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</xdr:row>
      <xdr:rowOff>0</xdr:rowOff>
    </xdr:from>
    <xdr:ext cx="200025" cy="200025"/>
    <xdr:pic>
      <xdr:nvPicPr>
        <xdr:cNvPr id="31" name="image25.png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31</xdr:row>
      <xdr:rowOff>0</xdr:rowOff>
    </xdr:from>
    <xdr:ext cx="200025" cy="200025"/>
    <xdr:pic>
      <xdr:nvPicPr>
        <xdr:cNvPr id="32" name="image35.png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</xdr:row>
      <xdr:rowOff>0</xdr:rowOff>
    </xdr:from>
    <xdr:ext cx="200025" cy="200025"/>
    <xdr:pic>
      <xdr:nvPicPr>
        <xdr:cNvPr id="33" name="image31.png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33</xdr:row>
      <xdr:rowOff>0</xdr:rowOff>
    </xdr:from>
    <xdr:ext cx="200025" cy="200025"/>
    <xdr:pic>
      <xdr:nvPicPr>
        <xdr:cNvPr id="34" name="image37.png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34</xdr:row>
      <xdr:rowOff>0</xdr:rowOff>
    </xdr:from>
    <xdr:ext cx="200025" cy="200025"/>
    <xdr:pic>
      <xdr:nvPicPr>
        <xdr:cNvPr id="35" name="image36.png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35</xdr:row>
      <xdr:rowOff>0</xdr:rowOff>
    </xdr:from>
    <xdr:ext cx="200025" cy="200025"/>
    <xdr:pic>
      <xdr:nvPicPr>
        <xdr:cNvPr id="36" name="image55.png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36</xdr:row>
      <xdr:rowOff>0</xdr:rowOff>
    </xdr:from>
    <xdr:ext cx="200025" cy="200025"/>
    <xdr:pic>
      <xdr:nvPicPr>
        <xdr:cNvPr id="37" name="image33.png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37</xdr:row>
      <xdr:rowOff>0</xdr:rowOff>
    </xdr:from>
    <xdr:ext cx="200025" cy="200025"/>
    <xdr:pic>
      <xdr:nvPicPr>
        <xdr:cNvPr id="38" name="image40.png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38</xdr:row>
      <xdr:rowOff>0</xdr:rowOff>
    </xdr:from>
    <xdr:ext cx="200025" cy="200025"/>
    <xdr:pic>
      <xdr:nvPicPr>
        <xdr:cNvPr id="39" name="image27.png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39</xdr:row>
      <xdr:rowOff>0</xdr:rowOff>
    </xdr:from>
    <xdr:ext cx="200025" cy="200025"/>
    <xdr:pic>
      <xdr:nvPicPr>
        <xdr:cNvPr id="40" name="image32.png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40</xdr:row>
      <xdr:rowOff>0</xdr:rowOff>
    </xdr:from>
    <xdr:ext cx="200025" cy="200025"/>
    <xdr:pic>
      <xdr:nvPicPr>
        <xdr:cNvPr id="41" name="image24.png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41</xdr:row>
      <xdr:rowOff>0</xdr:rowOff>
    </xdr:from>
    <xdr:ext cx="200025" cy="200025"/>
    <xdr:pic>
      <xdr:nvPicPr>
        <xdr:cNvPr id="42" name="image41.png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42</xdr:row>
      <xdr:rowOff>0</xdr:rowOff>
    </xdr:from>
    <xdr:ext cx="200025" cy="200025"/>
    <xdr:pic>
      <xdr:nvPicPr>
        <xdr:cNvPr id="43" name="image34.png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</xdr:row>
      <xdr:rowOff>0</xdr:rowOff>
    </xdr:from>
    <xdr:ext cx="200025" cy="200025"/>
    <xdr:pic>
      <xdr:nvPicPr>
        <xdr:cNvPr id="44" name="image39.png">
          <a:extLst>
            <a:ext uri="{FF2B5EF4-FFF2-40B4-BE49-F238E27FC236}">
              <a16:creationId xmlns:a16="http://schemas.microsoft.com/office/drawing/2014/main" id="{00000000-0008-0000-0A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44</xdr:row>
      <xdr:rowOff>0</xdr:rowOff>
    </xdr:from>
    <xdr:ext cx="200025" cy="200025"/>
    <xdr:pic>
      <xdr:nvPicPr>
        <xdr:cNvPr id="45" name="image30.png">
          <a:extLst>
            <a:ext uri="{FF2B5EF4-FFF2-40B4-BE49-F238E27FC236}">
              <a16:creationId xmlns:a16="http://schemas.microsoft.com/office/drawing/2014/main" id="{00000000-0008-0000-0A00-00002D000000}"/>
            </a:ext>
          </a:extLst>
        </xdr:cNvPr>
        <xdr:cNvPicPr preferRelativeResize="0"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45</xdr:row>
      <xdr:rowOff>0</xdr:rowOff>
    </xdr:from>
    <xdr:ext cx="200025" cy="200025"/>
    <xdr:pic>
      <xdr:nvPicPr>
        <xdr:cNvPr id="46" name="image28.png">
          <a:extLst>
            <a:ext uri="{FF2B5EF4-FFF2-40B4-BE49-F238E27FC236}">
              <a16:creationId xmlns:a16="http://schemas.microsoft.com/office/drawing/2014/main" id="{00000000-0008-0000-0A00-00002E000000}"/>
            </a:ext>
          </a:extLst>
        </xdr:cNvPr>
        <xdr:cNvPicPr preferRelativeResize="0"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46</xdr:row>
      <xdr:rowOff>0</xdr:rowOff>
    </xdr:from>
    <xdr:ext cx="200025" cy="200025"/>
    <xdr:pic>
      <xdr:nvPicPr>
        <xdr:cNvPr id="47" name="image59.png">
          <a:extLst>
            <a:ext uri="{FF2B5EF4-FFF2-40B4-BE49-F238E27FC236}">
              <a16:creationId xmlns:a16="http://schemas.microsoft.com/office/drawing/2014/main" id="{00000000-0008-0000-0A00-00002F000000}"/>
            </a:ext>
          </a:extLst>
        </xdr:cNvPr>
        <xdr:cNvPicPr preferRelativeResize="0"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47</xdr:row>
      <xdr:rowOff>0</xdr:rowOff>
    </xdr:from>
    <xdr:ext cx="200025" cy="200025"/>
    <xdr:pic>
      <xdr:nvPicPr>
        <xdr:cNvPr id="48" name="image43.png">
          <a:extLst>
            <a:ext uri="{FF2B5EF4-FFF2-40B4-BE49-F238E27FC236}">
              <a16:creationId xmlns:a16="http://schemas.microsoft.com/office/drawing/2014/main" id="{00000000-0008-0000-0A00-000030000000}"/>
            </a:ext>
          </a:extLst>
        </xdr:cNvPr>
        <xdr:cNvPicPr preferRelativeResize="0"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48</xdr:row>
      <xdr:rowOff>0</xdr:rowOff>
    </xdr:from>
    <xdr:ext cx="200025" cy="200025"/>
    <xdr:pic>
      <xdr:nvPicPr>
        <xdr:cNvPr id="49" name="image42.png">
          <a:extLst>
            <a:ext uri="{FF2B5EF4-FFF2-40B4-BE49-F238E27FC236}">
              <a16:creationId xmlns:a16="http://schemas.microsoft.com/office/drawing/2014/main" id="{00000000-0008-0000-0A00-000031000000}"/>
            </a:ext>
          </a:extLst>
        </xdr:cNvPr>
        <xdr:cNvPicPr preferRelativeResize="0"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49</xdr:row>
      <xdr:rowOff>0</xdr:rowOff>
    </xdr:from>
    <xdr:ext cx="200025" cy="200025"/>
    <xdr:pic>
      <xdr:nvPicPr>
        <xdr:cNvPr id="50" name="image107.png">
          <a:extLst>
            <a:ext uri="{FF2B5EF4-FFF2-40B4-BE49-F238E27FC236}">
              <a16:creationId xmlns:a16="http://schemas.microsoft.com/office/drawing/2014/main" id="{00000000-0008-0000-0A00-000032000000}"/>
            </a:ext>
          </a:extLst>
        </xdr:cNvPr>
        <xdr:cNvPicPr preferRelativeResize="0"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50</xdr:row>
      <xdr:rowOff>0</xdr:rowOff>
    </xdr:from>
    <xdr:ext cx="200025" cy="200025"/>
    <xdr:pic>
      <xdr:nvPicPr>
        <xdr:cNvPr id="51" name="image44.png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PicPr preferRelativeResize="0"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51</xdr:row>
      <xdr:rowOff>0</xdr:rowOff>
    </xdr:from>
    <xdr:ext cx="200025" cy="200025"/>
    <xdr:pic>
      <xdr:nvPicPr>
        <xdr:cNvPr id="52" name="image46.png">
          <a:extLst>
            <a:ext uri="{FF2B5EF4-FFF2-40B4-BE49-F238E27FC236}">
              <a16:creationId xmlns:a16="http://schemas.microsoft.com/office/drawing/2014/main" id="{00000000-0008-0000-0A00-000034000000}"/>
            </a:ext>
          </a:extLst>
        </xdr:cNvPr>
        <xdr:cNvPicPr preferRelativeResize="0"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52</xdr:row>
      <xdr:rowOff>0</xdr:rowOff>
    </xdr:from>
    <xdr:ext cx="200025" cy="200025"/>
    <xdr:pic>
      <xdr:nvPicPr>
        <xdr:cNvPr id="53" name="image52.png">
          <a:extLst>
            <a:ext uri="{FF2B5EF4-FFF2-40B4-BE49-F238E27FC236}">
              <a16:creationId xmlns:a16="http://schemas.microsoft.com/office/drawing/2014/main" id="{00000000-0008-0000-0A00-000035000000}"/>
            </a:ext>
          </a:extLst>
        </xdr:cNvPr>
        <xdr:cNvPicPr preferRelativeResize="0"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53</xdr:row>
      <xdr:rowOff>0</xdr:rowOff>
    </xdr:from>
    <xdr:ext cx="200025" cy="200025"/>
    <xdr:pic>
      <xdr:nvPicPr>
        <xdr:cNvPr id="54" name="image57.png">
          <a:extLst>
            <a:ext uri="{FF2B5EF4-FFF2-40B4-BE49-F238E27FC236}">
              <a16:creationId xmlns:a16="http://schemas.microsoft.com/office/drawing/2014/main" id="{00000000-0008-0000-0A00-000036000000}"/>
            </a:ext>
          </a:extLst>
        </xdr:cNvPr>
        <xdr:cNvPicPr preferRelativeResize="0"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54</xdr:row>
      <xdr:rowOff>0</xdr:rowOff>
    </xdr:from>
    <xdr:ext cx="200025" cy="200025"/>
    <xdr:pic>
      <xdr:nvPicPr>
        <xdr:cNvPr id="55" name="image66.png">
          <a:extLst>
            <a:ext uri="{FF2B5EF4-FFF2-40B4-BE49-F238E27FC236}">
              <a16:creationId xmlns:a16="http://schemas.microsoft.com/office/drawing/2014/main" id="{00000000-0008-0000-0A00-000037000000}"/>
            </a:ext>
          </a:extLst>
        </xdr:cNvPr>
        <xdr:cNvPicPr preferRelativeResize="0"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55</xdr:row>
      <xdr:rowOff>0</xdr:rowOff>
    </xdr:from>
    <xdr:ext cx="200025" cy="200025"/>
    <xdr:pic>
      <xdr:nvPicPr>
        <xdr:cNvPr id="56" name="image49.png">
          <a:extLst>
            <a:ext uri="{FF2B5EF4-FFF2-40B4-BE49-F238E27FC236}">
              <a16:creationId xmlns:a16="http://schemas.microsoft.com/office/drawing/2014/main" id="{00000000-0008-0000-0A00-000038000000}"/>
            </a:ext>
          </a:extLst>
        </xdr:cNvPr>
        <xdr:cNvPicPr preferRelativeResize="0"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56</xdr:row>
      <xdr:rowOff>0</xdr:rowOff>
    </xdr:from>
    <xdr:ext cx="200025" cy="200025"/>
    <xdr:pic>
      <xdr:nvPicPr>
        <xdr:cNvPr id="57" name="image58.png">
          <a:extLst>
            <a:ext uri="{FF2B5EF4-FFF2-40B4-BE49-F238E27FC236}">
              <a16:creationId xmlns:a16="http://schemas.microsoft.com/office/drawing/2014/main" id="{00000000-0008-0000-0A00-000039000000}"/>
            </a:ext>
          </a:extLst>
        </xdr:cNvPr>
        <xdr:cNvPicPr preferRelativeResize="0"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57</xdr:row>
      <xdr:rowOff>0</xdr:rowOff>
    </xdr:from>
    <xdr:ext cx="200025" cy="200025"/>
    <xdr:pic>
      <xdr:nvPicPr>
        <xdr:cNvPr id="58" name="image117.png">
          <a:extLst>
            <a:ext uri="{FF2B5EF4-FFF2-40B4-BE49-F238E27FC236}">
              <a16:creationId xmlns:a16="http://schemas.microsoft.com/office/drawing/2014/main" id="{00000000-0008-0000-0A00-00003A000000}"/>
            </a:ext>
          </a:extLst>
        </xdr:cNvPr>
        <xdr:cNvPicPr preferRelativeResize="0"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58</xdr:row>
      <xdr:rowOff>0</xdr:rowOff>
    </xdr:from>
    <xdr:ext cx="200025" cy="200025"/>
    <xdr:pic>
      <xdr:nvPicPr>
        <xdr:cNvPr id="59" name="image90.png">
          <a:extLst>
            <a:ext uri="{FF2B5EF4-FFF2-40B4-BE49-F238E27FC236}">
              <a16:creationId xmlns:a16="http://schemas.microsoft.com/office/drawing/2014/main" id="{00000000-0008-0000-0A00-00003B000000}"/>
            </a:ext>
          </a:extLst>
        </xdr:cNvPr>
        <xdr:cNvPicPr preferRelativeResize="0"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59</xdr:row>
      <xdr:rowOff>0</xdr:rowOff>
    </xdr:from>
    <xdr:ext cx="200025" cy="200025"/>
    <xdr:pic>
      <xdr:nvPicPr>
        <xdr:cNvPr id="60" name="image47.png">
          <a:extLst>
            <a:ext uri="{FF2B5EF4-FFF2-40B4-BE49-F238E27FC236}">
              <a16:creationId xmlns:a16="http://schemas.microsoft.com/office/drawing/2014/main" id="{00000000-0008-0000-0A00-00003C000000}"/>
            </a:ext>
          </a:extLst>
        </xdr:cNvPr>
        <xdr:cNvPicPr preferRelativeResize="0"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60</xdr:row>
      <xdr:rowOff>0</xdr:rowOff>
    </xdr:from>
    <xdr:ext cx="200025" cy="200025"/>
    <xdr:pic>
      <xdr:nvPicPr>
        <xdr:cNvPr id="61" name="image60.png">
          <a:extLst>
            <a:ext uri="{FF2B5EF4-FFF2-40B4-BE49-F238E27FC236}">
              <a16:creationId xmlns:a16="http://schemas.microsoft.com/office/drawing/2014/main" id="{00000000-0008-0000-0A00-00003D000000}"/>
            </a:ext>
          </a:extLst>
        </xdr:cNvPr>
        <xdr:cNvPicPr preferRelativeResize="0"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61</xdr:row>
      <xdr:rowOff>0</xdr:rowOff>
    </xdr:from>
    <xdr:ext cx="200025" cy="200025"/>
    <xdr:pic>
      <xdr:nvPicPr>
        <xdr:cNvPr id="62" name="image54.png">
          <a:extLst>
            <a:ext uri="{FF2B5EF4-FFF2-40B4-BE49-F238E27FC236}">
              <a16:creationId xmlns:a16="http://schemas.microsoft.com/office/drawing/2014/main" id="{00000000-0008-0000-0A00-00003E000000}"/>
            </a:ext>
          </a:extLst>
        </xdr:cNvPr>
        <xdr:cNvPicPr preferRelativeResize="0"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62</xdr:row>
      <xdr:rowOff>0</xdr:rowOff>
    </xdr:from>
    <xdr:ext cx="200025" cy="200025"/>
    <xdr:pic>
      <xdr:nvPicPr>
        <xdr:cNvPr id="63" name="image45.png">
          <a:extLst>
            <a:ext uri="{FF2B5EF4-FFF2-40B4-BE49-F238E27FC236}">
              <a16:creationId xmlns:a16="http://schemas.microsoft.com/office/drawing/2014/main" id="{00000000-0008-0000-0A00-00003F000000}"/>
            </a:ext>
          </a:extLst>
        </xdr:cNvPr>
        <xdr:cNvPicPr preferRelativeResize="0"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63</xdr:row>
      <xdr:rowOff>0</xdr:rowOff>
    </xdr:from>
    <xdr:ext cx="200025" cy="200025"/>
    <xdr:pic>
      <xdr:nvPicPr>
        <xdr:cNvPr id="64" name="image48.png">
          <a:extLst>
            <a:ext uri="{FF2B5EF4-FFF2-40B4-BE49-F238E27FC236}">
              <a16:creationId xmlns:a16="http://schemas.microsoft.com/office/drawing/2014/main" id="{00000000-0008-0000-0A00-000040000000}"/>
            </a:ext>
          </a:extLst>
        </xdr:cNvPr>
        <xdr:cNvPicPr preferRelativeResize="0"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64</xdr:row>
      <xdr:rowOff>0</xdr:rowOff>
    </xdr:from>
    <xdr:ext cx="200025" cy="200025"/>
    <xdr:pic>
      <xdr:nvPicPr>
        <xdr:cNvPr id="65" name="image53.png">
          <a:extLst>
            <a:ext uri="{FF2B5EF4-FFF2-40B4-BE49-F238E27FC236}">
              <a16:creationId xmlns:a16="http://schemas.microsoft.com/office/drawing/2014/main" id="{00000000-0008-0000-0A00-000041000000}"/>
            </a:ext>
          </a:extLst>
        </xdr:cNvPr>
        <xdr:cNvPicPr preferRelativeResize="0"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65</xdr:row>
      <xdr:rowOff>0</xdr:rowOff>
    </xdr:from>
    <xdr:ext cx="200025" cy="200025"/>
    <xdr:pic>
      <xdr:nvPicPr>
        <xdr:cNvPr id="66" name="image50.png">
          <a:extLst>
            <a:ext uri="{FF2B5EF4-FFF2-40B4-BE49-F238E27FC236}">
              <a16:creationId xmlns:a16="http://schemas.microsoft.com/office/drawing/2014/main" id="{00000000-0008-0000-0A00-000042000000}"/>
            </a:ext>
          </a:extLst>
        </xdr:cNvPr>
        <xdr:cNvPicPr preferRelativeResize="0"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66</xdr:row>
      <xdr:rowOff>0</xdr:rowOff>
    </xdr:from>
    <xdr:ext cx="200025" cy="200025"/>
    <xdr:pic>
      <xdr:nvPicPr>
        <xdr:cNvPr id="67" name="image56.png">
          <a:extLst>
            <a:ext uri="{FF2B5EF4-FFF2-40B4-BE49-F238E27FC236}">
              <a16:creationId xmlns:a16="http://schemas.microsoft.com/office/drawing/2014/main" id="{00000000-0008-0000-0A00-000043000000}"/>
            </a:ext>
          </a:extLst>
        </xdr:cNvPr>
        <xdr:cNvPicPr preferRelativeResize="0"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67</xdr:row>
      <xdr:rowOff>0</xdr:rowOff>
    </xdr:from>
    <xdr:ext cx="200025" cy="200025"/>
    <xdr:pic>
      <xdr:nvPicPr>
        <xdr:cNvPr id="68" name="image76.png">
          <a:extLst>
            <a:ext uri="{FF2B5EF4-FFF2-40B4-BE49-F238E27FC236}">
              <a16:creationId xmlns:a16="http://schemas.microsoft.com/office/drawing/2014/main" id="{00000000-0008-0000-0A00-000044000000}"/>
            </a:ext>
          </a:extLst>
        </xdr:cNvPr>
        <xdr:cNvPicPr preferRelativeResize="0"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68</xdr:row>
      <xdr:rowOff>0</xdr:rowOff>
    </xdr:from>
    <xdr:ext cx="200025" cy="200025"/>
    <xdr:pic>
      <xdr:nvPicPr>
        <xdr:cNvPr id="69" name="image62.png">
          <a:extLst>
            <a:ext uri="{FF2B5EF4-FFF2-40B4-BE49-F238E27FC236}">
              <a16:creationId xmlns:a16="http://schemas.microsoft.com/office/drawing/2014/main" id="{00000000-0008-0000-0A00-000045000000}"/>
            </a:ext>
          </a:extLst>
        </xdr:cNvPr>
        <xdr:cNvPicPr preferRelativeResize="0"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69</xdr:row>
      <xdr:rowOff>0</xdr:rowOff>
    </xdr:from>
    <xdr:ext cx="200025" cy="200025"/>
    <xdr:pic>
      <xdr:nvPicPr>
        <xdr:cNvPr id="70" name="image61.png">
          <a:extLst>
            <a:ext uri="{FF2B5EF4-FFF2-40B4-BE49-F238E27FC236}">
              <a16:creationId xmlns:a16="http://schemas.microsoft.com/office/drawing/2014/main" id="{00000000-0008-0000-0A00-000046000000}"/>
            </a:ext>
          </a:extLst>
        </xdr:cNvPr>
        <xdr:cNvPicPr preferRelativeResize="0"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70</xdr:row>
      <xdr:rowOff>0</xdr:rowOff>
    </xdr:from>
    <xdr:ext cx="200025" cy="200025"/>
    <xdr:pic>
      <xdr:nvPicPr>
        <xdr:cNvPr id="71" name="image65.png">
          <a:extLst>
            <a:ext uri="{FF2B5EF4-FFF2-40B4-BE49-F238E27FC236}">
              <a16:creationId xmlns:a16="http://schemas.microsoft.com/office/drawing/2014/main" id="{00000000-0008-0000-0A00-000047000000}"/>
            </a:ext>
          </a:extLst>
        </xdr:cNvPr>
        <xdr:cNvPicPr preferRelativeResize="0"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71</xdr:row>
      <xdr:rowOff>0</xdr:rowOff>
    </xdr:from>
    <xdr:ext cx="200025" cy="200025"/>
    <xdr:pic>
      <xdr:nvPicPr>
        <xdr:cNvPr id="72" name="image68.png">
          <a:extLst>
            <a:ext uri="{FF2B5EF4-FFF2-40B4-BE49-F238E27FC236}">
              <a16:creationId xmlns:a16="http://schemas.microsoft.com/office/drawing/2014/main" id="{00000000-0008-0000-0A00-000048000000}"/>
            </a:ext>
          </a:extLst>
        </xdr:cNvPr>
        <xdr:cNvPicPr preferRelativeResize="0"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72</xdr:row>
      <xdr:rowOff>0</xdr:rowOff>
    </xdr:from>
    <xdr:ext cx="200025" cy="200025"/>
    <xdr:pic>
      <xdr:nvPicPr>
        <xdr:cNvPr id="73" name="image67.png">
          <a:extLst>
            <a:ext uri="{FF2B5EF4-FFF2-40B4-BE49-F238E27FC236}">
              <a16:creationId xmlns:a16="http://schemas.microsoft.com/office/drawing/2014/main" id="{00000000-0008-0000-0A00-000049000000}"/>
            </a:ext>
          </a:extLst>
        </xdr:cNvPr>
        <xdr:cNvPicPr preferRelativeResize="0"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73</xdr:row>
      <xdr:rowOff>0</xdr:rowOff>
    </xdr:from>
    <xdr:ext cx="200025" cy="200025"/>
    <xdr:pic>
      <xdr:nvPicPr>
        <xdr:cNvPr id="74" name="image63.png">
          <a:extLst>
            <a:ext uri="{FF2B5EF4-FFF2-40B4-BE49-F238E27FC236}">
              <a16:creationId xmlns:a16="http://schemas.microsoft.com/office/drawing/2014/main" id="{00000000-0008-0000-0A00-00004A000000}"/>
            </a:ext>
          </a:extLst>
        </xdr:cNvPr>
        <xdr:cNvPicPr preferRelativeResize="0"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74</xdr:row>
      <xdr:rowOff>0</xdr:rowOff>
    </xdr:from>
    <xdr:ext cx="200025" cy="200025"/>
    <xdr:pic>
      <xdr:nvPicPr>
        <xdr:cNvPr id="75" name="image64.png">
          <a:extLst>
            <a:ext uri="{FF2B5EF4-FFF2-40B4-BE49-F238E27FC236}">
              <a16:creationId xmlns:a16="http://schemas.microsoft.com/office/drawing/2014/main" id="{00000000-0008-0000-0A00-00004B000000}"/>
            </a:ext>
          </a:extLst>
        </xdr:cNvPr>
        <xdr:cNvPicPr preferRelativeResize="0"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75</xdr:row>
      <xdr:rowOff>0</xdr:rowOff>
    </xdr:from>
    <xdr:ext cx="200025" cy="200025"/>
    <xdr:pic>
      <xdr:nvPicPr>
        <xdr:cNvPr id="76" name="image71.png">
          <a:extLst>
            <a:ext uri="{FF2B5EF4-FFF2-40B4-BE49-F238E27FC236}">
              <a16:creationId xmlns:a16="http://schemas.microsoft.com/office/drawing/2014/main" id="{00000000-0008-0000-0A00-00004C000000}"/>
            </a:ext>
          </a:extLst>
        </xdr:cNvPr>
        <xdr:cNvPicPr preferRelativeResize="0"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76</xdr:row>
      <xdr:rowOff>0</xdr:rowOff>
    </xdr:from>
    <xdr:ext cx="200025" cy="200025"/>
    <xdr:pic>
      <xdr:nvPicPr>
        <xdr:cNvPr id="77" name="image73.png">
          <a:extLst>
            <a:ext uri="{FF2B5EF4-FFF2-40B4-BE49-F238E27FC236}">
              <a16:creationId xmlns:a16="http://schemas.microsoft.com/office/drawing/2014/main" id="{00000000-0008-0000-0A00-00004D000000}"/>
            </a:ext>
          </a:extLst>
        </xdr:cNvPr>
        <xdr:cNvPicPr preferRelativeResize="0"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77</xdr:row>
      <xdr:rowOff>0</xdr:rowOff>
    </xdr:from>
    <xdr:ext cx="200025" cy="200025"/>
    <xdr:pic>
      <xdr:nvPicPr>
        <xdr:cNvPr id="78" name="image74.png">
          <a:extLst>
            <a:ext uri="{FF2B5EF4-FFF2-40B4-BE49-F238E27FC236}">
              <a16:creationId xmlns:a16="http://schemas.microsoft.com/office/drawing/2014/main" id="{00000000-0008-0000-0A00-00004E000000}"/>
            </a:ext>
          </a:extLst>
        </xdr:cNvPr>
        <xdr:cNvPicPr preferRelativeResize="0"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78</xdr:row>
      <xdr:rowOff>0</xdr:rowOff>
    </xdr:from>
    <xdr:ext cx="200025" cy="200025"/>
    <xdr:pic>
      <xdr:nvPicPr>
        <xdr:cNvPr id="79" name="image72.png">
          <a:extLst>
            <a:ext uri="{FF2B5EF4-FFF2-40B4-BE49-F238E27FC236}">
              <a16:creationId xmlns:a16="http://schemas.microsoft.com/office/drawing/2014/main" id="{00000000-0008-0000-0A00-00004F000000}"/>
            </a:ext>
          </a:extLst>
        </xdr:cNvPr>
        <xdr:cNvPicPr preferRelativeResize="0"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79</xdr:row>
      <xdr:rowOff>0</xdr:rowOff>
    </xdr:from>
    <xdr:ext cx="200025" cy="200025"/>
    <xdr:pic>
      <xdr:nvPicPr>
        <xdr:cNvPr id="80" name="image70.png">
          <a:extLst>
            <a:ext uri="{FF2B5EF4-FFF2-40B4-BE49-F238E27FC236}">
              <a16:creationId xmlns:a16="http://schemas.microsoft.com/office/drawing/2014/main" id="{00000000-0008-0000-0A00-000050000000}"/>
            </a:ext>
          </a:extLst>
        </xdr:cNvPr>
        <xdr:cNvPicPr preferRelativeResize="0"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80</xdr:row>
      <xdr:rowOff>0</xdr:rowOff>
    </xdr:from>
    <xdr:ext cx="200025" cy="200025"/>
    <xdr:pic>
      <xdr:nvPicPr>
        <xdr:cNvPr id="81" name="image79.png">
          <a:extLst>
            <a:ext uri="{FF2B5EF4-FFF2-40B4-BE49-F238E27FC236}">
              <a16:creationId xmlns:a16="http://schemas.microsoft.com/office/drawing/2014/main" id="{00000000-0008-0000-0A00-000051000000}"/>
            </a:ext>
          </a:extLst>
        </xdr:cNvPr>
        <xdr:cNvPicPr preferRelativeResize="0"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81</xdr:row>
      <xdr:rowOff>0</xdr:rowOff>
    </xdr:from>
    <xdr:ext cx="200025" cy="200025"/>
    <xdr:pic>
      <xdr:nvPicPr>
        <xdr:cNvPr id="82" name="image77.png">
          <a:extLst>
            <a:ext uri="{FF2B5EF4-FFF2-40B4-BE49-F238E27FC236}">
              <a16:creationId xmlns:a16="http://schemas.microsoft.com/office/drawing/2014/main" id="{00000000-0008-0000-0A00-000052000000}"/>
            </a:ext>
          </a:extLst>
        </xdr:cNvPr>
        <xdr:cNvPicPr preferRelativeResize="0"/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82</xdr:row>
      <xdr:rowOff>0</xdr:rowOff>
    </xdr:from>
    <xdr:ext cx="200025" cy="200025"/>
    <xdr:pic>
      <xdr:nvPicPr>
        <xdr:cNvPr id="83" name="image75.png">
          <a:extLst>
            <a:ext uri="{FF2B5EF4-FFF2-40B4-BE49-F238E27FC236}">
              <a16:creationId xmlns:a16="http://schemas.microsoft.com/office/drawing/2014/main" id="{00000000-0008-0000-0A00-000053000000}"/>
            </a:ext>
          </a:extLst>
        </xdr:cNvPr>
        <xdr:cNvPicPr preferRelativeResize="0"/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83</xdr:row>
      <xdr:rowOff>0</xdr:rowOff>
    </xdr:from>
    <xdr:ext cx="200025" cy="200025"/>
    <xdr:pic>
      <xdr:nvPicPr>
        <xdr:cNvPr id="84" name="image80.png">
          <a:extLst>
            <a:ext uri="{FF2B5EF4-FFF2-40B4-BE49-F238E27FC236}">
              <a16:creationId xmlns:a16="http://schemas.microsoft.com/office/drawing/2014/main" id="{00000000-0008-0000-0A00-000054000000}"/>
            </a:ext>
          </a:extLst>
        </xdr:cNvPr>
        <xdr:cNvPicPr preferRelativeResize="0"/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84</xdr:row>
      <xdr:rowOff>0</xdr:rowOff>
    </xdr:from>
    <xdr:ext cx="200025" cy="200025"/>
    <xdr:pic>
      <xdr:nvPicPr>
        <xdr:cNvPr id="85" name="image82.png">
          <a:extLst>
            <a:ext uri="{FF2B5EF4-FFF2-40B4-BE49-F238E27FC236}">
              <a16:creationId xmlns:a16="http://schemas.microsoft.com/office/drawing/2014/main" id="{00000000-0008-0000-0A00-000055000000}"/>
            </a:ext>
          </a:extLst>
        </xdr:cNvPr>
        <xdr:cNvPicPr preferRelativeResize="0"/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85</xdr:row>
      <xdr:rowOff>0</xdr:rowOff>
    </xdr:from>
    <xdr:ext cx="200025" cy="200025"/>
    <xdr:pic>
      <xdr:nvPicPr>
        <xdr:cNvPr id="86" name="image81.png">
          <a:extLst>
            <a:ext uri="{FF2B5EF4-FFF2-40B4-BE49-F238E27FC236}">
              <a16:creationId xmlns:a16="http://schemas.microsoft.com/office/drawing/2014/main" id="{00000000-0008-0000-0A00-000056000000}"/>
            </a:ext>
          </a:extLst>
        </xdr:cNvPr>
        <xdr:cNvPicPr preferRelativeResize="0"/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86</xdr:row>
      <xdr:rowOff>0</xdr:rowOff>
    </xdr:from>
    <xdr:ext cx="200025" cy="200025"/>
    <xdr:pic>
      <xdr:nvPicPr>
        <xdr:cNvPr id="87" name="image78.png">
          <a:extLst>
            <a:ext uri="{FF2B5EF4-FFF2-40B4-BE49-F238E27FC236}">
              <a16:creationId xmlns:a16="http://schemas.microsoft.com/office/drawing/2014/main" id="{00000000-0008-0000-0A00-000057000000}"/>
            </a:ext>
          </a:extLst>
        </xdr:cNvPr>
        <xdr:cNvPicPr preferRelativeResize="0"/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87</xdr:row>
      <xdr:rowOff>0</xdr:rowOff>
    </xdr:from>
    <xdr:ext cx="200025" cy="200025"/>
    <xdr:pic>
      <xdr:nvPicPr>
        <xdr:cNvPr id="88" name="image83.png">
          <a:extLst>
            <a:ext uri="{FF2B5EF4-FFF2-40B4-BE49-F238E27FC236}">
              <a16:creationId xmlns:a16="http://schemas.microsoft.com/office/drawing/2014/main" id="{00000000-0008-0000-0A00-000058000000}"/>
            </a:ext>
          </a:extLst>
        </xdr:cNvPr>
        <xdr:cNvPicPr preferRelativeResize="0"/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88</xdr:row>
      <xdr:rowOff>0</xdr:rowOff>
    </xdr:from>
    <xdr:ext cx="200025" cy="200025"/>
    <xdr:pic>
      <xdr:nvPicPr>
        <xdr:cNvPr id="89" name="image87.png">
          <a:extLst>
            <a:ext uri="{FF2B5EF4-FFF2-40B4-BE49-F238E27FC236}">
              <a16:creationId xmlns:a16="http://schemas.microsoft.com/office/drawing/2014/main" id="{00000000-0008-0000-0A00-000059000000}"/>
            </a:ext>
          </a:extLst>
        </xdr:cNvPr>
        <xdr:cNvPicPr preferRelativeResize="0"/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89</xdr:row>
      <xdr:rowOff>0</xdr:rowOff>
    </xdr:from>
    <xdr:ext cx="200025" cy="200025"/>
    <xdr:pic>
      <xdr:nvPicPr>
        <xdr:cNvPr id="90" name="image109.png">
          <a:extLst>
            <a:ext uri="{FF2B5EF4-FFF2-40B4-BE49-F238E27FC236}">
              <a16:creationId xmlns:a16="http://schemas.microsoft.com/office/drawing/2014/main" id="{00000000-0008-0000-0A00-00005A000000}"/>
            </a:ext>
          </a:extLst>
        </xdr:cNvPr>
        <xdr:cNvPicPr preferRelativeResize="0"/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90</xdr:row>
      <xdr:rowOff>0</xdr:rowOff>
    </xdr:from>
    <xdr:ext cx="200025" cy="200025"/>
    <xdr:pic>
      <xdr:nvPicPr>
        <xdr:cNvPr id="91" name="image137.png">
          <a:extLst>
            <a:ext uri="{FF2B5EF4-FFF2-40B4-BE49-F238E27FC236}">
              <a16:creationId xmlns:a16="http://schemas.microsoft.com/office/drawing/2014/main" id="{00000000-0008-0000-0A00-00005B000000}"/>
            </a:ext>
          </a:extLst>
        </xdr:cNvPr>
        <xdr:cNvPicPr preferRelativeResize="0"/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91</xdr:row>
      <xdr:rowOff>0</xdr:rowOff>
    </xdr:from>
    <xdr:ext cx="200025" cy="200025"/>
    <xdr:pic>
      <xdr:nvPicPr>
        <xdr:cNvPr id="92" name="image84.png">
          <a:extLst>
            <a:ext uri="{FF2B5EF4-FFF2-40B4-BE49-F238E27FC236}">
              <a16:creationId xmlns:a16="http://schemas.microsoft.com/office/drawing/2014/main" id="{00000000-0008-0000-0A00-00005C000000}"/>
            </a:ext>
          </a:extLst>
        </xdr:cNvPr>
        <xdr:cNvPicPr preferRelativeResize="0"/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92</xdr:row>
      <xdr:rowOff>0</xdr:rowOff>
    </xdr:from>
    <xdr:ext cx="200025" cy="200025"/>
    <xdr:pic>
      <xdr:nvPicPr>
        <xdr:cNvPr id="93" name="image89.png">
          <a:extLst>
            <a:ext uri="{FF2B5EF4-FFF2-40B4-BE49-F238E27FC236}">
              <a16:creationId xmlns:a16="http://schemas.microsoft.com/office/drawing/2014/main" id="{00000000-0008-0000-0A00-00005D000000}"/>
            </a:ext>
          </a:extLst>
        </xdr:cNvPr>
        <xdr:cNvPicPr preferRelativeResize="0"/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93</xdr:row>
      <xdr:rowOff>0</xdr:rowOff>
    </xdr:from>
    <xdr:ext cx="200025" cy="200025"/>
    <xdr:pic>
      <xdr:nvPicPr>
        <xdr:cNvPr id="94" name="image88.png">
          <a:extLst>
            <a:ext uri="{FF2B5EF4-FFF2-40B4-BE49-F238E27FC236}">
              <a16:creationId xmlns:a16="http://schemas.microsoft.com/office/drawing/2014/main" id="{00000000-0008-0000-0A00-00005E000000}"/>
            </a:ext>
          </a:extLst>
        </xdr:cNvPr>
        <xdr:cNvPicPr preferRelativeResize="0"/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94</xdr:row>
      <xdr:rowOff>0</xdr:rowOff>
    </xdr:from>
    <xdr:ext cx="200025" cy="200025"/>
    <xdr:pic>
      <xdr:nvPicPr>
        <xdr:cNvPr id="95" name="image86.png">
          <a:extLst>
            <a:ext uri="{FF2B5EF4-FFF2-40B4-BE49-F238E27FC236}">
              <a16:creationId xmlns:a16="http://schemas.microsoft.com/office/drawing/2014/main" id="{00000000-0008-0000-0A00-00005F000000}"/>
            </a:ext>
          </a:extLst>
        </xdr:cNvPr>
        <xdr:cNvPicPr preferRelativeResize="0"/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95</xdr:row>
      <xdr:rowOff>0</xdr:rowOff>
    </xdr:from>
    <xdr:ext cx="200025" cy="200025"/>
    <xdr:pic>
      <xdr:nvPicPr>
        <xdr:cNvPr id="96" name="image91.png">
          <a:extLst>
            <a:ext uri="{FF2B5EF4-FFF2-40B4-BE49-F238E27FC236}">
              <a16:creationId xmlns:a16="http://schemas.microsoft.com/office/drawing/2014/main" id="{00000000-0008-0000-0A00-000060000000}"/>
            </a:ext>
          </a:extLst>
        </xdr:cNvPr>
        <xdr:cNvPicPr preferRelativeResize="0"/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96</xdr:row>
      <xdr:rowOff>0</xdr:rowOff>
    </xdr:from>
    <xdr:ext cx="200025" cy="200025"/>
    <xdr:pic>
      <xdr:nvPicPr>
        <xdr:cNvPr id="97" name="image94.png">
          <a:extLst>
            <a:ext uri="{FF2B5EF4-FFF2-40B4-BE49-F238E27FC236}">
              <a16:creationId xmlns:a16="http://schemas.microsoft.com/office/drawing/2014/main" id="{00000000-0008-0000-0A00-000061000000}"/>
            </a:ext>
          </a:extLst>
        </xdr:cNvPr>
        <xdr:cNvPicPr preferRelativeResize="0"/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97</xdr:row>
      <xdr:rowOff>0</xdr:rowOff>
    </xdr:from>
    <xdr:ext cx="200025" cy="200025"/>
    <xdr:pic>
      <xdr:nvPicPr>
        <xdr:cNvPr id="98" name="image93.png">
          <a:extLst>
            <a:ext uri="{FF2B5EF4-FFF2-40B4-BE49-F238E27FC236}">
              <a16:creationId xmlns:a16="http://schemas.microsoft.com/office/drawing/2014/main" id="{00000000-0008-0000-0A00-000062000000}"/>
            </a:ext>
          </a:extLst>
        </xdr:cNvPr>
        <xdr:cNvPicPr preferRelativeResize="0"/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98</xdr:row>
      <xdr:rowOff>0</xdr:rowOff>
    </xdr:from>
    <xdr:ext cx="200025" cy="200025"/>
    <xdr:pic>
      <xdr:nvPicPr>
        <xdr:cNvPr id="99" name="image85.png">
          <a:extLst>
            <a:ext uri="{FF2B5EF4-FFF2-40B4-BE49-F238E27FC236}">
              <a16:creationId xmlns:a16="http://schemas.microsoft.com/office/drawing/2014/main" id="{00000000-0008-0000-0A00-000063000000}"/>
            </a:ext>
          </a:extLst>
        </xdr:cNvPr>
        <xdr:cNvPicPr preferRelativeResize="0"/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99</xdr:row>
      <xdr:rowOff>0</xdr:rowOff>
    </xdr:from>
    <xdr:ext cx="200025" cy="200025"/>
    <xdr:pic>
      <xdr:nvPicPr>
        <xdr:cNvPr id="100" name="image92.png">
          <a:extLst>
            <a:ext uri="{FF2B5EF4-FFF2-40B4-BE49-F238E27FC236}">
              <a16:creationId xmlns:a16="http://schemas.microsoft.com/office/drawing/2014/main" id="{00000000-0008-0000-0A00-000064000000}"/>
            </a:ext>
          </a:extLst>
        </xdr:cNvPr>
        <xdr:cNvPicPr preferRelativeResize="0"/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100</xdr:row>
      <xdr:rowOff>0</xdr:rowOff>
    </xdr:from>
    <xdr:ext cx="200025" cy="200025"/>
    <xdr:pic>
      <xdr:nvPicPr>
        <xdr:cNvPr id="101" name="image95.png">
          <a:extLst>
            <a:ext uri="{FF2B5EF4-FFF2-40B4-BE49-F238E27FC236}">
              <a16:creationId xmlns:a16="http://schemas.microsoft.com/office/drawing/2014/main" id="{00000000-0008-0000-0A00-000065000000}"/>
            </a:ext>
          </a:extLst>
        </xdr:cNvPr>
        <xdr:cNvPicPr preferRelativeResize="0"/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101</xdr:row>
      <xdr:rowOff>0</xdr:rowOff>
    </xdr:from>
    <xdr:ext cx="200025" cy="200025"/>
    <xdr:pic>
      <xdr:nvPicPr>
        <xdr:cNvPr id="102" name="image98.png">
          <a:extLst>
            <a:ext uri="{FF2B5EF4-FFF2-40B4-BE49-F238E27FC236}">
              <a16:creationId xmlns:a16="http://schemas.microsoft.com/office/drawing/2014/main" id="{00000000-0008-0000-0A00-000066000000}"/>
            </a:ext>
          </a:extLst>
        </xdr:cNvPr>
        <xdr:cNvPicPr preferRelativeResize="0"/>
      </xdr:nvPicPr>
      <xdr:blipFill>
        <a:blip xmlns:r="http://schemas.openxmlformats.org/officeDocument/2006/relationships" r:embed="rId10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102</xdr:row>
      <xdr:rowOff>0</xdr:rowOff>
    </xdr:from>
    <xdr:ext cx="200025" cy="200025"/>
    <xdr:pic>
      <xdr:nvPicPr>
        <xdr:cNvPr id="103" name="image132.png">
          <a:extLst>
            <a:ext uri="{FF2B5EF4-FFF2-40B4-BE49-F238E27FC236}">
              <a16:creationId xmlns:a16="http://schemas.microsoft.com/office/drawing/2014/main" id="{00000000-0008-0000-0A00-000067000000}"/>
            </a:ext>
          </a:extLst>
        </xdr:cNvPr>
        <xdr:cNvPicPr preferRelativeResize="0"/>
      </xdr:nvPicPr>
      <xdr:blipFill>
        <a:blip xmlns:r="http://schemas.openxmlformats.org/officeDocument/2006/relationships" r:embed="rId10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103</xdr:row>
      <xdr:rowOff>0</xdr:rowOff>
    </xdr:from>
    <xdr:ext cx="200025" cy="200025"/>
    <xdr:pic>
      <xdr:nvPicPr>
        <xdr:cNvPr id="104" name="image100.png">
          <a:extLst>
            <a:ext uri="{FF2B5EF4-FFF2-40B4-BE49-F238E27FC236}">
              <a16:creationId xmlns:a16="http://schemas.microsoft.com/office/drawing/2014/main" id="{00000000-0008-0000-0A00-000068000000}"/>
            </a:ext>
          </a:extLst>
        </xdr:cNvPr>
        <xdr:cNvPicPr preferRelativeResize="0"/>
      </xdr:nvPicPr>
      <xdr:blipFill>
        <a:blip xmlns:r="http://schemas.openxmlformats.org/officeDocument/2006/relationships" r:embed="rId10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104</xdr:row>
      <xdr:rowOff>0</xdr:rowOff>
    </xdr:from>
    <xdr:ext cx="200025" cy="200025"/>
    <xdr:pic>
      <xdr:nvPicPr>
        <xdr:cNvPr id="105" name="image96.png">
          <a:extLst>
            <a:ext uri="{FF2B5EF4-FFF2-40B4-BE49-F238E27FC236}">
              <a16:creationId xmlns:a16="http://schemas.microsoft.com/office/drawing/2014/main" id="{00000000-0008-0000-0A00-000069000000}"/>
            </a:ext>
          </a:extLst>
        </xdr:cNvPr>
        <xdr:cNvPicPr preferRelativeResize="0"/>
      </xdr:nvPicPr>
      <xdr:blipFill>
        <a:blip xmlns:r="http://schemas.openxmlformats.org/officeDocument/2006/relationships" r:embed="rId10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105</xdr:row>
      <xdr:rowOff>0</xdr:rowOff>
    </xdr:from>
    <xdr:ext cx="200025" cy="200025"/>
    <xdr:pic>
      <xdr:nvPicPr>
        <xdr:cNvPr id="106" name="image99.png">
          <a:extLst>
            <a:ext uri="{FF2B5EF4-FFF2-40B4-BE49-F238E27FC236}">
              <a16:creationId xmlns:a16="http://schemas.microsoft.com/office/drawing/2014/main" id="{00000000-0008-0000-0A00-00006A000000}"/>
            </a:ext>
          </a:extLst>
        </xdr:cNvPr>
        <xdr:cNvPicPr preferRelativeResize="0"/>
      </xdr:nvPicPr>
      <xdr:blipFill>
        <a:blip xmlns:r="http://schemas.openxmlformats.org/officeDocument/2006/relationships" r:embed="rId10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106</xdr:row>
      <xdr:rowOff>0</xdr:rowOff>
    </xdr:from>
    <xdr:ext cx="200025" cy="200025"/>
    <xdr:pic>
      <xdr:nvPicPr>
        <xdr:cNvPr id="107" name="image97.png">
          <a:extLst>
            <a:ext uri="{FF2B5EF4-FFF2-40B4-BE49-F238E27FC236}">
              <a16:creationId xmlns:a16="http://schemas.microsoft.com/office/drawing/2014/main" id="{00000000-0008-0000-0A00-00006B000000}"/>
            </a:ext>
          </a:extLst>
        </xdr:cNvPr>
        <xdr:cNvPicPr preferRelativeResize="0"/>
      </xdr:nvPicPr>
      <xdr:blipFill>
        <a:blip xmlns:r="http://schemas.openxmlformats.org/officeDocument/2006/relationships" r:embed="rId10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107</xdr:row>
      <xdr:rowOff>0</xdr:rowOff>
    </xdr:from>
    <xdr:ext cx="200025" cy="200025"/>
    <xdr:pic>
      <xdr:nvPicPr>
        <xdr:cNvPr id="108" name="image103.png">
          <a:extLst>
            <a:ext uri="{FF2B5EF4-FFF2-40B4-BE49-F238E27FC236}">
              <a16:creationId xmlns:a16="http://schemas.microsoft.com/office/drawing/2014/main" id="{00000000-0008-0000-0A00-00006C000000}"/>
            </a:ext>
          </a:extLst>
        </xdr:cNvPr>
        <xdr:cNvPicPr preferRelativeResize="0"/>
      </xdr:nvPicPr>
      <xdr:blipFill>
        <a:blip xmlns:r="http://schemas.openxmlformats.org/officeDocument/2006/relationships" r:embed="rId10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108</xdr:row>
      <xdr:rowOff>0</xdr:rowOff>
    </xdr:from>
    <xdr:ext cx="200025" cy="200025"/>
    <xdr:pic>
      <xdr:nvPicPr>
        <xdr:cNvPr id="109" name="image101.png">
          <a:extLst>
            <a:ext uri="{FF2B5EF4-FFF2-40B4-BE49-F238E27FC236}">
              <a16:creationId xmlns:a16="http://schemas.microsoft.com/office/drawing/2014/main" id="{00000000-0008-0000-0A00-00006D000000}"/>
            </a:ext>
          </a:extLst>
        </xdr:cNvPr>
        <xdr:cNvPicPr preferRelativeResize="0"/>
      </xdr:nvPicPr>
      <xdr:blipFill>
        <a:blip xmlns:r="http://schemas.openxmlformats.org/officeDocument/2006/relationships" r:embed="rId10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109</xdr:row>
      <xdr:rowOff>0</xdr:rowOff>
    </xdr:from>
    <xdr:ext cx="200025" cy="200025"/>
    <xdr:pic>
      <xdr:nvPicPr>
        <xdr:cNvPr id="110" name="image105.png">
          <a:extLst>
            <a:ext uri="{FF2B5EF4-FFF2-40B4-BE49-F238E27FC236}">
              <a16:creationId xmlns:a16="http://schemas.microsoft.com/office/drawing/2014/main" id="{00000000-0008-0000-0A00-00006E000000}"/>
            </a:ext>
          </a:extLst>
        </xdr:cNvPr>
        <xdr:cNvPicPr preferRelativeResize="0"/>
      </xdr:nvPicPr>
      <xdr:blipFill>
        <a:blip xmlns:r="http://schemas.openxmlformats.org/officeDocument/2006/relationships" r:embed="rId10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110</xdr:row>
      <xdr:rowOff>0</xdr:rowOff>
    </xdr:from>
    <xdr:ext cx="200025" cy="200025"/>
    <xdr:pic>
      <xdr:nvPicPr>
        <xdr:cNvPr id="111" name="image102.png">
          <a:extLst>
            <a:ext uri="{FF2B5EF4-FFF2-40B4-BE49-F238E27FC236}">
              <a16:creationId xmlns:a16="http://schemas.microsoft.com/office/drawing/2014/main" id="{00000000-0008-0000-0A00-00006F000000}"/>
            </a:ext>
          </a:extLst>
        </xdr:cNvPr>
        <xdr:cNvPicPr preferRelativeResize="0"/>
      </xdr:nvPicPr>
      <xdr:blipFill>
        <a:blip xmlns:r="http://schemas.openxmlformats.org/officeDocument/2006/relationships" r:embed="rId1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111</xdr:row>
      <xdr:rowOff>0</xdr:rowOff>
    </xdr:from>
    <xdr:ext cx="200025" cy="200025"/>
    <xdr:pic>
      <xdr:nvPicPr>
        <xdr:cNvPr id="112" name="image106.png">
          <a:extLst>
            <a:ext uri="{FF2B5EF4-FFF2-40B4-BE49-F238E27FC236}">
              <a16:creationId xmlns:a16="http://schemas.microsoft.com/office/drawing/2014/main" id="{00000000-0008-0000-0A00-000070000000}"/>
            </a:ext>
          </a:extLst>
        </xdr:cNvPr>
        <xdr:cNvPicPr preferRelativeResize="0"/>
      </xdr:nvPicPr>
      <xdr:blipFill>
        <a:blip xmlns:r="http://schemas.openxmlformats.org/officeDocument/2006/relationships" r:embed="rId1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112</xdr:row>
      <xdr:rowOff>0</xdr:rowOff>
    </xdr:from>
    <xdr:ext cx="200025" cy="200025"/>
    <xdr:pic>
      <xdr:nvPicPr>
        <xdr:cNvPr id="113" name="image104.png">
          <a:extLst>
            <a:ext uri="{FF2B5EF4-FFF2-40B4-BE49-F238E27FC236}">
              <a16:creationId xmlns:a16="http://schemas.microsoft.com/office/drawing/2014/main" id="{00000000-0008-0000-0A00-000071000000}"/>
            </a:ext>
          </a:extLst>
        </xdr:cNvPr>
        <xdr:cNvPicPr preferRelativeResize="0"/>
      </xdr:nvPicPr>
      <xdr:blipFill>
        <a:blip xmlns:r="http://schemas.openxmlformats.org/officeDocument/2006/relationships" r:embed="rId1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113</xdr:row>
      <xdr:rowOff>0</xdr:rowOff>
    </xdr:from>
    <xdr:ext cx="200025" cy="200025"/>
    <xdr:pic>
      <xdr:nvPicPr>
        <xdr:cNvPr id="114" name="image110.png">
          <a:extLst>
            <a:ext uri="{FF2B5EF4-FFF2-40B4-BE49-F238E27FC236}">
              <a16:creationId xmlns:a16="http://schemas.microsoft.com/office/drawing/2014/main" id="{00000000-0008-0000-0A00-000072000000}"/>
            </a:ext>
          </a:extLst>
        </xdr:cNvPr>
        <xdr:cNvPicPr preferRelativeResize="0"/>
      </xdr:nvPicPr>
      <xdr:blipFill>
        <a:blip xmlns:r="http://schemas.openxmlformats.org/officeDocument/2006/relationships" r:embed="rId1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114</xdr:row>
      <xdr:rowOff>0</xdr:rowOff>
    </xdr:from>
    <xdr:ext cx="200025" cy="200025"/>
    <xdr:pic>
      <xdr:nvPicPr>
        <xdr:cNvPr id="115" name="image111.png">
          <a:extLst>
            <a:ext uri="{FF2B5EF4-FFF2-40B4-BE49-F238E27FC236}">
              <a16:creationId xmlns:a16="http://schemas.microsoft.com/office/drawing/2014/main" id="{00000000-0008-0000-0A00-000073000000}"/>
            </a:ext>
          </a:extLst>
        </xdr:cNvPr>
        <xdr:cNvPicPr preferRelativeResize="0"/>
      </xdr:nvPicPr>
      <xdr:blipFill>
        <a:blip xmlns:r="http://schemas.openxmlformats.org/officeDocument/2006/relationships" r:embed="rId1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115</xdr:row>
      <xdr:rowOff>0</xdr:rowOff>
    </xdr:from>
    <xdr:ext cx="200025" cy="200025"/>
    <xdr:pic>
      <xdr:nvPicPr>
        <xdr:cNvPr id="116" name="image114.png">
          <a:extLst>
            <a:ext uri="{FF2B5EF4-FFF2-40B4-BE49-F238E27FC236}">
              <a16:creationId xmlns:a16="http://schemas.microsoft.com/office/drawing/2014/main" id="{00000000-0008-0000-0A00-000074000000}"/>
            </a:ext>
          </a:extLst>
        </xdr:cNvPr>
        <xdr:cNvPicPr preferRelativeResize="0"/>
      </xdr:nvPicPr>
      <xdr:blipFill>
        <a:blip xmlns:r="http://schemas.openxmlformats.org/officeDocument/2006/relationships" r:embed="rId1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116</xdr:row>
      <xdr:rowOff>0</xdr:rowOff>
    </xdr:from>
    <xdr:ext cx="200025" cy="200025"/>
    <xdr:pic>
      <xdr:nvPicPr>
        <xdr:cNvPr id="117" name="image138.png">
          <a:extLst>
            <a:ext uri="{FF2B5EF4-FFF2-40B4-BE49-F238E27FC236}">
              <a16:creationId xmlns:a16="http://schemas.microsoft.com/office/drawing/2014/main" id="{00000000-0008-0000-0A00-000075000000}"/>
            </a:ext>
          </a:extLst>
        </xdr:cNvPr>
        <xdr:cNvPicPr preferRelativeResize="0"/>
      </xdr:nvPicPr>
      <xdr:blipFill>
        <a:blip xmlns:r="http://schemas.openxmlformats.org/officeDocument/2006/relationships" r:embed="rId1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117</xdr:row>
      <xdr:rowOff>0</xdr:rowOff>
    </xdr:from>
    <xdr:ext cx="200025" cy="200025"/>
    <xdr:pic>
      <xdr:nvPicPr>
        <xdr:cNvPr id="118" name="image112.png">
          <a:extLst>
            <a:ext uri="{FF2B5EF4-FFF2-40B4-BE49-F238E27FC236}">
              <a16:creationId xmlns:a16="http://schemas.microsoft.com/office/drawing/2014/main" id="{00000000-0008-0000-0A00-000076000000}"/>
            </a:ext>
          </a:extLst>
        </xdr:cNvPr>
        <xdr:cNvPicPr preferRelativeResize="0"/>
      </xdr:nvPicPr>
      <xdr:blipFill>
        <a:blip xmlns:r="http://schemas.openxmlformats.org/officeDocument/2006/relationships" r:embed="rId1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118</xdr:row>
      <xdr:rowOff>0</xdr:rowOff>
    </xdr:from>
    <xdr:ext cx="200025" cy="200025"/>
    <xdr:pic>
      <xdr:nvPicPr>
        <xdr:cNvPr id="119" name="image108.png">
          <a:extLst>
            <a:ext uri="{FF2B5EF4-FFF2-40B4-BE49-F238E27FC236}">
              <a16:creationId xmlns:a16="http://schemas.microsoft.com/office/drawing/2014/main" id="{00000000-0008-0000-0A00-000077000000}"/>
            </a:ext>
          </a:extLst>
        </xdr:cNvPr>
        <xdr:cNvPicPr preferRelativeResize="0"/>
      </xdr:nvPicPr>
      <xdr:blipFill>
        <a:blip xmlns:r="http://schemas.openxmlformats.org/officeDocument/2006/relationships" r:embed="rId1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119</xdr:row>
      <xdr:rowOff>0</xdr:rowOff>
    </xdr:from>
    <xdr:ext cx="200025" cy="200025"/>
    <xdr:pic>
      <xdr:nvPicPr>
        <xdr:cNvPr id="120" name="image134.png">
          <a:extLst>
            <a:ext uri="{FF2B5EF4-FFF2-40B4-BE49-F238E27FC236}">
              <a16:creationId xmlns:a16="http://schemas.microsoft.com/office/drawing/2014/main" id="{00000000-0008-0000-0A00-000078000000}"/>
            </a:ext>
          </a:extLst>
        </xdr:cNvPr>
        <xdr:cNvPicPr preferRelativeResize="0"/>
      </xdr:nvPicPr>
      <xdr:blipFill>
        <a:blip xmlns:r="http://schemas.openxmlformats.org/officeDocument/2006/relationships" r:embed="rId1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120</xdr:row>
      <xdr:rowOff>0</xdr:rowOff>
    </xdr:from>
    <xdr:ext cx="200025" cy="200025"/>
    <xdr:pic>
      <xdr:nvPicPr>
        <xdr:cNvPr id="121" name="image115.png">
          <a:extLst>
            <a:ext uri="{FF2B5EF4-FFF2-40B4-BE49-F238E27FC236}">
              <a16:creationId xmlns:a16="http://schemas.microsoft.com/office/drawing/2014/main" id="{00000000-0008-0000-0A00-000079000000}"/>
            </a:ext>
          </a:extLst>
        </xdr:cNvPr>
        <xdr:cNvPicPr preferRelativeResize="0"/>
      </xdr:nvPicPr>
      <xdr:blipFill>
        <a:blip xmlns:r="http://schemas.openxmlformats.org/officeDocument/2006/relationships" r:embed="rId1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121</xdr:row>
      <xdr:rowOff>0</xdr:rowOff>
    </xdr:from>
    <xdr:ext cx="200025" cy="200025"/>
    <xdr:pic>
      <xdr:nvPicPr>
        <xdr:cNvPr id="122" name="image116.png">
          <a:extLst>
            <a:ext uri="{FF2B5EF4-FFF2-40B4-BE49-F238E27FC236}">
              <a16:creationId xmlns:a16="http://schemas.microsoft.com/office/drawing/2014/main" id="{00000000-0008-0000-0A00-00007A000000}"/>
            </a:ext>
          </a:extLst>
        </xdr:cNvPr>
        <xdr:cNvPicPr preferRelativeResize="0"/>
      </xdr:nvPicPr>
      <xdr:blipFill>
        <a:blip xmlns:r="http://schemas.openxmlformats.org/officeDocument/2006/relationships" r:embed="rId1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122</xdr:row>
      <xdr:rowOff>0</xdr:rowOff>
    </xdr:from>
    <xdr:ext cx="200025" cy="200025"/>
    <xdr:pic>
      <xdr:nvPicPr>
        <xdr:cNvPr id="123" name="image113.png">
          <a:extLst>
            <a:ext uri="{FF2B5EF4-FFF2-40B4-BE49-F238E27FC236}">
              <a16:creationId xmlns:a16="http://schemas.microsoft.com/office/drawing/2014/main" id="{00000000-0008-0000-0A00-00007B000000}"/>
            </a:ext>
          </a:extLst>
        </xdr:cNvPr>
        <xdr:cNvPicPr preferRelativeResize="0"/>
      </xdr:nvPicPr>
      <xdr:blipFill>
        <a:blip xmlns:r="http://schemas.openxmlformats.org/officeDocument/2006/relationships" r:embed="rId1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123</xdr:row>
      <xdr:rowOff>0</xdr:rowOff>
    </xdr:from>
    <xdr:ext cx="200025" cy="200025"/>
    <xdr:pic>
      <xdr:nvPicPr>
        <xdr:cNvPr id="124" name="image136.png">
          <a:extLst>
            <a:ext uri="{FF2B5EF4-FFF2-40B4-BE49-F238E27FC236}">
              <a16:creationId xmlns:a16="http://schemas.microsoft.com/office/drawing/2014/main" id="{00000000-0008-0000-0A00-00007C000000}"/>
            </a:ext>
          </a:extLst>
        </xdr:cNvPr>
        <xdr:cNvPicPr preferRelativeResize="0"/>
      </xdr:nvPicPr>
      <xdr:blipFill>
        <a:blip xmlns:r="http://schemas.openxmlformats.org/officeDocument/2006/relationships" r:embed="rId1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124</xdr:row>
      <xdr:rowOff>0</xdr:rowOff>
    </xdr:from>
    <xdr:ext cx="200025" cy="200025"/>
    <xdr:pic>
      <xdr:nvPicPr>
        <xdr:cNvPr id="125" name="image118.png">
          <a:extLst>
            <a:ext uri="{FF2B5EF4-FFF2-40B4-BE49-F238E27FC236}">
              <a16:creationId xmlns:a16="http://schemas.microsoft.com/office/drawing/2014/main" id="{00000000-0008-0000-0A00-00007D000000}"/>
            </a:ext>
          </a:extLst>
        </xdr:cNvPr>
        <xdr:cNvPicPr preferRelativeResize="0"/>
      </xdr:nvPicPr>
      <xdr:blipFill>
        <a:blip xmlns:r="http://schemas.openxmlformats.org/officeDocument/2006/relationships" r:embed="rId1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125</xdr:row>
      <xdr:rowOff>0</xdr:rowOff>
    </xdr:from>
    <xdr:ext cx="200025" cy="200025"/>
    <xdr:pic>
      <xdr:nvPicPr>
        <xdr:cNvPr id="126" name="image121.png">
          <a:extLst>
            <a:ext uri="{FF2B5EF4-FFF2-40B4-BE49-F238E27FC236}">
              <a16:creationId xmlns:a16="http://schemas.microsoft.com/office/drawing/2014/main" id="{00000000-0008-0000-0A00-00007E000000}"/>
            </a:ext>
          </a:extLst>
        </xdr:cNvPr>
        <xdr:cNvPicPr preferRelativeResize="0"/>
      </xdr:nvPicPr>
      <xdr:blipFill>
        <a:blip xmlns:r="http://schemas.openxmlformats.org/officeDocument/2006/relationships" r:embed="rId1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126</xdr:row>
      <xdr:rowOff>0</xdr:rowOff>
    </xdr:from>
    <xdr:ext cx="200025" cy="200025"/>
    <xdr:pic>
      <xdr:nvPicPr>
        <xdr:cNvPr id="127" name="image119.png">
          <a:extLst>
            <a:ext uri="{FF2B5EF4-FFF2-40B4-BE49-F238E27FC236}">
              <a16:creationId xmlns:a16="http://schemas.microsoft.com/office/drawing/2014/main" id="{00000000-0008-0000-0A00-00007F000000}"/>
            </a:ext>
          </a:extLst>
        </xdr:cNvPr>
        <xdr:cNvPicPr preferRelativeResize="0"/>
      </xdr:nvPicPr>
      <xdr:blipFill>
        <a:blip xmlns:r="http://schemas.openxmlformats.org/officeDocument/2006/relationships" r:embed="rId1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127</xdr:row>
      <xdr:rowOff>0</xdr:rowOff>
    </xdr:from>
    <xdr:ext cx="200025" cy="200025"/>
    <xdr:pic>
      <xdr:nvPicPr>
        <xdr:cNvPr id="128" name="image122.png">
          <a:extLst>
            <a:ext uri="{FF2B5EF4-FFF2-40B4-BE49-F238E27FC236}">
              <a16:creationId xmlns:a16="http://schemas.microsoft.com/office/drawing/2014/main" id="{00000000-0008-0000-0A00-000080000000}"/>
            </a:ext>
          </a:extLst>
        </xdr:cNvPr>
        <xdr:cNvPicPr preferRelativeResize="0"/>
      </xdr:nvPicPr>
      <xdr:blipFill>
        <a:blip xmlns:r="http://schemas.openxmlformats.org/officeDocument/2006/relationships" r:embed="rId1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128</xdr:row>
      <xdr:rowOff>0</xdr:rowOff>
    </xdr:from>
    <xdr:ext cx="200025" cy="200025"/>
    <xdr:pic>
      <xdr:nvPicPr>
        <xdr:cNvPr id="129" name="image125.png">
          <a:extLst>
            <a:ext uri="{FF2B5EF4-FFF2-40B4-BE49-F238E27FC236}">
              <a16:creationId xmlns:a16="http://schemas.microsoft.com/office/drawing/2014/main" id="{00000000-0008-0000-0A00-000081000000}"/>
            </a:ext>
          </a:extLst>
        </xdr:cNvPr>
        <xdr:cNvPicPr preferRelativeResize="0"/>
      </xdr:nvPicPr>
      <xdr:blipFill>
        <a:blip xmlns:r="http://schemas.openxmlformats.org/officeDocument/2006/relationships" r:embed="rId1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129</xdr:row>
      <xdr:rowOff>0</xdr:rowOff>
    </xdr:from>
    <xdr:ext cx="200025" cy="200025"/>
    <xdr:pic>
      <xdr:nvPicPr>
        <xdr:cNvPr id="130" name="image124.png">
          <a:extLst>
            <a:ext uri="{FF2B5EF4-FFF2-40B4-BE49-F238E27FC236}">
              <a16:creationId xmlns:a16="http://schemas.microsoft.com/office/drawing/2014/main" id="{00000000-0008-0000-0A00-000082000000}"/>
            </a:ext>
          </a:extLst>
        </xdr:cNvPr>
        <xdr:cNvPicPr preferRelativeResize="0"/>
      </xdr:nvPicPr>
      <xdr:blipFill>
        <a:blip xmlns:r="http://schemas.openxmlformats.org/officeDocument/2006/relationships" r:embed="rId1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130</xdr:row>
      <xdr:rowOff>0</xdr:rowOff>
    </xdr:from>
    <xdr:ext cx="200025" cy="200025"/>
    <xdr:pic>
      <xdr:nvPicPr>
        <xdr:cNvPr id="131" name="image127.png">
          <a:extLst>
            <a:ext uri="{FF2B5EF4-FFF2-40B4-BE49-F238E27FC236}">
              <a16:creationId xmlns:a16="http://schemas.microsoft.com/office/drawing/2014/main" id="{00000000-0008-0000-0A00-000083000000}"/>
            </a:ext>
          </a:extLst>
        </xdr:cNvPr>
        <xdr:cNvPicPr preferRelativeResize="0"/>
      </xdr:nvPicPr>
      <xdr:blipFill>
        <a:blip xmlns:r="http://schemas.openxmlformats.org/officeDocument/2006/relationships" r:embed="rId1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131</xdr:row>
      <xdr:rowOff>0</xdr:rowOff>
    </xdr:from>
    <xdr:ext cx="200025" cy="200025"/>
    <xdr:pic>
      <xdr:nvPicPr>
        <xdr:cNvPr id="132" name="image129.png">
          <a:extLst>
            <a:ext uri="{FF2B5EF4-FFF2-40B4-BE49-F238E27FC236}">
              <a16:creationId xmlns:a16="http://schemas.microsoft.com/office/drawing/2014/main" id="{00000000-0008-0000-0A00-000084000000}"/>
            </a:ext>
          </a:extLst>
        </xdr:cNvPr>
        <xdr:cNvPicPr preferRelativeResize="0"/>
      </xdr:nvPicPr>
      <xdr:blipFill>
        <a:blip xmlns:r="http://schemas.openxmlformats.org/officeDocument/2006/relationships" r:embed="rId1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132</xdr:row>
      <xdr:rowOff>0</xdr:rowOff>
    </xdr:from>
    <xdr:ext cx="200025" cy="200025"/>
    <xdr:pic>
      <xdr:nvPicPr>
        <xdr:cNvPr id="133" name="image126.png">
          <a:extLst>
            <a:ext uri="{FF2B5EF4-FFF2-40B4-BE49-F238E27FC236}">
              <a16:creationId xmlns:a16="http://schemas.microsoft.com/office/drawing/2014/main" id="{00000000-0008-0000-0A00-000085000000}"/>
            </a:ext>
          </a:extLst>
        </xdr:cNvPr>
        <xdr:cNvPicPr preferRelativeResize="0"/>
      </xdr:nvPicPr>
      <xdr:blipFill>
        <a:blip xmlns:r="http://schemas.openxmlformats.org/officeDocument/2006/relationships" r:embed="rId1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133</xdr:row>
      <xdr:rowOff>0</xdr:rowOff>
    </xdr:from>
    <xdr:ext cx="200025" cy="200025"/>
    <xdr:pic>
      <xdr:nvPicPr>
        <xdr:cNvPr id="134" name="image123.png">
          <a:extLst>
            <a:ext uri="{FF2B5EF4-FFF2-40B4-BE49-F238E27FC236}">
              <a16:creationId xmlns:a16="http://schemas.microsoft.com/office/drawing/2014/main" id="{00000000-0008-0000-0A00-000086000000}"/>
            </a:ext>
          </a:extLst>
        </xdr:cNvPr>
        <xdr:cNvPicPr preferRelativeResize="0"/>
      </xdr:nvPicPr>
      <xdr:blipFill>
        <a:blip xmlns:r="http://schemas.openxmlformats.org/officeDocument/2006/relationships" r:embed="rId1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134</xdr:row>
      <xdr:rowOff>0</xdr:rowOff>
    </xdr:from>
    <xdr:ext cx="200025" cy="200025"/>
    <xdr:pic>
      <xdr:nvPicPr>
        <xdr:cNvPr id="135" name="image130.png">
          <a:extLst>
            <a:ext uri="{FF2B5EF4-FFF2-40B4-BE49-F238E27FC236}">
              <a16:creationId xmlns:a16="http://schemas.microsoft.com/office/drawing/2014/main" id="{00000000-0008-0000-0A00-000087000000}"/>
            </a:ext>
          </a:extLst>
        </xdr:cNvPr>
        <xdr:cNvPicPr preferRelativeResize="0"/>
      </xdr:nvPicPr>
      <xdr:blipFill>
        <a:blip xmlns:r="http://schemas.openxmlformats.org/officeDocument/2006/relationships" r:embed="rId1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135</xdr:row>
      <xdr:rowOff>0</xdr:rowOff>
    </xdr:from>
    <xdr:ext cx="200025" cy="200025"/>
    <xdr:pic>
      <xdr:nvPicPr>
        <xdr:cNvPr id="136" name="image128.png">
          <a:extLst>
            <a:ext uri="{FF2B5EF4-FFF2-40B4-BE49-F238E27FC236}">
              <a16:creationId xmlns:a16="http://schemas.microsoft.com/office/drawing/2014/main" id="{00000000-0008-0000-0A00-000088000000}"/>
            </a:ext>
          </a:extLst>
        </xdr:cNvPr>
        <xdr:cNvPicPr preferRelativeResize="0"/>
      </xdr:nvPicPr>
      <xdr:blipFill>
        <a:blip xmlns:r="http://schemas.openxmlformats.org/officeDocument/2006/relationships" r:embed="rId1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136</xdr:row>
      <xdr:rowOff>0</xdr:rowOff>
    </xdr:from>
    <xdr:ext cx="200025" cy="200025"/>
    <xdr:pic>
      <xdr:nvPicPr>
        <xdr:cNvPr id="137" name="image120.png">
          <a:extLst>
            <a:ext uri="{FF2B5EF4-FFF2-40B4-BE49-F238E27FC236}">
              <a16:creationId xmlns:a16="http://schemas.microsoft.com/office/drawing/2014/main" id="{00000000-0008-0000-0A00-000089000000}"/>
            </a:ext>
          </a:extLst>
        </xdr:cNvPr>
        <xdr:cNvPicPr preferRelativeResize="0"/>
      </xdr:nvPicPr>
      <xdr:blipFill>
        <a:blip xmlns:r="http://schemas.openxmlformats.org/officeDocument/2006/relationships" r:embed="rId1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137</xdr:row>
      <xdr:rowOff>0</xdr:rowOff>
    </xdr:from>
    <xdr:ext cx="200025" cy="200025"/>
    <xdr:pic>
      <xdr:nvPicPr>
        <xdr:cNvPr id="138" name="image131.png">
          <a:extLst>
            <a:ext uri="{FF2B5EF4-FFF2-40B4-BE49-F238E27FC236}">
              <a16:creationId xmlns:a16="http://schemas.microsoft.com/office/drawing/2014/main" id="{00000000-0008-0000-0A00-00008A000000}"/>
            </a:ext>
          </a:extLst>
        </xdr:cNvPr>
        <xdr:cNvPicPr preferRelativeResize="0"/>
      </xdr:nvPicPr>
      <xdr:blipFill>
        <a:blip xmlns:r="http://schemas.openxmlformats.org/officeDocument/2006/relationships" r:embed="rId1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138</xdr:row>
      <xdr:rowOff>0</xdr:rowOff>
    </xdr:from>
    <xdr:ext cx="200025" cy="200025"/>
    <xdr:pic>
      <xdr:nvPicPr>
        <xdr:cNvPr id="139" name="image133.png">
          <a:extLst>
            <a:ext uri="{FF2B5EF4-FFF2-40B4-BE49-F238E27FC236}">
              <a16:creationId xmlns:a16="http://schemas.microsoft.com/office/drawing/2014/main" id="{00000000-0008-0000-0A00-00008B000000}"/>
            </a:ext>
          </a:extLst>
        </xdr:cNvPr>
        <xdr:cNvPicPr preferRelativeResize="0"/>
      </xdr:nvPicPr>
      <xdr:blipFill>
        <a:blip xmlns:r="http://schemas.openxmlformats.org/officeDocument/2006/relationships" r:embed="rId1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73</xdr:col>
      <xdr:colOff>0</xdr:colOff>
      <xdr:row>1</xdr:row>
      <xdr:rowOff>0</xdr:rowOff>
    </xdr:from>
    <xdr:ext cx="200025" cy="200025"/>
    <xdr:pic>
      <xdr:nvPicPr>
        <xdr:cNvPr id="2" name="image17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2</xdr:row>
      <xdr:rowOff>0</xdr:rowOff>
    </xdr:from>
    <xdr:ext cx="200025" cy="200025"/>
    <xdr:pic>
      <xdr:nvPicPr>
        <xdr:cNvPr id="3" name="image11.p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3</xdr:row>
      <xdr:rowOff>0</xdr:rowOff>
    </xdr:from>
    <xdr:ext cx="200025" cy="2000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4</xdr:row>
      <xdr:rowOff>0</xdr:rowOff>
    </xdr:from>
    <xdr:ext cx="200025" cy="200025"/>
    <xdr:pic>
      <xdr:nvPicPr>
        <xdr:cNvPr id="5" name="image18.p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5</xdr:row>
      <xdr:rowOff>0</xdr:rowOff>
    </xdr:from>
    <xdr:ext cx="200025" cy="200025"/>
    <xdr:pic>
      <xdr:nvPicPr>
        <xdr:cNvPr id="6" name="image19.p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6</xdr:row>
      <xdr:rowOff>0</xdr:rowOff>
    </xdr:from>
    <xdr:ext cx="200025" cy="200025"/>
    <xdr:pic>
      <xdr:nvPicPr>
        <xdr:cNvPr id="7" name="image7.p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7</xdr:row>
      <xdr:rowOff>0</xdr:rowOff>
    </xdr:from>
    <xdr:ext cx="200025" cy="200025"/>
    <xdr:pic>
      <xdr:nvPicPr>
        <xdr:cNvPr id="8" name="image9.png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8</xdr:row>
      <xdr:rowOff>0</xdr:rowOff>
    </xdr:from>
    <xdr:ext cx="200025" cy="200025"/>
    <xdr:pic>
      <xdr:nvPicPr>
        <xdr:cNvPr id="9" name="image13.png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9</xdr:row>
      <xdr:rowOff>0</xdr:rowOff>
    </xdr:from>
    <xdr:ext cx="200025" cy="200025"/>
    <xdr:pic>
      <xdr:nvPicPr>
        <xdr:cNvPr id="10" name="image5.png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10</xdr:row>
      <xdr:rowOff>0</xdr:rowOff>
    </xdr:from>
    <xdr:ext cx="200025" cy="200025"/>
    <xdr:pic>
      <xdr:nvPicPr>
        <xdr:cNvPr id="11" name="image6.png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11</xdr:row>
      <xdr:rowOff>0</xdr:rowOff>
    </xdr:from>
    <xdr:ext cx="200025" cy="200025"/>
    <xdr:pic>
      <xdr:nvPicPr>
        <xdr:cNvPr id="12" name="image51.png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12</xdr:row>
      <xdr:rowOff>0</xdr:rowOff>
    </xdr:from>
    <xdr:ext cx="200025" cy="200025"/>
    <xdr:pic>
      <xdr:nvPicPr>
        <xdr:cNvPr id="13" name="image20.png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13</xdr:row>
      <xdr:rowOff>0</xdr:rowOff>
    </xdr:from>
    <xdr:ext cx="200025" cy="200025"/>
    <xdr:pic>
      <xdr:nvPicPr>
        <xdr:cNvPr id="14" name="image12.png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14</xdr:row>
      <xdr:rowOff>0</xdr:rowOff>
    </xdr:from>
    <xdr:ext cx="200025" cy="200025"/>
    <xdr:pic>
      <xdr:nvPicPr>
        <xdr:cNvPr id="15" name="image1.png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15</xdr:row>
      <xdr:rowOff>0</xdr:rowOff>
    </xdr:from>
    <xdr:ext cx="200025" cy="200025"/>
    <xdr:pic>
      <xdr:nvPicPr>
        <xdr:cNvPr id="16" name="image10.png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16</xdr:row>
      <xdr:rowOff>0</xdr:rowOff>
    </xdr:from>
    <xdr:ext cx="200025" cy="200025"/>
    <xdr:pic>
      <xdr:nvPicPr>
        <xdr:cNvPr id="17" name="image15.png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17</xdr:row>
      <xdr:rowOff>0</xdr:rowOff>
    </xdr:from>
    <xdr:ext cx="200025" cy="200025"/>
    <xdr:pic>
      <xdr:nvPicPr>
        <xdr:cNvPr id="18" name="image135.png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18</xdr:row>
      <xdr:rowOff>0</xdr:rowOff>
    </xdr:from>
    <xdr:ext cx="200025" cy="200025"/>
    <xdr:pic>
      <xdr:nvPicPr>
        <xdr:cNvPr id="19" name="image3.png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19</xdr:row>
      <xdr:rowOff>0</xdr:rowOff>
    </xdr:from>
    <xdr:ext cx="200025" cy="200025"/>
    <xdr:pic>
      <xdr:nvPicPr>
        <xdr:cNvPr id="20" name="image69.png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20</xdr:row>
      <xdr:rowOff>0</xdr:rowOff>
    </xdr:from>
    <xdr:ext cx="200025" cy="200025"/>
    <xdr:pic>
      <xdr:nvPicPr>
        <xdr:cNvPr id="21" name="image14.png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21</xdr:row>
      <xdr:rowOff>0</xdr:rowOff>
    </xdr:from>
    <xdr:ext cx="200025" cy="200025"/>
    <xdr:pic>
      <xdr:nvPicPr>
        <xdr:cNvPr id="22" name="image22.png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22</xdr:row>
      <xdr:rowOff>0</xdr:rowOff>
    </xdr:from>
    <xdr:ext cx="200025" cy="200025"/>
    <xdr:pic>
      <xdr:nvPicPr>
        <xdr:cNvPr id="23" name="image16.png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23</xdr:row>
      <xdr:rowOff>0</xdr:rowOff>
    </xdr:from>
    <xdr:ext cx="200025" cy="200025"/>
    <xdr:pic>
      <xdr:nvPicPr>
        <xdr:cNvPr id="24" name="image21.png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24</xdr:row>
      <xdr:rowOff>0</xdr:rowOff>
    </xdr:from>
    <xdr:ext cx="200025" cy="200025"/>
    <xdr:pic>
      <xdr:nvPicPr>
        <xdr:cNvPr id="25" name="image4.png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25</xdr:row>
      <xdr:rowOff>0</xdr:rowOff>
    </xdr:from>
    <xdr:ext cx="200025" cy="200025"/>
    <xdr:pic>
      <xdr:nvPicPr>
        <xdr:cNvPr id="26" name="image8.png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26</xdr:row>
      <xdr:rowOff>0</xdr:rowOff>
    </xdr:from>
    <xdr:ext cx="200025" cy="200025"/>
    <xdr:pic>
      <xdr:nvPicPr>
        <xdr:cNvPr id="27" name="image38.png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27</xdr:row>
      <xdr:rowOff>0</xdr:rowOff>
    </xdr:from>
    <xdr:ext cx="200025" cy="200025"/>
    <xdr:pic>
      <xdr:nvPicPr>
        <xdr:cNvPr id="28" name="image29.png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28</xdr:row>
      <xdr:rowOff>0</xdr:rowOff>
    </xdr:from>
    <xdr:ext cx="200025" cy="200025"/>
    <xdr:pic>
      <xdr:nvPicPr>
        <xdr:cNvPr id="29" name="image23.png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29</xdr:row>
      <xdr:rowOff>0</xdr:rowOff>
    </xdr:from>
    <xdr:ext cx="200025" cy="200025"/>
    <xdr:pic>
      <xdr:nvPicPr>
        <xdr:cNvPr id="30" name="image26.png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30</xdr:row>
      <xdr:rowOff>0</xdr:rowOff>
    </xdr:from>
    <xdr:ext cx="200025" cy="200025"/>
    <xdr:pic>
      <xdr:nvPicPr>
        <xdr:cNvPr id="31" name="image25.png">
          <a:extLst>
            <a:ext uri="{FF2B5EF4-FFF2-40B4-BE49-F238E27FC236}">
              <a16:creationId xmlns:a16="http://schemas.microsoft.com/office/drawing/2014/main" id="{00000000-0008-0000-0C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31</xdr:row>
      <xdr:rowOff>0</xdr:rowOff>
    </xdr:from>
    <xdr:ext cx="200025" cy="200025"/>
    <xdr:pic>
      <xdr:nvPicPr>
        <xdr:cNvPr id="32" name="image35.png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32</xdr:row>
      <xdr:rowOff>0</xdr:rowOff>
    </xdr:from>
    <xdr:ext cx="200025" cy="200025"/>
    <xdr:pic>
      <xdr:nvPicPr>
        <xdr:cNvPr id="33" name="image31.png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33</xdr:row>
      <xdr:rowOff>0</xdr:rowOff>
    </xdr:from>
    <xdr:ext cx="200025" cy="200025"/>
    <xdr:pic>
      <xdr:nvPicPr>
        <xdr:cNvPr id="34" name="image37.png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34</xdr:row>
      <xdr:rowOff>0</xdr:rowOff>
    </xdr:from>
    <xdr:ext cx="200025" cy="200025"/>
    <xdr:pic>
      <xdr:nvPicPr>
        <xdr:cNvPr id="35" name="image36.png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35</xdr:row>
      <xdr:rowOff>0</xdr:rowOff>
    </xdr:from>
    <xdr:ext cx="200025" cy="200025"/>
    <xdr:pic>
      <xdr:nvPicPr>
        <xdr:cNvPr id="36" name="image55.png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36</xdr:row>
      <xdr:rowOff>0</xdr:rowOff>
    </xdr:from>
    <xdr:ext cx="200025" cy="200025"/>
    <xdr:pic>
      <xdr:nvPicPr>
        <xdr:cNvPr id="37" name="image33.png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37</xdr:row>
      <xdr:rowOff>0</xdr:rowOff>
    </xdr:from>
    <xdr:ext cx="200025" cy="200025"/>
    <xdr:pic>
      <xdr:nvPicPr>
        <xdr:cNvPr id="38" name="image40.png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38</xdr:row>
      <xdr:rowOff>0</xdr:rowOff>
    </xdr:from>
    <xdr:ext cx="200025" cy="200025"/>
    <xdr:pic>
      <xdr:nvPicPr>
        <xdr:cNvPr id="39" name="image27.png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39</xdr:row>
      <xdr:rowOff>0</xdr:rowOff>
    </xdr:from>
    <xdr:ext cx="200025" cy="200025"/>
    <xdr:pic>
      <xdr:nvPicPr>
        <xdr:cNvPr id="40" name="image32.png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40</xdr:row>
      <xdr:rowOff>0</xdr:rowOff>
    </xdr:from>
    <xdr:ext cx="200025" cy="200025"/>
    <xdr:pic>
      <xdr:nvPicPr>
        <xdr:cNvPr id="41" name="image24.png">
          <a:extLst>
            <a:ext uri="{FF2B5EF4-FFF2-40B4-BE49-F238E27FC236}">
              <a16:creationId xmlns:a16="http://schemas.microsoft.com/office/drawing/2014/main" id="{00000000-0008-0000-0C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41</xdr:row>
      <xdr:rowOff>0</xdr:rowOff>
    </xdr:from>
    <xdr:ext cx="200025" cy="200025"/>
    <xdr:pic>
      <xdr:nvPicPr>
        <xdr:cNvPr id="42" name="image41.png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42</xdr:row>
      <xdr:rowOff>0</xdr:rowOff>
    </xdr:from>
    <xdr:ext cx="200025" cy="200025"/>
    <xdr:pic>
      <xdr:nvPicPr>
        <xdr:cNvPr id="43" name="image34.png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43</xdr:row>
      <xdr:rowOff>0</xdr:rowOff>
    </xdr:from>
    <xdr:ext cx="200025" cy="200025"/>
    <xdr:pic>
      <xdr:nvPicPr>
        <xdr:cNvPr id="44" name="image39.png">
          <a:extLst>
            <a:ext uri="{FF2B5EF4-FFF2-40B4-BE49-F238E27FC236}">
              <a16:creationId xmlns:a16="http://schemas.microsoft.com/office/drawing/2014/main" id="{00000000-0008-0000-0C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44</xdr:row>
      <xdr:rowOff>0</xdr:rowOff>
    </xdr:from>
    <xdr:ext cx="200025" cy="200025"/>
    <xdr:pic>
      <xdr:nvPicPr>
        <xdr:cNvPr id="45" name="image30.png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PicPr preferRelativeResize="0"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45</xdr:row>
      <xdr:rowOff>0</xdr:rowOff>
    </xdr:from>
    <xdr:ext cx="200025" cy="200025"/>
    <xdr:pic>
      <xdr:nvPicPr>
        <xdr:cNvPr id="46" name="image28.png">
          <a:extLst>
            <a:ext uri="{FF2B5EF4-FFF2-40B4-BE49-F238E27FC236}">
              <a16:creationId xmlns:a16="http://schemas.microsoft.com/office/drawing/2014/main" id="{00000000-0008-0000-0C00-00002E000000}"/>
            </a:ext>
          </a:extLst>
        </xdr:cNvPr>
        <xdr:cNvPicPr preferRelativeResize="0"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46</xdr:row>
      <xdr:rowOff>0</xdr:rowOff>
    </xdr:from>
    <xdr:ext cx="200025" cy="200025"/>
    <xdr:pic>
      <xdr:nvPicPr>
        <xdr:cNvPr id="47" name="image59.png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PicPr preferRelativeResize="0"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47</xdr:row>
      <xdr:rowOff>0</xdr:rowOff>
    </xdr:from>
    <xdr:ext cx="200025" cy="200025"/>
    <xdr:pic>
      <xdr:nvPicPr>
        <xdr:cNvPr id="48" name="image43.png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 preferRelativeResize="0"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48</xdr:row>
      <xdr:rowOff>0</xdr:rowOff>
    </xdr:from>
    <xdr:ext cx="200025" cy="200025"/>
    <xdr:pic>
      <xdr:nvPicPr>
        <xdr:cNvPr id="49" name="image42.png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PicPr preferRelativeResize="0"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49</xdr:row>
      <xdr:rowOff>0</xdr:rowOff>
    </xdr:from>
    <xdr:ext cx="200025" cy="200025"/>
    <xdr:pic>
      <xdr:nvPicPr>
        <xdr:cNvPr id="50" name="image107.png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PicPr preferRelativeResize="0"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50</xdr:row>
      <xdr:rowOff>0</xdr:rowOff>
    </xdr:from>
    <xdr:ext cx="200025" cy="200025"/>
    <xdr:pic>
      <xdr:nvPicPr>
        <xdr:cNvPr id="51" name="image44.png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PicPr preferRelativeResize="0"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51</xdr:row>
      <xdr:rowOff>0</xdr:rowOff>
    </xdr:from>
    <xdr:ext cx="200025" cy="200025"/>
    <xdr:pic>
      <xdr:nvPicPr>
        <xdr:cNvPr id="52" name="image46.png">
          <a:extLst>
            <a:ext uri="{FF2B5EF4-FFF2-40B4-BE49-F238E27FC236}">
              <a16:creationId xmlns:a16="http://schemas.microsoft.com/office/drawing/2014/main" id="{00000000-0008-0000-0C00-000034000000}"/>
            </a:ext>
          </a:extLst>
        </xdr:cNvPr>
        <xdr:cNvPicPr preferRelativeResize="0"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52</xdr:row>
      <xdr:rowOff>0</xdr:rowOff>
    </xdr:from>
    <xdr:ext cx="200025" cy="200025"/>
    <xdr:pic>
      <xdr:nvPicPr>
        <xdr:cNvPr id="53" name="image52.png">
          <a:extLst>
            <a:ext uri="{FF2B5EF4-FFF2-40B4-BE49-F238E27FC236}">
              <a16:creationId xmlns:a16="http://schemas.microsoft.com/office/drawing/2014/main" id="{00000000-0008-0000-0C00-000035000000}"/>
            </a:ext>
          </a:extLst>
        </xdr:cNvPr>
        <xdr:cNvPicPr preferRelativeResize="0"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53</xdr:row>
      <xdr:rowOff>0</xdr:rowOff>
    </xdr:from>
    <xdr:ext cx="200025" cy="200025"/>
    <xdr:pic>
      <xdr:nvPicPr>
        <xdr:cNvPr id="54" name="image57.png">
          <a:extLst>
            <a:ext uri="{FF2B5EF4-FFF2-40B4-BE49-F238E27FC236}">
              <a16:creationId xmlns:a16="http://schemas.microsoft.com/office/drawing/2014/main" id="{00000000-0008-0000-0C00-000036000000}"/>
            </a:ext>
          </a:extLst>
        </xdr:cNvPr>
        <xdr:cNvPicPr preferRelativeResize="0"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54</xdr:row>
      <xdr:rowOff>0</xdr:rowOff>
    </xdr:from>
    <xdr:ext cx="200025" cy="200025"/>
    <xdr:pic>
      <xdr:nvPicPr>
        <xdr:cNvPr id="55" name="image66.png">
          <a:extLst>
            <a:ext uri="{FF2B5EF4-FFF2-40B4-BE49-F238E27FC236}">
              <a16:creationId xmlns:a16="http://schemas.microsoft.com/office/drawing/2014/main" id="{00000000-0008-0000-0C00-000037000000}"/>
            </a:ext>
          </a:extLst>
        </xdr:cNvPr>
        <xdr:cNvPicPr preferRelativeResize="0"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55</xdr:row>
      <xdr:rowOff>0</xdr:rowOff>
    </xdr:from>
    <xdr:ext cx="200025" cy="200025"/>
    <xdr:pic>
      <xdr:nvPicPr>
        <xdr:cNvPr id="56" name="image49.png">
          <a:extLst>
            <a:ext uri="{FF2B5EF4-FFF2-40B4-BE49-F238E27FC236}">
              <a16:creationId xmlns:a16="http://schemas.microsoft.com/office/drawing/2014/main" id="{00000000-0008-0000-0C00-000038000000}"/>
            </a:ext>
          </a:extLst>
        </xdr:cNvPr>
        <xdr:cNvPicPr preferRelativeResize="0"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56</xdr:row>
      <xdr:rowOff>0</xdr:rowOff>
    </xdr:from>
    <xdr:ext cx="200025" cy="200025"/>
    <xdr:pic>
      <xdr:nvPicPr>
        <xdr:cNvPr id="57" name="image58.png">
          <a:extLst>
            <a:ext uri="{FF2B5EF4-FFF2-40B4-BE49-F238E27FC236}">
              <a16:creationId xmlns:a16="http://schemas.microsoft.com/office/drawing/2014/main" id="{00000000-0008-0000-0C00-000039000000}"/>
            </a:ext>
          </a:extLst>
        </xdr:cNvPr>
        <xdr:cNvPicPr preferRelativeResize="0"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57</xdr:row>
      <xdr:rowOff>0</xdr:rowOff>
    </xdr:from>
    <xdr:ext cx="200025" cy="200025"/>
    <xdr:pic>
      <xdr:nvPicPr>
        <xdr:cNvPr id="58" name="image117.png">
          <a:extLst>
            <a:ext uri="{FF2B5EF4-FFF2-40B4-BE49-F238E27FC236}">
              <a16:creationId xmlns:a16="http://schemas.microsoft.com/office/drawing/2014/main" id="{00000000-0008-0000-0C00-00003A000000}"/>
            </a:ext>
          </a:extLst>
        </xdr:cNvPr>
        <xdr:cNvPicPr preferRelativeResize="0"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58</xdr:row>
      <xdr:rowOff>0</xdr:rowOff>
    </xdr:from>
    <xdr:ext cx="200025" cy="200025"/>
    <xdr:pic>
      <xdr:nvPicPr>
        <xdr:cNvPr id="59" name="image90.png">
          <a:extLst>
            <a:ext uri="{FF2B5EF4-FFF2-40B4-BE49-F238E27FC236}">
              <a16:creationId xmlns:a16="http://schemas.microsoft.com/office/drawing/2014/main" id="{00000000-0008-0000-0C00-00003B000000}"/>
            </a:ext>
          </a:extLst>
        </xdr:cNvPr>
        <xdr:cNvPicPr preferRelativeResize="0"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59</xdr:row>
      <xdr:rowOff>0</xdr:rowOff>
    </xdr:from>
    <xdr:ext cx="200025" cy="200025"/>
    <xdr:pic>
      <xdr:nvPicPr>
        <xdr:cNvPr id="60" name="image47.png">
          <a:extLst>
            <a:ext uri="{FF2B5EF4-FFF2-40B4-BE49-F238E27FC236}">
              <a16:creationId xmlns:a16="http://schemas.microsoft.com/office/drawing/2014/main" id="{00000000-0008-0000-0C00-00003C000000}"/>
            </a:ext>
          </a:extLst>
        </xdr:cNvPr>
        <xdr:cNvPicPr preferRelativeResize="0"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60</xdr:row>
      <xdr:rowOff>0</xdr:rowOff>
    </xdr:from>
    <xdr:ext cx="200025" cy="200025"/>
    <xdr:pic>
      <xdr:nvPicPr>
        <xdr:cNvPr id="61" name="image60.png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PicPr preferRelativeResize="0"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61</xdr:row>
      <xdr:rowOff>0</xdr:rowOff>
    </xdr:from>
    <xdr:ext cx="200025" cy="200025"/>
    <xdr:pic>
      <xdr:nvPicPr>
        <xdr:cNvPr id="62" name="image54.png">
          <a:extLst>
            <a:ext uri="{FF2B5EF4-FFF2-40B4-BE49-F238E27FC236}">
              <a16:creationId xmlns:a16="http://schemas.microsoft.com/office/drawing/2014/main" id="{00000000-0008-0000-0C00-00003E000000}"/>
            </a:ext>
          </a:extLst>
        </xdr:cNvPr>
        <xdr:cNvPicPr preferRelativeResize="0"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62</xdr:row>
      <xdr:rowOff>0</xdr:rowOff>
    </xdr:from>
    <xdr:ext cx="200025" cy="200025"/>
    <xdr:pic>
      <xdr:nvPicPr>
        <xdr:cNvPr id="63" name="image45.png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PicPr preferRelativeResize="0"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63</xdr:row>
      <xdr:rowOff>0</xdr:rowOff>
    </xdr:from>
    <xdr:ext cx="200025" cy="200025"/>
    <xdr:pic>
      <xdr:nvPicPr>
        <xdr:cNvPr id="64" name="image48.png">
          <a:extLst>
            <a:ext uri="{FF2B5EF4-FFF2-40B4-BE49-F238E27FC236}">
              <a16:creationId xmlns:a16="http://schemas.microsoft.com/office/drawing/2014/main" id="{00000000-0008-0000-0C00-000040000000}"/>
            </a:ext>
          </a:extLst>
        </xdr:cNvPr>
        <xdr:cNvPicPr preferRelativeResize="0"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64</xdr:row>
      <xdr:rowOff>0</xdr:rowOff>
    </xdr:from>
    <xdr:ext cx="200025" cy="200025"/>
    <xdr:pic>
      <xdr:nvPicPr>
        <xdr:cNvPr id="65" name="image53.png">
          <a:extLst>
            <a:ext uri="{FF2B5EF4-FFF2-40B4-BE49-F238E27FC236}">
              <a16:creationId xmlns:a16="http://schemas.microsoft.com/office/drawing/2014/main" id="{00000000-0008-0000-0C00-000041000000}"/>
            </a:ext>
          </a:extLst>
        </xdr:cNvPr>
        <xdr:cNvPicPr preferRelativeResize="0"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65</xdr:row>
      <xdr:rowOff>0</xdr:rowOff>
    </xdr:from>
    <xdr:ext cx="200025" cy="200025"/>
    <xdr:pic>
      <xdr:nvPicPr>
        <xdr:cNvPr id="66" name="image50.png">
          <a:extLst>
            <a:ext uri="{FF2B5EF4-FFF2-40B4-BE49-F238E27FC236}">
              <a16:creationId xmlns:a16="http://schemas.microsoft.com/office/drawing/2014/main" id="{00000000-0008-0000-0C00-000042000000}"/>
            </a:ext>
          </a:extLst>
        </xdr:cNvPr>
        <xdr:cNvPicPr preferRelativeResize="0"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66</xdr:row>
      <xdr:rowOff>0</xdr:rowOff>
    </xdr:from>
    <xdr:ext cx="200025" cy="200025"/>
    <xdr:pic>
      <xdr:nvPicPr>
        <xdr:cNvPr id="67" name="image56.png">
          <a:extLst>
            <a:ext uri="{FF2B5EF4-FFF2-40B4-BE49-F238E27FC236}">
              <a16:creationId xmlns:a16="http://schemas.microsoft.com/office/drawing/2014/main" id="{00000000-0008-0000-0C00-000043000000}"/>
            </a:ext>
          </a:extLst>
        </xdr:cNvPr>
        <xdr:cNvPicPr preferRelativeResize="0"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67</xdr:row>
      <xdr:rowOff>0</xdr:rowOff>
    </xdr:from>
    <xdr:ext cx="200025" cy="200025"/>
    <xdr:pic>
      <xdr:nvPicPr>
        <xdr:cNvPr id="68" name="image76.png">
          <a:extLst>
            <a:ext uri="{FF2B5EF4-FFF2-40B4-BE49-F238E27FC236}">
              <a16:creationId xmlns:a16="http://schemas.microsoft.com/office/drawing/2014/main" id="{00000000-0008-0000-0C00-000044000000}"/>
            </a:ext>
          </a:extLst>
        </xdr:cNvPr>
        <xdr:cNvPicPr preferRelativeResize="0"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68</xdr:row>
      <xdr:rowOff>0</xdr:rowOff>
    </xdr:from>
    <xdr:ext cx="200025" cy="200025"/>
    <xdr:pic>
      <xdr:nvPicPr>
        <xdr:cNvPr id="69" name="image62.png">
          <a:extLst>
            <a:ext uri="{FF2B5EF4-FFF2-40B4-BE49-F238E27FC236}">
              <a16:creationId xmlns:a16="http://schemas.microsoft.com/office/drawing/2014/main" id="{00000000-0008-0000-0C00-000045000000}"/>
            </a:ext>
          </a:extLst>
        </xdr:cNvPr>
        <xdr:cNvPicPr preferRelativeResize="0"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69</xdr:row>
      <xdr:rowOff>0</xdr:rowOff>
    </xdr:from>
    <xdr:ext cx="200025" cy="200025"/>
    <xdr:pic>
      <xdr:nvPicPr>
        <xdr:cNvPr id="70" name="image61.png">
          <a:extLst>
            <a:ext uri="{FF2B5EF4-FFF2-40B4-BE49-F238E27FC236}">
              <a16:creationId xmlns:a16="http://schemas.microsoft.com/office/drawing/2014/main" id="{00000000-0008-0000-0C00-000046000000}"/>
            </a:ext>
          </a:extLst>
        </xdr:cNvPr>
        <xdr:cNvPicPr preferRelativeResize="0"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70</xdr:row>
      <xdr:rowOff>0</xdr:rowOff>
    </xdr:from>
    <xdr:ext cx="200025" cy="200025"/>
    <xdr:pic>
      <xdr:nvPicPr>
        <xdr:cNvPr id="71" name="image65.png">
          <a:extLst>
            <a:ext uri="{FF2B5EF4-FFF2-40B4-BE49-F238E27FC236}">
              <a16:creationId xmlns:a16="http://schemas.microsoft.com/office/drawing/2014/main" id="{00000000-0008-0000-0C00-000047000000}"/>
            </a:ext>
          </a:extLst>
        </xdr:cNvPr>
        <xdr:cNvPicPr preferRelativeResize="0"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71</xdr:row>
      <xdr:rowOff>0</xdr:rowOff>
    </xdr:from>
    <xdr:ext cx="200025" cy="200025"/>
    <xdr:pic>
      <xdr:nvPicPr>
        <xdr:cNvPr id="72" name="image68.png">
          <a:extLst>
            <a:ext uri="{FF2B5EF4-FFF2-40B4-BE49-F238E27FC236}">
              <a16:creationId xmlns:a16="http://schemas.microsoft.com/office/drawing/2014/main" id="{00000000-0008-0000-0C00-000048000000}"/>
            </a:ext>
          </a:extLst>
        </xdr:cNvPr>
        <xdr:cNvPicPr preferRelativeResize="0"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72</xdr:row>
      <xdr:rowOff>0</xdr:rowOff>
    </xdr:from>
    <xdr:ext cx="200025" cy="200025"/>
    <xdr:pic>
      <xdr:nvPicPr>
        <xdr:cNvPr id="73" name="image67.png">
          <a:extLst>
            <a:ext uri="{FF2B5EF4-FFF2-40B4-BE49-F238E27FC236}">
              <a16:creationId xmlns:a16="http://schemas.microsoft.com/office/drawing/2014/main" id="{00000000-0008-0000-0C00-000049000000}"/>
            </a:ext>
          </a:extLst>
        </xdr:cNvPr>
        <xdr:cNvPicPr preferRelativeResize="0"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73</xdr:row>
      <xdr:rowOff>0</xdr:rowOff>
    </xdr:from>
    <xdr:ext cx="200025" cy="200025"/>
    <xdr:pic>
      <xdr:nvPicPr>
        <xdr:cNvPr id="74" name="image63.png">
          <a:extLst>
            <a:ext uri="{FF2B5EF4-FFF2-40B4-BE49-F238E27FC236}">
              <a16:creationId xmlns:a16="http://schemas.microsoft.com/office/drawing/2014/main" id="{00000000-0008-0000-0C00-00004A000000}"/>
            </a:ext>
          </a:extLst>
        </xdr:cNvPr>
        <xdr:cNvPicPr preferRelativeResize="0"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74</xdr:row>
      <xdr:rowOff>0</xdr:rowOff>
    </xdr:from>
    <xdr:ext cx="200025" cy="200025"/>
    <xdr:pic>
      <xdr:nvPicPr>
        <xdr:cNvPr id="75" name="image64.png">
          <a:extLst>
            <a:ext uri="{FF2B5EF4-FFF2-40B4-BE49-F238E27FC236}">
              <a16:creationId xmlns:a16="http://schemas.microsoft.com/office/drawing/2014/main" id="{00000000-0008-0000-0C00-00004B000000}"/>
            </a:ext>
          </a:extLst>
        </xdr:cNvPr>
        <xdr:cNvPicPr preferRelativeResize="0"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75</xdr:row>
      <xdr:rowOff>0</xdr:rowOff>
    </xdr:from>
    <xdr:ext cx="200025" cy="200025"/>
    <xdr:pic>
      <xdr:nvPicPr>
        <xdr:cNvPr id="76" name="image71.png">
          <a:extLst>
            <a:ext uri="{FF2B5EF4-FFF2-40B4-BE49-F238E27FC236}">
              <a16:creationId xmlns:a16="http://schemas.microsoft.com/office/drawing/2014/main" id="{00000000-0008-0000-0C00-00004C000000}"/>
            </a:ext>
          </a:extLst>
        </xdr:cNvPr>
        <xdr:cNvPicPr preferRelativeResize="0"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76</xdr:row>
      <xdr:rowOff>0</xdr:rowOff>
    </xdr:from>
    <xdr:ext cx="200025" cy="200025"/>
    <xdr:pic>
      <xdr:nvPicPr>
        <xdr:cNvPr id="77" name="image73.png">
          <a:extLst>
            <a:ext uri="{FF2B5EF4-FFF2-40B4-BE49-F238E27FC236}">
              <a16:creationId xmlns:a16="http://schemas.microsoft.com/office/drawing/2014/main" id="{00000000-0008-0000-0C00-00004D000000}"/>
            </a:ext>
          </a:extLst>
        </xdr:cNvPr>
        <xdr:cNvPicPr preferRelativeResize="0"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77</xdr:row>
      <xdr:rowOff>0</xdr:rowOff>
    </xdr:from>
    <xdr:ext cx="200025" cy="200025"/>
    <xdr:pic>
      <xdr:nvPicPr>
        <xdr:cNvPr id="78" name="image74.png">
          <a:extLst>
            <a:ext uri="{FF2B5EF4-FFF2-40B4-BE49-F238E27FC236}">
              <a16:creationId xmlns:a16="http://schemas.microsoft.com/office/drawing/2014/main" id="{00000000-0008-0000-0C00-00004E000000}"/>
            </a:ext>
          </a:extLst>
        </xdr:cNvPr>
        <xdr:cNvPicPr preferRelativeResize="0"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78</xdr:row>
      <xdr:rowOff>0</xdr:rowOff>
    </xdr:from>
    <xdr:ext cx="200025" cy="200025"/>
    <xdr:pic>
      <xdr:nvPicPr>
        <xdr:cNvPr id="79" name="image72.png">
          <a:extLst>
            <a:ext uri="{FF2B5EF4-FFF2-40B4-BE49-F238E27FC236}">
              <a16:creationId xmlns:a16="http://schemas.microsoft.com/office/drawing/2014/main" id="{00000000-0008-0000-0C00-00004F000000}"/>
            </a:ext>
          </a:extLst>
        </xdr:cNvPr>
        <xdr:cNvPicPr preferRelativeResize="0"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79</xdr:row>
      <xdr:rowOff>0</xdr:rowOff>
    </xdr:from>
    <xdr:ext cx="200025" cy="200025"/>
    <xdr:pic>
      <xdr:nvPicPr>
        <xdr:cNvPr id="80" name="image70.png">
          <a:extLst>
            <a:ext uri="{FF2B5EF4-FFF2-40B4-BE49-F238E27FC236}">
              <a16:creationId xmlns:a16="http://schemas.microsoft.com/office/drawing/2014/main" id="{00000000-0008-0000-0C00-000050000000}"/>
            </a:ext>
          </a:extLst>
        </xdr:cNvPr>
        <xdr:cNvPicPr preferRelativeResize="0"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80</xdr:row>
      <xdr:rowOff>0</xdr:rowOff>
    </xdr:from>
    <xdr:ext cx="200025" cy="200025"/>
    <xdr:pic>
      <xdr:nvPicPr>
        <xdr:cNvPr id="81" name="image79.png">
          <a:extLst>
            <a:ext uri="{FF2B5EF4-FFF2-40B4-BE49-F238E27FC236}">
              <a16:creationId xmlns:a16="http://schemas.microsoft.com/office/drawing/2014/main" id="{00000000-0008-0000-0C00-000051000000}"/>
            </a:ext>
          </a:extLst>
        </xdr:cNvPr>
        <xdr:cNvPicPr preferRelativeResize="0"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81</xdr:row>
      <xdr:rowOff>0</xdr:rowOff>
    </xdr:from>
    <xdr:ext cx="200025" cy="200025"/>
    <xdr:pic>
      <xdr:nvPicPr>
        <xdr:cNvPr id="82" name="image77.png">
          <a:extLst>
            <a:ext uri="{FF2B5EF4-FFF2-40B4-BE49-F238E27FC236}">
              <a16:creationId xmlns:a16="http://schemas.microsoft.com/office/drawing/2014/main" id="{00000000-0008-0000-0C00-000052000000}"/>
            </a:ext>
          </a:extLst>
        </xdr:cNvPr>
        <xdr:cNvPicPr preferRelativeResize="0"/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82</xdr:row>
      <xdr:rowOff>0</xdr:rowOff>
    </xdr:from>
    <xdr:ext cx="200025" cy="200025"/>
    <xdr:pic>
      <xdr:nvPicPr>
        <xdr:cNvPr id="83" name="image75.png">
          <a:extLst>
            <a:ext uri="{FF2B5EF4-FFF2-40B4-BE49-F238E27FC236}">
              <a16:creationId xmlns:a16="http://schemas.microsoft.com/office/drawing/2014/main" id="{00000000-0008-0000-0C00-000053000000}"/>
            </a:ext>
          </a:extLst>
        </xdr:cNvPr>
        <xdr:cNvPicPr preferRelativeResize="0"/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83</xdr:row>
      <xdr:rowOff>0</xdr:rowOff>
    </xdr:from>
    <xdr:ext cx="200025" cy="200025"/>
    <xdr:pic>
      <xdr:nvPicPr>
        <xdr:cNvPr id="84" name="image80.png">
          <a:extLst>
            <a:ext uri="{FF2B5EF4-FFF2-40B4-BE49-F238E27FC236}">
              <a16:creationId xmlns:a16="http://schemas.microsoft.com/office/drawing/2014/main" id="{00000000-0008-0000-0C00-000054000000}"/>
            </a:ext>
          </a:extLst>
        </xdr:cNvPr>
        <xdr:cNvPicPr preferRelativeResize="0"/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84</xdr:row>
      <xdr:rowOff>0</xdr:rowOff>
    </xdr:from>
    <xdr:ext cx="200025" cy="200025"/>
    <xdr:pic>
      <xdr:nvPicPr>
        <xdr:cNvPr id="85" name="image82.png">
          <a:extLst>
            <a:ext uri="{FF2B5EF4-FFF2-40B4-BE49-F238E27FC236}">
              <a16:creationId xmlns:a16="http://schemas.microsoft.com/office/drawing/2014/main" id="{00000000-0008-0000-0C00-000055000000}"/>
            </a:ext>
          </a:extLst>
        </xdr:cNvPr>
        <xdr:cNvPicPr preferRelativeResize="0"/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85</xdr:row>
      <xdr:rowOff>0</xdr:rowOff>
    </xdr:from>
    <xdr:ext cx="200025" cy="200025"/>
    <xdr:pic>
      <xdr:nvPicPr>
        <xdr:cNvPr id="86" name="image81.png">
          <a:extLst>
            <a:ext uri="{FF2B5EF4-FFF2-40B4-BE49-F238E27FC236}">
              <a16:creationId xmlns:a16="http://schemas.microsoft.com/office/drawing/2014/main" id="{00000000-0008-0000-0C00-000056000000}"/>
            </a:ext>
          </a:extLst>
        </xdr:cNvPr>
        <xdr:cNvPicPr preferRelativeResize="0"/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86</xdr:row>
      <xdr:rowOff>0</xdr:rowOff>
    </xdr:from>
    <xdr:ext cx="200025" cy="200025"/>
    <xdr:pic>
      <xdr:nvPicPr>
        <xdr:cNvPr id="87" name="image78.png">
          <a:extLst>
            <a:ext uri="{FF2B5EF4-FFF2-40B4-BE49-F238E27FC236}">
              <a16:creationId xmlns:a16="http://schemas.microsoft.com/office/drawing/2014/main" id="{00000000-0008-0000-0C00-000057000000}"/>
            </a:ext>
          </a:extLst>
        </xdr:cNvPr>
        <xdr:cNvPicPr preferRelativeResize="0"/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87</xdr:row>
      <xdr:rowOff>0</xdr:rowOff>
    </xdr:from>
    <xdr:ext cx="200025" cy="200025"/>
    <xdr:pic>
      <xdr:nvPicPr>
        <xdr:cNvPr id="88" name="image83.png">
          <a:extLst>
            <a:ext uri="{FF2B5EF4-FFF2-40B4-BE49-F238E27FC236}">
              <a16:creationId xmlns:a16="http://schemas.microsoft.com/office/drawing/2014/main" id="{00000000-0008-0000-0C00-000058000000}"/>
            </a:ext>
          </a:extLst>
        </xdr:cNvPr>
        <xdr:cNvPicPr preferRelativeResize="0"/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88</xdr:row>
      <xdr:rowOff>0</xdr:rowOff>
    </xdr:from>
    <xdr:ext cx="200025" cy="200025"/>
    <xdr:pic>
      <xdr:nvPicPr>
        <xdr:cNvPr id="89" name="image87.png">
          <a:extLst>
            <a:ext uri="{FF2B5EF4-FFF2-40B4-BE49-F238E27FC236}">
              <a16:creationId xmlns:a16="http://schemas.microsoft.com/office/drawing/2014/main" id="{00000000-0008-0000-0C00-000059000000}"/>
            </a:ext>
          </a:extLst>
        </xdr:cNvPr>
        <xdr:cNvPicPr preferRelativeResize="0"/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89</xdr:row>
      <xdr:rowOff>0</xdr:rowOff>
    </xdr:from>
    <xdr:ext cx="200025" cy="200025"/>
    <xdr:pic>
      <xdr:nvPicPr>
        <xdr:cNvPr id="90" name="image109.png">
          <a:extLst>
            <a:ext uri="{FF2B5EF4-FFF2-40B4-BE49-F238E27FC236}">
              <a16:creationId xmlns:a16="http://schemas.microsoft.com/office/drawing/2014/main" id="{00000000-0008-0000-0C00-00005A000000}"/>
            </a:ext>
          </a:extLst>
        </xdr:cNvPr>
        <xdr:cNvPicPr preferRelativeResize="0"/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90</xdr:row>
      <xdr:rowOff>0</xdr:rowOff>
    </xdr:from>
    <xdr:ext cx="200025" cy="200025"/>
    <xdr:pic>
      <xdr:nvPicPr>
        <xdr:cNvPr id="91" name="image137.png">
          <a:extLst>
            <a:ext uri="{FF2B5EF4-FFF2-40B4-BE49-F238E27FC236}">
              <a16:creationId xmlns:a16="http://schemas.microsoft.com/office/drawing/2014/main" id="{00000000-0008-0000-0C00-00005B000000}"/>
            </a:ext>
          </a:extLst>
        </xdr:cNvPr>
        <xdr:cNvPicPr preferRelativeResize="0"/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91</xdr:row>
      <xdr:rowOff>0</xdr:rowOff>
    </xdr:from>
    <xdr:ext cx="200025" cy="200025"/>
    <xdr:pic>
      <xdr:nvPicPr>
        <xdr:cNvPr id="92" name="image84.png">
          <a:extLst>
            <a:ext uri="{FF2B5EF4-FFF2-40B4-BE49-F238E27FC236}">
              <a16:creationId xmlns:a16="http://schemas.microsoft.com/office/drawing/2014/main" id="{00000000-0008-0000-0C00-00005C000000}"/>
            </a:ext>
          </a:extLst>
        </xdr:cNvPr>
        <xdr:cNvPicPr preferRelativeResize="0"/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92</xdr:row>
      <xdr:rowOff>0</xdr:rowOff>
    </xdr:from>
    <xdr:ext cx="200025" cy="200025"/>
    <xdr:pic>
      <xdr:nvPicPr>
        <xdr:cNvPr id="93" name="image89.png">
          <a:extLst>
            <a:ext uri="{FF2B5EF4-FFF2-40B4-BE49-F238E27FC236}">
              <a16:creationId xmlns:a16="http://schemas.microsoft.com/office/drawing/2014/main" id="{00000000-0008-0000-0C00-00005D000000}"/>
            </a:ext>
          </a:extLst>
        </xdr:cNvPr>
        <xdr:cNvPicPr preferRelativeResize="0"/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93</xdr:row>
      <xdr:rowOff>0</xdr:rowOff>
    </xdr:from>
    <xdr:ext cx="200025" cy="200025"/>
    <xdr:pic>
      <xdr:nvPicPr>
        <xdr:cNvPr id="94" name="image88.png">
          <a:extLst>
            <a:ext uri="{FF2B5EF4-FFF2-40B4-BE49-F238E27FC236}">
              <a16:creationId xmlns:a16="http://schemas.microsoft.com/office/drawing/2014/main" id="{00000000-0008-0000-0C00-00005E000000}"/>
            </a:ext>
          </a:extLst>
        </xdr:cNvPr>
        <xdr:cNvPicPr preferRelativeResize="0"/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94</xdr:row>
      <xdr:rowOff>0</xdr:rowOff>
    </xdr:from>
    <xdr:ext cx="200025" cy="200025"/>
    <xdr:pic>
      <xdr:nvPicPr>
        <xdr:cNvPr id="95" name="image86.png">
          <a:extLst>
            <a:ext uri="{FF2B5EF4-FFF2-40B4-BE49-F238E27FC236}">
              <a16:creationId xmlns:a16="http://schemas.microsoft.com/office/drawing/2014/main" id="{00000000-0008-0000-0C00-00005F000000}"/>
            </a:ext>
          </a:extLst>
        </xdr:cNvPr>
        <xdr:cNvPicPr preferRelativeResize="0"/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95</xdr:row>
      <xdr:rowOff>0</xdr:rowOff>
    </xdr:from>
    <xdr:ext cx="200025" cy="200025"/>
    <xdr:pic>
      <xdr:nvPicPr>
        <xdr:cNvPr id="96" name="image91.png">
          <a:extLst>
            <a:ext uri="{FF2B5EF4-FFF2-40B4-BE49-F238E27FC236}">
              <a16:creationId xmlns:a16="http://schemas.microsoft.com/office/drawing/2014/main" id="{00000000-0008-0000-0C00-000060000000}"/>
            </a:ext>
          </a:extLst>
        </xdr:cNvPr>
        <xdr:cNvPicPr preferRelativeResize="0"/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96</xdr:row>
      <xdr:rowOff>0</xdr:rowOff>
    </xdr:from>
    <xdr:ext cx="200025" cy="200025"/>
    <xdr:pic>
      <xdr:nvPicPr>
        <xdr:cNvPr id="97" name="image94.png">
          <a:extLst>
            <a:ext uri="{FF2B5EF4-FFF2-40B4-BE49-F238E27FC236}">
              <a16:creationId xmlns:a16="http://schemas.microsoft.com/office/drawing/2014/main" id="{00000000-0008-0000-0C00-000061000000}"/>
            </a:ext>
          </a:extLst>
        </xdr:cNvPr>
        <xdr:cNvPicPr preferRelativeResize="0"/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97</xdr:row>
      <xdr:rowOff>0</xdr:rowOff>
    </xdr:from>
    <xdr:ext cx="200025" cy="200025"/>
    <xdr:pic>
      <xdr:nvPicPr>
        <xdr:cNvPr id="98" name="image93.png">
          <a:extLst>
            <a:ext uri="{FF2B5EF4-FFF2-40B4-BE49-F238E27FC236}">
              <a16:creationId xmlns:a16="http://schemas.microsoft.com/office/drawing/2014/main" id="{00000000-0008-0000-0C00-000062000000}"/>
            </a:ext>
          </a:extLst>
        </xdr:cNvPr>
        <xdr:cNvPicPr preferRelativeResize="0"/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98</xdr:row>
      <xdr:rowOff>0</xdr:rowOff>
    </xdr:from>
    <xdr:ext cx="200025" cy="200025"/>
    <xdr:pic>
      <xdr:nvPicPr>
        <xdr:cNvPr id="99" name="image85.png">
          <a:extLst>
            <a:ext uri="{FF2B5EF4-FFF2-40B4-BE49-F238E27FC236}">
              <a16:creationId xmlns:a16="http://schemas.microsoft.com/office/drawing/2014/main" id="{00000000-0008-0000-0C00-000063000000}"/>
            </a:ext>
          </a:extLst>
        </xdr:cNvPr>
        <xdr:cNvPicPr preferRelativeResize="0"/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99</xdr:row>
      <xdr:rowOff>0</xdr:rowOff>
    </xdr:from>
    <xdr:ext cx="200025" cy="200025"/>
    <xdr:pic>
      <xdr:nvPicPr>
        <xdr:cNvPr id="100" name="image92.png">
          <a:extLst>
            <a:ext uri="{FF2B5EF4-FFF2-40B4-BE49-F238E27FC236}">
              <a16:creationId xmlns:a16="http://schemas.microsoft.com/office/drawing/2014/main" id="{00000000-0008-0000-0C00-000064000000}"/>
            </a:ext>
          </a:extLst>
        </xdr:cNvPr>
        <xdr:cNvPicPr preferRelativeResize="0"/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100</xdr:row>
      <xdr:rowOff>0</xdr:rowOff>
    </xdr:from>
    <xdr:ext cx="200025" cy="200025"/>
    <xdr:pic>
      <xdr:nvPicPr>
        <xdr:cNvPr id="101" name="image95.png">
          <a:extLst>
            <a:ext uri="{FF2B5EF4-FFF2-40B4-BE49-F238E27FC236}">
              <a16:creationId xmlns:a16="http://schemas.microsoft.com/office/drawing/2014/main" id="{00000000-0008-0000-0C00-000065000000}"/>
            </a:ext>
          </a:extLst>
        </xdr:cNvPr>
        <xdr:cNvPicPr preferRelativeResize="0"/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101</xdr:row>
      <xdr:rowOff>0</xdr:rowOff>
    </xdr:from>
    <xdr:ext cx="200025" cy="200025"/>
    <xdr:pic>
      <xdr:nvPicPr>
        <xdr:cNvPr id="102" name="image98.png">
          <a:extLst>
            <a:ext uri="{FF2B5EF4-FFF2-40B4-BE49-F238E27FC236}">
              <a16:creationId xmlns:a16="http://schemas.microsoft.com/office/drawing/2014/main" id="{00000000-0008-0000-0C00-000066000000}"/>
            </a:ext>
          </a:extLst>
        </xdr:cNvPr>
        <xdr:cNvPicPr preferRelativeResize="0"/>
      </xdr:nvPicPr>
      <xdr:blipFill>
        <a:blip xmlns:r="http://schemas.openxmlformats.org/officeDocument/2006/relationships" r:embed="rId10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102</xdr:row>
      <xdr:rowOff>0</xdr:rowOff>
    </xdr:from>
    <xdr:ext cx="200025" cy="200025"/>
    <xdr:pic>
      <xdr:nvPicPr>
        <xdr:cNvPr id="103" name="image132.png">
          <a:extLst>
            <a:ext uri="{FF2B5EF4-FFF2-40B4-BE49-F238E27FC236}">
              <a16:creationId xmlns:a16="http://schemas.microsoft.com/office/drawing/2014/main" id="{00000000-0008-0000-0C00-000067000000}"/>
            </a:ext>
          </a:extLst>
        </xdr:cNvPr>
        <xdr:cNvPicPr preferRelativeResize="0"/>
      </xdr:nvPicPr>
      <xdr:blipFill>
        <a:blip xmlns:r="http://schemas.openxmlformats.org/officeDocument/2006/relationships" r:embed="rId10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103</xdr:row>
      <xdr:rowOff>0</xdr:rowOff>
    </xdr:from>
    <xdr:ext cx="200025" cy="200025"/>
    <xdr:pic>
      <xdr:nvPicPr>
        <xdr:cNvPr id="104" name="image100.png">
          <a:extLst>
            <a:ext uri="{FF2B5EF4-FFF2-40B4-BE49-F238E27FC236}">
              <a16:creationId xmlns:a16="http://schemas.microsoft.com/office/drawing/2014/main" id="{00000000-0008-0000-0C00-000068000000}"/>
            </a:ext>
          </a:extLst>
        </xdr:cNvPr>
        <xdr:cNvPicPr preferRelativeResize="0"/>
      </xdr:nvPicPr>
      <xdr:blipFill>
        <a:blip xmlns:r="http://schemas.openxmlformats.org/officeDocument/2006/relationships" r:embed="rId10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104</xdr:row>
      <xdr:rowOff>0</xdr:rowOff>
    </xdr:from>
    <xdr:ext cx="200025" cy="200025"/>
    <xdr:pic>
      <xdr:nvPicPr>
        <xdr:cNvPr id="105" name="image96.png">
          <a:extLst>
            <a:ext uri="{FF2B5EF4-FFF2-40B4-BE49-F238E27FC236}">
              <a16:creationId xmlns:a16="http://schemas.microsoft.com/office/drawing/2014/main" id="{00000000-0008-0000-0C00-000069000000}"/>
            </a:ext>
          </a:extLst>
        </xdr:cNvPr>
        <xdr:cNvPicPr preferRelativeResize="0"/>
      </xdr:nvPicPr>
      <xdr:blipFill>
        <a:blip xmlns:r="http://schemas.openxmlformats.org/officeDocument/2006/relationships" r:embed="rId10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105</xdr:row>
      <xdr:rowOff>0</xdr:rowOff>
    </xdr:from>
    <xdr:ext cx="200025" cy="200025"/>
    <xdr:pic>
      <xdr:nvPicPr>
        <xdr:cNvPr id="106" name="image99.png">
          <a:extLst>
            <a:ext uri="{FF2B5EF4-FFF2-40B4-BE49-F238E27FC236}">
              <a16:creationId xmlns:a16="http://schemas.microsoft.com/office/drawing/2014/main" id="{00000000-0008-0000-0C00-00006A000000}"/>
            </a:ext>
          </a:extLst>
        </xdr:cNvPr>
        <xdr:cNvPicPr preferRelativeResize="0"/>
      </xdr:nvPicPr>
      <xdr:blipFill>
        <a:blip xmlns:r="http://schemas.openxmlformats.org/officeDocument/2006/relationships" r:embed="rId10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106</xdr:row>
      <xdr:rowOff>0</xdr:rowOff>
    </xdr:from>
    <xdr:ext cx="200025" cy="200025"/>
    <xdr:pic>
      <xdr:nvPicPr>
        <xdr:cNvPr id="107" name="image97.png">
          <a:extLst>
            <a:ext uri="{FF2B5EF4-FFF2-40B4-BE49-F238E27FC236}">
              <a16:creationId xmlns:a16="http://schemas.microsoft.com/office/drawing/2014/main" id="{00000000-0008-0000-0C00-00006B000000}"/>
            </a:ext>
          </a:extLst>
        </xdr:cNvPr>
        <xdr:cNvPicPr preferRelativeResize="0"/>
      </xdr:nvPicPr>
      <xdr:blipFill>
        <a:blip xmlns:r="http://schemas.openxmlformats.org/officeDocument/2006/relationships" r:embed="rId10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107</xdr:row>
      <xdr:rowOff>0</xdr:rowOff>
    </xdr:from>
    <xdr:ext cx="200025" cy="200025"/>
    <xdr:pic>
      <xdr:nvPicPr>
        <xdr:cNvPr id="108" name="image103.png">
          <a:extLst>
            <a:ext uri="{FF2B5EF4-FFF2-40B4-BE49-F238E27FC236}">
              <a16:creationId xmlns:a16="http://schemas.microsoft.com/office/drawing/2014/main" id="{00000000-0008-0000-0C00-00006C000000}"/>
            </a:ext>
          </a:extLst>
        </xdr:cNvPr>
        <xdr:cNvPicPr preferRelativeResize="0"/>
      </xdr:nvPicPr>
      <xdr:blipFill>
        <a:blip xmlns:r="http://schemas.openxmlformats.org/officeDocument/2006/relationships" r:embed="rId10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108</xdr:row>
      <xdr:rowOff>0</xdr:rowOff>
    </xdr:from>
    <xdr:ext cx="200025" cy="200025"/>
    <xdr:pic>
      <xdr:nvPicPr>
        <xdr:cNvPr id="109" name="image101.png">
          <a:extLst>
            <a:ext uri="{FF2B5EF4-FFF2-40B4-BE49-F238E27FC236}">
              <a16:creationId xmlns:a16="http://schemas.microsoft.com/office/drawing/2014/main" id="{00000000-0008-0000-0C00-00006D000000}"/>
            </a:ext>
          </a:extLst>
        </xdr:cNvPr>
        <xdr:cNvPicPr preferRelativeResize="0"/>
      </xdr:nvPicPr>
      <xdr:blipFill>
        <a:blip xmlns:r="http://schemas.openxmlformats.org/officeDocument/2006/relationships" r:embed="rId10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109</xdr:row>
      <xdr:rowOff>0</xdr:rowOff>
    </xdr:from>
    <xdr:ext cx="200025" cy="200025"/>
    <xdr:pic>
      <xdr:nvPicPr>
        <xdr:cNvPr id="110" name="image105.png">
          <a:extLst>
            <a:ext uri="{FF2B5EF4-FFF2-40B4-BE49-F238E27FC236}">
              <a16:creationId xmlns:a16="http://schemas.microsoft.com/office/drawing/2014/main" id="{00000000-0008-0000-0C00-00006E000000}"/>
            </a:ext>
          </a:extLst>
        </xdr:cNvPr>
        <xdr:cNvPicPr preferRelativeResize="0"/>
      </xdr:nvPicPr>
      <xdr:blipFill>
        <a:blip xmlns:r="http://schemas.openxmlformats.org/officeDocument/2006/relationships" r:embed="rId10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110</xdr:row>
      <xdr:rowOff>0</xdr:rowOff>
    </xdr:from>
    <xdr:ext cx="200025" cy="200025"/>
    <xdr:pic>
      <xdr:nvPicPr>
        <xdr:cNvPr id="111" name="image102.png">
          <a:extLst>
            <a:ext uri="{FF2B5EF4-FFF2-40B4-BE49-F238E27FC236}">
              <a16:creationId xmlns:a16="http://schemas.microsoft.com/office/drawing/2014/main" id="{00000000-0008-0000-0C00-00006F000000}"/>
            </a:ext>
          </a:extLst>
        </xdr:cNvPr>
        <xdr:cNvPicPr preferRelativeResize="0"/>
      </xdr:nvPicPr>
      <xdr:blipFill>
        <a:blip xmlns:r="http://schemas.openxmlformats.org/officeDocument/2006/relationships" r:embed="rId1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111</xdr:row>
      <xdr:rowOff>0</xdr:rowOff>
    </xdr:from>
    <xdr:ext cx="200025" cy="200025"/>
    <xdr:pic>
      <xdr:nvPicPr>
        <xdr:cNvPr id="112" name="image106.png">
          <a:extLst>
            <a:ext uri="{FF2B5EF4-FFF2-40B4-BE49-F238E27FC236}">
              <a16:creationId xmlns:a16="http://schemas.microsoft.com/office/drawing/2014/main" id="{00000000-0008-0000-0C00-000070000000}"/>
            </a:ext>
          </a:extLst>
        </xdr:cNvPr>
        <xdr:cNvPicPr preferRelativeResize="0"/>
      </xdr:nvPicPr>
      <xdr:blipFill>
        <a:blip xmlns:r="http://schemas.openxmlformats.org/officeDocument/2006/relationships" r:embed="rId1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112</xdr:row>
      <xdr:rowOff>0</xdr:rowOff>
    </xdr:from>
    <xdr:ext cx="200025" cy="200025"/>
    <xdr:pic>
      <xdr:nvPicPr>
        <xdr:cNvPr id="113" name="image104.png">
          <a:extLst>
            <a:ext uri="{FF2B5EF4-FFF2-40B4-BE49-F238E27FC236}">
              <a16:creationId xmlns:a16="http://schemas.microsoft.com/office/drawing/2014/main" id="{00000000-0008-0000-0C00-000071000000}"/>
            </a:ext>
          </a:extLst>
        </xdr:cNvPr>
        <xdr:cNvPicPr preferRelativeResize="0"/>
      </xdr:nvPicPr>
      <xdr:blipFill>
        <a:blip xmlns:r="http://schemas.openxmlformats.org/officeDocument/2006/relationships" r:embed="rId1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113</xdr:row>
      <xdr:rowOff>0</xdr:rowOff>
    </xdr:from>
    <xdr:ext cx="200025" cy="200025"/>
    <xdr:pic>
      <xdr:nvPicPr>
        <xdr:cNvPr id="114" name="image110.png">
          <a:extLst>
            <a:ext uri="{FF2B5EF4-FFF2-40B4-BE49-F238E27FC236}">
              <a16:creationId xmlns:a16="http://schemas.microsoft.com/office/drawing/2014/main" id="{00000000-0008-0000-0C00-000072000000}"/>
            </a:ext>
          </a:extLst>
        </xdr:cNvPr>
        <xdr:cNvPicPr preferRelativeResize="0"/>
      </xdr:nvPicPr>
      <xdr:blipFill>
        <a:blip xmlns:r="http://schemas.openxmlformats.org/officeDocument/2006/relationships" r:embed="rId1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114</xdr:row>
      <xdr:rowOff>0</xdr:rowOff>
    </xdr:from>
    <xdr:ext cx="200025" cy="200025"/>
    <xdr:pic>
      <xdr:nvPicPr>
        <xdr:cNvPr id="115" name="image111.png">
          <a:extLst>
            <a:ext uri="{FF2B5EF4-FFF2-40B4-BE49-F238E27FC236}">
              <a16:creationId xmlns:a16="http://schemas.microsoft.com/office/drawing/2014/main" id="{00000000-0008-0000-0C00-000073000000}"/>
            </a:ext>
          </a:extLst>
        </xdr:cNvPr>
        <xdr:cNvPicPr preferRelativeResize="0"/>
      </xdr:nvPicPr>
      <xdr:blipFill>
        <a:blip xmlns:r="http://schemas.openxmlformats.org/officeDocument/2006/relationships" r:embed="rId1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115</xdr:row>
      <xdr:rowOff>0</xdr:rowOff>
    </xdr:from>
    <xdr:ext cx="200025" cy="200025"/>
    <xdr:pic>
      <xdr:nvPicPr>
        <xdr:cNvPr id="116" name="image114.png">
          <a:extLst>
            <a:ext uri="{FF2B5EF4-FFF2-40B4-BE49-F238E27FC236}">
              <a16:creationId xmlns:a16="http://schemas.microsoft.com/office/drawing/2014/main" id="{00000000-0008-0000-0C00-000074000000}"/>
            </a:ext>
          </a:extLst>
        </xdr:cNvPr>
        <xdr:cNvPicPr preferRelativeResize="0"/>
      </xdr:nvPicPr>
      <xdr:blipFill>
        <a:blip xmlns:r="http://schemas.openxmlformats.org/officeDocument/2006/relationships" r:embed="rId1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116</xdr:row>
      <xdr:rowOff>0</xdr:rowOff>
    </xdr:from>
    <xdr:ext cx="200025" cy="200025"/>
    <xdr:pic>
      <xdr:nvPicPr>
        <xdr:cNvPr id="117" name="image138.png">
          <a:extLst>
            <a:ext uri="{FF2B5EF4-FFF2-40B4-BE49-F238E27FC236}">
              <a16:creationId xmlns:a16="http://schemas.microsoft.com/office/drawing/2014/main" id="{00000000-0008-0000-0C00-000075000000}"/>
            </a:ext>
          </a:extLst>
        </xdr:cNvPr>
        <xdr:cNvPicPr preferRelativeResize="0"/>
      </xdr:nvPicPr>
      <xdr:blipFill>
        <a:blip xmlns:r="http://schemas.openxmlformats.org/officeDocument/2006/relationships" r:embed="rId1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117</xdr:row>
      <xdr:rowOff>0</xdr:rowOff>
    </xdr:from>
    <xdr:ext cx="200025" cy="200025"/>
    <xdr:pic>
      <xdr:nvPicPr>
        <xdr:cNvPr id="118" name="image112.png">
          <a:extLst>
            <a:ext uri="{FF2B5EF4-FFF2-40B4-BE49-F238E27FC236}">
              <a16:creationId xmlns:a16="http://schemas.microsoft.com/office/drawing/2014/main" id="{00000000-0008-0000-0C00-000076000000}"/>
            </a:ext>
          </a:extLst>
        </xdr:cNvPr>
        <xdr:cNvPicPr preferRelativeResize="0"/>
      </xdr:nvPicPr>
      <xdr:blipFill>
        <a:blip xmlns:r="http://schemas.openxmlformats.org/officeDocument/2006/relationships" r:embed="rId1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118</xdr:row>
      <xdr:rowOff>0</xdr:rowOff>
    </xdr:from>
    <xdr:ext cx="200025" cy="200025"/>
    <xdr:pic>
      <xdr:nvPicPr>
        <xdr:cNvPr id="119" name="image108.png">
          <a:extLst>
            <a:ext uri="{FF2B5EF4-FFF2-40B4-BE49-F238E27FC236}">
              <a16:creationId xmlns:a16="http://schemas.microsoft.com/office/drawing/2014/main" id="{00000000-0008-0000-0C00-000077000000}"/>
            </a:ext>
          </a:extLst>
        </xdr:cNvPr>
        <xdr:cNvPicPr preferRelativeResize="0"/>
      </xdr:nvPicPr>
      <xdr:blipFill>
        <a:blip xmlns:r="http://schemas.openxmlformats.org/officeDocument/2006/relationships" r:embed="rId1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119</xdr:row>
      <xdr:rowOff>0</xdr:rowOff>
    </xdr:from>
    <xdr:ext cx="200025" cy="200025"/>
    <xdr:pic>
      <xdr:nvPicPr>
        <xdr:cNvPr id="120" name="image134.png">
          <a:extLst>
            <a:ext uri="{FF2B5EF4-FFF2-40B4-BE49-F238E27FC236}">
              <a16:creationId xmlns:a16="http://schemas.microsoft.com/office/drawing/2014/main" id="{00000000-0008-0000-0C00-000078000000}"/>
            </a:ext>
          </a:extLst>
        </xdr:cNvPr>
        <xdr:cNvPicPr preferRelativeResize="0"/>
      </xdr:nvPicPr>
      <xdr:blipFill>
        <a:blip xmlns:r="http://schemas.openxmlformats.org/officeDocument/2006/relationships" r:embed="rId1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120</xdr:row>
      <xdr:rowOff>0</xdr:rowOff>
    </xdr:from>
    <xdr:ext cx="200025" cy="200025"/>
    <xdr:pic>
      <xdr:nvPicPr>
        <xdr:cNvPr id="121" name="image115.png">
          <a:extLst>
            <a:ext uri="{FF2B5EF4-FFF2-40B4-BE49-F238E27FC236}">
              <a16:creationId xmlns:a16="http://schemas.microsoft.com/office/drawing/2014/main" id="{00000000-0008-0000-0C00-000079000000}"/>
            </a:ext>
          </a:extLst>
        </xdr:cNvPr>
        <xdr:cNvPicPr preferRelativeResize="0"/>
      </xdr:nvPicPr>
      <xdr:blipFill>
        <a:blip xmlns:r="http://schemas.openxmlformats.org/officeDocument/2006/relationships" r:embed="rId1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121</xdr:row>
      <xdr:rowOff>0</xdr:rowOff>
    </xdr:from>
    <xdr:ext cx="200025" cy="200025"/>
    <xdr:pic>
      <xdr:nvPicPr>
        <xdr:cNvPr id="122" name="image116.png">
          <a:extLst>
            <a:ext uri="{FF2B5EF4-FFF2-40B4-BE49-F238E27FC236}">
              <a16:creationId xmlns:a16="http://schemas.microsoft.com/office/drawing/2014/main" id="{00000000-0008-0000-0C00-00007A000000}"/>
            </a:ext>
          </a:extLst>
        </xdr:cNvPr>
        <xdr:cNvPicPr preferRelativeResize="0"/>
      </xdr:nvPicPr>
      <xdr:blipFill>
        <a:blip xmlns:r="http://schemas.openxmlformats.org/officeDocument/2006/relationships" r:embed="rId1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122</xdr:row>
      <xdr:rowOff>0</xdr:rowOff>
    </xdr:from>
    <xdr:ext cx="200025" cy="200025"/>
    <xdr:pic>
      <xdr:nvPicPr>
        <xdr:cNvPr id="123" name="image113.png">
          <a:extLst>
            <a:ext uri="{FF2B5EF4-FFF2-40B4-BE49-F238E27FC236}">
              <a16:creationId xmlns:a16="http://schemas.microsoft.com/office/drawing/2014/main" id="{00000000-0008-0000-0C00-00007B000000}"/>
            </a:ext>
          </a:extLst>
        </xdr:cNvPr>
        <xdr:cNvPicPr preferRelativeResize="0"/>
      </xdr:nvPicPr>
      <xdr:blipFill>
        <a:blip xmlns:r="http://schemas.openxmlformats.org/officeDocument/2006/relationships" r:embed="rId1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123</xdr:row>
      <xdr:rowOff>0</xdr:rowOff>
    </xdr:from>
    <xdr:ext cx="200025" cy="200025"/>
    <xdr:pic>
      <xdr:nvPicPr>
        <xdr:cNvPr id="124" name="image136.png">
          <a:extLst>
            <a:ext uri="{FF2B5EF4-FFF2-40B4-BE49-F238E27FC236}">
              <a16:creationId xmlns:a16="http://schemas.microsoft.com/office/drawing/2014/main" id="{00000000-0008-0000-0C00-00007C000000}"/>
            </a:ext>
          </a:extLst>
        </xdr:cNvPr>
        <xdr:cNvPicPr preferRelativeResize="0"/>
      </xdr:nvPicPr>
      <xdr:blipFill>
        <a:blip xmlns:r="http://schemas.openxmlformats.org/officeDocument/2006/relationships" r:embed="rId1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124</xdr:row>
      <xdr:rowOff>0</xdr:rowOff>
    </xdr:from>
    <xdr:ext cx="200025" cy="200025"/>
    <xdr:pic>
      <xdr:nvPicPr>
        <xdr:cNvPr id="125" name="image118.png">
          <a:extLst>
            <a:ext uri="{FF2B5EF4-FFF2-40B4-BE49-F238E27FC236}">
              <a16:creationId xmlns:a16="http://schemas.microsoft.com/office/drawing/2014/main" id="{00000000-0008-0000-0C00-00007D000000}"/>
            </a:ext>
          </a:extLst>
        </xdr:cNvPr>
        <xdr:cNvPicPr preferRelativeResize="0"/>
      </xdr:nvPicPr>
      <xdr:blipFill>
        <a:blip xmlns:r="http://schemas.openxmlformats.org/officeDocument/2006/relationships" r:embed="rId1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125</xdr:row>
      <xdr:rowOff>0</xdr:rowOff>
    </xdr:from>
    <xdr:ext cx="200025" cy="200025"/>
    <xdr:pic>
      <xdr:nvPicPr>
        <xdr:cNvPr id="126" name="image121.png">
          <a:extLst>
            <a:ext uri="{FF2B5EF4-FFF2-40B4-BE49-F238E27FC236}">
              <a16:creationId xmlns:a16="http://schemas.microsoft.com/office/drawing/2014/main" id="{00000000-0008-0000-0C00-00007E000000}"/>
            </a:ext>
          </a:extLst>
        </xdr:cNvPr>
        <xdr:cNvPicPr preferRelativeResize="0"/>
      </xdr:nvPicPr>
      <xdr:blipFill>
        <a:blip xmlns:r="http://schemas.openxmlformats.org/officeDocument/2006/relationships" r:embed="rId1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126</xdr:row>
      <xdr:rowOff>0</xdr:rowOff>
    </xdr:from>
    <xdr:ext cx="200025" cy="200025"/>
    <xdr:pic>
      <xdr:nvPicPr>
        <xdr:cNvPr id="127" name="image119.png">
          <a:extLst>
            <a:ext uri="{FF2B5EF4-FFF2-40B4-BE49-F238E27FC236}">
              <a16:creationId xmlns:a16="http://schemas.microsoft.com/office/drawing/2014/main" id="{00000000-0008-0000-0C00-00007F000000}"/>
            </a:ext>
          </a:extLst>
        </xdr:cNvPr>
        <xdr:cNvPicPr preferRelativeResize="0"/>
      </xdr:nvPicPr>
      <xdr:blipFill>
        <a:blip xmlns:r="http://schemas.openxmlformats.org/officeDocument/2006/relationships" r:embed="rId1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127</xdr:row>
      <xdr:rowOff>0</xdr:rowOff>
    </xdr:from>
    <xdr:ext cx="200025" cy="200025"/>
    <xdr:pic>
      <xdr:nvPicPr>
        <xdr:cNvPr id="128" name="image122.png">
          <a:extLst>
            <a:ext uri="{FF2B5EF4-FFF2-40B4-BE49-F238E27FC236}">
              <a16:creationId xmlns:a16="http://schemas.microsoft.com/office/drawing/2014/main" id="{00000000-0008-0000-0C00-000080000000}"/>
            </a:ext>
          </a:extLst>
        </xdr:cNvPr>
        <xdr:cNvPicPr preferRelativeResize="0"/>
      </xdr:nvPicPr>
      <xdr:blipFill>
        <a:blip xmlns:r="http://schemas.openxmlformats.org/officeDocument/2006/relationships" r:embed="rId1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128</xdr:row>
      <xdr:rowOff>0</xdr:rowOff>
    </xdr:from>
    <xdr:ext cx="200025" cy="200025"/>
    <xdr:pic>
      <xdr:nvPicPr>
        <xdr:cNvPr id="129" name="image125.png">
          <a:extLst>
            <a:ext uri="{FF2B5EF4-FFF2-40B4-BE49-F238E27FC236}">
              <a16:creationId xmlns:a16="http://schemas.microsoft.com/office/drawing/2014/main" id="{00000000-0008-0000-0C00-000081000000}"/>
            </a:ext>
          </a:extLst>
        </xdr:cNvPr>
        <xdr:cNvPicPr preferRelativeResize="0"/>
      </xdr:nvPicPr>
      <xdr:blipFill>
        <a:blip xmlns:r="http://schemas.openxmlformats.org/officeDocument/2006/relationships" r:embed="rId1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129</xdr:row>
      <xdr:rowOff>0</xdr:rowOff>
    </xdr:from>
    <xdr:ext cx="200025" cy="200025"/>
    <xdr:pic>
      <xdr:nvPicPr>
        <xdr:cNvPr id="130" name="image124.png">
          <a:extLst>
            <a:ext uri="{FF2B5EF4-FFF2-40B4-BE49-F238E27FC236}">
              <a16:creationId xmlns:a16="http://schemas.microsoft.com/office/drawing/2014/main" id="{00000000-0008-0000-0C00-000082000000}"/>
            </a:ext>
          </a:extLst>
        </xdr:cNvPr>
        <xdr:cNvPicPr preferRelativeResize="0"/>
      </xdr:nvPicPr>
      <xdr:blipFill>
        <a:blip xmlns:r="http://schemas.openxmlformats.org/officeDocument/2006/relationships" r:embed="rId1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130</xdr:row>
      <xdr:rowOff>0</xdr:rowOff>
    </xdr:from>
    <xdr:ext cx="200025" cy="200025"/>
    <xdr:pic>
      <xdr:nvPicPr>
        <xdr:cNvPr id="131" name="image127.png">
          <a:extLst>
            <a:ext uri="{FF2B5EF4-FFF2-40B4-BE49-F238E27FC236}">
              <a16:creationId xmlns:a16="http://schemas.microsoft.com/office/drawing/2014/main" id="{00000000-0008-0000-0C00-000083000000}"/>
            </a:ext>
          </a:extLst>
        </xdr:cNvPr>
        <xdr:cNvPicPr preferRelativeResize="0"/>
      </xdr:nvPicPr>
      <xdr:blipFill>
        <a:blip xmlns:r="http://schemas.openxmlformats.org/officeDocument/2006/relationships" r:embed="rId1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131</xdr:row>
      <xdr:rowOff>0</xdr:rowOff>
    </xdr:from>
    <xdr:ext cx="200025" cy="200025"/>
    <xdr:pic>
      <xdr:nvPicPr>
        <xdr:cNvPr id="132" name="image129.png">
          <a:extLst>
            <a:ext uri="{FF2B5EF4-FFF2-40B4-BE49-F238E27FC236}">
              <a16:creationId xmlns:a16="http://schemas.microsoft.com/office/drawing/2014/main" id="{00000000-0008-0000-0C00-000084000000}"/>
            </a:ext>
          </a:extLst>
        </xdr:cNvPr>
        <xdr:cNvPicPr preferRelativeResize="0"/>
      </xdr:nvPicPr>
      <xdr:blipFill>
        <a:blip xmlns:r="http://schemas.openxmlformats.org/officeDocument/2006/relationships" r:embed="rId1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132</xdr:row>
      <xdr:rowOff>0</xdr:rowOff>
    </xdr:from>
    <xdr:ext cx="200025" cy="200025"/>
    <xdr:pic>
      <xdr:nvPicPr>
        <xdr:cNvPr id="133" name="image126.png">
          <a:extLst>
            <a:ext uri="{FF2B5EF4-FFF2-40B4-BE49-F238E27FC236}">
              <a16:creationId xmlns:a16="http://schemas.microsoft.com/office/drawing/2014/main" id="{00000000-0008-0000-0C00-000085000000}"/>
            </a:ext>
          </a:extLst>
        </xdr:cNvPr>
        <xdr:cNvPicPr preferRelativeResize="0"/>
      </xdr:nvPicPr>
      <xdr:blipFill>
        <a:blip xmlns:r="http://schemas.openxmlformats.org/officeDocument/2006/relationships" r:embed="rId1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133</xdr:row>
      <xdr:rowOff>0</xdr:rowOff>
    </xdr:from>
    <xdr:ext cx="200025" cy="200025"/>
    <xdr:pic>
      <xdr:nvPicPr>
        <xdr:cNvPr id="134" name="image123.png">
          <a:extLst>
            <a:ext uri="{FF2B5EF4-FFF2-40B4-BE49-F238E27FC236}">
              <a16:creationId xmlns:a16="http://schemas.microsoft.com/office/drawing/2014/main" id="{00000000-0008-0000-0C00-000086000000}"/>
            </a:ext>
          </a:extLst>
        </xdr:cNvPr>
        <xdr:cNvPicPr preferRelativeResize="0"/>
      </xdr:nvPicPr>
      <xdr:blipFill>
        <a:blip xmlns:r="http://schemas.openxmlformats.org/officeDocument/2006/relationships" r:embed="rId1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134</xdr:row>
      <xdr:rowOff>0</xdr:rowOff>
    </xdr:from>
    <xdr:ext cx="200025" cy="200025"/>
    <xdr:pic>
      <xdr:nvPicPr>
        <xdr:cNvPr id="135" name="image130.png">
          <a:extLst>
            <a:ext uri="{FF2B5EF4-FFF2-40B4-BE49-F238E27FC236}">
              <a16:creationId xmlns:a16="http://schemas.microsoft.com/office/drawing/2014/main" id="{00000000-0008-0000-0C00-000087000000}"/>
            </a:ext>
          </a:extLst>
        </xdr:cNvPr>
        <xdr:cNvPicPr preferRelativeResize="0"/>
      </xdr:nvPicPr>
      <xdr:blipFill>
        <a:blip xmlns:r="http://schemas.openxmlformats.org/officeDocument/2006/relationships" r:embed="rId1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135</xdr:row>
      <xdr:rowOff>0</xdr:rowOff>
    </xdr:from>
    <xdr:ext cx="200025" cy="200025"/>
    <xdr:pic>
      <xdr:nvPicPr>
        <xdr:cNvPr id="136" name="image128.png">
          <a:extLst>
            <a:ext uri="{FF2B5EF4-FFF2-40B4-BE49-F238E27FC236}">
              <a16:creationId xmlns:a16="http://schemas.microsoft.com/office/drawing/2014/main" id="{00000000-0008-0000-0C00-000088000000}"/>
            </a:ext>
          </a:extLst>
        </xdr:cNvPr>
        <xdr:cNvPicPr preferRelativeResize="0"/>
      </xdr:nvPicPr>
      <xdr:blipFill>
        <a:blip xmlns:r="http://schemas.openxmlformats.org/officeDocument/2006/relationships" r:embed="rId1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136</xdr:row>
      <xdr:rowOff>0</xdr:rowOff>
    </xdr:from>
    <xdr:ext cx="200025" cy="200025"/>
    <xdr:pic>
      <xdr:nvPicPr>
        <xdr:cNvPr id="137" name="image120.png">
          <a:extLst>
            <a:ext uri="{FF2B5EF4-FFF2-40B4-BE49-F238E27FC236}">
              <a16:creationId xmlns:a16="http://schemas.microsoft.com/office/drawing/2014/main" id="{00000000-0008-0000-0C00-000089000000}"/>
            </a:ext>
          </a:extLst>
        </xdr:cNvPr>
        <xdr:cNvPicPr preferRelativeResize="0"/>
      </xdr:nvPicPr>
      <xdr:blipFill>
        <a:blip xmlns:r="http://schemas.openxmlformats.org/officeDocument/2006/relationships" r:embed="rId1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137</xdr:row>
      <xdr:rowOff>0</xdr:rowOff>
    </xdr:from>
    <xdr:ext cx="200025" cy="200025"/>
    <xdr:pic>
      <xdr:nvPicPr>
        <xdr:cNvPr id="138" name="image131.png">
          <a:extLst>
            <a:ext uri="{FF2B5EF4-FFF2-40B4-BE49-F238E27FC236}">
              <a16:creationId xmlns:a16="http://schemas.microsoft.com/office/drawing/2014/main" id="{00000000-0008-0000-0C00-00008A000000}"/>
            </a:ext>
          </a:extLst>
        </xdr:cNvPr>
        <xdr:cNvPicPr preferRelativeResize="0"/>
      </xdr:nvPicPr>
      <xdr:blipFill>
        <a:blip xmlns:r="http://schemas.openxmlformats.org/officeDocument/2006/relationships" r:embed="rId1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73</xdr:col>
      <xdr:colOff>0</xdr:colOff>
      <xdr:row>138</xdr:row>
      <xdr:rowOff>0</xdr:rowOff>
    </xdr:from>
    <xdr:ext cx="200025" cy="200025"/>
    <xdr:pic>
      <xdr:nvPicPr>
        <xdr:cNvPr id="139" name="image133.png">
          <a:extLst>
            <a:ext uri="{FF2B5EF4-FFF2-40B4-BE49-F238E27FC236}">
              <a16:creationId xmlns:a16="http://schemas.microsoft.com/office/drawing/2014/main" id="{00000000-0008-0000-0C00-00008B000000}"/>
            </a:ext>
          </a:extLst>
        </xdr:cNvPr>
        <xdr:cNvPicPr preferRelativeResize="0"/>
      </xdr:nvPicPr>
      <xdr:blipFill>
        <a:blip xmlns:r="http://schemas.openxmlformats.org/officeDocument/2006/relationships" r:embed="rId1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_4" displayName="Table_4" ref="R2:T140" headerRowCount="0">
  <tableColumns count="3">
    <tableColumn id="1" xr3:uid="{00000000-0010-0000-0200-000001000000}" name="Column1"/>
    <tableColumn id="2" xr3:uid="{00000000-0010-0000-0200-000002000000}" name="Column2"/>
    <tableColumn id="3" xr3:uid="{00000000-0010-0000-0200-000003000000}" name="Column3"/>
  </tableColumns>
  <tableStyleInfo name="Visual Dat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_5" displayName="Table_5" ref="V2:X140" headerRowCount="0">
  <tableColumns count="3">
    <tableColumn id="1" xr3:uid="{00000000-0010-0000-0300-000001000000}" name="Column1"/>
    <tableColumn id="2" xr3:uid="{00000000-0010-0000-0300-000002000000}" name="Column2"/>
    <tableColumn id="3" xr3:uid="{00000000-0010-0000-0300-000003000000}" name="Column3"/>
  </tableColumns>
  <tableStyleInfo name="Visual Data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_6" displayName="Table_6" ref="A1:C11">
  <tableColumns count="3">
    <tableColumn id="1" xr3:uid="{00000000-0010-0000-0400-000001000000}" name="Number"/>
    <tableColumn id="2" xr3:uid="{00000000-0010-0000-0400-000002000000}" name="Name"/>
    <tableColumn id="3" xr3:uid="{00000000-0010-0000-0400-000003000000}" name="Male Probability (%)"/>
  </tableColumns>
  <tableStyleInfo name="Gender Odd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W100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153" sqref="M153"/>
    </sheetView>
  </sheetViews>
  <sheetFormatPr defaultColWidth="12.5703125" defaultRowHeight="15.75" customHeight="1" x14ac:dyDescent="0.2"/>
  <cols>
    <col min="1" max="1" width="7.140625" customWidth="1"/>
    <col min="2" max="2" width="20.140625" customWidth="1"/>
  </cols>
  <sheetData>
    <row r="1" spans="1:179" ht="12.75" x14ac:dyDescent="0.2">
      <c r="C1" s="9">
        <f t="array" ref="C1:FW1">TRANSPOSE(A3:A179)</f>
        <v>1</v>
      </c>
      <c r="D1" s="9">
        <v>2</v>
      </c>
      <c r="E1" s="9">
        <v>3</v>
      </c>
      <c r="F1" s="9">
        <v>4</v>
      </c>
      <c r="G1" s="9">
        <v>5</v>
      </c>
      <c r="H1" s="9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9">
        <v>12</v>
      </c>
      <c r="O1" s="9">
        <v>12</v>
      </c>
      <c r="P1" s="9">
        <v>13</v>
      </c>
      <c r="Q1" s="9">
        <v>13</v>
      </c>
      <c r="R1" s="9">
        <v>14</v>
      </c>
      <c r="S1" s="9">
        <v>15</v>
      </c>
      <c r="T1" s="9">
        <v>16</v>
      </c>
      <c r="U1" s="9">
        <v>17</v>
      </c>
      <c r="V1" s="9">
        <v>18</v>
      </c>
      <c r="W1" s="9">
        <v>19</v>
      </c>
      <c r="X1" s="9">
        <v>20</v>
      </c>
      <c r="Y1" s="9">
        <v>21</v>
      </c>
      <c r="Z1" s="9">
        <v>22</v>
      </c>
      <c r="AA1" s="9">
        <v>23</v>
      </c>
      <c r="AB1" s="9">
        <v>24</v>
      </c>
      <c r="AC1" s="9">
        <v>24</v>
      </c>
      <c r="AD1" s="9">
        <v>25</v>
      </c>
      <c r="AE1" s="9">
        <v>26</v>
      </c>
      <c r="AF1" s="9">
        <v>27</v>
      </c>
      <c r="AG1" s="9">
        <v>28</v>
      </c>
      <c r="AH1" s="9">
        <v>29</v>
      </c>
      <c r="AI1" s="9">
        <v>30</v>
      </c>
      <c r="AJ1" s="9">
        <v>31</v>
      </c>
      <c r="AK1" s="9">
        <v>31</v>
      </c>
      <c r="AL1" s="9">
        <v>32</v>
      </c>
      <c r="AM1" s="9">
        <v>32</v>
      </c>
      <c r="AN1" s="9">
        <v>33</v>
      </c>
      <c r="AO1" s="9">
        <v>33</v>
      </c>
      <c r="AP1" s="9">
        <v>34</v>
      </c>
      <c r="AQ1" s="9">
        <v>35</v>
      </c>
      <c r="AR1" s="9">
        <v>36</v>
      </c>
      <c r="AS1" s="9">
        <v>37</v>
      </c>
      <c r="AT1" s="9">
        <v>37</v>
      </c>
      <c r="AU1" s="9">
        <v>38</v>
      </c>
      <c r="AV1" s="9">
        <v>39</v>
      </c>
      <c r="AW1" s="9">
        <v>40</v>
      </c>
      <c r="AX1" s="9">
        <v>40</v>
      </c>
      <c r="AY1" s="9">
        <v>41</v>
      </c>
      <c r="AZ1" s="9">
        <v>42</v>
      </c>
      <c r="BA1" s="9">
        <v>43</v>
      </c>
      <c r="BB1" s="9">
        <v>44</v>
      </c>
      <c r="BC1" s="9">
        <v>45</v>
      </c>
      <c r="BD1" s="9">
        <v>45</v>
      </c>
      <c r="BE1" s="9">
        <v>46</v>
      </c>
      <c r="BF1" s="9">
        <v>47</v>
      </c>
      <c r="BG1" s="9">
        <v>48</v>
      </c>
      <c r="BH1" s="9">
        <v>48</v>
      </c>
      <c r="BI1" s="9">
        <v>49</v>
      </c>
      <c r="BJ1" s="9">
        <v>50</v>
      </c>
      <c r="BK1" s="9">
        <v>51</v>
      </c>
      <c r="BL1" s="9">
        <v>52</v>
      </c>
      <c r="BM1" s="9">
        <v>53</v>
      </c>
      <c r="BN1" s="9">
        <v>54</v>
      </c>
      <c r="BO1" s="9">
        <v>55</v>
      </c>
      <c r="BP1" s="9">
        <v>56</v>
      </c>
      <c r="BQ1" s="9">
        <v>57</v>
      </c>
      <c r="BR1" s="9">
        <v>58</v>
      </c>
      <c r="BS1" s="9">
        <v>58</v>
      </c>
      <c r="BT1" s="9">
        <v>59</v>
      </c>
      <c r="BU1" s="9">
        <v>60</v>
      </c>
      <c r="BV1" s="9">
        <v>61</v>
      </c>
      <c r="BW1" s="9">
        <v>62</v>
      </c>
      <c r="BX1" s="9">
        <v>63</v>
      </c>
      <c r="BY1" s="9">
        <v>64</v>
      </c>
      <c r="BZ1" s="9">
        <v>64</v>
      </c>
      <c r="CA1" s="9">
        <v>65</v>
      </c>
      <c r="CB1" s="9">
        <v>65</v>
      </c>
      <c r="CC1" s="9">
        <v>66</v>
      </c>
      <c r="CD1" s="9">
        <v>67</v>
      </c>
      <c r="CE1" s="9">
        <v>68</v>
      </c>
      <c r="CF1" s="9">
        <v>69</v>
      </c>
      <c r="CG1" s="9">
        <v>70</v>
      </c>
      <c r="CH1" s="9">
        <v>71</v>
      </c>
      <c r="CI1" s="9">
        <v>71</v>
      </c>
      <c r="CJ1" s="9">
        <v>72</v>
      </c>
      <c r="CK1" s="9">
        <v>73</v>
      </c>
      <c r="CL1" s="9">
        <v>74</v>
      </c>
      <c r="CM1" s="9">
        <v>75</v>
      </c>
      <c r="CN1" s="9">
        <v>76</v>
      </c>
      <c r="CO1" s="9">
        <v>77</v>
      </c>
      <c r="CP1" s="9">
        <v>78</v>
      </c>
      <c r="CQ1" s="9">
        <v>79</v>
      </c>
      <c r="CR1" s="9">
        <v>80</v>
      </c>
      <c r="CS1" s="9">
        <v>80</v>
      </c>
      <c r="CT1" s="9">
        <v>81</v>
      </c>
      <c r="CU1" s="9">
        <v>81</v>
      </c>
      <c r="CV1" s="9">
        <v>82</v>
      </c>
      <c r="CW1" s="9">
        <v>83</v>
      </c>
      <c r="CX1" s="9">
        <v>84</v>
      </c>
      <c r="CY1" s="9">
        <v>84</v>
      </c>
      <c r="CZ1" s="9">
        <v>85</v>
      </c>
      <c r="DA1" s="9">
        <v>85</v>
      </c>
      <c r="DB1" s="9">
        <v>86</v>
      </c>
      <c r="DC1" s="9">
        <v>86</v>
      </c>
      <c r="DD1" s="9">
        <v>87</v>
      </c>
      <c r="DE1" s="9">
        <v>88</v>
      </c>
      <c r="DF1" s="9">
        <v>88</v>
      </c>
      <c r="DG1" s="9">
        <v>89</v>
      </c>
      <c r="DH1" s="9">
        <v>89</v>
      </c>
      <c r="DI1" s="9">
        <v>90</v>
      </c>
      <c r="DJ1" s="9">
        <v>90</v>
      </c>
      <c r="DK1" s="9">
        <v>91</v>
      </c>
      <c r="DL1" s="9">
        <v>91</v>
      </c>
      <c r="DM1" s="9">
        <v>92</v>
      </c>
      <c r="DN1" s="9">
        <v>93</v>
      </c>
      <c r="DO1" s="9">
        <v>94</v>
      </c>
      <c r="DP1" s="9">
        <v>95</v>
      </c>
      <c r="DQ1" s="9">
        <v>96</v>
      </c>
      <c r="DR1" s="9">
        <v>97</v>
      </c>
      <c r="DS1" s="9">
        <v>98</v>
      </c>
      <c r="DT1" s="9">
        <v>99</v>
      </c>
      <c r="DU1" s="9">
        <v>100</v>
      </c>
      <c r="DV1" s="9">
        <v>101</v>
      </c>
      <c r="DW1" s="9">
        <v>101</v>
      </c>
      <c r="DX1" s="9">
        <v>102</v>
      </c>
      <c r="DY1" s="9">
        <v>102</v>
      </c>
      <c r="DZ1" s="9">
        <v>103</v>
      </c>
      <c r="EA1" s="9">
        <v>104</v>
      </c>
      <c r="EB1" s="9">
        <v>104</v>
      </c>
      <c r="EC1" s="9">
        <v>105</v>
      </c>
      <c r="ED1" s="9">
        <v>106</v>
      </c>
      <c r="EE1" s="9">
        <v>107</v>
      </c>
      <c r="EF1" s="9">
        <v>108</v>
      </c>
      <c r="EG1" s="9">
        <v>109</v>
      </c>
      <c r="EH1" s="9">
        <v>110</v>
      </c>
      <c r="EI1" s="9">
        <v>110</v>
      </c>
      <c r="EJ1" s="9">
        <v>111</v>
      </c>
      <c r="EK1" s="10">
        <v>0</v>
      </c>
      <c r="EL1" s="10">
        <v>0</v>
      </c>
      <c r="EM1" s="10">
        <v>0</v>
      </c>
      <c r="EN1" s="10">
        <v>0</v>
      </c>
      <c r="EO1" s="10">
        <v>0</v>
      </c>
      <c r="EP1" s="10">
        <v>0</v>
      </c>
      <c r="EQ1" s="10">
        <v>0</v>
      </c>
      <c r="ER1" s="10">
        <v>0</v>
      </c>
      <c r="ES1" s="10">
        <v>0</v>
      </c>
      <c r="ET1" s="10">
        <v>0</v>
      </c>
      <c r="EU1" s="10">
        <v>0</v>
      </c>
      <c r="EV1" s="10">
        <v>0</v>
      </c>
      <c r="EW1" s="10">
        <v>0</v>
      </c>
      <c r="EX1" s="10">
        <v>0</v>
      </c>
      <c r="EY1" s="10">
        <v>0</v>
      </c>
      <c r="EZ1" s="10">
        <v>0</v>
      </c>
      <c r="FA1" s="10">
        <v>0</v>
      </c>
      <c r="FB1" s="10">
        <v>0</v>
      </c>
      <c r="FC1" s="10">
        <v>0</v>
      </c>
      <c r="FD1" s="10">
        <v>0</v>
      </c>
      <c r="FE1" s="10">
        <v>0</v>
      </c>
      <c r="FF1" s="10">
        <v>0</v>
      </c>
      <c r="FG1" s="10">
        <v>0</v>
      </c>
      <c r="FH1" s="10">
        <v>0</v>
      </c>
      <c r="FI1" s="10">
        <v>0</v>
      </c>
      <c r="FJ1" s="10">
        <v>0</v>
      </c>
      <c r="FK1" s="10">
        <v>0</v>
      </c>
      <c r="FL1" s="10">
        <v>0</v>
      </c>
      <c r="FM1" s="10">
        <v>0</v>
      </c>
      <c r="FN1" s="10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</row>
    <row r="2" spans="1:179" ht="13.5" thickBot="1" x14ac:dyDescent="0.25">
      <c r="C2" s="11" t="str">
        <f t="array" ref="C2:FW2">TRANSPOSE(B3:B179)</f>
        <v>棉悠悠</v>
      </c>
      <c r="D2" s="11" t="str">
        <v xml:space="preserve">搗蛋貓 </v>
      </c>
      <c r="E2" s="11" t="str">
        <v>皮皮雞</v>
      </c>
      <c r="F2" s="11" t="str">
        <v>翠葉鼠</v>
      </c>
      <c r="G2" s="11" t="str">
        <v>火絨狐</v>
      </c>
      <c r="H2" s="11" t="str">
        <v>衝浪鴨</v>
      </c>
      <c r="I2" s="11" t="str">
        <v>伏特喵</v>
      </c>
      <c r="J2" s="11" t="str">
        <v>新葉猿</v>
      </c>
      <c r="K2" s="11" t="str">
        <v>燎火鹿</v>
      </c>
      <c r="L2" s="11" t="str">
        <v>企丸丸</v>
      </c>
      <c r="M2" s="11" t="str">
        <v>企丸王</v>
      </c>
      <c r="N2" s="11" t="str">
        <v>電棘鼠</v>
      </c>
      <c r="O2" s="11" t="str">
        <v>冰棘鼠</v>
      </c>
      <c r="P2" s="11" t="str">
        <v>葉泥泥</v>
      </c>
      <c r="Q2" s="11" t="str">
        <v>葉泥泥 (Special)</v>
      </c>
      <c r="R2" s="11" t="str">
        <v>玉藻狐</v>
      </c>
      <c r="S2" s="11" t="str">
        <v>啼卡爾</v>
      </c>
      <c r="T2" s="11" t="str">
        <v>壺小象</v>
      </c>
      <c r="U2" s="11" t="str">
        <v>瞅什魔</v>
      </c>
      <c r="V2" s="11" t="str">
        <v>米露菲</v>
      </c>
      <c r="W2" s="11" t="str">
        <v>寐魔</v>
      </c>
      <c r="X2" s="11" t="str">
        <v>草莽豬</v>
      </c>
      <c r="Y2" s="11" t="str">
        <v>露娜蒂</v>
      </c>
      <c r="Z2" s="11" t="str">
        <v>遁地鼠</v>
      </c>
      <c r="AA2" s="11" t="str">
        <v>勾魂魷</v>
      </c>
      <c r="AB2" s="11" t="str">
        <v>喵絲特</v>
      </c>
      <c r="AC2" s="11" t="str">
        <v>冰絲特</v>
      </c>
      <c r="AD2" s="11" t="str">
        <v>魯米兒</v>
      </c>
      <c r="AE2" s="11" t="str">
        <v>獵狼</v>
      </c>
      <c r="AF2" s="11" t="str">
        <v>炸蛋鳥</v>
      </c>
      <c r="AG2" s="11" t="str">
        <v>波娜兔</v>
      </c>
      <c r="AH2" s="11" t="str">
        <v>波霸牛</v>
      </c>
      <c r="AI2" s="11" t="str">
        <v>荊棘魔仙</v>
      </c>
      <c r="AJ2" s="11" t="str">
        <v>鯊小子</v>
      </c>
      <c r="AK2" s="11" t="str">
        <v>紅小鯊</v>
      </c>
      <c r="AL2" s="11" t="str">
        <v>吊縛靈</v>
      </c>
      <c r="AM2" s="11" t="str">
        <v>冰縛靈</v>
      </c>
      <c r="AN2" s="11" t="str">
        <v>葉胖達</v>
      </c>
      <c r="AO2" s="11" t="str">
        <v>雷胖達</v>
      </c>
      <c r="AP2" s="11" t="str">
        <v>棉花糖</v>
      </c>
      <c r="AQ2" s="11" t="str">
        <v>灌木羊</v>
      </c>
      <c r="AR2" s="11" t="str">
        <v>美露帕</v>
      </c>
      <c r="AS2" s="11" t="str">
        <v>紫霞鹿</v>
      </c>
      <c r="AT2" s="11" t="str">
        <v>祈岳鹿</v>
      </c>
      <c r="AU2" s="11" t="str">
        <v>疾風隼</v>
      </c>
      <c r="AV2" s="11" t="str">
        <v>姬小兔</v>
      </c>
      <c r="AW2" s="11" t="str">
        <v>炎魔羊</v>
      </c>
      <c r="AX2" s="11" t="str">
        <v>暗魔羊</v>
      </c>
      <c r="AY2" s="11" t="str">
        <v>幻悅蝶</v>
      </c>
      <c r="AZ2" s="11" t="str">
        <v>熾焰牛</v>
      </c>
      <c r="BA2" s="11" t="str">
        <v>趴趴鯰</v>
      </c>
      <c r="BB2" s="11" t="str">
        <v>黑鴉隱士</v>
      </c>
      <c r="BC2" s="11" t="str">
        <v>龐克蜥</v>
      </c>
      <c r="BD2" s="11" t="str">
        <v>熱血蜥</v>
      </c>
      <c r="BE2" s="11" t="str">
        <v>月鐮魔</v>
      </c>
      <c r="BF2" s="11" t="str">
        <v>天擒鳥</v>
      </c>
      <c r="BG2" s="11" t="str">
        <v>羽箭射手</v>
      </c>
      <c r="BH2" s="11" t="str">
        <v>山岳射手</v>
      </c>
      <c r="BI2" s="11" t="str">
        <v>鐵拳猿</v>
      </c>
      <c r="BJ2" s="11" t="str">
        <v>騎士蜂</v>
      </c>
      <c r="BK2" s="11" t="str">
        <v>女皇蜂</v>
      </c>
      <c r="BL2" s="11" t="str">
        <v>笑魘貓</v>
      </c>
      <c r="BM2" s="11" t="str">
        <v>毛撣兒</v>
      </c>
      <c r="BN2" s="11" t="str">
        <v>毛老爹</v>
      </c>
      <c r="BO2" s="11" t="str">
        <v>疾旋鼬</v>
      </c>
      <c r="BP2" s="11" t="str">
        <v>雷角馬</v>
      </c>
      <c r="BQ2" s="11" t="str">
        <v>吹雪狐</v>
      </c>
      <c r="BR2" s="11" t="str">
        <v>火麒麟</v>
      </c>
      <c r="BS2" s="11" t="str">
        <v>邪麒麟</v>
      </c>
      <c r="BT2" s="11" t="str">
        <v>嚴冬鹿</v>
      </c>
      <c r="BU2" s="11" t="str">
        <v>霹靂犬</v>
      </c>
      <c r="BV2" s="11" t="str">
        <v>蒼焰狼</v>
      </c>
      <c r="BW2" s="11" t="str">
        <v>雷鳴童子</v>
      </c>
      <c r="BX2" s="11" t="str">
        <v>秘斯媞雅</v>
      </c>
      <c r="BY2" s="11" t="str">
        <v>花冠龍</v>
      </c>
      <c r="BZ2" s="11" t="str">
        <v>雷冠龍</v>
      </c>
      <c r="CA2" s="11" t="str">
        <v>滑水蛇</v>
      </c>
      <c r="CB2" s="11" t="str">
        <v>流沙蛇</v>
      </c>
      <c r="CC2" s="11" t="str">
        <v>噬魂獸</v>
      </c>
      <c r="CD2" s="11" t="str">
        <v>碎岩龜</v>
      </c>
      <c r="CE2" s="11" t="str">
        <v>貓蝠怪</v>
      </c>
      <c r="CF2" s="11" t="str">
        <v>博愛蜥</v>
      </c>
      <c r="CG2" s="11" t="str">
        <v>融焰娘</v>
      </c>
      <c r="CH2" s="11" t="str">
        <v>烽歌龍</v>
      </c>
      <c r="CI2" s="11" t="str">
        <v>霜歌龍</v>
      </c>
      <c r="CJ2" s="11" t="str">
        <v>浪刃武士</v>
      </c>
      <c r="CK2" s="11" t="str">
        <v>迅雷鳥</v>
      </c>
      <c r="CL2" s="11" t="str">
        <v>燧火鳥</v>
      </c>
      <c r="CM2" s="11" t="str">
        <v>暗巫貓</v>
      </c>
      <c r="CN2" s="11" t="str">
        <v>焰巫狐</v>
      </c>
      <c r="CO2" s="11" t="str">
        <v>踏春兔</v>
      </c>
      <c r="CP2" s="11" t="str">
        <v>薇莉塔</v>
      </c>
      <c r="CQ2" s="11" t="str">
        <v>綢笠蛾</v>
      </c>
      <c r="CR2" s="11" t="str">
        <v>精靈龍</v>
      </c>
      <c r="CS2" s="11" t="str">
        <v>水靈龍</v>
      </c>
      <c r="CT2" s="11" t="str">
        <v>水靈兒</v>
      </c>
      <c r="CU2" s="11" t="str">
        <v>火靈兒</v>
      </c>
      <c r="CV2" s="11" t="str">
        <v>碧海龍</v>
      </c>
      <c r="CW2" s="11" t="str">
        <v>冰棘獸</v>
      </c>
      <c r="CX2" s="11" t="str">
        <v>獄焰王</v>
      </c>
      <c r="CY2" s="11" t="str">
        <v>獄閻王</v>
      </c>
      <c r="CZ2" s="11" t="str">
        <v>佩克龍</v>
      </c>
      <c r="DA2" s="11" t="str">
        <v>派克龍</v>
      </c>
      <c r="DB2" s="11" t="str">
        <v>連理龍</v>
      </c>
      <c r="DC2" s="11" t="str">
        <v>海誓龍</v>
      </c>
      <c r="DD2" s="11" t="str">
        <v>花麗娜</v>
      </c>
      <c r="DE2" s="11" t="str">
        <v>熔岩獸</v>
      </c>
      <c r="DF2" s="11" t="str">
        <v>寒霜獸</v>
      </c>
      <c r="DG2" s="11" t="str">
        <v>君王美露帕</v>
      </c>
      <c r="DH2" s="11" t="str">
        <v>冰帝美露帕</v>
      </c>
      <c r="DI2" s="11" t="str">
        <v>森猛獁</v>
      </c>
      <c r="DJ2" s="11" t="str">
        <v>雪猛獁</v>
      </c>
      <c r="DK2" s="11" t="str">
        <v>白絨雪怪</v>
      </c>
      <c r="DL2" s="11" t="str">
        <v>綠苔絨怪</v>
      </c>
      <c r="DM2" s="11" t="str">
        <v>鎧格力斯</v>
      </c>
      <c r="DN2" s="11" t="str">
        <v>雲海鹿</v>
      </c>
      <c r="DO2" s="11" t="str">
        <v>夜幕魔蝠</v>
      </c>
      <c r="DP2" s="11" t="str">
        <v>天羽龍</v>
      </c>
      <c r="DQ2" s="11" t="str">
        <v>焰煌</v>
      </c>
      <c r="DR2" s="11" t="str">
        <v>雷冥鳥</v>
      </c>
      <c r="DS2" s="11" t="str">
        <v>魔淵龍</v>
      </c>
      <c r="DT2" s="11" t="str">
        <v>冥鎧蠍</v>
      </c>
      <c r="DU2" s="11" t="str">
        <v>阿努比斯</v>
      </c>
      <c r="DV2" s="11" t="str">
        <v>覆海龍</v>
      </c>
      <c r="DW2" s="11" t="str">
        <v>騰炎龍</v>
      </c>
      <c r="DX2" s="11" t="str">
        <v>朱雀</v>
      </c>
      <c r="DY2" s="11" t="str">
        <v>清雀</v>
      </c>
      <c r="DZ2" s="11" t="str">
        <v>暴電熊</v>
      </c>
      <c r="EA2" s="11" t="str">
        <v>百合女王</v>
      </c>
      <c r="EB2" s="11" t="str">
        <v>黑月女王</v>
      </c>
      <c r="EC2" s="11" t="str">
        <v>荷魯斯</v>
      </c>
      <c r="ED2" s="11" t="str">
        <v>波魯杰克斯</v>
      </c>
      <c r="EE2" s="11" t="str">
        <v>異構格里芬</v>
      </c>
      <c r="EF2" s="11" t="str">
        <v>聖光騎士</v>
      </c>
      <c r="EG2" s="11" t="str">
        <v>混沌騎士</v>
      </c>
      <c r="EH2" s="11" t="str">
        <v>喚冬獸</v>
      </c>
      <c r="EI2" s="11" t="str">
        <v>喚夜獸</v>
      </c>
      <c r="EJ2" s="11" t="str">
        <v>空渦龍</v>
      </c>
      <c r="EK2" s="10">
        <v>0</v>
      </c>
      <c r="EL2" s="10">
        <v>0</v>
      </c>
      <c r="EM2" s="10">
        <v>0</v>
      </c>
      <c r="EN2" s="10">
        <v>0</v>
      </c>
      <c r="EO2" s="10">
        <v>0</v>
      </c>
      <c r="EP2" s="10">
        <v>0</v>
      </c>
      <c r="EQ2" s="10">
        <v>0</v>
      </c>
      <c r="ER2" s="10">
        <v>0</v>
      </c>
      <c r="ES2" s="10">
        <v>0</v>
      </c>
      <c r="ET2" s="10">
        <v>0</v>
      </c>
      <c r="EU2" s="10">
        <v>0</v>
      </c>
      <c r="EV2" s="10">
        <v>0</v>
      </c>
      <c r="EW2" s="10">
        <v>0</v>
      </c>
      <c r="EX2" s="10">
        <v>0</v>
      </c>
      <c r="EY2" s="10">
        <v>0</v>
      </c>
      <c r="EZ2" s="10">
        <v>0</v>
      </c>
      <c r="FA2" s="10">
        <v>0</v>
      </c>
      <c r="FB2" s="10">
        <v>0</v>
      </c>
      <c r="FC2" s="10">
        <v>0</v>
      </c>
      <c r="FD2" s="10">
        <v>0</v>
      </c>
      <c r="FE2" s="10">
        <v>0</v>
      </c>
      <c r="FF2" s="10">
        <v>0</v>
      </c>
      <c r="FG2" s="10">
        <v>0</v>
      </c>
      <c r="FH2" s="10">
        <v>0</v>
      </c>
      <c r="FI2" s="10">
        <v>0</v>
      </c>
      <c r="FJ2" s="10">
        <v>0</v>
      </c>
      <c r="FK2" s="10">
        <v>0</v>
      </c>
      <c r="FL2" s="10">
        <v>0</v>
      </c>
      <c r="FM2" s="10">
        <v>0</v>
      </c>
      <c r="FN2" s="10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 ht="13.5" thickTop="1" x14ac:dyDescent="0.2">
      <c r="A3" s="12">
        <v>1</v>
      </c>
      <c r="B3" s="8" t="s">
        <v>139</v>
      </c>
      <c r="C3" s="7" t="str">
        <f ca="1">IFERROR(__xludf.DUMMYFUNCTION("IF(PALUNIQUECOMBO($B3,C$2),PALUNIQUECOMBOCHILD($B3,C$2), IF($B3=C$2,$B3, ARRAY_CONSTRAIN(FILTER(Filter(PalData!$A$2:$A$139,PalData!$J$2:$J$139&lt;&gt;""B""),ABS(FLOOR((INDEX(PalData,MATCH($B3,PalNames,0)+1,MATCH(""CombiRank"",PalData_Header,0))+INDEX(PalData,MA"&amp;"TCH(C$2,PalNames,0)+1,MATCH(""CombiRank"",PalData_Header,0))+1)/2)-Filter(PalData!$BB$2:$BB$139,PalData!$J$2:$J$139&lt;&gt;""B""))=min(ABS(FLOOR((INDEX(PalData,MATCH($B3,PalNames,0)+1,MATCH(""CombiRank"",PalData_Header,0))+INDEX(PalData,MATCH(C$2,PalNames,0)+1,"&amp;"MATCH(""CombiRank"",PalData_Header,0))+1)/2)-Filter(PalData!$BB$2:$BB$139,PalData!$J$2:$J$139&lt;&gt;""B"")))),1,1)))"),"棉悠悠")</f>
        <v>棉悠悠</v>
      </c>
      <c r="D3" s="7" t="s">
        <v>139</v>
      </c>
      <c r="E3" s="7" t="s">
        <v>88</v>
      </c>
      <c r="F3" s="7" t="s">
        <v>78</v>
      </c>
      <c r="G3" s="7" t="s">
        <v>67</v>
      </c>
      <c r="H3" s="7" t="s">
        <v>68</v>
      </c>
      <c r="I3" s="7" t="s">
        <v>67</v>
      </c>
      <c r="J3" s="7" t="s">
        <v>74</v>
      </c>
      <c r="K3" s="7" t="s">
        <v>105</v>
      </c>
      <c r="L3" s="7" t="s">
        <v>70</v>
      </c>
      <c r="M3" s="7" t="s">
        <v>130</v>
      </c>
      <c r="N3" s="7" t="s">
        <v>98</v>
      </c>
      <c r="O3" s="7" t="s">
        <v>98</v>
      </c>
      <c r="P3" s="7" t="s">
        <v>73</v>
      </c>
      <c r="Q3" s="7" t="s">
        <v>73</v>
      </c>
      <c r="R3" s="7" t="s">
        <v>140</v>
      </c>
      <c r="S3" s="7" t="s">
        <v>67</v>
      </c>
      <c r="T3" s="7" t="s">
        <v>88</v>
      </c>
      <c r="U3" s="7" t="s">
        <v>67</v>
      </c>
      <c r="V3" s="7" t="s">
        <v>140</v>
      </c>
      <c r="W3" s="7" t="s">
        <v>73</v>
      </c>
      <c r="X3" s="7" t="s">
        <v>117</v>
      </c>
      <c r="Y3" s="7" t="s">
        <v>95</v>
      </c>
      <c r="Z3" s="7" t="s">
        <v>92</v>
      </c>
      <c r="AA3" s="7" t="s">
        <v>81</v>
      </c>
      <c r="AB3" s="7" t="s">
        <v>88</v>
      </c>
      <c r="AC3" s="7" t="s">
        <v>82</v>
      </c>
      <c r="AD3" s="7" t="s">
        <v>129</v>
      </c>
      <c r="AE3" s="7" t="s">
        <v>132</v>
      </c>
      <c r="AF3" s="7" t="s">
        <v>128</v>
      </c>
      <c r="AG3" s="7" t="s">
        <v>74</v>
      </c>
      <c r="AH3" s="7" t="s">
        <v>100</v>
      </c>
      <c r="AI3" s="7" t="s">
        <v>68</v>
      </c>
      <c r="AJ3" s="7" t="s">
        <v>93</v>
      </c>
      <c r="AK3" s="7" t="s">
        <v>87</v>
      </c>
      <c r="AL3" s="7" t="s">
        <v>78</v>
      </c>
      <c r="AM3" s="7" t="s">
        <v>78</v>
      </c>
      <c r="AN3" s="7" t="s">
        <v>111</v>
      </c>
      <c r="AO3" s="7" t="s">
        <v>101</v>
      </c>
      <c r="AP3" s="7" t="s">
        <v>69</v>
      </c>
      <c r="AQ3" s="7" t="s">
        <v>121</v>
      </c>
      <c r="AR3" s="7" t="s">
        <v>85</v>
      </c>
      <c r="AS3" s="7" t="s">
        <v>100</v>
      </c>
      <c r="AT3" s="7" t="s">
        <v>100</v>
      </c>
      <c r="AU3" s="7" t="s">
        <v>111</v>
      </c>
      <c r="AV3" s="7" t="s">
        <v>79</v>
      </c>
      <c r="AW3" s="7" t="s">
        <v>112</v>
      </c>
      <c r="AX3" s="7" t="s">
        <v>112</v>
      </c>
      <c r="AY3" s="7" t="s">
        <v>137</v>
      </c>
      <c r="AZ3" s="7" t="s">
        <v>84</v>
      </c>
      <c r="BA3" s="7" t="s">
        <v>85</v>
      </c>
      <c r="BB3" s="7" t="s">
        <v>133</v>
      </c>
      <c r="BC3" s="7" t="s">
        <v>87</v>
      </c>
      <c r="BD3" s="7" t="s">
        <v>117</v>
      </c>
      <c r="BE3" s="7" t="s">
        <v>121</v>
      </c>
      <c r="BF3" s="7" t="s">
        <v>71</v>
      </c>
      <c r="BG3" s="7" t="s">
        <v>71</v>
      </c>
      <c r="BH3" s="7" t="s">
        <v>83</v>
      </c>
      <c r="BI3" s="7" t="s">
        <v>132</v>
      </c>
      <c r="BJ3" s="7" t="s">
        <v>133</v>
      </c>
      <c r="BK3" s="7" t="s">
        <v>107</v>
      </c>
      <c r="BL3" s="7" t="s">
        <v>130</v>
      </c>
      <c r="BM3" s="7" t="s">
        <v>81</v>
      </c>
      <c r="BN3" s="7" t="s">
        <v>127</v>
      </c>
      <c r="BO3" s="7" t="s">
        <v>84</v>
      </c>
      <c r="BP3" s="7" t="s">
        <v>108</v>
      </c>
      <c r="BQ3" s="7" t="s">
        <v>122</v>
      </c>
      <c r="BR3" s="7" t="s">
        <v>103</v>
      </c>
      <c r="BS3" s="7" t="s">
        <v>126</v>
      </c>
      <c r="BT3" s="7" t="s">
        <v>85</v>
      </c>
      <c r="BU3" s="7" t="s">
        <v>122</v>
      </c>
      <c r="BV3" s="7" t="s">
        <v>125</v>
      </c>
      <c r="BW3" s="7" t="s">
        <v>92</v>
      </c>
      <c r="BX3" s="7" t="s">
        <v>87</v>
      </c>
      <c r="BY3" s="7" t="s">
        <v>125</v>
      </c>
      <c r="BZ3" s="7" t="s">
        <v>84</v>
      </c>
      <c r="CA3" s="7" t="s">
        <v>113</v>
      </c>
      <c r="CB3" s="7" t="s">
        <v>138</v>
      </c>
      <c r="CC3" s="7" t="s">
        <v>105</v>
      </c>
      <c r="CD3" s="7" t="s">
        <v>129</v>
      </c>
      <c r="CE3" s="7" t="s">
        <v>122</v>
      </c>
      <c r="CF3" s="7" t="s">
        <v>121</v>
      </c>
      <c r="CG3" s="7" t="s">
        <v>67</v>
      </c>
      <c r="CH3" s="7" t="s">
        <v>91</v>
      </c>
      <c r="CI3" s="7" t="s">
        <v>115</v>
      </c>
      <c r="CJ3" s="7" t="s">
        <v>91</v>
      </c>
      <c r="CK3" s="7" t="s">
        <v>126</v>
      </c>
      <c r="CL3" s="7" t="s">
        <v>103</v>
      </c>
      <c r="CM3" s="7" t="s">
        <v>96</v>
      </c>
      <c r="CN3" s="7" t="s">
        <v>95</v>
      </c>
      <c r="CO3" s="7" t="s">
        <v>83</v>
      </c>
      <c r="CP3" s="7" t="s">
        <v>132</v>
      </c>
      <c r="CQ3" s="7" t="s">
        <v>111</v>
      </c>
      <c r="CR3" s="7" t="s">
        <v>138</v>
      </c>
      <c r="CS3" s="7" t="s">
        <v>138</v>
      </c>
      <c r="CT3" s="7" t="s">
        <v>74</v>
      </c>
      <c r="CU3" s="7" t="s">
        <v>74</v>
      </c>
      <c r="CV3" s="7" t="s">
        <v>137</v>
      </c>
      <c r="CW3" s="7" t="s">
        <v>118</v>
      </c>
      <c r="CX3" s="7" t="s">
        <v>96</v>
      </c>
      <c r="CY3" s="7" t="s">
        <v>116</v>
      </c>
      <c r="CZ3" s="7" t="s">
        <v>119</v>
      </c>
      <c r="DA3" s="7" t="s">
        <v>90</v>
      </c>
      <c r="DB3" s="7" t="s">
        <v>129</v>
      </c>
      <c r="DC3" s="7" t="s">
        <v>72</v>
      </c>
      <c r="DD3" s="7" t="s">
        <v>84</v>
      </c>
      <c r="DE3" s="7" t="s">
        <v>107</v>
      </c>
      <c r="DF3" s="7" t="s">
        <v>126</v>
      </c>
      <c r="DG3" s="7" t="s">
        <v>137</v>
      </c>
      <c r="DH3" s="7" t="s">
        <v>111</v>
      </c>
      <c r="DI3" s="7" t="s">
        <v>102</v>
      </c>
      <c r="DJ3" s="7" t="s">
        <v>119</v>
      </c>
      <c r="DK3" s="7" t="s">
        <v>111</v>
      </c>
      <c r="DL3" s="7" t="s">
        <v>137</v>
      </c>
      <c r="DM3" s="7" t="s">
        <v>94</v>
      </c>
      <c r="DN3" s="7" t="s">
        <v>86</v>
      </c>
      <c r="DO3" s="7" t="s">
        <v>76</v>
      </c>
      <c r="DP3" s="7" t="s">
        <v>94</v>
      </c>
      <c r="DQ3" s="7" t="s">
        <v>41</v>
      </c>
      <c r="DR3" s="7" t="s">
        <v>120</v>
      </c>
      <c r="DS3" s="7" t="s">
        <v>123</v>
      </c>
      <c r="DT3" s="7" t="s">
        <v>134</v>
      </c>
      <c r="DU3" s="7" t="s">
        <v>113</v>
      </c>
      <c r="DV3" s="7" t="s">
        <v>102</v>
      </c>
      <c r="DW3" s="7" t="s">
        <v>107</v>
      </c>
      <c r="DX3" s="7" t="s">
        <v>37</v>
      </c>
      <c r="DY3" s="7" t="s">
        <v>47</v>
      </c>
      <c r="DZ3" s="7" t="s">
        <v>120</v>
      </c>
      <c r="EA3" s="7" t="s">
        <v>134</v>
      </c>
      <c r="EB3" s="7" t="s">
        <v>126</v>
      </c>
      <c r="EC3" s="7" t="s">
        <v>103</v>
      </c>
      <c r="ED3" s="7" t="s">
        <v>118</v>
      </c>
      <c r="EE3" s="7" t="s">
        <v>37</v>
      </c>
      <c r="EF3" s="7" t="s">
        <v>136</v>
      </c>
      <c r="EG3" s="7" t="s">
        <v>37</v>
      </c>
      <c r="EH3" s="7" t="s">
        <v>106</v>
      </c>
      <c r="EI3" s="7" t="s">
        <v>106</v>
      </c>
      <c r="EJ3" s="7" t="s">
        <v>136</v>
      </c>
    </row>
    <row r="4" spans="1:179" ht="12.75" x14ac:dyDescent="0.2">
      <c r="A4" s="12">
        <v>2</v>
      </c>
      <c r="B4" s="8" t="s">
        <v>65</v>
      </c>
      <c r="C4" s="7" t="s">
        <v>139</v>
      </c>
      <c r="D4" s="7" t="s">
        <v>140</v>
      </c>
      <c r="E4" s="7" t="s">
        <v>88</v>
      </c>
      <c r="F4" s="7" t="s">
        <v>78</v>
      </c>
      <c r="G4" s="7" t="s">
        <v>67</v>
      </c>
      <c r="H4" s="7" t="s">
        <v>68</v>
      </c>
      <c r="I4" s="7" t="s">
        <v>67</v>
      </c>
      <c r="J4" s="7" t="s">
        <v>73</v>
      </c>
      <c r="K4" s="7" t="s">
        <v>105</v>
      </c>
      <c r="L4" s="7" t="s">
        <v>128</v>
      </c>
      <c r="M4" s="7" t="s">
        <v>130</v>
      </c>
      <c r="N4" s="7" t="s">
        <v>98</v>
      </c>
      <c r="O4" s="7" t="s">
        <v>70</v>
      </c>
      <c r="P4" s="7" t="s">
        <v>73</v>
      </c>
      <c r="Q4" s="7" t="s">
        <v>73</v>
      </c>
      <c r="R4" s="7" t="s">
        <v>82</v>
      </c>
      <c r="S4" s="7" t="s">
        <v>67</v>
      </c>
      <c r="T4" s="7" t="s">
        <v>88</v>
      </c>
      <c r="U4" s="7" t="s">
        <v>98</v>
      </c>
      <c r="V4" s="7" t="s">
        <v>140</v>
      </c>
      <c r="W4" s="7" t="s">
        <v>92</v>
      </c>
      <c r="X4" s="7" t="s">
        <v>87</v>
      </c>
      <c r="Y4" s="7" t="s">
        <v>95</v>
      </c>
      <c r="Z4" s="7" t="s">
        <v>92</v>
      </c>
      <c r="AA4" s="7" t="s">
        <v>74</v>
      </c>
      <c r="AB4" s="7" t="s">
        <v>139</v>
      </c>
      <c r="AC4" s="7" t="s">
        <v>78</v>
      </c>
      <c r="AD4" s="7" t="s">
        <v>129</v>
      </c>
      <c r="AE4" s="7" t="s">
        <v>132</v>
      </c>
      <c r="AF4" s="7" t="s">
        <v>68</v>
      </c>
      <c r="AG4" s="7" t="s">
        <v>74</v>
      </c>
      <c r="AH4" s="7" t="s">
        <v>100</v>
      </c>
      <c r="AI4" s="7" t="s">
        <v>79</v>
      </c>
      <c r="AJ4" s="7" t="s">
        <v>133</v>
      </c>
      <c r="AK4" s="7" t="s">
        <v>93</v>
      </c>
      <c r="AL4" s="7" t="s">
        <v>67</v>
      </c>
      <c r="AM4" s="7" t="s">
        <v>78</v>
      </c>
      <c r="AN4" s="7" t="s">
        <v>111</v>
      </c>
      <c r="AO4" s="7" t="s">
        <v>103</v>
      </c>
      <c r="AP4" s="7" t="s">
        <v>95</v>
      </c>
      <c r="AQ4" s="7" t="s">
        <v>100</v>
      </c>
      <c r="AR4" s="7" t="s">
        <v>85</v>
      </c>
      <c r="AS4" s="7" t="s">
        <v>100</v>
      </c>
      <c r="AT4" s="7" t="s">
        <v>85</v>
      </c>
      <c r="AU4" s="7" t="s">
        <v>127</v>
      </c>
      <c r="AV4" s="7" t="s">
        <v>81</v>
      </c>
      <c r="AW4" s="7" t="s">
        <v>112</v>
      </c>
      <c r="AX4" s="7" t="s">
        <v>113</v>
      </c>
      <c r="AY4" s="7" t="s">
        <v>137</v>
      </c>
      <c r="AZ4" s="7" t="s">
        <v>84</v>
      </c>
      <c r="BA4" s="7" t="s">
        <v>85</v>
      </c>
      <c r="BB4" s="7" t="s">
        <v>133</v>
      </c>
      <c r="BC4" s="7" t="s">
        <v>87</v>
      </c>
      <c r="BD4" s="7" t="s">
        <v>117</v>
      </c>
      <c r="BE4" s="7" t="s">
        <v>121</v>
      </c>
      <c r="BF4" s="7" t="s">
        <v>71</v>
      </c>
      <c r="BG4" s="7" t="s">
        <v>76</v>
      </c>
      <c r="BH4" s="7" t="s">
        <v>83</v>
      </c>
      <c r="BI4" s="7" t="s">
        <v>71</v>
      </c>
      <c r="BJ4" s="7" t="s">
        <v>132</v>
      </c>
      <c r="BK4" s="7" t="s">
        <v>107</v>
      </c>
      <c r="BL4" s="7" t="s">
        <v>137</v>
      </c>
      <c r="BM4" s="7" t="s">
        <v>81</v>
      </c>
      <c r="BN4" s="7" t="s">
        <v>101</v>
      </c>
      <c r="BO4" s="7" t="s">
        <v>84</v>
      </c>
      <c r="BP4" s="7" t="s">
        <v>116</v>
      </c>
      <c r="BQ4" s="7" t="s">
        <v>122</v>
      </c>
      <c r="BR4" s="7" t="s">
        <v>94</v>
      </c>
      <c r="BS4" s="7" t="s">
        <v>126</v>
      </c>
      <c r="BT4" s="7" t="s">
        <v>129</v>
      </c>
      <c r="BU4" s="7" t="s">
        <v>122</v>
      </c>
      <c r="BV4" s="7" t="s">
        <v>125</v>
      </c>
      <c r="BW4" s="7" t="s">
        <v>92</v>
      </c>
      <c r="BX4" s="7" t="s">
        <v>87</v>
      </c>
      <c r="BY4" s="7" t="s">
        <v>84</v>
      </c>
      <c r="BZ4" s="7" t="s">
        <v>84</v>
      </c>
      <c r="CA4" s="7" t="s">
        <v>138</v>
      </c>
      <c r="CB4" s="7" t="s">
        <v>138</v>
      </c>
      <c r="CC4" s="7" t="s">
        <v>117</v>
      </c>
      <c r="CD4" s="7" t="s">
        <v>72</v>
      </c>
      <c r="CE4" s="7" t="s">
        <v>122</v>
      </c>
      <c r="CF4" s="7" t="s">
        <v>121</v>
      </c>
      <c r="CG4" s="7" t="s">
        <v>67</v>
      </c>
      <c r="CH4" s="7" t="s">
        <v>91</v>
      </c>
      <c r="CI4" s="7" t="s">
        <v>115</v>
      </c>
      <c r="CJ4" s="7" t="s">
        <v>131</v>
      </c>
      <c r="CK4" s="7" t="s">
        <v>126</v>
      </c>
      <c r="CL4" s="7" t="s">
        <v>103</v>
      </c>
      <c r="CM4" s="7" t="s">
        <v>108</v>
      </c>
      <c r="CN4" s="7" t="s">
        <v>105</v>
      </c>
      <c r="CO4" s="7" t="s">
        <v>86</v>
      </c>
      <c r="CP4" s="7" t="s">
        <v>132</v>
      </c>
      <c r="CQ4" s="7" t="s">
        <v>111</v>
      </c>
      <c r="CR4" s="7" t="s">
        <v>138</v>
      </c>
      <c r="CS4" s="7" t="s">
        <v>130</v>
      </c>
      <c r="CT4" s="7" t="s">
        <v>74</v>
      </c>
      <c r="CU4" s="7" t="s">
        <v>74</v>
      </c>
      <c r="CV4" s="7" t="s">
        <v>137</v>
      </c>
      <c r="CW4" s="7" t="s">
        <v>106</v>
      </c>
      <c r="CX4" s="7" t="s">
        <v>96</v>
      </c>
      <c r="CY4" s="7" t="s">
        <v>91</v>
      </c>
      <c r="CZ4" s="7" t="s">
        <v>90</v>
      </c>
      <c r="DA4" s="7" t="s">
        <v>134</v>
      </c>
      <c r="DB4" s="7" t="s">
        <v>129</v>
      </c>
      <c r="DC4" s="7" t="s">
        <v>125</v>
      </c>
      <c r="DD4" s="7" t="s">
        <v>109</v>
      </c>
      <c r="DE4" s="7" t="s">
        <v>102</v>
      </c>
      <c r="DF4" s="7" t="s">
        <v>126</v>
      </c>
      <c r="DG4" s="7" t="s">
        <v>111</v>
      </c>
      <c r="DH4" s="7" t="s">
        <v>111</v>
      </c>
      <c r="DI4" s="7" t="s">
        <v>119</v>
      </c>
      <c r="DJ4" s="7" t="s">
        <v>119</v>
      </c>
      <c r="DK4" s="7" t="s">
        <v>111</v>
      </c>
      <c r="DL4" s="7" t="s">
        <v>137</v>
      </c>
      <c r="DM4" s="7" t="s">
        <v>107</v>
      </c>
      <c r="DN4" s="7" t="s">
        <v>86</v>
      </c>
      <c r="DO4" s="7" t="s">
        <v>83</v>
      </c>
      <c r="DP4" s="7" t="s">
        <v>94</v>
      </c>
      <c r="DQ4" s="7" t="s">
        <v>41</v>
      </c>
      <c r="DR4" s="7" t="s">
        <v>120</v>
      </c>
      <c r="DS4" s="7" t="s">
        <v>118</v>
      </c>
      <c r="DT4" s="7" t="s">
        <v>134</v>
      </c>
      <c r="DU4" s="7" t="s">
        <v>113</v>
      </c>
      <c r="DV4" s="7" t="s">
        <v>102</v>
      </c>
      <c r="DW4" s="7" t="s">
        <v>102</v>
      </c>
      <c r="DX4" s="7" t="s">
        <v>47</v>
      </c>
      <c r="DY4" s="7" t="s">
        <v>47</v>
      </c>
      <c r="DZ4" s="7" t="s">
        <v>120</v>
      </c>
      <c r="EA4" s="7" t="s">
        <v>126</v>
      </c>
      <c r="EB4" s="7" t="s">
        <v>120</v>
      </c>
      <c r="EC4" s="7" t="s">
        <v>103</v>
      </c>
      <c r="ED4" s="7" t="s">
        <v>118</v>
      </c>
      <c r="EE4" s="7" t="s">
        <v>37</v>
      </c>
      <c r="EF4" s="7" t="s">
        <v>37</v>
      </c>
      <c r="EG4" s="7" t="s">
        <v>37</v>
      </c>
      <c r="EH4" s="7" t="s">
        <v>106</v>
      </c>
      <c r="EI4" s="7" t="s">
        <v>136</v>
      </c>
      <c r="EJ4" s="7" t="s">
        <v>136</v>
      </c>
    </row>
    <row r="5" spans="1:179" ht="12.75" x14ac:dyDescent="0.2">
      <c r="A5" s="12">
        <v>3</v>
      </c>
      <c r="B5" s="8" t="s">
        <v>66</v>
      </c>
      <c r="C5" s="7" t="s">
        <v>88</v>
      </c>
      <c r="D5" s="7" t="s">
        <v>88</v>
      </c>
      <c r="E5" s="7" t="s">
        <v>66</v>
      </c>
      <c r="F5" s="7" t="s">
        <v>139</v>
      </c>
      <c r="G5" s="7" t="s">
        <v>78</v>
      </c>
      <c r="H5" s="7" t="s">
        <v>98</v>
      </c>
      <c r="I5" s="7" t="s">
        <v>82</v>
      </c>
      <c r="J5" s="7" t="s">
        <v>74</v>
      </c>
      <c r="K5" s="7" t="s">
        <v>69</v>
      </c>
      <c r="L5" s="7" t="s">
        <v>67</v>
      </c>
      <c r="M5" s="7" t="s">
        <v>138</v>
      </c>
      <c r="N5" s="7" t="s">
        <v>67</v>
      </c>
      <c r="O5" s="7" t="s">
        <v>67</v>
      </c>
      <c r="P5" s="7" t="s">
        <v>74</v>
      </c>
      <c r="Q5" s="7" t="s">
        <v>74</v>
      </c>
      <c r="R5" s="7" t="s">
        <v>88</v>
      </c>
      <c r="S5" s="7" t="s">
        <v>78</v>
      </c>
      <c r="T5" s="7" t="s">
        <v>80</v>
      </c>
      <c r="U5" s="7" t="s">
        <v>67</v>
      </c>
      <c r="V5" s="7" t="s">
        <v>88</v>
      </c>
      <c r="W5" s="7" t="s">
        <v>74</v>
      </c>
      <c r="X5" s="7" t="s">
        <v>95</v>
      </c>
      <c r="Y5" s="7" t="s">
        <v>92</v>
      </c>
      <c r="Z5" s="7" t="s">
        <v>74</v>
      </c>
      <c r="AA5" s="7" t="s">
        <v>68</v>
      </c>
      <c r="AB5" s="7" t="s">
        <v>80</v>
      </c>
      <c r="AC5" s="7" t="s">
        <v>139</v>
      </c>
      <c r="AD5" s="7" t="s">
        <v>100</v>
      </c>
      <c r="AE5" s="7" t="s">
        <v>93</v>
      </c>
      <c r="AF5" s="7" t="s">
        <v>98</v>
      </c>
      <c r="AG5" s="7" t="s">
        <v>79</v>
      </c>
      <c r="AH5" s="7" t="s">
        <v>121</v>
      </c>
      <c r="AI5" s="7" t="s">
        <v>70</v>
      </c>
      <c r="AJ5" s="7" t="s">
        <v>87</v>
      </c>
      <c r="AK5" s="7" t="s">
        <v>117</v>
      </c>
      <c r="AL5" s="7" t="s">
        <v>140</v>
      </c>
      <c r="AM5" s="7" t="s">
        <v>140</v>
      </c>
      <c r="AN5" s="7" t="s">
        <v>111</v>
      </c>
      <c r="AO5" s="7" t="s">
        <v>111</v>
      </c>
      <c r="AP5" s="7" t="s">
        <v>92</v>
      </c>
      <c r="AQ5" s="7" t="s">
        <v>121</v>
      </c>
      <c r="AR5" s="7" t="s">
        <v>100</v>
      </c>
      <c r="AS5" s="7" t="s">
        <v>121</v>
      </c>
      <c r="AT5" s="7" t="s">
        <v>121</v>
      </c>
      <c r="AU5" s="7" t="s">
        <v>111</v>
      </c>
      <c r="AV5" s="7" t="s">
        <v>128</v>
      </c>
      <c r="AW5" s="7" t="s">
        <v>115</v>
      </c>
      <c r="AX5" s="7" t="s">
        <v>115</v>
      </c>
      <c r="AY5" s="7" t="s">
        <v>130</v>
      </c>
      <c r="AZ5" s="7" t="s">
        <v>125</v>
      </c>
      <c r="BA5" s="7" t="s">
        <v>100</v>
      </c>
      <c r="BB5" s="7" t="s">
        <v>87</v>
      </c>
      <c r="BC5" s="7" t="s">
        <v>105</v>
      </c>
      <c r="BD5" s="7" t="s">
        <v>95</v>
      </c>
      <c r="BE5" s="7" t="s">
        <v>86</v>
      </c>
      <c r="BF5" s="7" t="s">
        <v>132</v>
      </c>
      <c r="BG5" s="7" t="s">
        <v>132</v>
      </c>
      <c r="BH5" s="7" t="s">
        <v>71</v>
      </c>
      <c r="BI5" s="7" t="s">
        <v>133</v>
      </c>
      <c r="BJ5" s="7" t="s">
        <v>87</v>
      </c>
      <c r="BK5" s="7" t="s">
        <v>103</v>
      </c>
      <c r="BL5" s="7" t="s">
        <v>138</v>
      </c>
      <c r="BM5" s="7" t="s">
        <v>68</v>
      </c>
      <c r="BN5" s="7" t="s">
        <v>111</v>
      </c>
      <c r="BO5" s="7" t="s">
        <v>125</v>
      </c>
      <c r="BP5" s="7" t="s">
        <v>96</v>
      </c>
      <c r="BQ5" s="7" t="s">
        <v>84</v>
      </c>
      <c r="BR5" s="7" t="s">
        <v>101</v>
      </c>
      <c r="BS5" s="7" t="s">
        <v>90</v>
      </c>
      <c r="BT5" s="7" t="s">
        <v>100</v>
      </c>
      <c r="BU5" s="7" t="s">
        <v>109</v>
      </c>
      <c r="BV5" s="7" t="s">
        <v>129</v>
      </c>
      <c r="BW5" s="7" t="s">
        <v>73</v>
      </c>
      <c r="BX5" s="7" t="s">
        <v>117</v>
      </c>
      <c r="BY5" s="7" t="s">
        <v>129</v>
      </c>
      <c r="BZ5" s="7" t="s">
        <v>72</v>
      </c>
      <c r="CA5" s="7" t="s">
        <v>112</v>
      </c>
      <c r="CB5" s="7" t="s">
        <v>112</v>
      </c>
      <c r="CC5" s="7" t="s">
        <v>95</v>
      </c>
      <c r="CD5" s="7" t="s">
        <v>85</v>
      </c>
      <c r="CE5" s="7" t="s">
        <v>84</v>
      </c>
      <c r="CF5" s="7" t="s">
        <v>86</v>
      </c>
      <c r="CG5" s="7" t="s">
        <v>82</v>
      </c>
      <c r="CH5" s="7" t="s">
        <v>108</v>
      </c>
      <c r="CI5" s="7" t="s">
        <v>91</v>
      </c>
      <c r="CJ5" s="7" t="s">
        <v>116</v>
      </c>
      <c r="CK5" s="7" t="s">
        <v>134</v>
      </c>
      <c r="CL5" s="7" t="s">
        <v>127</v>
      </c>
      <c r="CM5" s="7" t="s">
        <v>122</v>
      </c>
      <c r="CN5" s="7" t="s">
        <v>69</v>
      </c>
      <c r="CO5" s="7" t="s">
        <v>71</v>
      </c>
      <c r="CP5" s="7" t="s">
        <v>133</v>
      </c>
      <c r="CQ5" s="7" t="s">
        <v>137</v>
      </c>
      <c r="CR5" s="7" t="s">
        <v>113</v>
      </c>
      <c r="CS5" s="7" t="s">
        <v>113</v>
      </c>
      <c r="CT5" s="7" t="s">
        <v>81</v>
      </c>
      <c r="CU5" s="7" t="s">
        <v>81</v>
      </c>
      <c r="CV5" s="7" t="s">
        <v>138</v>
      </c>
      <c r="CW5" s="7" t="s">
        <v>123</v>
      </c>
      <c r="CX5" s="7" t="s">
        <v>122</v>
      </c>
      <c r="CY5" s="7" t="s">
        <v>96</v>
      </c>
      <c r="CZ5" s="7" t="s">
        <v>102</v>
      </c>
      <c r="DA5" s="7" t="s">
        <v>102</v>
      </c>
      <c r="DB5" s="7" t="s">
        <v>85</v>
      </c>
      <c r="DC5" s="7" t="s">
        <v>129</v>
      </c>
      <c r="DD5" s="7" t="s">
        <v>84</v>
      </c>
      <c r="DE5" s="7" t="s">
        <v>94</v>
      </c>
      <c r="DF5" s="7" t="s">
        <v>134</v>
      </c>
      <c r="DG5" s="7" t="s">
        <v>137</v>
      </c>
      <c r="DH5" s="7" t="s">
        <v>137</v>
      </c>
      <c r="DI5" s="7" t="s">
        <v>107</v>
      </c>
      <c r="DJ5" s="7" t="s">
        <v>107</v>
      </c>
      <c r="DK5" s="7" t="s">
        <v>137</v>
      </c>
      <c r="DL5" s="7" t="s">
        <v>130</v>
      </c>
      <c r="DM5" s="7" t="s">
        <v>103</v>
      </c>
      <c r="DN5" s="7" t="s">
        <v>76</v>
      </c>
      <c r="DO5" s="7" t="s">
        <v>132</v>
      </c>
      <c r="DP5" s="7" t="s">
        <v>103</v>
      </c>
      <c r="DQ5" s="7" t="s">
        <v>47</v>
      </c>
      <c r="DR5" s="7" t="s">
        <v>126</v>
      </c>
      <c r="DS5" s="7" t="s">
        <v>120</v>
      </c>
      <c r="DT5" s="7" t="s">
        <v>119</v>
      </c>
      <c r="DU5" s="7" t="s">
        <v>112</v>
      </c>
      <c r="DV5" s="7" t="s">
        <v>94</v>
      </c>
      <c r="DW5" s="7" t="s">
        <v>94</v>
      </c>
      <c r="DX5" s="7" t="s">
        <v>136</v>
      </c>
      <c r="DY5" s="7" t="s">
        <v>37</v>
      </c>
      <c r="DZ5" s="7" t="s">
        <v>126</v>
      </c>
      <c r="EA5" s="7" t="s">
        <v>119</v>
      </c>
      <c r="EB5" s="7" t="s">
        <v>126</v>
      </c>
      <c r="EC5" s="7" t="s">
        <v>101</v>
      </c>
      <c r="ED5" s="7" t="s">
        <v>123</v>
      </c>
      <c r="EE5" s="7" t="s">
        <v>136</v>
      </c>
      <c r="EF5" s="7" t="s">
        <v>106</v>
      </c>
      <c r="EG5" s="7" t="s">
        <v>106</v>
      </c>
      <c r="EH5" s="7" t="s">
        <v>123</v>
      </c>
      <c r="EI5" s="7" t="s">
        <v>118</v>
      </c>
      <c r="EJ5" s="7" t="s">
        <v>106</v>
      </c>
    </row>
    <row r="6" spans="1:179" ht="12.75" x14ac:dyDescent="0.2">
      <c r="A6" s="12">
        <v>4</v>
      </c>
      <c r="B6" s="8" t="s">
        <v>67</v>
      </c>
      <c r="C6" s="7" t="s">
        <v>78</v>
      </c>
      <c r="D6" s="7" t="s">
        <v>78</v>
      </c>
      <c r="E6" s="7" t="s">
        <v>139</v>
      </c>
      <c r="F6" s="7" t="s">
        <v>67</v>
      </c>
      <c r="G6" s="7" t="s">
        <v>98</v>
      </c>
      <c r="H6" s="7" t="s">
        <v>81</v>
      </c>
      <c r="I6" s="7" t="s">
        <v>98</v>
      </c>
      <c r="J6" s="7" t="s">
        <v>92</v>
      </c>
      <c r="K6" s="7" t="s">
        <v>87</v>
      </c>
      <c r="L6" s="7" t="s">
        <v>79</v>
      </c>
      <c r="M6" s="7" t="s">
        <v>137</v>
      </c>
      <c r="N6" s="7" t="s">
        <v>68</v>
      </c>
      <c r="O6" s="7" t="s">
        <v>68</v>
      </c>
      <c r="P6" s="7" t="s">
        <v>92</v>
      </c>
      <c r="Q6" s="7" t="s">
        <v>92</v>
      </c>
      <c r="R6" s="7" t="s">
        <v>67</v>
      </c>
      <c r="S6" s="7" t="s">
        <v>70</v>
      </c>
      <c r="T6" s="7" t="s">
        <v>140</v>
      </c>
      <c r="U6" s="7" t="s">
        <v>128</v>
      </c>
      <c r="V6" s="7" t="s">
        <v>78</v>
      </c>
      <c r="W6" s="7" t="s">
        <v>69</v>
      </c>
      <c r="X6" s="7" t="s">
        <v>93</v>
      </c>
      <c r="Y6" s="7" t="s">
        <v>117</v>
      </c>
      <c r="Z6" s="7" t="s">
        <v>95</v>
      </c>
      <c r="AA6" s="7" t="s">
        <v>74</v>
      </c>
      <c r="AB6" s="7" t="s">
        <v>82</v>
      </c>
      <c r="AC6" s="7" t="s">
        <v>67</v>
      </c>
      <c r="AD6" s="7" t="s">
        <v>125</v>
      </c>
      <c r="AE6" s="7" t="s">
        <v>71</v>
      </c>
      <c r="AF6" s="7" t="s">
        <v>81</v>
      </c>
      <c r="AG6" s="7" t="s">
        <v>73</v>
      </c>
      <c r="AH6" s="7" t="s">
        <v>129</v>
      </c>
      <c r="AI6" s="7" t="s">
        <v>74</v>
      </c>
      <c r="AJ6" s="7" t="s">
        <v>132</v>
      </c>
      <c r="AK6" s="7" t="s">
        <v>132</v>
      </c>
      <c r="AL6" s="7" t="s">
        <v>67</v>
      </c>
      <c r="AM6" s="7" t="s">
        <v>67</v>
      </c>
      <c r="AN6" s="7" t="s">
        <v>101</v>
      </c>
      <c r="AO6" s="7" t="s">
        <v>94</v>
      </c>
      <c r="AP6" s="7" t="s">
        <v>105</v>
      </c>
      <c r="AQ6" s="7" t="s">
        <v>85</v>
      </c>
      <c r="AR6" s="7" t="s">
        <v>129</v>
      </c>
      <c r="AS6" s="7" t="s">
        <v>85</v>
      </c>
      <c r="AT6" s="7" t="s">
        <v>129</v>
      </c>
      <c r="AU6" s="7" t="s">
        <v>103</v>
      </c>
      <c r="AV6" s="7" t="s">
        <v>74</v>
      </c>
      <c r="AW6" s="7" t="s">
        <v>138</v>
      </c>
      <c r="AX6" s="7" t="s">
        <v>138</v>
      </c>
      <c r="AY6" s="7" t="s">
        <v>111</v>
      </c>
      <c r="AZ6" s="7" t="s">
        <v>122</v>
      </c>
      <c r="BA6" s="7" t="s">
        <v>129</v>
      </c>
      <c r="BB6" s="7" t="s">
        <v>132</v>
      </c>
      <c r="BC6" s="7" t="s">
        <v>133</v>
      </c>
      <c r="BD6" s="7" t="s">
        <v>87</v>
      </c>
      <c r="BE6" s="7" t="s">
        <v>100</v>
      </c>
      <c r="BF6" s="7" t="s">
        <v>83</v>
      </c>
      <c r="BG6" s="7" t="s">
        <v>86</v>
      </c>
      <c r="BH6" s="7" t="s">
        <v>121</v>
      </c>
      <c r="BI6" s="7" t="s">
        <v>83</v>
      </c>
      <c r="BJ6" s="7" t="s">
        <v>71</v>
      </c>
      <c r="BK6" s="7" t="s">
        <v>119</v>
      </c>
      <c r="BL6" s="7" t="s">
        <v>137</v>
      </c>
      <c r="BM6" s="7" t="s">
        <v>74</v>
      </c>
      <c r="BN6" s="7" t="s">
        <v>103</v>
      </c>
      <c r="BO6" s="7" t="s">
        <v>122</v>
      </c>
      <c r="BP6" s="7" t="s">
        <v>91</v>
      </c>
      <c r="BQ6" s="7" t="s">
        <v>96</v>
      </c>
      <c r="BR6" s="7" t="s">
        <v>107</v>
      </c>
      <c r="BS6" s="7" t="s">
        <v>120</v>
      </c>
      <c r="BT6" s="7" t="s">
        <v>72</v>
      </c>
      <c r="BU6" s="7" t="s">
        <v>96</v>
      </c>
      <c r="BV6" s="7" t="s">
        <v>84</v>
      </c>
      <c r="BW6" s="7" t="s">
        <v>95</v>
      </c>
      <c r="BX6" s="7" t="s">
        <v>133</v>
      </c>
      <c r="BY6" s="7" t="s">
        <v>84</v>
      </c>
      <c r="BZ6" s="7" t="s">
        <v>109</v>
      </c>
      <c r="CA6" s="7" t="s">
        <v>130</v>
      </c>
      <c r="CB6" s="7" t="s">
        <v>130</v>
      </c>
      <c r="CC6" s="7" t="s">
        <v>87</v>
      </c>
      <c r="CD6" s="7" t="s">
        <v>84</v>
      </c>
      <c r="CE6" s="7" t="s">
        <v>96</v>
      </c>
      <c r="CF6" s="7" t="s">
        <v>100</v>
      </c>
      <c r="CG6" s="7" t="s">
        <v>98</v>
      </c>
      <c r="CH6" s="7" t="s">
        <v>115</v>
      </c>
      <c r="CI6" s="7" t="s">
        <v>112</v>
      </c>
      <c r="CJ6" s="7" t="s">
        <v>112</v>
      </c>
      <c r="CK6" s="7" t="s">
        <v>120</v>
      </c>
      <c r="CL6" s="7" t="s">
        <v>94</v>
      </c>
      <c r="CM6" s="7" t="s">
        <v>91</v>
      </c>
      <c r="CN6" s="7" t="s">
        <v>87</v>
      </c>
      <c r="CO6" s="7" t="s">
        <v>121</v>
      </c>
      <c r="CP6" s="7" t="s">
        <v>76</v>
      </c>
      <c r="CQ6" s="7" t="s">
        <v>127</v>
      </c>
      <c r="CR6" s="7" t="s">
        <v>137</v>
      </c>
      <c r="CS6" s="7" t="s">
        <v>137</v>
      </c>
      <c r="CT6" s="7" t="s">
        <v>92</v>
      </c>
      <c r="CU6" s="7" t="s">
        <v>73</v>
      </c>
      <c r="CV6" s="7" t="s">
        <v>111</v>
      </c>
      <c r="CW6" s="7" t="s">
        <v>136</v>
      </c>
      <c r="CX6" s="7" t="s">
        <v>116</v>
      </c>
      <c r="CY6" s="7" t="s">
        <v>131</v>
      </c>
      <c r="CZ6" s="7" t="s">
        <v>126</v>
      </c>
      <c r="DA6" s="7" t="s">
        <v>126</v>
      </c>
      <c r="DB6" s="7" t="s">
        <v>125</v>
      </c>
      <c r="DC6" s="7" t="s">
        <v>84</v>
      </c>
      <c r="DD6" s="7" t="s">
        <v>122</v>
      </c>
      <c r="DE6" s="7" t="s">
        <v>119</v>
      </c>
      <c r="DF6" s="7" t="s">
        <v>120</v>
      </c>
      <c r="DG6" s="7" t="s">
        <v>111</v>
      </c>
      <c r="DH6" s="7" t="s">
        <v>101</v>
      </c>
      <c r="DI6" s="7" t="s">
        <v>134</v>
      </c>
      <c r="DJ6" s="7" t="s">
        <v>134</v>
      </c>
      <c r="DK6" s="7" t="s">
        <v>111</v>
      </c>
      <c r="DL6" s="7" t="s">
        <v>111</v>
      </c>
      <c r="DM6" s="7" t="s">
        <v>102</v>
      </c>
      <c r="DN6" s="7" t="s">
        <v>121</v>
      </c>
      <c r="DO6" s="7" t="s">
        <v>86</v>
      </c>
      <c r="DP6" s="7" t="s">
        <v>102</v>
      </c>
      <c r="DQ6" s="7" t="s">
        <v>59</v>
      </c>
      <c r="DR6" s="7" t="s">
        <v>123</v>
      </c>
      <c r="DS6" s="7" t="s">
        <v>106</v>
      </c>
      <c r="DT6" s="7" t="s">
        <v>126</v>
      </c>
      <c r="DU6" s="7" t="s">
        <v>138</v>
      </c>
      <c r="DV6" s="7" t="s">
        <v>90</v>
      </c>
      <c r="DW6" s="7" t="s">
        <v>90</v>
      </c>
      <c r="DX6" s="7" t="s">
        <v>41</v>
      </c>
      <c r="DY6" s="7" t="s">
        <v>41</v>
      </c>
      <c r="DZ6" s="7" t="s">
        <v>123</v>
      </c>
      <c r="EA6" s="7" t="s">
        <v>126</v>
      </c>
      <c r="EB6" s="7" t="s">
        <v>123</v>
      </c>
      <c r="EC6" s="7" t="s">
        <v>107</v>
      </c>
      <c r="ED6" s="7" t="s">
        <v>106</v>
      </c>
      <c r="EE6" s="7" t="s">
        <v>47</v>
      </c>
      <c r="EF6" s="7" t="s">
        <v>47</v>
      </c>
      <c r="EG6" s="7" t="s">
        <v>47</v>
      </c>
      <c r="EH6" s="7" t="s">
        <v>136</v>
      </c>
      <c r="EI6" s="7" t="s">
        <v>37</v>
      </c>
      <c r="EJ6" s="7" t="s">
        <v>37</v>
      </c>
    </row>
    <row r="7" spans="1:179" ht="12.75" x14ac:dyDescent="0.2">
      <c r="A7" s="12">
        <v>5</v>
      </c>
      <c r="B7" s="8" t="s">
        <v>68</v>
      </c>
      <c r="C7" s="7" t="s">
        <v>67</v>
      </c>
      <c r="D7" s="7" t="s">
        <v>67</v>
      </c>
      <c r="E7" s="7" t="s">
        <v>78</v>
      </c>
      <c r="F7" s="7" t="s">
        <v>98</v>
      </c>
      <c r="G7" s="7" t="s">
        <v>68</v>
      </c>
      <c r="H7" s="7" t="s">
        <v>74</v>
      </c>
      <c r="I7" s="7" t="s">
        <v>128</v>
      </c>
      <c r="J7" s="7" t="s">
        <v>95</v>
      </c>
      <c r="K7" s="7" t="s">
        <v>93</v>
      </c>
      <c r="L7" s="7" t="s">
        <v>74</v>
      </c>
      <c r="M7" s="7" t="s">
        <v>111</v>
      </c>
      <c r="N7" s="7" t="s">
        <v>81</v>
      </c>
      <c r="O7" s="7" t="s">
        <v>81</v>
      </c>
      <c r="P7" s="7" t="s">
        <v>95</v>
      </c>
      <c r="Q7" s="7" t="s">
        <v>95</v>
      </c>
      <c r="R7" s="7" t="s">
        <v>67</v>
      </c>
      <c r="S7" s="7" t="s">
        <v>68</v>
      </c>
      <c r="T7" s="7" t="s">
        <v>78</v>
      </c>
      <c r="U7" s="7" t="s">
        <v>79</v>
      </c>
      <c r="V7" s="7" t="s">
        <v>67</v>
      </c>
      <c r="W7" s="7" t="s">
        <v>95</v>
      </c>
      <c r="X7" s="7" t="s">
        <v>132</v>
      </c>
      <c r="Y7" s="7" t="s">
        <v>87</v>
      </c>
      <c r="Z7" s="7" t="s">
        <v>105</v>
      </c>
      <c r="AA7" s="7" t="s">
        <v>92</v>
      </c>
      <c r="AB7" s="7" t="s">
        <v>67</v>
      </c>
      <c r="AC7" s="7" t="s">
        <v>98</v>
      </c>
      <c r="AD7" s="7" t="s">
        <v>84</v>
      </c>
      <c r="AE7" s="7" t="s">
        <v>83</v>
      </c>
      <c r="AF7" s="7" t="s">
        <v>74</v>
      </c>
      <c r="AG7" s="7" t="s">
        <v>92</v>
      </c>
      <c r="AH7" s="7" t="s">
        <v>72</v>
      </c>
      <c r="AI7" s="7" t="s">
        <v>74</v>
      </c>
      <c r="AJ7" s="7" t="s">
        <v>71</v>
      </c>
      <c r="AK7" s="7" t="s">
        <v>71</v>
      </c>
      <c r="AL7" s="7" t="s">
        <v>70</v>
      </c>
      <c r="AM7" s="7" t="s">
        <v>70</v>
      </c>
      <c r="AN7" s="7" t="s">
        <v>103</v>
      </c>
      <c r="AO7" s="7" t="s">
        <v>107</v>
      </c>
      <c r="AP7" s="7" t="s">
        <v>87</v>
      </c>
      <c r="AQ7" s="7" t="s">
        <v>129</v>
      </c>
      <c r="AR7" s="7" t="s">
        <v>125</v>
      </c>
      <c r="AS7" s="7" t="s">
        <v>129</v>
      </c>
      <c r="AT7" s="7" t="s">
        <v>125</v>
      </c>
      <c r="AU7" s="7" t="s">
        <v>94</v>
      </c>
      <c r="AV7" s="7" t="s">
        <v>73</v>
      </c>
      <c r="AW7" s="7" t="s">
        <v>130</v>
      </c>
      <c r="AX7" s="7" t="s">
        <v>130</v>
      </c>
      <c r="AY7" s="7" t="s">
        <v>111</v>
      </c>
      <c r="AZ7" s="7" t="s">
        <v>96</v>
      </c>
      <c r="BA7" s="7" t="s">
        <v>125</v>
      </c>
      <c r="BB7" s="7" t="s">
        <v>76</v>
      </c>
      <c r="BC7" s="7" t="s">
        <v>132</v>
      </c>
      <c r="BD7" s="7" t="s">
        <v>133</v>
      </c>
      <c r="BE7" s="7" t="s">
        <v>85</v>
      </c>
      <c r="BF7" s="7" t="s">
        <v>121</v>
      </c>
      <c r="BG7" s="7" t="s">
        <v>121</v>
      </c>
      <c r="BH7" s="7" t="s">
        <v>121</v>
      </c>
      <c r="BI7" s="7" t="s">
        <v>86</v>
      </c>
      <c r="BJ7" s="7" t="s">
        <v>83</v>
      </c>
      <c r="BK7" s="7" t="s">
        <v>134</v>
      </c>
      <c r="BL7" s="7" t="s">
        <v>111</v>
      </c>
      <c r="BM7" s="7" t="s">
        <v>73</v>
      </c>
      <c r="BN7" s="7" t="s">
        <v>94</v>
      </c>
      <c r="BO7" s="7" t="s">
        <v>122</v>
      </c>
      <c r="BP7" s="7" t="s">
        <v>115</v>
      </c>
      <c r="BQ7" s="7" t="s">
        <v>108</v>
      </c>
      <c r="BR7" s="7" t="s">
        <v>119</v>
      </c>
      <c r="BS7" s="7" t="s">
        <v>123</v>
      </c>
      <c r="BT7" s="7" t="s">
        <v>84</v>
      </c>
      <c r="BU7" s="7" t="s">
        <v>116</v>
      </c>
      <c r="BV7" s="7" t="s">
        <v>122</v>
      </c>
      <c r="BW7" s="7" t="s">
        <v>117</v>
      </c>
      <c r="BX7" s="7" t="s">
        <v>132</v>
      </c>
      <c r="BY7" s="7" t="s">
        <v>122</v>
      </c>
      <c r="BZ7" s="7" t="s">
        <v>122</v>
      </c>
      <c r="CA7" s="7" t="s">
        <v>137</v>
      </c>
      <c r="CB7" s="7" t="s">
        <v>137</v>
      </c>
      <c r="CC7" s="7" t="s">
        <v>133</v>
      </c>
      <c r="CD7" s="7" t="s">
        <v>84</v>
      </c>
      <c r="CE7" s="7" t="s">
        <v>108</v>
      </c>
      <c r="CF7" s="7" t="s">
        <v>129</v>
      </c>
      <c r="CG7" s="7" t="s">
        <v>128</v>
      </c>
      <c r="CH7" s="7" t="s">
        <v>112</v>
      </c>
      <c r="CI7" s="7" t="s">
        <v>138</v>
      </c>
      <c r="CJ7" s="7" t="s">
        <v>113</v>
      </c>
      <c r="CK7" s="7" t="s">
        <v>123</v>
      </c>
      <c r="CL7" s="7" t="s">
        <v>102</v>
      </c>
      <c r="CM7" s="7" t="s">
        <v>131</v>
      </c>
      <c r="CN7" s="7" t="s">
        <v>93</v>
      </c>
      <c r="CO7" s="7" t="s">
        <v>100</v>
      </c>
      <c r="CP7" s="7" t="s">
        <v>86</v>
      </c>
      <c r="CQ7" s="7" t="s">
        <v>103</v>
      </c>
      <c r="CR7" s="7" t="s">
        <v>137</v>
      </c>
      <c r="CS7" s="7" t="s">
        <v>111</v>
      </c>
      <c r="CT7" s="7" t="s">
        <v>69</v>
      </c>
      <c r="CU7" s="7" t="s">
        <v>92</v>
      </c>
      <c r="CV7" s="7" t="s">
        <v>111</v>
      </c>
      <c r="CW7" s="7" t="s">
        <v>37</v>
      </c>
      <c r="CX7" s="7" t="s">
        <v>91</v>
      </c>
      <c r="CY7" s="7" t="s">
        <v>112</v>
      </c>
      <c r="CZ7" s="7" t="s">
        <v>126</v>
      </c>
      <c r="DA7" s="7" t="s">
        <v>120</v>
      </c>
      <c r="DB7" s="7" t="s">
        <v>84</v>
      </c>
      <c r="DC7" s="7" t="s">
        <v>109</v>
      </c>
      <c r="DD7" s="7" t="s">
        <v>96</v>
      </c>
      <c r="DE7" s="7" t="s">
        <v>134</v>
      </c>
      <c r="DF7" s="7" t="s">
        <v>123</v>
      </c>
      <c r="DG7" s="7" t="s">
        <v>101</v>
      </c>
      <c r="DH7" s="7" t="s">
        <v>103</v>
      </c>
      <c r="DI7" s="7" t="s">
        <v>126</v>
      </c>
      <c r="DJ7" s="7" t="s">
        <v>126</v>
      </c>
      <c r="DK7" s="7" t="s">
        <v>101</v>
      </c>
      <c r="DL7" s="7" t="s">
        <v>127</v>
      </c>
      <c r="DM7" s="7" t="s">
        <v>90</v>
      </c>
      <c r="DN7" s="7" t="s">
        <v>100</v>
      </c>
      <c r="DO7" s="7" t="s">
        <v>121</v>
      </c>
      <c r="DP7" s="7" t="s">
        <v>119</v>
      </c>
      <c r="DQ7" s="7" t="s">
        <v>59</v>
      </c>
      <c r="DR7" s="7" t="s">
        <v>106</v>
      </c>
      <c r="DS7" s="7" t="s">
        <v>136</v>
      </c>
      <c r="DT7" s="7" t="s">
        <v>120</v>
      </c>
      <c r="DU7" s="7" t="s">
        <v>137</v>
      </c>
      <c r="DV7" s="7" t="s">
        <v>126</v>
      </c>
      <c r="DW7" s="7" t="s">
        <v>134</v>
      </c>
      <c r="DX7" s="7" t="s">
        <v>41</v>
      </c>
      <c r="DY7" s="7" t="s">
        <v>59</v>
      </c>
      <c r="DZ7" s="7" t="s">
        <v>118</v>
      </c>
      <c r="EA7" s="7" t="s">
        <v>120</v>
      </c>
      <c r="EB7" s="7" t="s">
        <v>118</v>
      </c>
      <c r="EC7" s="7" t="s">
        <v>102</v>
      </c>
      <c r="ED7" s="7" t="s">
        <v>37</v>
      </c>
      <c r="EE7" s="7" t="s">
        <v>41</v>
      </c>
      <c r="EF7" s="7" t="s">
        <v>41</v>
      </c>
      <c r="EG7" s="7" t="s">
        <v>41</v>
      </c>
      <c r="EH7" s="7" t="s">
        <v>37</v>
      </c>
      <c r="EI7" s="7" t="s">
        <v>47</v>
      </c>
      <c r="EJ7" s="7" t="s">
        <v>47</v>
      </c>
    </row>
    <row r="8" spans="1:179" ht="12.75" x14ac:dyDescent="0.2">
      <c r="A8" s="12">
        <v>6</v>
      </c>
      <c r="B8" s="8" t="s">
        <v>69</v>
      </c>
      <c r="C8" s="7" t="s">
        <v>68</v>
      </c>
      <c r="D8" s="7" t="s">
        <v>68</v>
      </c>
      <c r="E8" s="7" t="s">
        <v>98</v>
      </c>
      <c r="F8" s="7" t="s">
        <v>81</v>
      </c>
      <c r="G8" s="7" t="s">
        <v>74</v>
      </c>
      <c r="H8" s="7" t="s">
        <v>69</v>
      </c>
      <c r="I8" s="7" t="s">
        <v>74</v>
      </c>
      <c r="J8" s="7" t="s">
        <v>87</v>
      </c>
      <c r="K8" s="7" t="s">
        <v>76</v>
      </c>
      <c r="L8" s="7" t="s">
        <v>92</v>
      </c>
      <c r="M8" s="7" t="s">
        <v>103</v>
      </c>
      <c r="N8" s="7" t="s">
        <v>73</v>
      </c>
      <c r="O8" s="7" t="s">
        <v>92</v>
      </c>
      <c r="P8" s="7" t="s">
        <v>87</v>
      </c>
      <c r="Q8" s="7" t="s">
        <v>87</v>
      </c>
      <c r="R8" s="7" t="s">
        <v>79</v>
      </c>
      <c r="S8" s="7" t="s">
        <v>74</v>
      </c>
      <c r="T8" s="7" t="s">
        <v>70</v>
      </c>
      <c r="U8" s="7" t="s">
        <v>73</v>
      </c>
      <c r="V8" s="7" t="s">
        <v>79</v>
      </c>
      <c r="W8" s="7" t="s">
        <v>93</v>
      </c>
      <c r="X8" s="7" t="s">
        <v>83</v>
      </c>
      <c r="Y8" s="7" t="s">
        <v>132</v>
      </c>
      <c r="Z8" s="7" t="s">
        <v>133</v>
      </c>
      <c r="AA8" s="7" t="s">
        <v>105</v>
      </c>
      <c r="AB8" s="7" t="s">
        <v>128</v>
      </c>
      <c r="AC8" s="7" t="s">
        <v>81</v>
      </c>
      <c r="AD8" s="7" t="s">
        <v>122</v>
      </c>
      <c r="AE8" s="7" t="s">
        <v>100</v>
      </c>
      <c r="AF8" s="7" t="s">
        <v>92</v>
      </c>
      <c r="AG8" s="7" t="s">
        <v>117</v>
      </c>
      <c r="AH8" s="7" t="s">
        <v>109</v>
      </c>
      <c r="AI8" s="7" t="s">
        <v>95</v>
      </c>
      <c r="AJ8" s="7" t="s">
        <v>121</v>
      </c>
      <c r="AK8" s="7" t="s">
        <v>121</v>
      </c>
      <c r="AL8" s="7" t="s">
        <v>74</v>
      </c>
      <c r="AM8" s="7" t="s">
        <v>81</v>
      </c>
      <c r="AN8" s="7" t="s">
        <v>119</v>
      </c>
      <c r="AO8" s="7" t="s">
        <v>134</v>
      </c>
      <c r="AP8" s="7" t="s">
        <v>132</v>
      </c>
      <c r="AQ8" s="7" t="s">
        <v>84</v>
      </c>
      <c r="AR8" s="7" t="s">
        <v>122</v>
      </c>
      <c r="AS8" s="7" t="s">
        <v>84</v>
      </c>
      <c r="AT8" s="7" t="s">
        <v>122</v>
      </c>
      <c r="AU8" s="7" t="s">
        <v>119</v>
      </c>
      <c r="AV8" s="7" t="s">
        <v>95</v>
      </c>
      <c r="AW8" s="7" t="s">
        <v>111</v>
      </c>
      <c r="AX8" s="7" t="s">
        <v>111</v>
      </c>
      <c r="AY8" s="7" t="s">
        <v>94</v>
      </c>
      <c r="AZ8" s="7" t="s">
        <v>91</v>
      </c>
      <c r="BA8" s="7" t="s">
        <v>122</v>
      </c>
      <c r="BB8" s="7" t="s">
        <v>121</v>
      </c>
      <c r="BC8" s="7" t="s">
        <v>86</v>
      </c>
      <c r="BD8" s="7" t="s">
        <v>83</v>
      </c>
      <c r="BE8" s="7" t="s">
        <v>84</v>
      </c>
      <c r="BF8" s="7" t="s">
        <v>85</v>
      </c>
      <c r="BG8" s="7" t="s">
        <v>85</v>
      </c>
      <c r="BH8" s="7" t="s">
        <v>129</v>
      </c>
      <c r="BI8" s="7" t="s">
        <v>100</v>
      </c>
      <c r="BJ8" s="7" t="s">
        <v>121</v>
      </c>
      <c r="BK8" s="7" t="s">
        <v>120</v>
      </c>
      <c r="BL8" s="7" t="s">
        <v>103</v>
      </c>
      <c r="BM8" s="7" t="s">
        <v>95</v>
      </c>
      <c r="BN8" s="7" t="s">
        <v>90</v>
      </c>
      <c r="BO8" s="7" t="s">
        <v>91</v>
      </c>
      <c r="BP8" s="7" t="s">
        <v>138</v>
      </c>
      <c r="BQ8" s="7" t="s">
        <v>115</v>
      </c>
      <c r="BR8" s="7" t="s">
        <v>126</v>
      </c>
      <c r="BS8" s="7" t="s">
        <v>106</v>
      </c>
      <c r="BT8" s="7" t="s">
        <v>122</v>
      </c>
      <c r="BU8" s="7" t="s">
        <v>112</v>
      </c>
      <c r="BV8" s="7" t="s">
        <v>108</v>
      </c>
      <c r="BW8" s="7" t="s">
        <v>133</v>
      </c>
      <c r="BX8" s="7" t="s">
        <v>86</v>
      </c>
      <c r="BY8" s="7" t="s">
        <v>108</v>
      </c>
      <c r="BZ8" s="7" t="s">
        <v>116</v>
      </c>
      <c r="CA8" s="7" t="s">
        <v>111</v>
      </c>
      <c r="CB8" s="7" t="s">
        <v>127</v>
      </c>
      <c r="CC8" s="7" t="s">
        <v>76</v>
      </c>
      <c r="CD8" s="7" t="s">
        <v>96</v>
      </c>
      <c r="CE8" s="7" t="s">
        <v>115</v>
      </c>
      <c r="CF8" s="7" t="s">
        <v>84</v>
      </c>
      <c r="CG8" s="7" t="s">
        <v>74</v>
      </c>
      <c r="CH8" s="7" t="s">
        <v>130</v>
      </c>
      <c r="CI8" s="7" t="s">
        <v>137</v>
      </c>
      <c r="CJ8" s="7" t="s">
        <v>137</v>
      </c>
      <c r="CK8" s="7" t="s">
        <v>136</v>
      </c>
      <c r="CL8" s="7" t="s">
        <v>126</v>
      </c>
      <c r="CM8" s="7" t="s">
        <v>113</v>
      </c>
      <c r="CN8" s="7" t="s">
        <v>71</v>
      </c>
      <c r="CO8" s="7" t="s">
        <v>129</v>
      </c>
      <c r="CP8" s="7" t="s">
        <v>100</v>
      </c>
      <c r="CQ8" s="7" t="s">
        <v>102</v>
      </c>
      <c r="CR8" s="7" t="s">
        <v>101</v>
      </c>
      <c r="CS8" s="7" t="s">
        <v>101</v>
      </c>
      <c r="CT8" s="7" t="s">
        <v>87</v>
      </c>
      <c r="CU8" s="7" t="s">
        <v>117</v>
      </c>
      <c r="CV8" s="7" t="s">
        <v>103</v>
      </c>
      <c r="CW8" s="7" t="s">
        <v>41</v>
      </c>
      <c r="CX8" s="7" t="s">
        <v>113</v>
      </c>
      <c r="CY8" s="7" t="s">
        <v>138</v>
      </c>
      <c r="CZ8" s="7" t="s">
        <v>118</v>
      </c>
      <c r="DA8" s="7" t="s">
        <v>118</v>
      </c>
      <c r="DB8" s="7" t="s">
        <v>135</v>
      </c>
      <c r="DC8" s="7" t="s">
        <v>96</v>
      </c>
      <c r="DD8" s="7" t="s">
        <v>91</v>
      </c>
      <c r="DE8" s="7" t="s">
        <v>120</v>
      </c>
      <c r="DF8" s="7" t="s">
        <v>136</v>
      </c>
      <c r="DG8" s="7" t="s">
        <v>107</v>
      </c>
      <c r="DH8" s="7" t="s">
        <v>102</v>
      </c>
      <c r="DI8" s="7" t="s">
        <v>123</v>
      </c>
      <c r="DJ8" s="7" t="s">
        <v>123</v>
      </c>
      <c r="DK8" s="7" t="s">
        <v>107</v>
      </c>
      <c r="DL8" s="7" t="s">
        <v>94</v>
      </c>
      <c r="DM8" s="7" t="s">
        <v>120</v>
      </c>
      <c r="DN8" s="7" t="s">
        <v>72</v>
      </c>
      <c r="DO8" s="7" t="s">
        <v>129</v>
      </c>
      <c r="DP8" s="7" t="s">
        <v>126</v>
      </c>
      <c r="DQ8" s="7" t="s">
        <v>32</v>
      </c>
      <c r="DR8" s="7" t="s">
        <v>37</v>
      </c>
      <c r="DS8" s="7" t="s">
        <v>41</v>
      </c>
      <c r="DT8" s="7" t="s">
        <v>106</v>
      </c>
      <c r="DU8" s="7" t="s">
        <v>111</v>
      </c>
      <c r="DV8" s="7" t="s">
        <v>123</v>
      </c>
      <c r="DW8" s="7" t="s">
        <v>123</v>
      </c>
      <c r="DX8" s="7" t="s">
        <v>32</v>
      </c>
      <c r="DY8" s="7" t="s">
        <v>32</v>
      </c>
      <c r="DZ8" s="7" t="s">
        <v>37</v>
      </c>
      <c r="EA8" s="7" t="s">
        <v>106</v>
      </c>
      <c r="EB8" s="7" t="s">
        <v>37</v>
      </c>
      <c r="EC8" s="7" t="s">
        <v>126</v>
      </c>
      <c r="ED8" s="7" t="s">
        <v>41</v>
      </c>
      <c r="EE8" s="7" t="s">
        <v>53</v>
      </c>
      <c r="EF8" s="7" t="s">
        <v>59</v>
      </c>
      <c r="EG8" s="7" t="s">
        <v>53</v>
      </c>
      <c r="EH8" s="7" t="s">
        <v>41</v>
      </c>
      <c r="EI8" s="7" t="s">
        <v>59</v>
      </c>
      <c r="EJ8" s="7" t="s">
        <v>59</v>
      </c>
    </row>
    <row r="9" spans="1:179" ht="12.75" x14ac:dyDescent="0.2">
      <c r="A9" s="12">
        <v>7</v>
      </c>
      <c r="B9" s="8" t="s">
        <v>70</v>
      </c>
      <c r="C9" s="7" t="s">
        <v>67</v>
      </c>
      <c r="D9" s="7" t="s">
        <v>67</v>
      </c>
      <c r="E9" s="7" t="s">
        <v>82</v>
      </c>
      <c r="F9" s="7" t="s">
        <v>98</v>
      </c>
      <c r="G9" s="7" t="s">
        <v>128</v>
      </c>
      <c r="H9" s="7" t="s">
        <v>74</v>
      </c>
      <c r="I9" s="7" t="s">
        <v>70</v>
      </c>
      <c r="J9" s="7" t="s">
        <v>69</v>
      </c>
      <c r="K9" s="7" t="s">
        <v>93</v>
      </c>
      <c r="L9" s="7" t="s">
        <v>81</v>
      </c>
      <c r="M9" s="7" t="s">
        <v>111</v>
      </c>
      <c r="N9" s="7" t="s">
        <v>79</v>
      </c>
      <c r="O9" s="7" t="s">
        <v>81</v>
      </c>
      <c r="P9" s="7" t="s">
        <v>95</v>
      </c>
      <c r="Q9" s="7" t="s">
        <v>95</v>
      </c>
      <c r="R9" s="7" t="s">
        <v>67</v>
      </c>
      <c r="S9" s="7" t="s">
        <v>68</v>
      </c>
      <c r="T9" s="7" t="s">
        <v>78</v>
      </c>
      <c r="U9" s="7" t="s">
        <v>68</v>
      </c>
      <c r="V9" s="7" t="s">
        <v>67</v>
      </c>
      <c r="W9" s="7" t="s">
        <v>95</v>
      </c>
      <c r="X9" s="7" t="s">
        <v>133</v>
      </c>
      <c r="Y9" s="7" t="s">
        <v>87</v>
      </c>
      <c r="Z9" s="7" t="s">
        <v>95</v>
      </c>
      <c r="AA9" s="7" t="s">
        <v>73</v>
      </c>
      <c r="AB9" s="7" t="s">
        <v>78</v>
      </c>
      <c r="AC9" s="7" t="s">
        <v>67</v>
      </c>
      <c r="AD9" s="7" t="s">
        <v>84</v>
      </c>
      <c r="AE9" s="7" t="s">
        <v>83</v>
      </c>
      <c r="AF9" s="7" t="s">
        <v>74</v>
      </c>
      <c r="AG9" s="7" t="s">
        <v>92</v>
      </c>
      <c r="AH9" s="7" t="s">
        <v>129</v>
      </c>
      <c r="AI9" s="7" t="s">
        <v>74</v>
      </c>
      <c r="AJ9" s="7" t="s">
        <v>71</v>
      </c>
      <c r="AK9" s="7" t="s">
        <v>132</v>
      </c>
      <c r="AL9" s="7" t="s">
        <v>98</v>
      </c>
      <c r="AM9" s="7" t="s">
        <v>98</v>
      </c>
      <c r="AN9" s="7" t="s">
        <v>103</v>
      </c>
      <c r="AO9" s="7" t="s">
        <v>107</v>
      </c>
      <c r="AP9" s="7" t="s">
        <v>117</v>
      </c>
      <c r="AQ9" s="7" t="s">
        <v>129</v>
      </c>
      <c r="AR9" s="7" t="s">
        <v>125</v>
      </c>
      <c r="AS9" s="7" t="s">
        <v>129</v>
      </c>
      <c r="AT9" s="7" t="s">
        <v>72</v>
      </c>
      <c r="AU9" s="7" t="s">
        <v>103</v>
      </c>
      <c r="AV9" s="7" t="s">
        <v>74</v>
      </c>
      <c r="AW9" s="7" t="s">
        <v>138</v>
      </c>
      <c r="AX9" s="7" t="s">
        <v>130</v>
      </c>
      <c r="AY9" s="7" t="s">
        <v>111</v>
      </c>
      <c r="AZ9" s="7" t="s">
        <v>122</v>
      </c>
      <c r="BA9" s="7" t="s">
        <v>72</v>
      </c>
      <c r="BB9" s="7" t="s">
        <v>71</v>
      </c>
      <c r="BC9" s="7" t="s">
        <v>132</v>
      </c>
      <c r="BD9" s="7" t="s">
        <v>133</v>
      </c>
      <c r="BE9" s="7" t="s">
        <v>85</v>
      </c>
      <c r="BF9" s="7" t="s">
        <v>86</v>
      </c>
      <c r="BG9" s="7" t="s">
        <v>121</v>
      </c>
      <c r="BH9" s="7" t="s">
        <v>121</v>
      </c>
      <c r="BI9" s="7" t="s">
        <v>86</v>
      </c>
      <c r="BJ9" s="7" t="s">
        <v>76</v>
      </c>
      <c r="BK9" s="7" t="s">
        <v>90</v>
      </c>
      <c r="BL9" s="7" t="s">
        <v>111</v>
      </c>
      <c r="BM9" s="7" t="s">
        <v>73</v>
      </c>
      <c r="BN9" s="7" t="s">
        <v>94</v>
      </c>
      <c r="BO9" s="7" t="s">
        <v>122</v>
      </c>
      <c r="BP9" s="7" t="s">
        <v>115</v>
      </c>
      <c r="BQ9" s="7" t="s">
        <v>96</v>
      </c>
      <c r="BR9" s="7" t="s">
        <v>102</v>
      </c>
      <c r="BS9" s="7" t="s">
        <v>120</v>
      </c>
      <c r="BT9" s="7" t="s">
        <v>125</v>
      </c>
      <c r="BU9" s="7" t="s">
        <v>108</v>
      </c>
      <c r="BV9" s="7" t="s">
        <v>109</v>
      </c>
      <c r="BW9" s="7" t="s">
        <v>105</v>
      </c>
      <c r="BX9" s="7" t="s">
        <v>132</v>
      </c>
      <c r="BY9" s="7" t="s">
        <v>122</v>
      </c>
      <c r="BZ9" s="7" t="s">
        <v>122</v>
      </c>
      <c r="CA9" s="7" t="s">
        <v>137</v>
      </c>
      <c r="CB9" s="7" t="s">
        <v>137</v>
      </c>
      <c r="CC9" s="7" t="s">
        <v>93</v>
      </c>
      <c r="CD9" s="7" t="s">
        <v>84</v>
      </c>
      <c r="CE9" s="7" t="s">
        <v>108</v>
      </c>
      <c r="CF9" s="7" t="s">
        <v>85</v>
      </c>
      <c r="CG9" s="7" t="s">
        <v>70</v>
      </c>
      <c r="CH9" s="7" t="s">
        <v>112</v>
      </c>
      <c r="CI9" s="7" t="s">
        <v>113</v>
      </c>
      <c r="CJ9" s="7" t="s">
        <v>112</v>
      </c>
      <c r="CK9" s="7" t="s">
        <v>123</v>
      </c>
      <c r="CL9" s="7" t="s">
        <v>107</v>
      </c>
      <c r="CM9" s="7" t="s">
        <v>91</v>
      </c>
      <c r="CN9" s="7" t="s">
        <v>87</v>
      </c>
      <c r="CO9" s="7" t="s">
        <v>121</v>
      </c>
      <c r="CP9" s="7" t="s">
        <v>83</v>
      </c>
      <c r="CQ9" s="7" t="s">
        <v>101</v>
      </c>
      <c r="CR9" s="7" t="s">
        <v>137</v>
      </c>
      <c r="CS9" s="7" t="s">
        <v>137</v>
      </c>
      <c r="CT9" s="7" t="s">
        <v>92</v>
      </c>
      <c r="CU9" s="7" t="s">
        <v>92</v>
      </c>
      <c r="CV9" s="7" t="s">
        <v>111</v>
      </c>
      <c r="CW9" s="7" t="s">
        <v>37</v>
      </c>
      <c r="CX9" s="7" t="s">
        <v>91</v>
      </c>
      <c r="CY9" s="7" t="s">
        <v>115</v>
      </c>
      <c r="CZ9" s="7" t="s">
        <v>25</v>
      </c>
      <c r="DA9" s="7" t="s">
        <v>126</v>
      </c>
      <c r="DB9" s="7" t="s">
        <v>84</v>
      </c>
      <c r="DC9" s="7" t="s">
        <v>84</v>
      </c>
      <c r="DD9" s="7" t="s">
        <v>96</v>
      </c>
      <c r="DE9" s="7" t="s">
        <v>134</v>
      </c>
      <c r="DF9" s="7" t="s">
        <v>123</v>
      </c>
      <c r="DG9" s="7" t="s">
        <v>127</v>
      </c>
      <c r="DH9" s="7" t="s">
        <v>103</v>
      </c>
      <c r="DI9" s="7" t="s">
        <v>126</v>
      </c>
      <c r="DJ9" s="7" t="s">
        <v>126</v>
      </c>
      <c r="DK9" s="7" t="s">
        <v>101</v>
      </c>
      <c r="DL9" s="7" t="s">
        <v>111</v>
      </c>
      <c r="DM9" s="7" t="s">
        <v>119</v>
      </c>
      <c r="DN9" s="7" t="s">
        <v>100</v>
      </c>
      <c r="DO9" s="7" t="s">
        <v>121</v>
      </c>
      <c r="DP9" s="7" t="s">
        <v>119</v>
      </c>
      <c r="DQ9" s="7" t="s">
        <v>59</v>
      </c>
      <c r="DR9" s="7" t="s">
        <v>118</v>
      </c>
      <c r="DS9" s="7" t="s">
        <v>136</v>
      </c>
      <c r="DT9" s="7" t="s">
        <v>120</v>
      </c>
      <c r="DU9" s="7" t="s">
        <v>130</v>
      </c>
      <c r="DV9" s="7" t="s">
        <v>134</v>
      </c>
      <c r="DW9" s="7" t="s">
        <v>134</v>
      </c>
      <c r="DX9" s="7" t="s">
        <v>41</v>
      </c>
      <c r="DY9" s="7" t="s">
        <v>59</v>
      </c>
      <c r="DZ9" s="7" t="s">
        <v>118</v>
      </c>
      <c r="EA9" s="7" t="s">
        <v>120</v>
      </c>
      <c r="EB9" s="7" t="s">
        <v>123</v>
      </c>
      <c r="EC9" s="7" t="s">
        <v>102</v>
      </c>
      <c r="ED9" s="7" t="s">
        <v>136</v>
      </c>
      <c r="EE9" s="7" t="s">
        <v>41</v>
      </c>
      <c r="EF9" s="7" t="s">
        <v>47</v>
      </c>
      <c r="EG9" s="7" t="s">
        <v>41</v>
      </c>
      <c r="EH9" s="7" t="s">
        <v>37</v>
      </c>
      <c r="EI9" s="7" t="s">
        <v>47</v>
      </c>
      <c r="EJ9" s="7" t="s">
        <v>47</v>
      </c>
    </row>
    <row r="10" spans="1:179" ht="12.75" x14ac:dyDescent="0.2">
      <c r="A10" s="12">
        <v>8</v>
      </c>
      <c r="B10" s="8" t="s">
        <v>71</v>
      </c>
      <c r="C10" s="7" t="s">
        <v>74</v>
      </c>
      <c r="D10" s="7" t="s">
        <v>73</v>
      </c>
      <c r="E10" s="7" t="s">
        <v>74</v>
      </c>
      <c r="F10" s="7" t="s">
        <v>92</v>
      </c>
      <c r="G10" s="7" t="s">
        <v>95</v>
      </c>
      <c r="H10" s="7" t="s">
        <v>87</v>
      </c>
      <c r="I10" s="7" t="s">
        <v>69</v>
      </c>
      <c r="J10" s="7" t="s">
        <v>71</v>
      </c>
      <c r="K10" s="7" t="s">
        <v>121</v>
      </c>
      <c r="L10" s="7" t="s">
        <v>117</v>
      </c>
      <c r="M10" s="7" t="s">
        <v>102</v>
      </c>
      <c r="N10" s="7" t="s">
        <v>105</v>
      </c>
      <c r="O10" s="7" t="s">
        <v>117</v>
      </c>
      <c r="P10" s="7" t="s">
        <v>71</v>
      </c>
      <c r="Q10" s="7" t="s">
        <v>71</v>
      </c>
      <c r="R10" s="7" t="s">
        <v>73</v>
      </c>
      <c r="S10" s="7" t="s">
        <v>95</v>
      </c>
      <c r="T10" s="7" t="s">
        <v>74</v>
      </c>
      <c r="U10" s="7" t="s">
        <v>95</v>
      </c>
      <c r="V10" s="7" t="s">
        <v>73</v>
      </c>
      <c r="W10" s="7" t="s">
        <v>76</v>
      </c>
      <c r="X10" s="7" t="s">
        <v>100</v>
      </c>
      <c r="Y10" s="7" t="s">
        <v>121</v>
      </c>
      <c r="Z10" s="7" t="s">
        <v>83</v>
      </c>
      <c r="AA10" s="7" t="s">
        <v>133</v>
      </c>
      <c r="AB10" s="7" t="s">
        <v>74</v>
      </c>
      <c r="AC10" s="7" t="s">
        <v>92</v>
      </c>
      <c r="AD10" s="7" t="s">
        <v>91</v>
      </c>
      <c r="AE10" s="7" t="s">
        <v>72</v>
      </c>
      <c r="AF10" s="7" t="s">
        <v>87</v>
      </c>
      <c r="AG10" s="7" t="s">
        <v>132</v>
      </c>
      <c r="AH10" s="7" t="s">
        <v>108</v>
      </c>
      <c r="AI10" s="7" t="s">
        <v>87</v>
      </c>
      <c r="AJ10" s="7" t="s">
        <v>129</v>
      </c>
      <c r="AK10" s="7" t="s">
        <v>85</v>
      </c>
      <c r="AL10" s="7" t="s">
        <v>92</v>
      </c>
      <c r="AM10" s="7" t="s">
        <v>92</v>
      </c>
      <c r="AN10" s="7" t="s">
        <v>126</v>
      </c>
      <c r="AO10" s="7" t="s">
        <v>123</v>
      </c>
      <c r="AP10" s="7" t="s">
        <v>86</v>
      </c>
      <c r="AQ10" s="7" t="s">
        <v>96</v>
      </c>
      <c r="AR10" s="7" t="s">
        <v>116</v>
      </c>
      <c r="AS10" s="7" t="s">
        <v>96</v>
      </c>
      <c r="AT10" s="7" t="s">
        <v>108</v>
      </c>
      <c r="AU10" s="7" t="s">
        <v>120</v>
      </c>
      <c r="AV10" s="7" t="s">
        <v>93</v>
      </c>
      <c r="AW10" s="7" t="s">
        <v>103</v>
      </c>
      <c r="AX10" s="7" t="s">
        <v>103</v>
      </c>
      <c r="AY10" s="7" t="s">
        <v>90</v>
      </c>
      <c r="AZ10" s="7" t="s">
        <v>113</v>
      </c>
      <c r="BA10" s="7" t="s">
        <v>116</v>
      </c>
      <c r="BB10" s="7" t="s">
        <v>129</v>
      </c>
      <c r="BC10" s="7" t="s">
        <v>100</v>
      </c>
      <c r="BD10" s="7" t="s">
        <v>100</v>
      </c>
      <c r="BE10" s="7" t="s">
        <v>122</v>
      </c>
      <c r="BF10" s="7" t="s">
        <v>84</v>
      </c>
      <c r="BG10" s="7" t="s">
        <v>84</v>
      </c>
      <c r="BH10" s="7" t="s">
        <v>84</v>
      </c>
      <c r="BI10" s="7" t="s">
        <v>125</v>
      </c>
      <c r="BJ10" s="7" t="s">
        <v>129</v>
      </c>
      <c r="BK10" s="7" t="s">
        <v>106</v>
      </c>
      <c r="BL10" s="7" t="s">
        <v>119</v>
      </c>
      <c r="BM10" s="7" t="s">
        <v>133</v>
      </c>
      <c r="BN10" s="7" t="s">
        <v>120</v>
      </c>
      <c r="BO10" s="7" t="s">
        <v>112</v>
      </c>
      <c r="BP10" s="7" t="s">
        <v>111</v>
      </c>
      <c r="BQ10" s="7" t="s">
        <v>138</v>
      </c>
      <c r="BR10" s="7" t="s">
        <v>118</v>
      </c>
      <c r="BS10" s="7" t="s">
        <v>47</v>
      </c>
      <c r="BT10" s="7" t="s">
        <v>91</v>
      </c>
      <c r="BU10" s="7" t="s">
        <v>130</v>
      </c>
      <c r="BV10" s="7" t="s">
        <v>115</v>
      </c>
      <c r="BW10" s="7" t="s">
        <v>83</v>
      </c>
      <c r="BX10" s="7" t="s">
        <v>85</v>
      </c>
      <c r="BY10" s="7" t="s">
        <v>112</v>
      </c>
      <c r="BZ10" s="7" t="s">
        <v>112</v>
      </c>
      <c r="CA10" s="7" t="s">
        <v>94</v>
      </c>
      <c r="CB10" s="7" t="s">
        <v>107</v>
      </c>
      <c r="CC10" s="7" t="s">
        <v>121</v>
      </c>
      <c r="CD10" s="7" t="s">
        <v>131</v>
      </c>
      <c r="CE10" s="7" t="s">
        <v>138</v>
      </c>
      <c r="CF10" s="7" t="s">
        <v>96</v>
      </c>
      <c r="CG10" s="7" t="s">
        <v>69</v>
      </c>
      <c r="CH10" s="7" t="s">
        <v>111</v>
      </c>
      <c r="CI10" s="7" t="s">
        <v>101</v>
      </c>
      <c r="CJ10" s="7" t="s">
        <v>111</v>
      </c>
      <c r="CK10" s="7" t="s">
        <v>41</v>
      </c>
      <c r="CL10" s="7" t="s">
        <v>123</v>
      </c>
      <c r="CM10" s="7" t="s">
        <v>137</v>
      </c>
      <c r="CN10" s="7" t="s">
        <v>121</v>
      </c>
      <c r="CO10" s="7" t="s">
        <v>109</v>
      </c>
      <c r="CP10" s="7" t="s">
        <v>125</v>
      </c>
      <c r="CQ10" s="7" t="s">
        <v>126</v>
      </c>
      <c r="CR10" s="7" t="s">
        <v>107</v>
      </c>
      <c r="CS10" s="7" t="s">
        <v>102</v>
      </c>
      <c r="CT10" s="7" t="s">
        <v>132</v>
      </c>
      <c r="CU10" s="7" t="s">
        <v>132</v>
      </c>
      <c r="CV10" s="7" t="s">
        <v>119</v>
      </c>
      <c r="CW10" s="7" t="s">
        <v>32</v>
      </c>
      <c r="CX10" s="7" t="s">
        <v>137</v>
      </c>
      <c r="CY10" s="7" t="s">
        <v>111</v>
      </c>
      <c r="CZ10" s="7" t="s">
        <v>37</v>
      </c>
      <c r="DA10" s="7" t="s">
        <v>37</v>
      </c>
      <c r="DB10" s="7" t="s">
        <v>91</v>
      </c>
      <c r="DC10" s="7" t="s">
        <v>115</v>
      </c>
      <c r="DD10" s="7" t="s">
        <v>113</v>
      </c>
      <c r="DE10" s="7" t="s">
        <v>106</v>
      </c>
      <c r="DF10" s="7" t="s">
        <v>41</v>
      </c>
      <c r="DG10" s="7" t="s">
        <v>134</v>
      </c>
      <c r="DH10" s="7" t="s">
        <v>126</v>
      </c>
      <c r="DI10" s="7" t="s">
        <v>136</v>
      </c>
      <c r="DJ10" s="7" t="s">
        <v>37</v>
      </c>
      <c r="DK10" s="7" t="s">
        <v>126</v>
      </c>
      <c r="DL10" s="7" t="s">
        <v>134</v>
      </c>
      <c r="DM10" s="7" t="s">
        <v>106</v>
      </c>
      <c r="DN10" s="7" t="s">
        <v>122</v>
      </c>
      <c r="DO10" s="7" t="s">
        <v>84</v>
      </c>
      <c r="DP10" s="7" t="s">
        <v>118</v>
      </c>
      <c r="DQ10" s="7" t="s">
        <v>8</v>
      </c>
      <c r="DR10" s="7" t="s">
        <v>59</v>
      </c>
      <c r="DS10" s="7" t="s">
        <v>53</v>
      </c>
      <c r="DT10" s="7" t="s">
        <v>47</v>
      </c>
      <c r="DU10" s="7" t="s">
        <v>94</v>
      </c>
      <c r="DV10" s="7" t="s">
        <v>136</v>
      </c>
      <c r="DW10" s="7" t="s">
        <v>136</v>
      </c>
      <c r="DX10" s="7" t="s">
        <v>48</v>
      </c>
      <c r="DY10" s="7" t="s">
        <v>8</v>
      </c>
      <c r="DZ10" s="7" t="s">
        <v>41</v>
      </c>
      <c r="EA10" s="7" t="s">
        <v>47</v>
      </c>
      <c r="EB10" s="7" t="s">
        <v>41</v>
      </c>
      <c r="EC10" s="7" t="s">
        <v>123</v>
      </c>
      <c r="ED10" s="7" t="s">
        <v>53</v>
      </c>
      <c r="EE10" s="7" t="s">
        <v>48</v>
      </c>
      <c r="EF10" s="7" t="s">
        <v>48</v>
      </c>
      <c r="EG10" s="7" t="s">
        <v>48</v>
      </c>
      <c r="EH10" s="7" t="s">
        <v>32</v>
      </c>
      <c r="EI10" s="7" t="s">
        <v>32</v>
      </c>
      <c r="EJ10" s="7" t="s">
        <v>32</v>
      </c>
    </row>
    <row r="11" spans="1:179" ht="12.75" x14ac:dyDescent="0.2">
      <c r="A11" s="12">
        <v>9</v>
      </c>
      <c r="B11" s="8" t="s">
        <v>72</v>
      </c>
      <c r="C11" s="7" t="s">
        <v>105</v>
      </c>
      <c r="D11" s="7" t="s">
        <v>105</v>
      </c>
      <c r="E11" s="7" t="s">
        <v>69</v>
      </c>
      <c r="F11" s="7" t="s">
        <v>87</v>
      </c>
      <c r="G11" s="7" t="s">
        <v>93</v>
      </c>
      <c r="H11" s="7" t="s">
        <v>76</v>
      </c>
      <c r="I11" s="7" t="s">
        <v>93</v>
      </c>
      <c r="J11" s="7" t="s">
        <v>121</v>
      </c>
      <c r="K11" s="7" t="s">
        <v>72</v>
      </c>
      <c r="L11" s="7" t="s">
        <v>71</v>
      </c>
      <c r="M11" s="7" t="s">
        <v>120</v>
      </c>
      <c r="N11" s="7" t="s">
        <v>132</v>
      </c>
      <c r="O11" s="7" t="s">
        <v>132</v>
      </c>
      <c r="P11" s="7" t="s">
        <v>100</v>
      </c>
      <c r="Q11" s="7" t="s">
        <v>100</v>
      </c>
      <c r="R11" s="7" t="s">
        <v>117</v>
      </c>
      <c r="S11" s="7" t="s">
        <v>133</v>
      </c>
      <c r="T11" s="7" t="s">
        <v>95</v>
      </c>
      <c r="U11" s="7" t="s">
        <v>133</v>
      </c>
      <c r="V11" s="7" t="s">
        <v>117</v>
      </c>
      <c r="W11" s="7" t="s">
        <v>100</v>
      </c>
      <c r="X11" s="7" t="s">
        <v>125</v>
      </c>
      <c r="Y11" s="7" t="s">
        <v>129</v>
      </c>
      <c r="Z11" s="7" t="s">
        <v>100</v>
      </c>
      <c r="AA11" s="7" t="s">
        <v>86</v>
      </c>
      <c r="AB11" s="7" t="s">
        <v>95</v>
      </c>
      <c r="AC11" s="7" t="s">
        <v>117</v>
      </c>
      <c r="AD11" s="7" t="s">
        <v>138</v>
      </c>
      <c r="AE11" s="7" t="s">
        <v>122</v>
      </c>
      <c r="AF11" s="7" t="s">
        <v>71</v>
      </c>
      <c r="AG11" s="7" t="s">
        <v>86</v>
      </c>
      <c r="AH11" s="7" t="s">
        <v>112</v>
      </c>
      <c r="AI11" s="7" t="s">
        <v>76</v>
      </c>
      <c r="AJ11" s="7" t="s">
        <v>97</v>
      </c>
      <c r="AK11" s="7" t="s">
        <v>84</v>
      </c>
      <c r="AL11" s="7" t="s">
        <v>87</v>
      </c>
      <c r="AM11" s="7" t="s">
        <v>87</v>
      </c>
      <c r="AN11" s="7" t="s">
        <v>106</v>
      </c>
      <c r="AO11" s="7" t="s">
        <v>136</v>
      </c>
      <c r="AP11" s="7" t="s">
        <v>85</v>
      </c>
      <c r="AQ11" s="7" t="s">
        <v>115</v>
      </c>
      <c r="AR11" s="7" t="s">
        <v>113</v>
      </c>
      <c r="AS11" s="7" t="s">
        <v>115</v>
      </c>
      <c r="AT11" s="7" t="s">
        <v>112</v>
      </c>
      <c r="AU11" s="7" t="s">
        <v>106</v>
      </c>
      <c r="AV11" s="7" t="s">
        <v>83</v>
      </c>
      <c r="AW11" s="7" t="s">
        <v>90</v>
      </c>
      <c r="AX11" s="7" t="s">
        <v>90</v>
      </c>
      <c r="AY11" s="7" t="s">
        <v>123</v>
      </c>
      <c r="AZ11" s="7" t="s">
        <v>137</v>
      </c>
      <c r="BA11" s="7" t="s">
        <v>112</v>
      </c>
      <c r="BB11" s="7" t="s">
        <v>109</v>
      </c>
      <c r="BC11" s="7" t="s">
        <v>84</v>
      </c>
      <c r="BD11" s="7" t="s">
        <v>125</v>
      </c>
      <c r="BE11" s="7" t="s">
        <v>131</v>
      </c>
      <c r="BF11" s="7" t="s">
        <v>96</v>
      </c>
      <c r="BG11" s="7" t="s">
        <v>96</v>
      </c>
      <c r="BH11" s="7" t="s">
        <v>108</v>
      </c>
      <c r="BI11" s="7" t="s">
        <v>96</v>
      </c>
      <c r="BJ11" s="7" t="s">
        <v>122</v>
      </c>
      <c r="BK11" s="7" t="s">
        <v>41</v>
      </c>
      <c r="BL11" s="7" t="s">
        <v>120</v>
      </c>
      <c r="BM11" s="7" t="s">
        <v>83</v>
      </c>
      <c r="BN11" s="7" t="s">
        <v>136</v>
      </c>
      <c r="BO11" s="7" t="s">
        <v>137</v>
      </c>
      <c r="BP11" s="7" t="s">
        <v>103</v>
      </c>
      <c r="BQ11" s="7" t="s">
        <v>111</v>
      </c>
      <c r="BR11" s="7" t="s">
        <v>37</v>
      </c>
      <c r="BS11" s="7" t="s">
        <v>53</v>
      </c>
      <c r="BT11" s="7" t="s">
        <v>113</v>
      </c>
      <c r="BU11" s="7" t="s">
        <v>111</v>
      </c>
      <c r="BV11" s="7" t="s">
        <v>130</v>
      </c>
      <c r="BW11" s="7" t="s">
        <v>85</v>
      </c>
      <c r="BX11" s="7" t="s">
        <v>84</v>
      </c>
      <c r="BY11" s="7" t="s">
        <v>130</v>
      </c>
      <c r="BZ11" s="7" t="s">
        <v>137</v>
      </c>
      <c r="CA11" s="7" t="s">
        <v>134</v>
      </c>
      <c r="CB11" s="7" t="s">
        <v>126</v>
      </c>
      <c r="CC11" s="7" t="s">
        <v>72</v>
      </c>
      <c r="CD11" s="7" t="s">
        <v>138</v>
      </c>
      <c r="CE11" s="7" t="s">
        <v>111</v>
      </c>
      <c r="CF11" s="7" t="s">
        <v>131</v>
      </c>
      <c r="CG11" s="7" t="s">
        <v>93</v>
      </c>
      <c r="CH11" s="7" t="s">
        <v>94</v>
      </c>
      <c r="CI11" s="7" t="s">
        <v>102</v>
      </c>
      <c r="CJ11" s="7" t="s">
        <v>107</v>
      </c>
      <c r="CK11" s="7" t="s">
        <v>32</v>
      </c>
      <c r="CL11" s="7" t="s">
        <v>37</v>
      </c>
      <c r="CM11" s="7" t="s">
        <v>101</v>
      </c>
      <c r="CN11" s="7" t="s">
        <v>129</v>
      </c>
      <c r="CO11" s="7" t="s">
        <v>116</v>
      </c>
      <c r="CP11" s="7" t="s">
        <v>122</v>
      </c>
      <c r="CQ11" s="7" t="s">
        <v>118</v>
      </c>
      <c r="CR11" s="7" t="s">
        <v>126</v>
      </c>
      <c r="CS11" s="7" t="s">
        <v>126</v>
      </c>
      <c r="CT11" s="7" t="s">
        <v>121</v>
      </c>
      <c r="CU11" s="7" t="s">
        <v>121</v>
      </c>
      <c r="CV11" s="7" t="s">
        <v>120</v>
      </c>
      <c r="CW11" s="7" t="s">
        <v>8</v>
      </c>
      <c r="CX11" s="7" t="s">
        <v>101</v>
      </c>
      <c r="CY11" s="7" t="s">
        <v>94</v>
      </c>
      <c r="CZ11" s="7" t="s">
        <v>59</v>
      </c>
      <c r="DA11" s="7" t="s">
        <v>59</v>
      </c>
      <c r="DB11" s="7" t="s">
        <v>138</v>
      </c>
      <c r="DC11" s="7" t="s">
        <v>130</v>
      </c>
      <c r="DD11" s="7" t="s">
        <v>137</v>
      </c>
      <c r="DE11" s="7" t="s">
        <v>41</v>
      </c>
      <c r="DF11" s="7" t="s">
        <v>53</v>
      </c>
      <c r="DG11" s="7" t="s">
        <v>123</v>
      </c>
      <c r="DH11" s="7" t="s">
        <v>118</v>
      </c>
      <c r="DI11" s="7" t="s">
        <v>41</v>
      </c>
      <c r="DJ11" s="7" t="s">
        <v>59</v>
      </c>
      <c r="DK11" s="7" t="s">
        <v>118</v>
      </c>
      <c r="DL11" s="7" t="s">
        <v>123</v>
      </c>
      <c r="DM11" s="7" t="s">
        <v>47</v>
      </c>
      <c r="DN11" s="7" t="s">
        <v>116</v>
      </c>
      <c r="DO11" s="7" t="s">
        <v>108</v>
      </c>
      <c r="DP11" s="7" t="s">
        <v>47</v>
      </c>
      <c r="DQ11" s="7" t="s">
        <v>19</v>
      </c>
      <c r="DR11" s="7" t="s">
        <v>32</v>
      </c>
      <c r="DS11" s="7" t="s">
        <v>48</v>
      </c>
      <c r="DT11" s="7" t="s">
        <v>59</v>
      </c>
      <c r="DU11" s="7" t="s">
        <v>134</v>
      </c>
      <c r="DV11" s="7" t="s">
        <v>41</v>
      </c>
      <c r="DW11" s="7" t="s">
        <v>41</v>
      </c>
      <c r="DX11" s="7" t="s">
        <v>19</v>
      </c>
      <c r="DY11" s="7" t="s">
        <v>19</v>
      </c>
      <c r="DZ11" s="7" t="s">
        <v>32</v>
      </c>
      <c r="EA11" s="7" t="s">
        <v>53</v>
      </c>
      <c r="EB11" s="7" t="s">
        <v>32</v>
      </c>
      <c r="EC11" s="7" t="s">
        <v>37</v>
      </c>
      <c r="ED11" s="7" t="s">
        <v>8</v>
      </c>
      <c r="EE11" s="7" t="s">
        <v>19</v>
      </c>
      <c r="EF11" s="7" t="s">
        <v>8</v>
      </c>
      <c r="EG11" s="7" t="s">
        <v>19</v>
      </c>
      <c r="EH11" s="7" t="s">
        <v>8</v>
      </c>
      <c r="EI11" s="7" t="s">
        <v>8</v>
      </c>
      <c r="EJ11" s="7" t="s">
        <v>8</v>
      </c>
    </row>
    <row r="12" spans="1:179" ht="12.75" x14ac:dyDescent="0.2">
      <c r="A12" s="12">
        <v>10</v>
      </c>
      <c r="B12" s="8" t="s">
        <v>73</v>
      </c>
      <c r="C12" s="7" t="s">
        <v>70</v>
      </c>
      <c r="D12" s="7" t="s">
        <v>128</v>
      </c>
      <c r="E12" s="7" t="s">
        <v>67</v>
      </c>
      <c r="F12" s="7" t="s">
        <v>79</v>
      </c>
      <c r="G12" s="7" t="s">
        <v>74</v>
      </c>
      <c r="H12" s="7" t="s">
        <v>92</v>
      </c>
      <c r="I12" s="7" t="s">
        <v>81</v>
      </c>
      <c r="J12" s="7" t="s">
        <v>117</v>
      </c>
      <c r="K12" s="7" t="s">
        <v>71</v>
      </c>
      <c r="L12" s="7" t="s">
        <v>73</v>
      </c>
      <c r="M12" s="7" t="s">
        <v>101</v>
      </c>
      <c r="N12" s="7" t="s">
        <v>75</v>
      </c>
      <c r="O12" s="7" t="s">
        <v>73</v>
      </c>
      <c r="P12" s="7" t="s">
        <v>87</v>
      </c>
      <c r="Q12" s="7" t="s">
        <v>87</v>
      </c>
      <c r="R12" s="7" t="s">
        <v>68</v>
      </c>
      <c r="S12" s="7" t="s">
        <v>74</v>
      </c>
      <c r="T12" s="7" t="s">
        <v>98</v>
      </c>
      <c r="U12" s="7" t="s">
        <v>74</v>
      </c>
      <c r="V12" s="7" t="s">
        <v>128</v>
      </c>
      <c r="W12" s="7" t="s">
        <v>87</v>
      </c>
      <c r="X12" s="7" t="s">
        <v>76</v>
      </c>
      <c r="Y12" s="7" t="s">
        <v>132</v>
      </c>
      <c r="Z12" s="7" t="s">
        <v>87</v>
      </c>
      <c r="AA12" s="7" t="s">
        <v>95</v>
      </c>
      <c r="AB12" s="7" t="s">
        <v>89</v>
      </c>
      <c r="AC12" s="7" t="s">
        <v>68</v>
      </c>
      <c r="AD12" s="7" t="s">
        <v>122</v>
      </c>
      <c r="AE12" s="7" t="s">
        <v>121</v>
      </c>
      <c r="AF12" s="7" t="s">
        <v>92</v>
      </c>
      <c r="AG12" s="7" t="s">
        <v>95</v>
      </c>
      <c r="AH12" s="7" t="s">
        <v>84</v>
      </c>
      <c r="AI12" s="7" t="s">
        <v>92</v>
      </c>
      <c r="AJ12" s="7" t="s">
        <v>86</v>
      </c>
      <c r="AK12" s="7" t="s">
        <v>86</v>
      </c>
      <c r="AL12" s="7" t="s">
        <v>81</v>
      </c>
      <c r="AM12" s="7" t="s">
        <v>79</v>
      </c>
      <c r="AN12" s="7" t="s">
        <v>102</v>
      </c>
      <c r="AO12" s="7" t="s">
        <v>90</v>
      </c>
      <c r="AP12" s="7" t="s">
        <v>133</v>
      </c>
      <c r="AQ12" s="7" t="s">
        <v>84</v>
      </c>
      <c r="AR12" s="7" t="s">
        <v>109</v>
      </c>
      <c r="AS12" s="7" t="s">
        <v>84</v>
      </c>
      <c r="AT12" s="7" t="s">
        <v>84</v>
      </c>
      <c r="AU12" s="7" t="s">
        <v>102</v>
      </c>
      <c r="AV12" s="7" t="s">
        <v>69</v>
      </c>
      <c r="AW12" s="7" t="s">
        <v>137</v>
      </c>
      <c r="AX12" s="7" t="s">
        <v>111</v>
      </c>
      <c r="AY12" s="7" t="s">
        <v>103</v>
      </c>
      <c r="AZ12" s="7" t="s">
        <v>116</v>
      </c>
      <c r="BA12" s="7" t="s">
        <v>109</v>
      </c>
      <c r="BB12" s="7" t="s">
        <v>121</v>
      </c>
      <c r="BC12" s="7" t="s">
        <v>83</v>
      </c>
      <c r="BD12" s="7" t="s">
        <v>71</v>
      </c>
      <c r="BE12" s="7" t="s">
        <v>125</v>
      </c>
      <c r="BF12" s="7" t="s">
        <v>100</v>
      </c>
      <c r="BG12" s="7" t="s">
        <v>100</v>
      </c>
      <c r="BH12" s="7" t="s">
        <v>85</v>
      </c>
      <c r="BI12" s="7" t="s">
        <v>100</v>
      </c>
      <c r="BJ12" s="7" t="s">
        <v>121</v>
      </c>
      <c r="BK12" s="7" t="s">
        <v>126</v>
      </c>
      <c r="BL12" s="7" t="s">
        <v>101</v>
      </c>
      <c r="BM12" s="7" t="s">
        <v>95</v>
      </c>
      <c r="BN12" s="7" t="s">
        <v>119</v>
      </c>
      <c r="BO12" s="7" t="s">
        <v>108</v>
      </c>
      <c r="BP12" s="7" t="s">
        <v>113</v>
      </c>
      <c r="BQ12" s="7" t="s">
        <v>91</v>
      </c>
      <c r="BR12" s="7" t="s">
        <v>126</v>
      </c>
      <c r="BS12" s="7" t="s">
        <v>106</v>
      </c>
      <c r="BT12" s="7" t="s">
        <v>122</v>
      </c>
      <c r="BU12" s="7" t="s">
        <v>115</v>
      </c>
      <c r="BV12" s="7" t="s">
        <v>96</v>
      </c>
      <c r="BW12" s="7" t="s">
        <v>93</v>
      </c>
      <c r="BX12" s="7" t="s">
        <v>83</v>
      </c>
      <c r="BY12" s="7" t="s">
        <v>96</v>
      </c>
      <c r="BZ12" s="7" t="s">
        <v>108</v>
      </c>
      <c r="CA12" s="7" t="s">
        <v>111</v>
      </c>
      <c r="CB12" s="7" t="s">
        <v>111</v>
      </c>
      <c r="CC12" s="7" t="s">
        <v>71</v>
      </c>
      <c r="CD12" s="7" t="s">
        <v>122</v>
      </c>
      <c r="CE12" s="7" t="s">
        <v>131</v>
      </c>
      <c r="CF12" s="7" t="s">
        <v>125</v>
      </c>
      <c r="CG12" s="7" t="s">
        <v>81</v>
      </c>
      <c r="CH12" s="7" t="s">
        <v>138</v>
      </c>
      <c r="CI12" s="7" t="s">
        <v>137</v>
      </c>
      <c r="CJ12" s="7" t="s">
        <v>130</v>
      </c>
      <c r="CK12" s="7" t="s">
        <v>106</v>
      </c>
      <c r="CL12" s="7" t="s">
        <v>134</v>
      </c>
      <c r="CM12" s="7" t="s">
        <v>112</v>
      </c>
      <c r="CN12" s="7" t="s">
        <v>132</v>
      </c>
      <c r="CO12" s="7" t="s">
        <v>129</v>
      </c>
      <c r="CP12" s="7" t="s">
        <v>121</v>
      </c>
      <c r="CQ12" s="7" t="s">
        <v>107</v>
      </c>
      <c r="CR12" s="7" t="s">
        <v>111</v>
      </c>
      <c r="CS12" s="7" t="s">
        <v>127</v>
      </c>
      <c r="CT12" s="7" t="s">
        <v>117</v>
      </c>
      <c r="CU12" s="7" t="s">
        <v>105</v>
      </c>
      <c r="CV12" s="7" t="s">
        <v>103</v>
      </c>
      <c r="CW12" s="7" t="s">
        <v>41</v>
      </c>
      <c r="CX12" s="7" t="s">
        <v>112</v>
      </c>
      <c r="CY12" s="7" t="s">
        <v>138</v>
      </c>
      <c r="CZ12" s="7" t="s">
        <v>123</v>
      </c>
      <c r="DA12" s="7" t="s">
        <v>123</v>
      </c>
      <c r="DB12" s="7" t="s">
        <v>122</v>
      </c>
      <c r="DC12" s="7" t="s">
        <v>96</v>
      </c>
      <c r="DD12" s="7" t="s">
        <v>91</v>
      </c>
      <c r="DE12" s="7" t="s">
        <v>120</v>
      </c>
      <c r="DF12" s="7" t="s">
        <v>106</v>
      </c>
      <c r="DG12" s="7" t="s">
        <v>94</v>
      </c>
      <c r="DH12" s="7" t="s">
        <v>107</v>
      </c>
      <c r="DI12" s="7" t="s">
        <v>120</v>
      </c>
      <c r="DJ12" s="7" t="s">
        <v>123</v>
      </c>
      <c r="DK12" s="7" t="s">
        <v>94</v>
      </c>
      <c r="DL12" s="7" t="s">
        <v>103</v>
      </c>
      <c r="DM12" s="7" t="s">
        <v>126</v>
      </c>
      <c r="DN12" s="7" t="s">
        <v>129</v>
      </c>
      <c r="DO12" s="7" t="s">
        <v>85</v>
      </c>
      <c r="DP12" s="7" t="s">
        <v>126</v>
      </c>
      <c r="DQ12" s="7" t="s">
        <v>32</v>
      </c>
      <c r="DR12" s="7" t="s">
        <v>37</v>
      </c>
      <c r="DS12" s="7" t="s">
        <v>47</v>
      </c>
      <c r="DT12" s="7" t="s">
        <v>118</v>
      </c>
      <c r="DU12" s="7" t="s">
        <v>111</v>
      </c>
      <c r="DV12" s="7" t="s">
        <v>120</v>
      </c>
      <c r="DW12" s="7" t="s">
        <v>120</v>
      </c>
      <c r="DX12" s="7" t="s">
        <v>53</v>
      </c>
      <c r="DY12" s="7" t="s">
        <v>32</v>
      </c>
      <c r="DZ12" s="7" t="s">
        <v>136</v>
      </c>
      <c r="EA12" s="7" t="s">
        <v>118</v>
      </c>
      <c r="EB12" s="7" t="s">
        <v>136</v>
      </c>
      <c r="EC12" s="7" t="s">
        <v>134</v>
      </c>
      <c r="ED12" s="7" t="s">
        <v>47</v>
      </c>
      <c r="EE12" s="7" t="s">
        <v>59</v>
      </c>
      <c r="EF12" s="7" t="s">
        <v>59</v>
      </c>
      <c r="EG12" s="7" t="s">
        <v>59</v>
      </c>
      <c r="EH12" s="7" t="s">
        <v>41</v>
      </c>
      <c r="EI12" s="7" t="s">
        <v>41</v>
      </c>
      <c r="EJ12" s="7" t="s">
        <v>59</v>
      </c>
    </row>
    <row r="13" spans="1:179" ht="12.75" x14ac:dyDescent="0.2">
      <c r="A13" s="12">
        <v>11</v>
      </c>
      <c r="B13" s="8" t="s">
        <v>4</v>
      </c>
      <c r="C13" s="7" t="s">
        <v>130</v>
      </c>
      <c r="D13" s="7" t="s">
        <v>130</v>
      </c>
      <c r="E13" s="7" t="s">
        <v>138</v>
      </c>
      <c r="F13" s="7" t="s">
        <v>137</v>
      </c>
      <c r="G13" s="7" t="s">
        <v>111</v>
      </c>
      <c r="H13" s="7" t="s">
        <v>103</v>
      </c>
      <c r="I13" s="7" t="s">
        <v>111</v>
      </c>
      <c r="J13" s="7" t="s">
        <v>102</v>
      </c>
      <c r="K13" s="7" t="s">
        <v>120</v>
      </c>
      <c r="L13" s="7" t="s">
        <v>101</v>
      </c>
      <c r="M13" s="7" t="s">
        <v>4</v>
      </c>
      <c r="N13" s="7" t="s">
        <v>111</v>
      </c>
      <c r="O13" s="7" t="s">
        <v>127</v>
      </c>
      <c r="P13" s="7" t="s">
        <v>119</v>
      </c>
      <c r="Q13" s="7" t="s">
        <v>119</v>
      </c>
      <c r="R13" s="7" t="s">
        <v>137</v>
      </c>
      <c r="S13" s="7" t="s">
        <v>111</v>
      </c>
      <c r="T13" s="7" t="s">
        <v>138</v>
      </c>
      <c r="U13" s="7" t="s">
        <v>111</v>
      </c>
      <c r="V13" s="7" t="s">
        <v>130</v>
      </c>
      <c r="W13" s="7" t="s">
        <v>119</v>
      </c>
      <c r="X13" s="7" t="s">
        <v>120</v>
      </c>
      <c r="Y13" s="7" t="s">
        <v>126</v>
      </c>
      <c r="Z13" s="7" t="s">
        <v>90</v>
      </c>
      <c r="AA13" s="7" t="s">
        <v>94</v>
      </c>
      <c r="AB13" s="7" t="s">
        <v>138</v>
      </c>
      <c r="AC13" s="7" t="s">
        <v>137</v>
      </c>
      <c r="AD13" s="7" t="s">
        <v>53</v>
      </c>
      <c r="AE13" s="7" t="s">
        <v>106</v>
      </c>
      <c r="AF13" s="7" t="s">
        <v>101</v>
      </c>
      <c r="AG13" s="7" t="s">
        <v>107</v>
      </c>
      <c r="AH13" s="7" t="s">
        <v>59</v>
      </c>
      <c r="AI13" s="7" t="s">
        <v>103</v>
      </c>
      <c r="AJ13" s="7" t="s">
        <v>118</v>
      </c>
      <c r="AK13" s="7" t="s">
        <v>123</v>
      </c>
      <c r="AL13" s="7" t="s">
        <v>137</v>
      </c>
      <c r="AM13" s="7" t="s">
        <v>137</v>
      </c>
      <c r="AN13" s="7" t="s">
        <v>62</v>
      </c>
      <c r="AO13" s="7" t="s">
        <v>27</v>
      </c>
      <c r="AP13" s="7" t="s">
        <v>126</v>
      </c>
      <c r="AQ13" s="7" t="s">
        <v>41</v>
      </c>
      <c r="AR13" s="7" t="s">
        <v>59</v>
      </c>
      <c r="AS13" s="7" t="s">
        <v>59</v>
      </c>
      <c r="AT13" s="7" t="s">
        <v>59</v>
      </c>
      <c r="AU13" s="7" t="s">
        <v>61</v>
      </c>
      <c r="AV13" s="7" t="s">
        <v>103</v>
      </c>
      <c r="AW13" s="7" t="s">
        <v>43</v>
      </c>
      <c r="AX13" s="7" t="s">
        <v>39</v>
      </c>
      <c r="AY13" s="7" t="s">
        <v>58</v>
      </c>
      <c r="AZ13" s="7" t="s">
        <v>48</v>
      </c>
      <c r="BA13" s="7" t="s">
        <v>59</v>
      </c>
      <c r="BB13" s="7" t="s">
        <v>118</v>
      </c>
      <c r="BC13" s="7" t="s">
        <v>123</v>
      </c>
      <c r="BD13" s="7" t="s">
        <v>120</v>
      </c>
      <c r="BE13" s="7" t="s">
        <v>41</v>
      </c>
      <c r="BF13" s="7" t="s">
        <v>136</v>
      </c>
      <c r="BG13" s="7" t="s">
        <v>37</v>
      </c>
      <c r="BH13" s="7" t="s">
        <v>37</v>
      </c>
      <c r="BI13" s="7" t="s">
        <v>136</v>
      </c>
      <c r="BJ13" s="7" t="s">
        <v>106</v>
      </c>
      <c r="BK13" s="7" t="s">
        <v>18</v>
      </c>
      <c r="BL13" s="7" t="s">
        <v>4</v>
      </c>
      <c r="BM13" s="7" t="s">
        <v>94</v>
      </c>
      <c r="BN13" s="7" t="s">
        <v>63</v>
      </c>
      <c r="BO13" s="7" t="s">
        <v>48</v>
      </c>
      <c r="BP13" s="7" t="s">
        <v>19</v>
      </c>
      <c r="BQ13" s="7" t="s">
        <v>8</v>
      </c>
      <c r="BR13" s="7" t="s">
        <v>27</v>
      </c>
      <c r="BS13" s="7" t="s">
        <v>0</v>
      </c>
      <c r="BT13" s="7" t="s">
        <v>53</v>
      </c>
      <c r="BU13" s="7" t="s">
        <v>8</v>
      </c>
      <c r="BV13" s="7" t="s">
        <v>32</v>
      </c>
      <c r="BW13" s="7" t="s">
        <v>134</v>
      </c>
      <c r="BX13" s="7" t="s">
        <v>123</v>
      </c>
      <c r="BY13" s="7" t="s">
        <v>32</v>
      </c>
      <c r="BZ13" s="7" t="s">
        <v>48</v>
      </c>
      <c r="CA13" s="7" t="s">
        <v>39</v>
      </c>
      <c r="CB13" s="7" t="s">
        <v>39</v>
      </c>
      <c r="CC13" s="7" t="s">
        <v>120</v>
      </c>
      <c r="CD13" s="7" t="s">
        <v>32</v>
      </c>
      <c r="CE13" s="7" t="s">
        <v>8</v>
      </c>
      <c r="CF13" s="7" t="s">
        <v>41</v>
      </c>
      <c r="CG13" s="7" t="s">
        <v>111</v>
      </c>
      <c r="CH13" s="7" t="s">
        <v>19</v>
      </c>
      <c r="CI13" s="7" t="s">
        <v>64</v>
      </c>
      <c r="CJ13" s="7" t="s">
        <v>64</v>
      </c>
      <c r="CK13" s="7" t="s">
        <v>16</v>
      </c>
      <c r="CL13" s="7" t="s">
        <v>27</v>
      </c>
      <c r="CM13" s="7" t="s">
        <v>19</v>
      </c>
      <c r="CN13" s="7" t="s">
        <v>126</v>
      </c>
      <c r="CO13" s="7" t="s">
        <v>47</v>
      </c>
      <c r="CP13" s="7" t="s">
        <v>106</v>
      </c>
      <c r="CQ13" s="7" t="s">
        <v>62</v>
      </c>
      <c r="CR13" s="7" t="s">
        <v>39</v>
      </c>
      <c r="CS13" s="7" t="s">
        <v>4</v>
      </c>
      <c r="CT13" s="7" t="s">
        <v>102</v>
      </c>
      <c r="CU13" s="7" t="s">
        <v>107</v>
      </c>
      <c r="CV13" s="7" t="s">
        <v>29</v>
      </c>
      <c r="CW13" s="7" t="s">
        <v>11</v>
      </c>
      <c r="CX13" s="7" t="s">
        <v>19</v>
      </c>
      <c r="CY13" s="7" t="s">
        <v>19</v>
      </c>
      <c r="CZ13" s="7" t="s">
        <v>31</v>
      </c>
      <c r="DA13" s="7" t="s">
        <v>31</v>
      </c>
      <c r="DB13" s="7" t="s">
        <v>32</v>
      </c>
      <c r="DC13" s="7" t="s">
        <v>32</v>
      </c>
      <c r="DD13" s="7" t="s">
        <v>48</v>
      </c>
      <c r="DE13" s="7" t="s">
        <v>18</v>
      </c>
      <c r="DF13" s="7" t="s">
        <v>0</v>
      </c>
      <c r="DG13" s="7" t="s">
        <v>58</v>
      </c>
      <c r="DH13" s="7" t="s">
        <v>62</v>
      </c>
      <c r="DI13" s="7" t="s">
        <v>31</v>
      </c>
      <c r="DJ13" s="7" t="s">
        <v>31</v>
      </c>
      <c r="DK13" s="7" t="s">
        <v>23</v>
      </c>
      <c r="DL13" s="7" t="s">
        <v>58</v>
      </c>
      <c r="DM13" s="7" t="s">
        <v>9</v>
      </c>
      <c r="DN13" s="7" t="s">
        <v>47</v>
      </c>
      <c r="DO13" s="7" t="s">
        <v>37</v>
      </c>
      <c r="DP13" s="7" t="s">
        <v>9</v>
      </c>
      <c r="DQ13" s="7" t="s">
        <v>6</v>
      </c>
      <c r="DR13" s="7" t="s">
        <v>16</v>
      </c>
      <c r="DS13" s="7" t="s">
        <v>10</v>
      </c>
      <c r="DT13" s="7" t="s">
        <v>0</v>
      </c>
      <c r="DU13" s="7" t="s">
        <v>39</v>
      </c>
      <c r="DV13" s="7" t="s">
        <v>18</v>
      </c>
      <c r="DW13" s="7" t="s">
        <v>18</v>
      </c>
      <c r="DX13" s="7" t="s">
        <v>24</v>
      </c>
      <c r="DY13" s="7" t="s">
        <v>24</v>
      </c>
      <c r="DZ13" s="7" t="s">
        <v>16</v>
      </c>
      <c r="EA13" s="7" t="s">
        <v>0</v>
      </c>
      <c r="EB13" s="7" t="s">
        <v>16</v>
      </c>
      <c r="EC13" s="7" t="s">
        <v>27</v>
      </c>
      <c r="ED13" s="7" t="s">
        <v>10</v>
      </c>
      <c r="EE13" s="7" t="s">
        <v>24</v>
      </c>
      <c r="EF13" s="7" t="s">
        <v>56</v>
      </c>
      <c r="EG13" s="7" t="s">
        <v>56</v>
      </c>
      <c r="EH13" s="7" t="s">
        <v>11</v>
      </c>
      <c r="EI13" s="7" t="s">
        <v>57</v>
      </c>
      <c r="EJ13" s="7" t="s">
        <v>57</v>
      </c>
    </row>
    <row r="14" spans="1:179" ht="12.75" x14ac:dyDescent="0.2">
      <c r="A14" s="12">
        <v>12</v>
      </c>
      <c r="B14" s="8" t="s">
        <v>74</v>
      </c>
      <c r="C14" s="7" t="s">
        <v>98</v>
      </c>
      <c r="D14" s="7" t="s">
        <v>98</v>
      </c>
      <c r="E14" s="7" t="s">
        <v>67</v>
      </c>
      <c r="F14" s="7" t="s">
        <v>68</v>
      </c>
      <c r="G14" s="7" t="s">
        <v>81</v>
      </c>
      <c r="H14" s="7" t="s">
        <v>73</v>
      </c>
      <c r="I14" s="7" t="s">
        <v>79</v>
      </c>
      <c r="J14" s="7" t="s">
        <v>105</v>
      </c>
      <c r="K14" s="7" t="s">
        <v>132</v>
      </c>
      <c r="L14" s="7" t="s">
        <v>75</v>
      </c>
      <c r="M14" s="7" t="s">
        <v>111</v>
      </c>
      <c r="N14" s="7" t="s">
        <v>74</v>
      </c>
      <c r="O14" s="7" t="s">
        <v>74</v>
      </c>
      <c r="P14" s="7" t="s">
        <v>117</v>
      </c>
      <c r="Q14" s="7" t="s">
        <v>117</v>
      </c>
      <c r="R14" s="7" t="s">
        <v>70</v>
      </c>
      <c r="S14" s="7" t="s">
        <v>81</v>
      </c>
      <c r="T14" s="7" t="s">
        <v>67</v>
      </c>
      <c r="U14" s="7" t="s">
        <v>74</v>
      </c>
      <c r="V14" s="7" t="s">
        <v>70</v>
      </c>
      <c r="W14" s="7" t="s">
        <v>117</v>
      </c>
      <c r="X14" s="7" t="s">
        <v>71</v>
      </c>
      <c r="Y14" s="7" t="s">
        <v>133</v>
      </c>
      <c r="Z14" s="7" t="s">
        <v>87</v>
      </c>
      <c r="AA14" s="7" t="s">
        <v>69</v>
      </c>
      <c r="AB14" s="7" t="s">
        <v>67</v>
      </c>
      <c r="AC14" s="7" t="s">
        <v>128</v>
      </c>
      <c r="AD14" s="7" t="s">
        <v>109</v>
      </c>
      <c r="AE14" s="7" t="s">
        <v>121</v>
      </c>
      <c r="AF14" s="7" t="s">
        <v>73</v>
      </c>
      <c r="AG14" s="7" t="s">
        <v>95</v>
      </c>
      <c r="AH14" s="7" t="s">
        <v>84</v>
      </c>
      <c r="AI14" s="7" t="s">
        <v>92</v>
      </c>
      <c r="AJ14" s="7" t="s">
        <v>83</v>
      </c>
      <c r="AK14" s="7" t="s">
        <v>83</v>
      </c>
      <c r="AL14" s="7" t="s">
        <v>68</v>
      </c>
      <c r="AM14" s="7" t="s">
        <v>68</v>
      </c>
      <c r="AN14" s="7" t="s">
        <v>107</v>
      </c>
      <c r="AO14" s="7" t="s">
        <v>119</v>
      </c>
      <c r="AP14" s="7" t="s">
        <v>93</v>
      </c>
      <c r="AQ14" s="7" t="s">
        <v>125</v>
      </c>
      <c r="AR14" s="7" t="s">
        <v>84</v>
      </c>
      <c r="AS14" s="7" t="s">
        <v>125</v>
      </c>
      <c r="AT14" s="7" t="s">
        <v>84</v>
      </c>
      <c r="AU14" s="7" t="s">
        <v>107</v>
      </c>
      <c r="AV14" s="7" t="s">
        <v>92</v>
      </c>
      <c r="AW14" s="7" t="s">
        <v>137</v>
      </c>
      <c r="AX14" s="7" t="s">
        <v>137</v>
      </c>
      <c r="AY14" s="7" t="s">
        <v>101</v>
      </c>
      <c r="AZ14" s="7" t="s">
        <v>108</v>
      </c>
      <c r="BA14" s="7" t="s">
        <v>84</v>
      </c>
      <c r="BB14" s="7" t="s">
        <v>86</v>
      </c>
      <c r="BC14" s="7" t="s">
        <v>71</v>
      </c>
      <c r="BD14" s="7" t="s">
        <v>132</v>
      </c>
      <c r="BE14" s="7" t="s">
        <v>129</v>
      </c>
      <c r="BF14" s="7" t="s">
        <v>121</v>
      </c>
      <c r="BG14" s="7" t="s">
        <v>100</v>
      </c>
      <c r="BH14" s="7" t="s">
        <v>100</v>
      </c>
      <c r="BI14" s="7" t="s">
        <v>121</v>
      </c>
      <c r="BJ14" s="7" t="s">
        <v>86</v>
      </c>
      <c r="BK14" s="7" t="s">
        <v>126</v>
      </c>
      <c r="BL14" s="7" t="s">
        <v>127</v>
      </c>
      <c r="BM14" s="7" t="s">
        <v>92</v>
      </c>
      <c r="BN14" s="7" t="s">
        <v>102</v>
      </c>
      <c r="BO14" s="7" t="s">
        <v>96</v>
      </c>
      <c r="BP14" s="7" t="s">
        <v>112</v>
      </c>
      <c r="BQ14" s="7" t="s">
        <v>91</v>
      </c>
      <c r="BR14" s="7" t="s">
        <v>134</v>
      </c>
      <c r="BS14" s="7" t="s">
        <v>118</v>
      </c>
      <c r="BT14" s="7" t="s">
        <v>84</v>
      </c>
      <c r="BU14" s="7" t="s">
        <v>91</v>
      </c>
      <c r="BV14" s="7" t="s">
        <v>122</v>
      </c>
      <c r="BW14" s="7" t="s">
        <v>87</v>
      </c>
      <c r="BX14" s="7" t="s">
        <v>76</v>
      </c>
      <c r="BY14" s="7" t="s">
        <v>96</v>
      </c>
      <c r="BZ14" s="7" t="s">
        <v>96</v>
      </c>
      <c r="CA14" s="7" t="s">
        <v>111</v>
      </c>
      <c r="CB14" s="7" t="s">
        <v>111</v>
      </c>
      <c r="CC14" s="7" t="s">
        <v>132</v>
      </c>
      <c r="CD14" s="7" t="s">
        <v>122</v>
      </c>
      <c r="CE14" s="7" t="s">
        <v>91</v>
      </c>
      <c r="CF14" s="7" t="s">
        <v>72</v>
      </c>
      <c r="CG14" s="7" t="s">
        <v>79</v>
      </c>
      <c r="CH14" s="7" t="s">
        <v>113</v>
      </c>
      <c r="CI14" s="7" t="s">
        <v>130</v>
      </c>
      <c r="CJ14" s="7" t="s">
        <v>138</v>
      </c>
      <c r="CK14" s="7" t="s">
        <v>106</v>
      </c>
      <c r="CL14" s="7" t="s">
        <v>119</v>
      </c>
      <c r="CM14" s="7" t="s">
        <v>112</v>
      </c>
      <c r="CN14" s="7" t="s">
        <v>132</v>
      </c>
      <c r="CO14" s="7" t="s">
        <v>85</v>
      </c>
      <c r="CP14" s="7" t="s">
        <v>121</v>
      </c>
      <c r="CQ14" s="7" t="s">
        <v>94</v>
      </c>
      <c r="CR14" s="7" t="s">
        <v>111</v>
      </c>
      <c r="CS14" s="7" t="s">
        <v>111</v>
      </c>
      <c r="CT14" s="7" t="s">
        <v>95</v>
      </c>
      <c r="CU14" s="7" t="s">
        <v>95</v>
      </c>
      <c r="CV14" s="7" t="s">
        <v>101</v>
      </c>
      <c r="CW14" s="7" t="s">
        <v>47</v>
      </c>
      <c r="CX14" s="7" t="s">
        <v>115</v>
      </c>
      <c r="CY14" s="7" t="s">
        <v>113</v>
      </c>
      <c r="CZ14" s="7" t="s">
        <v>120</v>
      </c>
      <c r="DA14" s="7" t="s">
        <v>123</v>
      </c>
      <c r="DB14" s="7" t="s">
        <v>122</v>
      </c>
      <c r="DC14" s="7" t="s">
        <v>122</v>
      </c>
      <c r="DD14" s="7" t="s">
        <v>108</v>
      </c>
      <c r="DE14" s="7" t="s">
        <v>126</v>
      </c>
      <c r="DF14" s="7" t="s">
        <v>118</v>
      </c>
      <c r="DG14" s="7" t="s">
        <v>103</v>
      </c>
      <c r="DH14" s="7" t="s">
        <v>94</v>
      </c>
      <c r="DI14" s="7" t="s">
        <v>120</v>
      </c>
      <c r="DJ14" s="7" t="s">
        <v>120</v>
      </c>
      <c r="DK14" s="7" t="s">
        <v>103</v>
      </c>
      <c r="DL14" s="7" t="s">
        <v>103</v>
      </c>
      <c r="DM14" s="7" t="s">
        <v>126</v>
      </c>
      <c r="DN14" s="7" t="s">
        <v>85</v>
      </c>
      <c r="DO14" s="7" t="s">
        <v>100</v>
      </c>
      <c r="DP14" s="7" t="s">
        <v>134</v>
      </c>
      <c r="DQ14" s="7" t="s">
        <v>32</v>
      </c>
      <c r="DR14" s="7" t="s">
        <v>136</v>
      </c>
      <c r="DS14" s="7" t="s">
        <v>37</v>
      </c>
      <c r="DT14" s="7" t="s">
        <v>123</v>
      </c>
      <c r="DU14" s="7" t="s">
        <v>137</v>
      </c>
      <c r="DV14" s="7" t="s">
        <v>126</v>
      </c>
      <c r="DW14" s="7" t="s">
        <v>126</v>
      </c>
      <c r="DX14" s="7" t="s">
        <v>59</v>
      </c>
      <c r="DY14" s="7" t="s">
        <v>53</v>
      </c>
      <c r="DZ14" s="7" t="s">
        <v>106</v>
      </c>
      <c r="EA14" s="7" t="s">
        <v>123</v>
      </c>
      <c r="EB14" s="7" t="s">
        <v>106</v>
      </c>
      <c r="EC14" s="7" t="s">
        <v>90</v>
      </c>
      <c r="ED14" s="7" t="s">
        <v>47</v>
      </c>
      <c r="EE14" s="7" t="s">
        <v>59</v>
      </c>
      <c r="EF14" s="7" t="s">
        <v>41</v>
      </c>
      <c r="EG14" s="7" t="s">
        <v>59</v>
      </c>
      <c r="EH14" s="7" t="s">
        <v>47</v>
      </c>
      <c r="EI14" s="7" t="s">
        <v>41</v>
      </c>
      <c r="EJ14" s="7" t="s">
        <v>41</v>
      </c>
    </row>
    <row r="15" spans="1:179" ht="12.75" x14ac:dyDescent="0.2">
      <c r="A15" s="12">
        <v>12</v>
      </c>
      <c r="B15" s="8" t="s">
        <v>75</v>
      </c>
      <c r="C15" s="7" t="s">
        <v>98</v>
      </c>
      <c r="D15" s="7" t="s">
        <v>70</v>
      </c>
      <c r="E15" s="7" t="s">
        <v>67</v>
      </c>
      <c r="F15" s="7" t="s">
        <v>68</v>
      </c>
      <c r="G15" s="7" t="s">
        <v>81</v>
      </c>
      <c r="H15" s="7" t="s">
        <v>92</v>
      </c>
      <c r="I15" s="7" t="s">
        <v>81</v>
      </c>
      <c r="J15" s="7" t="s">
        <v>117</v>
      </c>
      <c r="K15" s="7" t="s">
        <v>132</v>
      </c>
      <c r="L15" s="7" t="s">
        <v>73</v>
      </c>
      <c r="M15" s="7" t="s">
        <v>127</v>
      </c>
      <c r="N15" s="7" t="s">
        <v>74</v>
      </c>
      <c r="O15" s="7" t="s">
        <v>75</v>
      </c>
      <c r="P15" s="7" t="s">
        <v>117</v>
      </c>
      <c r="Q15" s="7" t="s">
        <v>117</v>
      </c>
      <c r="R15" s="7" t="s">
        <v>128</v>
      </c>
      <c r="S15" s="7" t="s">
        <v>74</v>
      </c>
      <c r="T15" s="7" t="s">
        <v>67</v>
      </c>
      <c r="U15" s="7" t="s">
        <v>74</v>
      </c>
      <c r="V15" s="7" t="s">
        <v>70</v>
      </c>
      <c r="W15" s="7" t="s">
        <v>87</v>
      </c>
      <c r="X15" s="7" t="s">
        <v>71</v>
      </c>
      <c r="Y15" s="7" t="s">
        <v>133</v>
      </c>
      <c r="Z15" s="7" t="s">
        <v>87</v>
      </c>
      <c r="AA15" s="7" t="s">
        <v>95</v>
      </c>
      <c r="AB15" s="7" t="s">
        <v>98</v>
      </c>
      <c r="AC15" s="7" t="s">
        <v>68</v>
      </c>
      <c r="AD15" s="7" t="s">
        <v>122</v>
      </c>
      <c r="AE15" s="7" t="s">
        <v>121</v>
      </c>
      <c r="AF15" s="7" t="s">
        <v>73</v>
      </c>
      <c r="AG15" s="7" t="s">
        <v>95</v>
      </c>
      <c r="AH15" s="7" t="s">
        <v>84</v>
      </c>
      <c r="AI15" s="7" t="s">
        <v>92</v>
      </c>
      <c r="AJ15" s="7" t="s">
        <v>86</v>
      </c>
      <c r="AK15" s="7" t="s">
        <v>83</v>
      </c>
      <c r="AL15" s="7" t="s">
        <v>79</v>
      </c>
      <c r="AM15" s="7" t="s">
        <v>79</v>
      </c>
      <c r="AN15" s="7" t="s">
        <v>107</v>
      </c>
      <c r="AO15" s="7" t="s">
        <v>119</v>
      </c>
      <c r="AP15" s="7" t="s">
        <v>133</v>
      </c>
      <c r="AQ15" s="7" t="s">
        <v>125</v>
      </c>
      <c r="AR15" s="7" t="s">
        <v>84</v>
      </c>
      <c r="AS15" s="7" t="s">
        <v>84</v>
      </c>
      <c r="AT15" s="7" t="s">
        <v>84</v>
      </c>
      <c r="AU15" s="7" t="s">
        <v>102</v>
      </c>
      <c r="AV15" s="7" t="s">
        <v>92</v>
      </c>
      <c r="AW15" s="7" t="s">
        <v>137</v>
      </c>
      <c r="AX15" s="7" t="s">
        <v>137</v>
      </c>
      <c r="AY15" s="7" t="s">
        <v>103</v>
      </c>
      <c r="AZ15" s="7" t="s">
        <v>108</v>
      </c>
      <c r="BA15" s="7" t="s">
        <v>84</v>
      </c>
      <c r="BB15" s="7" t="s">
        <v>86</v>
      </c>
      <c r="BC15" s="7" t="s">
        <v>76</v>
      </c>
      <c r="BD15" s="7" t="s">
        <v>71</v>
      </c>
      <c r="BE15" s="7" t="s">
        <v>72</v>
      </c>
      <c r="BF15" s="7" t="s">
        <v>100</v>
      </c>
      <c r="BG15" s="7" t="s">
        <v>100</v>
      </c>
      <c r="BH15" s="7" t="s">
        <v>85</v>
      </c>
      <c r="BI15" s="7" t="s">
        <v>121</v>
      </c>
      <c r="BJ15" s="7" t="s">
        <v>121</v>
      </c>
      <c r="BK15" s="7" t="s">
        <v>126</v>
      </c>
      <c r="BL15" s="7" t="s">
        <v>101</v>
      </c>
      <c r="BM15" s="7" t="s">
        <v>69</v>
      </c>
      <c r="BN15" s="7" t="s">
        <v>102</v>
      </c>
      <c r="BO15" s="7" t="s">
        <v>108</v>
      </c>
      <c r="BP15" s="7" t="s">
        <v>113</v>
      </c>
      <c r="BQ15" s="7" t="s">
        <v>91</v>
      </c>
      <c r="BR15" s="7" t="s">
        <v>134</v>
      </c>
      <c r="BS15" s="7" t="s">
        <v>118</v>
      </c>
      <c r="BT15" s="7" t="s">
        <v>109</v>
      </c>
      <c r="BU15" s="7" t="s">
        <v>131</v>
      </c>
      <c r="BV15" s="7" t="s">
        <v>96</v>
      </c>
      <c r="BW15" s="7" t="s">
        <v>87</v>
      </c>
      <c r="BX15" s="7" t="s">
        <v>83</v>
      </c>
      <c r="BY15" s="7" t="s">
        <v>96</v>
      </c>
      <c r="BZ15" s="7" t="s">
        <v>96</v>
      </c>
      <c r="CA15" s="7" t="s">
        <v>111</v>
      </c>
      <c r="CB15" s="7" t="s">
        <v>111</v>
      </c>
      <c r="CC15" s="7" t="s">
        <v>132</v>
      </c>
      <c r="CD15" s="7" t="s">
        <v>122</v>
      </c>
      <c r="CE15" s="7" t="s">
        <v>91</v>
      </c>
      <c r="CF15" s="7" t="s">
        <v>125</v>
      </c>
      <c r="CG15" s="7" t="s">
        <v>81</v>
      </c>
      <c r="CH15" s="7" t="s">
        <v>138</v>
      </c>
      <c r="CI15" s="7" t="s">
        <v>130</v>
      </c>
      <c r="CJ15" s="7" t="s">
        <v>138</v>
      </c>
      <c r="CK15" s="7" t="s">
        <v>106</v>
      </c>
      <c r="CL15" s="7" t="s">
        <v>90</v>
      </c>
      <c r="CM15" s="7" t="s">
        <v>112</v>
      </c>
      <c r="CN15" s="7" t="s">
        <v>132</v>
      </c>
      <c r="CO15" s="7" t="s">
        <v>85</v>
      </c>
      <c r="CP15" s="7" t="s">
        <v>121</v>
      </c>
      <c r="CQ15" s="7" t="s">
        <v>94</v>
      </c>
      <c r="CR15" s="7" t="s">
        <v>111</v>
      </c>
      <c r="CS15" s="7" t="s">
        <v>111</v>
      </c>
      <c r="CT15" s="7" t="s">
        <v>105</v>
      </c>
      <c r="CU15" s="7" t="s">
        <v>95</v>
      </c>
      <c r="CV15" s="7" t="s">
        <v>101</v>
      </c>
      <c r="CW15" s="7" t="s">
        <v>47</v>
      </c>
      <c r="CX15" s="7" t="s">
        <v>112</v>
      </c>
      <c r="CY15" s="7" t="s">
        <v>113</v>
      </c>
      <c r="CZ15" s="7" t="s">
        <v>123</v>
      </c>
      <c r="DA15" s="7" t="s">
        <v>123</v>
      </c>
      <c r="DB15" s="7" t="s">
        <v>122</v>
      </c>
      <c r="DC15" s="7" t="s">
        <v>122</v>
      </c>
      <c r="DD15" s="7" t="s">
        <v>116</v>
      </c>
      <c r="DE15" s="7" t="s">
        <v>126</v>
      </c>
      <c r="DF15" s="7" t="s">
        <v>106</v>
      </c>
      <c r="DG15" s="7" t="s">
        <v>103</v>
      </c>
      <c r="DH15" s="7" t="s">
        <v>107</v>
      </c>
      <c r="DI15" s="7" t="s">
        <v>120</v>
      </c>
      <c r="DJ15" s="7" t="s">
        <v>120</v>
      </c>
      <c r="DK15" s="7" t="s">
        <v>94</v>
      </c>
      <c r="DL15" s="7" t="s">
        <v>103</v>
      </c>
      <c r="DM15" s="7" t="s">
        <v>126</v>
      </c>
      <c r="DN15" s="7" t="s">
        <v>129</v>
      </c>
      <c r="DO15" s="7" t="s">
        <v>100</v>
      </c>
      <c r="DP15" s="7" t="s">
        <v>126</v>
      </c>
      <c r="DQ15" s="7" t="s">
        <v>32</v>
      </c>
      <c r="DR15" s="7" t="s">
        <v>136</v>
      </c>
      <c r="DS15" s="7" t="s">
        <v>47</v>
      </c>
      <c r="DT15" s="7" t="s">
        <v>123</v>
      </c>
      <c r="DU15" s="7" t="s">
        <v>111</v>
      </c>
      <c r="DV15" s="7" t="s">
        <v>120</v>
      </c>
      <c r="DW15" s="7" t="s">
        <v>120</v>
      </c>
      <c r="DX15" s="7" t="s">
        <v>59</v>
      </c>
      <c r="DY15" s="7" t="s">
        <v>53</v>
      </c>
      <c r="DZ15" s="7" t="s">
        <v>136</v>
      </c>
      <c r="EA15" s="7" t="s">
        <v>118</v>
      </c>
      <c r="EB15" s="7" t="s">
        <v>106</v>
      </c>
      <c r="EC15" s="7" t="s">
        <v>134</v>
      </c>
      <c r="ED15" s="7" t="s">
        <v>47</v>
      </c>
      <c r="EE15" s="7" t="s">
        <v>59</v>
      </c>
      <c r="EF15" s="7" t="s">
        <v>59</v>
      </c>
      <c r="EG15" s="7" t="s">
        <v>59</v>
      </c>
      <c r="EH15" s="7" t="s">
        <v>41</v>
      </c>
      <c r="EI15" s="7" t="s">
        <v>41</v>
      </c>
      <c r="EJ15" s="7" t="s">
        <v>41</v>
      </c>
    </row>
    <row r="16" spans="1:179" ht="12.75" x14ac:dyDescent="0.2">
      <c r="A16" s="12">
        <v>13</v>
      </c>
      <c r="B16" s="8" t="s">
        <v>76</v>
      </c>
      <c r="C16" s="7" t="s">
        <v>73</v>
      </c>
      <c r="D16" s="7" t="s">
        <v>73</v>
      </c>
      <c r="E16" s="7" t="s">
        <v>74</v>
      </c>
      <c r="F16" s="7" t="s">
        <v>92</v>
      </c>
      <c r="G16" s="7" t="s">
        <v>95</v>
      </c>
      <c r="H16" s="7" t="s">
        <v>87</v>
      </c>
      <c r="I16" s="7" t="s">
        <v>95</v>
      </c>
      <c r="J16" s="7" t="s">
        <v>71</v>
      </c>
      <c r="K16" s="7" t="s">
        <v>100</v>
      </c>
      <c r="L16" s="7" t="s">
        <v>87</v>
      </c>
      <c r="M16" s="7" t="s">
        <v>119</v>
      </c>
      <c r="N16" s="7" t="s">
        <v>117</v>
      </c>
      <c r="O16" s="7" t="s">
        <v>117</v>
      </c>
      <c r="P16" s="7" t="s">
        <v>76</v>
      </c>
      <c r="Q16" s="7" t="s">
        <v>76</v>
      </c>
      <c r="R16" s="7" t="s">
        <v>92</v>
      </c>
      <c r="S16" s="7" t="s">
        <v>95</v>
      </c>
      <c r="T16" s="7" t="s">
        <v>74</v>
      </c>
      <c r="U16" s="7" t="s">
        <v>105</v>
      </c>
      <c r="V16" s="7" t="s">
        <v>73</v>
      </c>
      <c r="W16" s="7" t="s">
        <v>83</v>
      </c>
      <c r="X16" s="7" t="s">
        <v>100</v>
      </c>
      <c r="Y16" s="7" t="s">
        <v>121</v>
      </c>
      <c r="Z16" s="7" t="s">
        <v>83</v>
      </c>
      <c r="AA16" s="7" t="s">
        <v>132</v>
      </c>
      <c r="AB16" s="7" t="s">
        <v>74</v>
      </c>
      <c r="AC16" s="7" t="s">
        <v>92</v>
      </c>
      <c r="AD16" s="7" t="s">
        <v>91</v>
      </c>
      <c r="AE16" s="7" t="s">
        <v>125</v>
      </c>
      <c r="AF16" s="7" t="s">
        <v>87</v>
      </c>
      <c r="AG16" s="7" t="s">
        <v>132</v>
      </c>
      <c r="AH16" s="7" t="s">
        <v>108</v>
      </c>
      <c r="AI16" s="7" t="s">
        <v>93</v>
      </c>
      <c r="AJ16" s="7" t="s">
        <v>129</v>
      </c>
      <c r="AK16" s="7" t="s">
        <v>129</v>
      </c>
      <c r="AL16" s="7" t="s">
        <v>69</v>
      </c>
      <c r="AM16" s="7" t="s">
        <v>69</v>
      </c>
      <c r="AN16" s="7" t="s">
        <v>120</v>
      </c>
      <c r="AO16" s="7" t="s">
        <v>123</v>
      </c>
      <c r="AP16" s="7" t="s">
        <v>121</v>
      </c>
      <c r="AQ16" s="7" t="s">
        <v>96</v>
      </c>
      <c r="AR16" s="7" t="s">
        <v>91</v>
      </c>
      <c r="AS16" s="7" t="s">
        <v>108</v>
      </c>
      <c r="AT16" s="7" t="s">
        <v>116</v>
      </c>
      <c r="AU16" s="7" t="s">
        <v>120</v>
      </c>
      <c r="AV16" s="7" t="s">
        <v>133</v>
      </c>
      <c r="AW16" s="7" t="s">
        <v>103</v>
      </c>
      <c r="AX16" s="7" t="s">
        <v>94</v>
      </c>
      <c r="AY16" s="7" t="s">
        <v>134</v>
      </c>
      <c r="AZ16" s="7" t="s">
        <v>113</v>
      </c>
      <c r="BA16" s="7" t="s">
        <v>116</v>
      </c>
      <c r="BB16" s="7" t="s">
        <v>129</v>
      </c>
      <c r="BC16" s="7" t="s">
        <v>85</v>
      </c>
      <c r="BD16" s="7" t="s">
        <v>100</v>
      </c>
      <c r="BE16" s="7" t="s">
        <v>96</v>
      </c>
      <c r="BF16" s="7" t="s">
        <v>84</v>
      </c>
      <c r="BG16" s="7" t="s">
        <v>84</v>
      </c>
      <c r="BH16" s="7" t="s">
        <v>109</v>
      </c>
      <c r="BI16" s="7" t="s">
        <v>84</v>
      </c>
      <c r="BJ16" s="7" t="s">
        <v>72</v>
      </c>
      <c r="BK16" s="7" t="s">
        <v>106</v>
      </c>
      <c r="BL16" s="7" t="s">
        <v>119</v>
      </c>
      <c r="BM16" s="7" t="s">
        <v>133</v>
      </c>
      <c r="BN16" s="7" t="s">
        <v>120</v>
      </c>
      <c r="BO16" s="7" t="s">
        <v>113</v>
      </c>
      <c r="BP16" s="7" t="s">
        <v>111</v>
      </c>
      <c r="BQ16" s="7" t="s">
        <v>138</v>
      </c>
      <c r="BR16" s="7" t="s">
        <v>118</v>
      </c>
      <c r="BS16" s="7" t="s">
        <v>41</v>
      </c>
      <c r="BT16" s="7" t="s">
        <v>91</v>
      </c>
      <c r="BU16" s="7" t="s">
        <v>130</v>
      </c>
      <c r="BV16" s="7" t="s">
        <v>112</v>
      </c>
      <c r="BW16" s="7" t="s">
        <v>86</v>
      </c>
      <c r="BX16" s="7" t="s">
        <v>85</v>
      </c>
      <c r="BY16" s="7" t="s">
        <v>112</v>
      </c>
      <c r="BZ16" s="7" t="s">
        <v>112</v>
      </c>
      <c r="CA16" s="7" t="s">
        <v>107</v>
      </c>
      <c r="CB16" s="7" t="s">
        <v>107</v>
      </c>
      <c r="CC16" s="7" t="s">
        <v>100</v>
      </c>
      <c r="CD16" s="7" t="s">
        <v>115</v>
      </c>
      <c r="CE16" s="7" t="s">
        <v>130</v>
      </c>
      <c r="CF16" s="7" t="s">
        <v>96</v>
      </c>
      <c r="CG16" s="7" t="s">
        <v>95</v>
      </c>
      <c r="CH16" s="7" t="s">
        <v>111</v>
      </c>
      <c r="CI16" s="7" t="s">
        <v>101</v>
      </c>
      <c r="CJ16" s="7" t="s">
        <v>127</v>
      </c>
      <c r="CK16" s="7" t="s">
        <v>41</v>
      </c>
      <c r="CL16" s="7" t="s">
        <v>123</v>
      </c>
      <c r="CM16" s="7" t="s">
        <v>137</v>
      </c>
      <c r="CN16" s="7" t="s">
        <v>121</v>
      </c>
      <c r="CO16" s="7" t="s">
        <v>122</v>
      </c>
      <c r="CP16" s="7" t="s">
        <v>125</v>
      </c>
      <c r="CQ16" s="7" t="s">
        <v>126</v>
      </c>
      <c r="CR16" s="7" t="s">
        <v>102</v>
      </c>
      <c r="CS16" s="7" t="s">
        <v>102</v>
      </c>
      <c r="CT16" s="7" t="s">
        <v>71</v>
      </c>
      <c r="CU16" s="7" t="s">
        <v>132</v>
      </c>
      <c r="CV16" s="7" t="s">
        <v>90</v>
      </c>
      <c r="CW16" s="7" t="s">
        <v>32</v>
      </c>
      <c r="CX16" s="7" t="s">
        <v>137</v>
      </c>
      <c r="CY16" s="7" t="s">
        <v>111</v>
      </c>
      <c r="CZ16" s="7" t="s">
        <v>37</v>
      </c>
      <c r="DA16" s="7" t="s">
        <v>47</v>
      </c>
      <c r="DB16" s="7" t="s">
        <v>131</v>
      </c>
      <c r="DC16" s="7" t="s">
        <v>115</v>
      </c>
      <c r="DD16" s="7" t="s">
        <v>138</v>
      </c>
      <c r="DE16" s="7" t="s">
        <v>136</v>
      </c>
      <c r="DF16" s="7" t="s">
        <v>41</v>
      </c>
      <c r="DG16" s="7" t="s">
        <v>126</v>
      </c>
      <c r="DH16" s="7" t="s">
        <v>126</v>
      </c>
      <c r="DI16" s="7" t="s">
        <v>37</v>
      </c>
      <c r="DJ16" s="7" t="s">
        <v>37</v>
      </c>
      <c r="DK16" s="7" t="s">
        <v>126</v>
      </c>
      <c r="DL16" s="7" t="s">
        <v>134</v>
      </c>
      <c r="DM16" s="7" t="s">
        <v>106</v>
      </c>
      <c r="DN16" s="7" t="s">
        <v>122</v>
      </c>
      <c r="DO16" s="7" t="s">
        <v>84</v>
      </c>
      <c r="DP16" s="7" t="s">
        <v>106</v>
      </c>
      <c r="DQ16" s="7" t="s">
        <v>8</v>
      </c>
      <c r="DR16" s="7" t="s">
        <v>59</v>
      </c>
      <c r="DS16" s="7" t="s">
        <v>53</v>
      </c>
      <c r="DT16" s="7" t="s">
        <v>47</v>
      </c>
      <c r="DU16" s="7" t="s">
        <v>94</v>
      </c>
      <c r="DV16" s="7" t="s">
        <v>136</v>
      </c>
      <c r="DW16" s="7" t="s">
        <v>136</v>
      </c>
      <c r="DX16" s="7" t="s">
        <v>8</v>
      </c>
      <c r="DY16" s="7" t="s">
        <v>8</v>
      </c>
      <c r="DZ16" s="7" t="s">
        <v>59</v>
      </c>
      <c r="EA16" s="7" t="s">
        <v>47</v>
      </c>
      <c r="EB16" s="7" t="s">
        <v>41</v>
      </c>
      <c r="EC16" s="7" t="s">
        <v>118</v>
      </c>
      <c r="ED16" s="7" t="s">
        <v>32</v>
      </c>
      <c r="EE16" s="7" t="s">
        <v>48</v>
      </c>
      <c r="EF16" s="7" t="s">
        <v>48</v>
      </c>
      <c r="EG16" s="7" t="s">
        <v>48</v>
      </c>
      <c r="EH16" s="7" t="s">
        <v>32</v>
      </c>
      <c r="EI16" s="7" t="s">
        <v>32</v>
      </c>
      <c r="EJ16" s="7" t="s">
        <v>48</v>
      </c>
    </row>
    <row r="17" spans="1:140" ht="12.75" x14ac:dyDescent="0.2">
      <c r="A17" s="12">
        <v>13</v>
      </c>
      <c r="B17" s="8" t="s">
        <v>77</v>
      </c>
      <c r="C17" s="7" t="s">
        <v>73</v>
      </c>
      <c r="D17" s="7" t="s">
        <v>73</v>
      </c>
      <c r="E17" s="7" t="s">
        <v>74</v>
      </c>
      <c r="F17" s="7" t="s">
        <v>92</v>
      </c>
      <c r="G17" s="7" t="s">
        <v>95</v>
      </c>
      <c r="H17" s="7" t="s">
        <v>87</v>
      </c>
      <c r="I17" s="7" t="s">
        <v>95</v>
      </c>
      <c r="J17" s="7" t="s">
        <v>71</v>
      </c>
      <c r="K17" s="7" t="s">
        <v>100</v>
      </c>
      <c r="L17" s="7" t="s">
        <v>87</v>
      </c>
      <c r="M17" s="7" t="s">
        <v>119</v>
      </c>
      <c r="N17" s="7" t="s">
        <v>117</v>
      </c>
      <c r="O17" s="7" t="s">
        <v>117</v>
      </c>
      <c r="P17" s="7" t="s">
        <v>76</v>
      </c>
      <c r="Q17" s="7" t="s">
        <v>77</v>
      </c>
      <c r="R17" s="7" t="s">
        <v>92</v>
      </c>
      <c r="S17" s="7" t="s">
        <v>95</v>
      </c>
      <c r="T17" s="7" t="s">
        <v>74</v>
      </c>
      <c r="U17" s="7" t="s">
        <v>105</v>
      </c>
      <c r="V17" s="7" t="s">
        <v>73</v>
      </c>
      <c r="W17" s="7" t="s">
        <v>83</v>
      </c>
      <c r="X17" s="7" t="s">
        <v>100</v>
      </c>
      <c r="Y17" s="7" t="s">
        <v>121</v>
      </c>
      <c r="Z17" s="7" t="s">
        <v>83</v>
      </c>
      <c r="AA17" s="7" t="s">
        <v>132</v>
      </c>
      <c r="AB17" s="7" t="s">
        <v>74</v>
      </c>
      <c r="AC17" s="7" t="s">
        <v>92</v>
      </c>
      <c r="AD17" s="7" t="s">
        <v>91</v>
      </c>
      <c r="AE17" s="7" t="s">
        <v>125</v>
      </c>
      <c r="AF17" s="7" t="s">
        <v>87</v>
      </c>
      <c r="AG17" s="7" t="s">
        <v>132</v>
      </c>
      <c r="AH17" s="7" t="s">
        <v>108</v>
      </c>
      <c r="AI17" s="7" t="s">
        <v>93</v>
      </c>
      <c r="AJ17" s="7" t="s">
        <v>129</v>
      </c>
      <c r="AK17" s="7" t="s">
        <v>129</v>
      </c>
      <c r="AL17" s="7" t="s">
        <v>69</v>
      </c>
      <c r="AM17" s="7" t="s">
        <v>69</v>
      </c>
      <c r="AN17" s="7" t="s">
        <v>120</v>
      </c>
      <c r="AO17" s="7" t="s">
        <v>123</v>
      </c>
      <c r="AP17" s="7" t="s">
        <v>121</v>
      </c>
      <c r="AQ17" s="7" t="s">
        <v>96</v>
      </c>
      <c r="AR17" s="7" t="s">
        <v>91</v>
      </c>
      <c r="AS17" s="7" t="s">
        <v>108</v>
      </c>
      <c r="AT17" s="7" t="s">
        <v>116</v>
      </c>
      <c r="AU17" s="7" t="s">
        <v>120</v>
      </c>
      <c r="AV17" s="7" t="s">
        <v>133</v>
      </c>
      <c r="AW17" s="7" t="s">
        <v>103</v>
      </c>
      <c r="AX17" s="7" t="s">
        <v>94</v>
      </c>
      <c r="AY17" s="7" t="s">
        <v>134</v>
      </c>
      <c r="AZ17" s="7" t="s">
        <v>113</v>
      </c>
      <c r="BA17" s="7" t="s">
        <v>116</v>
      </c>
      <c r="BB17" s="7" t="s">
        <v>129</v>
      </c>
      <c r="BC17" s="7" t="s">
        <v>85</v>
      </c>
      <c r="BD17" s="7" t="s">
        <v>100</v>
      </c>
      <c r="BE17" s="7" t="s">
        <v>96</v>
      </c>
      <c r="BF17" s="7" t="s">
        <v>84</v>
      </c>
      <c r="BG17" s="7" t="s">
        <v>84</v>
      </c>
      <c r="BH17" s="7" t="s">
        <v>109</v>
      </c>
      <c r="BI17" s="7" t="s">
        <v>84</v>
      </c>
      <c r="BJ17" s="7" t="s">
        <v>72</v>
      </c>
      <c r="BK17" s="7" t="s">
        <v>106</v>
      </c>
      <c r="BL17" s="7" t="s">
        <v>119</v>
      </c>
      <c r="BM17" s="7" t="s">
        <v>133</v>
      </c>
      <c r="BN17" s="7" t="s">
        <v>120</v>
      </c>
      <c r="BO17" s="7" t="s">
        <v>113</v>
      </c>
      <c r="BP17" s="7" t="s">
        <v>111</v>
      </c>
      <c r="BQ17" s="7" t="s">
        <v>138</v>
      </c>
      <c r="BR17" s="7" t="s">
        <v>118</v>
      </c>
      <c r="BS17" s="7" t="s">
        <v>41</v>
      </c>
      <c r="BT17" s="7" t="s">
        <v>91</v>
      </c>
      <c r="BU17" s="7" t="s">
        <v>130</v>
      </c>
      <c r="BV17" s="7" t="s">
        <v>112</v>
      </c>
      <c r="BW17" s="7" t="s">
        <v>86</v>
      </c>
      <c r="BX17" s="7" t="s">
        <v>85</v>
      </c>
      <c r="BY17" s="7" t="s">
        <v>112</v>
      </c>
      <c r="BZ17" s="7" t="s">
        <v>112</v>
      </c>
      <c r="CA17" s="7" t="s">
        <v>107</v>
      </c>
      <c r="CB17" s="7" t="s">
        <v>107</v>
      </c>
      <c r="CC17" s="7" t="s">
        <v>100</v>
      </c>
      <c r="CD17" s="7" t="s">
        <v>115</v>
      </c>
      <c r="CE17" s="7" t="s">
        <v>130</v>
      </c>
      <c r="CF17" s="7" t="s">
        <v>96</v>
      </c>
      <c r="CG17" s="7" t="s">
        <v>95</v>
      </c>
      <c r="CH17" s="7" t="s">
        <v>111</v>
      </c>
      <c r="CI17" s="7" t="s">
        <v>101</v>
      </c>
      <c r="CJ17" s="7" t="s">
        <v>127</v>
      </c>
      <c r="CK17" s="7" t="s">
        <v>41</v>
      </c>
      <c r="CL17" s="7" t="s">
        <v>123</v>
      </c>
      <c r="CM17" s="7" t="s">
        <v>137</v>
      </c>
      <c r="CN17" s="7" t="s">
        <v>121</v>
      </c>
      <c r="CO17" s="7" t="s">
        <v>122</v>
      </c>
      <c r="CP17" s="7" t="s">
        <v>125</v>
      </c>
      <c r="CQ17" s="7" t="s">
        <v>126</v>
      </c>
      <c r="CR17" s="7" t="s">
        <v>102</v>
      </c>
      <c r="CS17" s="7" t="s">
        <v>102</v>
      </c>
      <c r="CT17" s="7" t="s">
        <v>71</v>
      </c>
      <c r="CU17" s="7" t="s">
        <v>132</v>
      </c>
      <c r="CV17" s="7" t="s">
        <v>90</v>
      </c>
      <c r="CW17" s="7" t="s">
        <v>32</v>
      </c>
      <c r="CX17" s="7" t="s">
        <v>137</v>
      </c>
      <c r="CY17" s="7" t="s">
        <v>111</v>
      </c>
      <c r="CZ17" s="7" t="s">
        <v>37</v>
      </c>
      <c r="DA17" s="7" t="s">
        <v>47</v>
      </c>
      <c r="DB17" s="7" t="s">
        <v>131</v>
      </c>
      <c r="DC17" s="7" t="s">
        <v>115</v>
      </c>
      <c r="DD17" s="7" t="s">
        <v>138</v>
      </c>
      <c r="DE17" s="7" t="s">
        <v>136</v>
      </c>
      <c r="DF17" s="7" t="s">
        <v>41</v>
      </c>
      <c r="DG17" s="7" t="s">
        <v>126</v>
      </c>
      <c r="DH17" s="7" t="s">
        <v>126</v>
      </c>
      <c r="DI17" s="7" t="s">
        <v>37</v>
      </c>
      <c r="DJ17" s="7" t="s">
        <v>37</v>
      </c>
      <c r="DK17" s="7" t="s">
        <v>126</v>
      </c>
      <c r="DL17" s="7" t="s">
        <v>134</v>
      </c>
      <c r="DM17" s="7" t="s">
        <v>106</v>
      </c>
      <c r="DN17" s="7" t="s">
        <v>122</v>
      </c>
      <c r="DO17" s="7" t="s">
        <v>84</v>
      </c>
      <c r="DP17" s="7" t="s">
        <v>106</v>
      </c>
      <c r="DQ17" s="7" t="s">
        <v>8</v>
      </c>
      <c r="DR17" s="7" t="s">
        <v>59</v>
      </c>
      <c r="DS17" s="7" t="s">
        <v>53</v>
      </c>
      <c r="DT17" s="7" t="s">
        <v>47</v>
      </c>
      <c r="DU17" s="7" t="s">
        <v>94</v>
      </c>
      <c r="DV17" s="7" t="s">
        <v>136</v>
      </c>
      <c r="DW17" s="7" t="s">
        <v>136</v>
      </c>
      <c r="DX17" s="7" t="s">
        <v>8</v>
      </c>
      <c r="DY17" s="7" t="s">
        <v>8</v>
      </c>
      <c r="DZ17" s="7" t="s">
        <v>59</v>
      </c>
      <c r="EA17" s="7" t="s">
        <v>47</v>
      </c>
      <c r="EB17" s="7" t="s">
        <v>41</v>
      </c>
      <c r="EC17" s="7" t="s">
        <v>118</v>
      </c>
      <c r="ED17" s="7" t="s">
        <v>32</v>
      </c>
      <c r="EE17" s="7" t="s">
        <v>48</v>
      </c>
      <c r="EF17" s="7" t="s">
        <v>48</v>
      </c>
      <c r="EG17" s="7" t="s">
        <v>48</v>
      </c>
      <c r="EH17" s="7" t="s">
        <v>32</v>
      </c>
      <c r="EI17" s="7" t="s">
        <v>32</v>
      </c>
      <c r="EJ17" s="7" t="s">
        <v>48</v>
      </c>
    </row>
    <row r="18" spans="1:140" ht="12.75" x14ac:dyDescent="0.2">
      <c r="A18" s="12">
        <v>14</v>
      </c>
      <c r="B18" s="8" t="s">
        <v>78</v>
      </c>
      <c r="C18" s="7" t="s">
        <v>140</v>
      </c>
      <c r="D18" s="7" t="s">
        <v>82</v>
      </c>
      <c r="E18" s="7" t="s">
        <v>88</v>
      </c>
      <c r="F18" s="7" t="s">
        <v>67</v>
      </c>
      <c r="G18" s="7" t="s">
        <v>67</v>
      </c>
      <c r="H18" s="7" t="s">
        <v>79</v>
      </c>
      <c r="I18" s="7" t="s">
        <v>67</v>
      </c>
      <c r="J18" s="7" t="s">
        <v>73</v>
      </c>
      <c r="K18" s="7" t="s">
        <v>117</v>
      </c>
      <c r="L18" s="7" t="s">
        <v>68</v>
      </c>
      <c r="M18" s="7" t="s">
        <v>137</v>
      </c>
      <c r="N18" s="7" t="s">
        <v>70</v>
      </c>
      <c r="O18" s="7" t="s">
        <v>128</v>
      </c>
      <c r="P18" s="7" t="s">
        <v>92</v>
      </c>
      <c r="Q18" s="7" t="s">
        <v>92</v>
      </c>
      <c r="R18" s="7" t="s">
        <v>78</v>
      </c>
      <c r="S18" s="7" t="s">
        <v>98</v>
      </c>
      <c r="T18" s="7" t="s">
        <v>139</v>
      </c>
      <c r="U18" s="7" t="s">
        <v>98</v>
      </c>
      <c r="V18" s="7" t="s">
        <v>82</v>
      </c>
      <c r="W18" s="7" t="s">
        <v>92</v>
      </c>
      <c r="X18" s="7" t="s">
        <v>87</v>
      </c>
      <c r="Y18" s="7" t="s">
        <v>95</v>
      </c>
      <c r="Z18" s="7" t="s">
        <v>92</v>
      </c>
      <c r="AA18" s="7" t="s">
        <v>74</v>
      </c>
      <c r="AB18" s="7" t="s">
        <v>139</v>
      </c>
      <c r="AC18" s="7" t="s">
        <v>78</v>
      </c>
      <c r="AD18" s="7" t="s">
        <v>129</v>
      </c>
      <c r="AE18" s="7" t="s">
        <v>132</v>
      </c>
      <c r="AF18" s="7" t="s">
        <v>68</v>
      </c>
      <c r="AG18" s="7" t="s">
        <v>74</v>
      </c>
      <c r="AH18" s="7" t="s">
        <v>85</v>
      </c>
      <c r="AI18" s="7" t="s">
        <v>81</v>
      </c>
      <c r="AJ18" s="7" t="s">
        <v>133</v>
      </c>
      <c r="AK18" s="7" t="s">
        <v>133</v>
      </c>
      <c r="AL18" s="7" t="s">
        <v>67</v>
      </c>
      <c r="AM18" s="7" t="s">
        <v>67</v>
      </c>
      <c r="AN18" s="7" t="s">
        <v>127</v>
      </c>
      <c r="AO18" s="7" t="s">
        <v>103</v>
      </c>
      <c r="AP18" s="7" t="s">
        <v>95</v>
      </c>
      <c r="AQ18" s="7" t="s">
        <v>100</v>
      </c>
      <c r="AR18" s="7" t="s">
        <v>129</v>
      </c>
      <c r="AS18" s="7" t="s">
        <v>100</v>
      </c>
      <c r="AT18" s="7" t="s">
        <v>85</v>
      </c>
      <c r="AU18" s="7" t="s">
        <v>101</v>
      </c>
      <c r="AV18" s="7" t="s">
        <v>81</v>
      </c>
      <c r="AW18" s="7" t="s">
        <v>113</v>
      </c>
      <c r="AX18" s="7" t="s">
        <v>113</v>
      </c>
      <c r="AY18" s="7" t="s">
        <v>137</v>
      </c>
      <c r="AZ18" s="7" t="s">
        <v>109</v>
      </c>
      <c r="BA18" s="7" t="s">
        <v>85</v>
      </c>
      <c r="BB18" s="7" t="s">
        <v>132</v>
      </c>
      <c r="BC18" s="7" t="s">
        <v>87</v>
      </c>
      <c r="BD18" s="7" t="s">
        <v>87</v>
      </c>
      <c r="BE18" s="7" t="s">
        <v>121</v>
      </c>
      <c r="BF18" s="7" t="s">
        <v>76</v>
      </c>
      <c r="BG18" s="7" t="s">
        <v>83</v>
      </c>
      <c r="BH18" s="7" t="s">
        <v>86</v>
      </c>
      <c r="BI18" s="7" t="s">
        <v>71</v>
      </c>
      <c r="BJ18" s="7" t="s">
        <v>132</v>
      </c>
      <c r="BK18" s="7" t="s">
        <v>102</v>
      </c>
      <c r="BL18" s="7" t="s">
        <v>137</v>
      </c>
      <c r="BM18" s="7" t="s">
        <v>74</v>
      </c>
      <c r="BN18" s="7" t="s">
        <v>101</v>
      </c>
      <c r="BO18" s="7" t="s">
        <v>84</v>
      </c>
      <c r="BP18" s="7" t="s">
        <v>91</v>
      </c>
      <c r="BQ18" s="7" t="s">
        <v>122</v>
      </c>
      <c r="BR18" s="7" t="s">
        <v>94</v>
      </c>
      <c r="BS18" s="7" t="s">
        <v>126</v>
      </c>
      <c r="BT18" s="7" t="s">
        <v>129</v>
      </c>
      <c r="BU18" s="7" t="s">
        <v>96</v>
      </c>
      <c r="BV18" s="7" t="s">
        <v>84</v>
      </c>
      <c r="BW18" s="7" t="s">
        <v>69</v>
      </c>
      <c r="BX18" s="7" t="s">
        <v>93</v>
      </c>
      <c r="BY18" s="7" t="s">
        <v>84</v>
      </c>
      <c r="BZ18" s="7" t="s">
        <v>84</v>
      </c>
      <c r="CA18" s="7" t="s">
        <v>138</v>
      </c>
      <c r="CB18" s="7" t="s">
        <v>138</v>
      </c>
      <c r="CC18" s="7" t="s">
        <v>117</v>
      </c>
      <c r="CD18" s="7" t="s">
        <v>125</v>
      </c>
      <c r="CE18" s="7" t="s">
        <v>122</v>
      </c>
      <c r="CF18" s="7" t="s">
        <v>100</v>
      </c>
      <c r="CG18" s="7" t="s">
        <v>67</v>
      </c>
      <c r="CH18" s="7" t="s">
        <v>91</v>
      </c>
      <c r="CI18" s="7" t="s">
        <v>112</v>
      </c>
      <c r="CJ18" s="7" t="s">
        <v>115</v>
      </c>
      <c r="CK18" s="7" t="s">
        <v>120</v>
      </c>
      <c r="CL18" s="7" t="s">
        <v>103</v>
      </c>
      <c r="CM18" s="7" t="s">
        <v>108</v>
      </c>
      <c r="CN18" s="7" t="s">
        <v>117</v>
      </c>
      <c r="CO18" s="7" t="s">
        <v>86</v>
      </c>
      <c r="CP18" s="7" t="s">
        <v>71</v>
      </c>
      <c r="CQ18" s="7" t="s">
        <v>111</v>
      </c>
      <c r="CR18" s="7" t="s">
        <v>130</v>
      </c>
      <c r="CS18" s="7" t="s">
        <v>130</v>
      </c>
      <c r="CT18" s="7" t="s">
        <v>73</v>
      </c>
      <c r="CU18" s="7" t="s">
        <v>74</v>
      </c>
      <c r="CV18" s="7" t="s">
        <v>137</v>
      </c>
      <c r="CW18" s="7" t="s">
        <v>106</v>
      </c>
      <c r="CX18" s="7" t="s">
        <v>108</v>
      </c>
      <c r="CY18" s="7" t="s">
        <v>91</v>
      </c>
      <c r="CZ18" s="7" t="s">
        <v>134</v>
      </c>
      <c r="DA18" s="7" t="s">
        <v>134</v>
      </c>
      <c r="DB18" s="7" t="s">
        <v>72</v>
      </c>
      <c r="DC18" s="7" t="s">
        <v>125</v>
      </c>
      <c r="DD18" s="7" t="s">
        <v>122</v>
      </c>
      <c r="DE18" s="7" t="s">
        <v>102</v>
      </c>
      <c r="DF18" s="7" t="s">
        <v>126</v>
      </c>
      <c r="DG18" s="7" t="s">
        <v>111</v>
      </c>
      <c r="DH18" s="7" t="s">
        <v>111</v>
      </c>
      <c r="DI18" s="7" t="s">
        <v>119</v>
      </c>
      <c r="DJ18" s="7" t="s">
        <v>90</v>
      </c>
      <c r="DK18" s="7" t="s">
        <v>111</v>
      </c>
      <c r="DL18" s="7" t="s">
        <v>111</v>
      </c>
      <c r="DM18" s="7" t="s">
        <v>107</v>
      </c>
      <c r="DN18" s="7" t="s">
        <v>121</v>
      </c>
      <c r="DO18" s="7" t="s">
        <v>83</v>
      </c>
      <c r="DP18" s="7" t="s">
        <v>107</v>
      </c>
      <c r="DQ18" s="7" t="s">
        <v>41</v>
      </c>
      <c r="DR18" s="7" t="s">
        <v>123</v>
      </c>
      <c r="DS18" s="7" t="s">
        <v>118</v>
      </c>
      <c r="DT18" s="7" t="s">
        <v>126</v>
      </c>
      <c r="DU18" s="7" t="s">
        <v>138</v>
      </c>
      <c r="DV18" s="7" t="s">
        <v>119</v>
      </c>
      <c r="DW18" s="7" t="s">
        <v>119</v>
      </c>
      <c r="DX18" s="7" t="s">
        <v>47</v>
      </c>
      <c r="DY18" s="7" t="s">
        <v>41</v>
      </c>
      <c r="DZ18" s="7" t="s">
        <v>120</v>
      </c>
      <c r="EA18" s="7" t="s">
        <v>126</v>
      </c>
      <c r="EB18" s="7" t="s">
        <v>120</v>
      </c>
      <c r="EC18" s="7" t="s">
        <v>94</v>
      </c>
      <c r="ED18" s="7" t="s">
        <v>106</v>
      </c>
      <c r="EE18" s="7" t="s">
        <v>47</v>
      </c>
      <c r="EF18" s="7" t="s">
        <v>37</v>
      </c>
      <c r="EG18" s="7" t="s">
        <v>37</v>
      </c>
      <c r="EH18" s="7" t="s">
        <v>106</v>
      </c>
      <c r="EI18" s="7" t="s">
        <v>136</v>
      </c>
      <c r="EJ18" s="7" t="s">
        <v>37</v>
      </c>
    </row>
    <row r="19" spans="1:140" ht="12.75" x14ac:dyDescent="0.2">
      <c r="A19" s="12">
        <v>15</v>
      </c>
      <c r="B19" s="8" t="s">
        <v>79</v>
      </c>
      <c r="C19" s="7" t="s">
        <v>67</v>
      </c>
      <c r="D19" s="7" t="s">
        <v>67</v>
      </c>
      <c r="E19" s="7" t="s">
        <v>78</v>
      </c>
      <c r="F19" s="7" t="s">
        <v>70</v>
      </c>
      <c r="G19" s="7" t="s">
        <v>68</v>
      </c>
      <c r="H19" s="7" t="s">
        <v>74</v>
      </c>
      <c r="I19" s="7" t="s">
        <v>68</v>
      </c>
      <c r="J19" s="7" t="s">
        <v>95</v>
      </c>
      <c r="K19" s="7" t="s">
        <v>133</v>
      </c>
      <c r="L19" s="7" t="s">
        <v>74</v>
      </c>
      <c r="M19" s="7" t="s">
        <v>111</v>
      </c>
      <c r="N19" s="7" t="s">
        <v>81</v>
      </c>
      <c r="O19" s="7" t="s">
        <v>74</v>
      </c>
      <c r="P19" s="7" t="s">
        <v>95</v>
      </c>
      <c r="Q19" s="7" t="s">
        <v>95</v>
      </c>
      <c r="R19" s="7" t="s">
        <v>98</v>
      </c>
      <c r="S19" s="7" t="s">
        <v>79</v>
      </c>
      <c r="T19" s="7" t="s">
        <v>67</v>
      </c>
      <c r="U19" s="7" t="s">
        <v>81</v>
      </c>
      <c r="V19" s="7" t="s">
        <v>98</v>
      </c>
      <c r="W19" s="7" t="s">
        <v>105</v>
      </c>
      <c r="X19" s="7" t="s">
        <v>132</v>
      </c>
      <c r="Y19" s="7" t="s">
        <v>87</v>
      </c>
      <c r="Z19" s="7" t="s">
        <v>117</v>
      </c>
      <c r="AA19" s="7" t="s">
        <v>92</v>
      </c>
      <c r="AB19" s="7" t="s">
        <v>67</v>
      </c>
      <c r="AC19" s="7" t="s">
        <v>98</v>
      </c>
      <c r="AD19" s="7" t="s">
        <v>84</v>
      </c>
      <c r="AE19" s="7" t="s">
        <v>86</v>
      </c>
      <c r="AF19" s="7" t="s">
        <v>74</v>
      </c>
      <c r="AG19" s="7" t="s">
        <v>92</v>
      </c>
      <c r="AH19" s="7" t="s">
        <v>125</v>
      </c>
      <c r="AI19" s="7" t="s">
        <v>73</v>
      </c>
      <c r="AJ19" s="7" t="s">
        <v>76</v>
      </c>
      <c r="AK19" s="7" t="s">
        <v>71</v>
      </c>
      <c r="AL19" s="7" t="s">
        <v>128</v>
      </c>
      <c r="AM19" s="7" t="s">
        <v>128</v>
      </c>
      <c r="AN19" s="7" t="s">
        <v>94</v>
      </c>
      <c r="AO19" s="7" t="s">
        <v>102</v>
      </c>
      <c r="AP19" s="7" t="s">
        <v>87</v>
      </c>
      <c r="AQ19" s="7" t="s">
        <v>129</v>
      </c>
      <c r="AR19" s="7" t="s">
        <v>84</v>
      </c>
      <c r="AS19" s="7" t="s">
        <v>72</v>
      </c>
      <c r="AT19" s="7" t="s">
        <v>125</v>
      </c>
      <c r="AU19" s="7" t="s">
        <v>94</v>
      </c>
      <c r="AV19" s="7" t="s">
        <v>73</v>
      </c>
      <c r="AW19" s="7" t="s">
        <v>130</v>
      </c>
      <c r="AX19" s="7" t="s">
        <v>137</v>
      </c>
      <c r="AY19" s="7" t="s">
        <v>127</v>
      </c>
      <c r="AZ19" s="7" t="s">
        <v>96</v>
      </c>
      <c r="BA19" s="7" t="s">
        <v>125</v>
      </c>
      <c r="BB19" s="7" t="s">
        <v>83</v>
      </c>
      <c r="BC19" s="7" t="s">
        <v>132</v>
      </c>
      <c r="BD19" s="7" t="s">
        <v>132</v>
      </c>
      <c r="BE19" s="7" t="s">
        <v>129</v>
      </c>
      <c r="BF19" s="7" t="s">
        <v>121</v>
      </c>
      <c r="BG19" s="7" t="s">
        <v>121</v>
      </c>
      <c r="BH19" s="7" t="s">
        <v>100</v>
      </c>
      <c r="BI19" s="7" t="s">
        <v>121</v>
      </c>
      <c r="BJ19" s="7" t="s">
        <v>83</v>
      </c>
      <c r="BK19" s="7" t="s">
        <v>134</v>
      </c>
      <c r="BL19" s="7" t="s">
        <v>111</v>
      </c>
      <c r="BM19" s="7" t="s">
        <v>92</v>
      </c>
      <c r="BN19" s="7" t="s">
        <v>107</v>
      </c>
      <c r="BO19" s="7" t="s">
        <v>96</v>
      </c>
      <c r="BP19" s="7" t="s">
        <v>112</v>
      </c>
      <c r="BQ19" s="7" t="s">
        <v>108</v>
      </c>
      <c r="BR19" s="7" t="s">
        <v>119</v>
      </c>
      <c r="BS19" s="7" t="s">
        <v>123</v>
      </c>
      <c r="BT19" s="7" t="s">
        <v>84</v>
      </c>
      <c r="BU19" s="7" t="s">
        <v>91</v>
      </c>
      <c r="BV19" s="7" t="s">
        <v>122</v>
      </c>
      <c r="BW19" s="7" t="s">
        <v>117</v>
      </c>
      <c r="BX19" s="7" t="s">
        <v>71</v>
      </c>
      <c r="BY19" s="7" t="s">
        <v>122</v>
      </c>
      <c r="BZ19" s="7" t="s">
        <v>122</v>
      </c>
      <c r="CA19" s="7" t="s">
        <v>137</v>
      </c>
      <c r="CB19" s="7" t="s">
        <v>137</v>
      </c>
      <c r="CC19" s="7" t="s">
        <v>133</v>
      </c>
      <c r="CD19" s="7" t="s">
        <v>109</v>
      </c>
      <c r="CE19" s="7" t="s">
        <v>116</v>
      </c>
      <c r="CF19" s="7" t="s">
        <v>129</v>
      </c>
      <c r="CG19" s="7" t="s">
        <v>68</v>
      </c>
      <c r="CH19" s="7" t="s">
        <v>112</v>
      </c>
      <c r="CI19" s="7" t="s">
        <v>138</v>
      </c>
      <c r="CJ19" s="7" t="s">
        <v>113</v>
      </c>
      <c r="CK19" s="7" t="s">
        <v>118</v>
      </c>
      <c r="CL19" s="7" t="s">
        <v>102</v>
      </c>
      <c r="CM19" s="7" t="s">
        <v>115</v>
      </c>
      <c r="CN19" s="7" t="s">
        <v>133</v>
      </c>
      <c r="CO19" s="7" t="s">
        <v>100</v>
      </c>
      <c r="CP19" s="7" t="s">
        <v>86</v>
      </c>
      <c r="CQ19" s="7" t="s">
        <v>103</v>
      </c>
      <c r="CR19" s="7" t="s">
        <v>111</v>
      </c>
      <c r="CS19" s="7" t="s">
        <v>111</v>
      </c>
      <c r="CT19" s="7" t="s">
        <v>95</v>
      </c>
      <c r="CU19" s="7" t="s">
        <v>69</v>
      </c>
      <c r="CV19" s="7" t="s">
        <v>111</v>
      </c>
      <c r="CW19" s="7" t="s">
        <v>37</v>
      </c>
      <c r="CX19" s="7" t="s">
        <v>131</v>
      </c>
      <c r="CY19" s="7" t="s">
        <v>112</v>
      </c>
      <c r="CZ19" s="7" t="s">
        <v>120</v>
      </c>
      <c r="DA19" s="7" t="s">
        <v>120</v>
      </c>
      <c r="DB19" s="7" t="s">
        <v>84</v>
      </c>
      <c r="DC19" s="7" t="s">
        <v>122</v>
      </c>
      <c r="DD19" s="7" t="s">
        <v>96</v>
      </c>
      <c r="DE19" s="7" t="s">
        <v>126</v>
      </c>
      <c r="DF19" s="7" t="s">
        <v>123</v>
      </c>
      <c r="DG19" s="7" t="s">
        <v>101</v>
      </c>
      <c r="DH19" s="7" t="s">
        <v>103</v>
      </c>
      <c r="DI19" s="7" t="s">
        <v>126</v>
      </c>
      <c r="DJ19" s="7" t="s">
        <v>126</v>
      </c>
      <c r="DK19" s="7" t="s">
        <v>103</v>
      </c>
      <c r="DL19" s="7" t="s">
        <v>101</v>
      </c>
      <c r="DM19" s="7" t="s">
        <v>134</v>
      </c>
      <c r="DN19" s="7" t="s">
        <v>100</v>
      </c>
      <c r="DO19" s="7" t="s">
        <v>121</v>
      </c>
      <c r="DP19" s="7" t="s">
        <v>90</v>
      </c>
      <c r="DQ19" s="7" t="s">
        <v>53</v>
      </c>
      <c r="DR19" s="7" t="s">
        <v>106</v>
      </c>
      <c r="DS19" s="7" t="s">
        <v>37</v>
      </c>
      <c r="DT19" s="7" t="s">
        <v>120</v>
      </c>
      <c r="DU19" s="7" t="s">
        <v>137</v>
      </c>
      <c r="DV19" s="7" t="s">
        <v>126</v>
      </c>
      <c r="DW19" s="7" t="s">
        <v>126</v>
      </c>
      <c r="DX19" s="7" t="s">
        <v>59</v>
      </c>
      <c r="DY19" s="7" t="s">
        <v>59</v>
      </c>
      <c r="DZ19" s="7" t="s">
        <v>106</v>
      </c>
      <c r="EA19" s="7" t="s">
        <v>123</v>
      </c>
      <c r="EB19" s="7" t="s">
        <v>118</v>
      </c>
      <c r="EC19" s="7" t="s">
        <v>119</v>
      </c>
      <c r="ED19" s="7" t="s">
        <v>37</v>
      </c>
      <c r="EE19" s="7" t="s">
        <v>41</v>
      </c>
      <c r="EF19" s="7" t="s">
        <v>41</v>
      </c>
      <c r="EG19" s="7" t="s">
        <v>41</v>
      </c>
      <c r="EH19" s="7" t="s">
        <v>47</v>
      </c>
      <c r="EI19" s="7" t="s">
        <v>47</v>
      </c>
      <c r="EJ19" s="7" t="s">
        <v>41</v>
      </c>
    </row>
    <row r="20" spans="1:140" ht="12.75" x14ac:dyDescent="0.2">
      <c r="A20" s="12">
        <v>16</v>
      </c>
      <c r="B20" s="8" t="s">
        <v>80</v>
      </c>
      <c r="C20" s="7" t="s">
        <v>88</v>
      </c>
      <c r="D20" s="7" t="s">
        <v>88</v>
      </c>
      <c r="E20" s="7" t="s">
        <v>80</v>
      </c>
      <c r="F20" s="7" t="s">
        <v>140</v>
      </c>
      <c r="G20" s="7" t="s">
        <v>78</v>
      </c>
      <c r="H20" s="7" t="s">
        <v>70</v>
      </c>
      <c r="I20" s="7" t="s">
        <v>78</v>
      </c>
      <c r="J20" s="7" t="s">
        <v>74</v>
      </c>
      <c r="K20" s="7" t="s">
        <v>95</v>
      </c>
      <c r="L20" s="7" t="s">
        <v>98</v>
      </c>
      <c r="M20" s="7" t="s">
        <v>138</v>
      </c>
      <c r="N20" s="7" t="s">
        <v>67</v>
      </c>
      <c r="O20" s="7" t="s">
        <v>67</v>
      </c>
      <c r="P20" s="7" t="s">
        <v>74</v>
      </c>
      <c r="Q20" s="7" t="s">
        <v>74</v>
      </c>
      <c r="R20" s="7" t="s">
        <v>139</v>
      </c>
      <c r="S20" s="7" t="s">
        <v>67</v>
      </c>
      <c r="T20" s="7" t="s">
        <v>80</v>
      </c>
      <c r="U20" s="7" t="s">
        <v>67</v>
      </c>
      <c r="V20" s="7" t="s">
        <v>139</v>
      </c>
      <c r="W20" s="7" t="s">
        <v>74</v>
      </c>
      <c r="X20" s="7" t="s">
        <v>105</v>
      </c>
      <c r="Y20" s="7" t="s">
        <v>92</v>
      </c>
      <c r="Z20" s="7" t="s">
        <v>73</v>
      </c>
      <c r="AA20" s="7" t="s">
        <v>79</v>
      </c>
      <c r="AB20" s="7" t="s">
        <v>88</v>
      </c>
      <c r="AC20" s="7" t="s">
        <v>139</v>
      </c>
      <c r="AD20" s="7" t="s">
        <v>85</v>
      </c>
      <c r="AE20" s="7" t="s">
        <v>133</v>
      </c>
      <c r="AF20" s="7" t="s">
        <v>98</v>
      </c>
      <c r="AG20" s="7" t="s">
        <v>81</v>
      </c>
      <c r="AH20" s="7" t="s">
        <v>121</v>
      </c>
      <c r="AI20" s="7" t="s">
        <v>128</v>
      </c>
      <c r="AJ20" s="7" t="s">
        <v>87</v>
      </c>
      <c r="AK20" s="7" t="s">
        <v>87</v>
      </c>
      <c r="AL20" s="7" t="s">
        <v>82</v>
      </c>
      <c r="AM20" s="7" t="s">
        <v>82</v>
      </c>
      <c r="AN20" s="7" t="s">
        <v>111</v>
      </c>
      <c r="AO20" s="7" t="s">
        <v>127</v>
      </c>
      <c r="AP20" s="7" t="s">
        <v>92</v>
      </c>
      <c r="AQ20" s="7" t="s">
        <v>121</v>
      </c>
      <c r="AR20" s="7" t="s">
        <v>100</v>
      </c>
      <c r="AS20" s="7" t="s">
        <v>121</v>
      </c>
      <c r="AT20" s="7" t="s">
        <v>100</v>
      </c>
      <c r="AU20" s="7" t="s">
        <v>111</v>
      </c>
      <c r="AV20" s="7" t="s">
        <v>68</v>
      </c>
      <c r="AW20" s="7" t="s">
        <v>115</v>
      </c>
      <c r="AX20" s="7" t="s">
        <v>112</v>
      </c>
      <c r="AY20" s="7" t="s">
        <v>130</v>
      </c>
      <c r="AZ20" s="7" t="s">
        <v>84</v>
      </c>
      <c r="BA20" s="7" t="s">
        <v>100</v>
      </c>
      <c r="BB20" s="7" t="s">
        <v>87</v>
      </c>
      <c r="BC20" s="7" t="s">
        <v>117</v>
      </c>
      <c r="BD20" s="7" t="s">
        <v>95</v>
      </c>
      <c r="BE20" s="7" t="s">
        <v>86</v>
      </c>
      <c r="BF20" s="7" t="s">
        <v>132</v>
      </c>
      <c r="BG20" s="7" t="s">
        <v>132</v>
      </c>
      <c r="BH20" s="7" t="s">
        <v>71</v>
      </c>
      <c r="BI20" s="7" t="s">
        <v>132</v>
      </c>
      <c r="BJ20" s="7" t="s">
        <v>93</v>
      </c>
      <c r="BK20" s="7" t="s">
        <v>94</v>
      </c>
      <c r="BL20" s="7" t="s">
        <v>138</v>
      </c>
      <c r="BM20" s="7" t="s">
        <v>68</v>
      </c>
      <c r="BN20" s="7" t="s">
        <v>111</v>
      </c>
      <c r="BO20" s="7" t="s">
        <v>125</v>
      </c>
      <c r="BP20" s="7" t="s">
        <v>96</v>
      </c>
      <c r="BQ20" s="7" t="s">
        <v>84</v>
      </c>
      <c r="BR20" s="7" t="s">
        <v>103</v>
      </c>
      <c r="BS20" s="7" t="s">
        <v>134</v>
      </c>
      <c r="BT20" s="7" t="s">
        <v>100</v>
      </c>
      <c r="BU20" s="7" t="s">
        <v>122</v>
      </c>
      <c r="BV20" s="7" t="s">
        <v>129</v>
      </c>
      <c r="BW20" s="7" t="s">
        <v>73</v>
      </c>
      <c r="BX20" s="7" t="s">
        <v>117</v>
      </c>
      <c r="BY20" s="7" t="s">
        <v>72</v>
      </c>
      <c r="BZ20" s="7" t="s">
        <v>125</v>
      </c>
      <c r="CA20" s="7" t="s">
        <v>112</v>
      </c>
      <c r="CB20" s="7" t="s">
        <v>113</v>
      </c>
      <c r="CC20" s="7" t="s">
        <v>95</v>
      </c>
      <c r="CD20" s="7" t="s">
        <v>129</v>
      </c>
      <c r="CE20" s="7" t="s">
        <v>109</v>
      </c>
      <c r="CF20" s="7" t="s">
        <v>121</v>
      </c>
      <c r="CG20" s="7" t="s">
        <v>78</v>
      </c>
      <c r="CH20" s="7" t="s">
        <v>108</v>
      </c>
      <c r="CI20" s="7" t="s">
        <v>91</v>
      </c>
      <c r="CJ20" s="7" t="s">
        <v>91</v>
      </c>
      <c r="CK20" s="7" t="s">
        <v>126</v>
      </c>
      <c r="CL20" s="7" t="s">
        <v>101</v>
      </c>
      <c r="CM20" s="7" t="s">
        <v>96</v>
      </c>
      <c r="CN20" s="7" t="s">
        <v>95</v>
      </c>
      <c r="CO20" s="7" t="s">
        <v>76</v>
      </c>
      <c r="CP20" s="7" t="s">
        <v>133</v>
      </c>
      <c r="CQ20" s="7" t="s">
        <v>137</v>
      </c>
      <c r="CR20" s="7" t="s">
        <v>113</v>
      </c>
      <c r="CS20" s="7" t="s">
        <v>138</v>
      </c>
      <c r="CT20" s="7" t="s">
        <v>74</v>
      </c>
      <c r="CU20" s="7" t="s">
        <v>81</v>
      </c>
      <c r="CV20" s="7" t="s">
        <v>130</v>
      </c>
      <c r="CW20" s="7" t="s">
        <v>123</v>
      </c>
      <c r="CX20" s="7" t="s">
        <v>122</v>
      </c>
      <c r="CY20" s="7" t="s">
        <v>108</v>
      </c>
      <c r="CZ20" s="7" t="s">
        <v>102</v>
      </c>
      <c r="DA20" s="7" t="s">
        <v>119</v>
      </c>
      <c r="DB20" s="7" t="s">
        <v>85</v>
      </c>
      <c r="DC20" s="7" t="s">
        <v>129</v>
      </c>
      <c r="DD20" s="7" t="s">
        <v>84</v>
      </c>
      <c r="DE20" s="7" t="s">
        <v>94</v>
      </c>
      <c r="DF20" s="7" t="s">
        <v>134</v>
      </c>
      <c r="DG20" s="7" t="s">
        <v>137</v>
      </c>
      <c r="DH20" s="7" t="s">
        <v>111</v>
      </c>
      <c r="DI20" s="7" t="s">
        <v>107</v>
      </c>
      <c r="DJ20" s="7" t="s">
        <v>102</v>
      </c>
      <c r="DK20" s="7" t="s">
        <v>137</v>
      </c>
      <c r="DL20" s="7" t="s">
        <v>137</v>
      </c>
      <c r="DM20" s="7" t="s">
        <v>103</v>
      </c>
      <c r="DN20" s="7" t="s">
        <v>83</v>
      </c>
      <c r="DO20" s="7" t="s">
        <v>71</v>
      </c>
      <c r="DP20" s="7" t="s">
        <v>103</v>
      </c>
      <c r="DQ20" s="7" t="s">
        <v>47</v>
      </c>
      <c r="DR20" s="7" t="s">
        <v>126</v>
      </c>
      <c r="DS20" s="7" t="s">
        <v>123</v>
      </c>
      <c r="DT20" s="7" t="s">
        <v>119</v>
      </c>
      <c r="DU20" s="7" t="s">
        <v>112</v>
      </c>
      <c r="DV20" s="7" t="s">
        <v>107</v>
      </c>
      <c r="DW20" s="7" t="s">
        <v>94</v>
      </c>
      <c r="DX20" s="7" t="s">
        <v>37</v>
      </c>
      <c r="DY20" s="7" t="s">
        <v>37</v>
      </c>
      <c r="DZ20" s="7" t="s">
        <v>126</v>
      </c>
      <c r="EA20" s="7" t="s">
        <v>90</v>
      </c>
      <c r="EB20" s="7" t="s">
        <v>126</v>
      </c>
      <c r="EC20" s="7" t="s">
        <v>101</v>
      </c>
      <c r="ED20" s="7" t="s">
        <v>123</v>
      </c>
      <c r="EE20" s="7" t="s">
        <v>136</v>
      </c>
      <c r="EF20" s="7" t="s">
        <v>106</v>
      </c>
      <c r="EG20" s="7" t="s">
        <v>136</v>
      </c>
      <c r="EH20" s="7" t="s">
        <v>118</v>
      </c>
      <c r="EI20" s="7" t="s">
        <v>106</v>
      </c>
      <c r="EJ20" s="7" t="s">
        <v>106</v>
      </c>
    </row>
    <row r="21" spans="1:140" ht="12.75" x14ac:dyDescent="0.2">
      <c r="A21" s="12">
        <v>17</v>
      </c>
      <c r="B21" s="8" t="s">
        <v>81</v>
      </c>
      <c r="C21" s="7" t="s">
        <v>67</v>
      </c>
      <c r="D21" s="7" t="s">
        <v>98</v>
      </c>
      <c r="E21" s="7" t="s">
        <v>67</v>
      </c>
      <c r="F21" s="7" t="s">
        <v>128</v>
      </c>
      <c r="G21" s="7" t="s">
        <v>79</v>
      </c>
      <c r="H21" s="7" t="s">
        <v>73</v>
      </c>
      <c r="I21" s="7" t="s">
        <v>68</v>
      </c>
      <c r="J21" s="7" t="s">
        <v>95</v>
      </c>
      <c r="K21" s="7" t="s">
        <v>133</v>
      </c>
      <c r="L21" s="7" t="s">
        <v>74</v>
      </c>
      <c r="M21" s="7" t="s">
        <v>111</v>
      </c>
      <c r="N21" s="7" t="s">
        <v>74</v>
      </c>
      <c r="O21" s="7" t="s">
        <v>74</v>
      </c>
      <c r="P21" s="7" t="s">
        <v>105</v>
      </c>
      <c r="Q21" s="7" t="s">
        <v>105</v>
      </c>
      <c r="R21" s="7" t="s">
        <v>98</v>
      </c>
      <c r="S21" s="7" t="s">
        <v>81</v>
      </c>
      <c r="T21" s="7" t="s">
        <v>67</v>
      </c>
      <c r="U21" s="7" t="s">
        <v>81</v>
      </c>
      <c r="V21" s="7" t="s">
        <v>98</v>
      </c>
      <c r="W21" s="7" t="s">
        <v>117</v>
      </c>
      <c r="X21" s="7" t="s">
        <v>132</v>
      </c>
      <c r="Y21" s="7" t="s">
        <v>93</v>
      </c>
      <c r="Z21" s="7" t="s">
        <v>117</v>
      </c>
      <c r="AA21" s="7" t="s">
        <v>92</v>
      </c>
      <c r="AB21" s="7" t="s">
        <v>67</v>
      </c>
      <c r="AC21" s="7" t="s">
        <v>70</v>
      </c>
      <c r="AD21" s="7" t="s">
        <v>84</v>
      </c>
      <c r="AE21" s="7" t="s">
        <v>86</v>
      </c>
      <c r="AF21" s="7" t="s">
        <v>74</v>
      </c>
      <c r="AG21" s="7" t="s">
        <v>69</v>
      </c>
      <c r="AH21" s="7" t="s">
        <v>125</v>
      </c>
      <c r="AI21" s="7" t="s">
        <v>73</v>
      </c>
      <c r="AJ21" s="7" t="s">
        <v>83</v>
      </c>
      <c r="AK21" s="7" t="s">
        <v>76</v>
      </c>
      <c r="AL21" s="7" t="s">
        <v>68</v>
      </c>
      <c r="AM21" s="7" t="s">
        <v>68</v>
      </c>
      <c r="AN21" s="7" t="s">
        <v>94</v>
      </c>
      <c r="AO21" s="7" t="s">
        <v>102</v>
      </c>
      <c r="AP21" s="7" t="s">
        <v>87</v>
      </c>
      <c r="AQ21" s="7" t="s">
        <v>72</v>
      </c>
      <c r="AR21" s="7" t="s">
        <v>84</v>
      </c>
      <c r="AS21" s="7" t="s">
        <v>125</v>
      </c>
      <c r="AT21" s="7" t="s">
        <v>84</v>
      </c>
      <c r="AU21" s="7" t="s">
        <v>107</v>
      </c>
      <c r="AV21" s="7" t="s">
        <v>92</v>
      </c>
      <c r="AW21" s="7" t="s">
        <v>137</v>
      </c>
      <c r="AX21" s="7" t="s">
        <v>137</v>
      </c>
      <c r="AY21" s="7" t="s">
        <v>101</v>
      </c>
      <c r="AZ21" s="7" t="s">
        <v>96</v>
      </c>
      <c r="BA21" s="7" t="s">
        <v>84</v>
      </c>
      <c r="BB21" s="7" t="s">
        <v>83</v>
      </c>
      <c r="BC21" s="7" t="s">
        <v>71</v>
      </c>
      <c r="BD21" s="7" t="s">
        <v>132</v>
      </c>
      <c r="BE21" s="7" t="s">
        <v>129</v>
      </c>
      <c r="BF21" s="7" t="s">
        <v>121</v>
      </c>
      <c r="BG21" s="7" t="s">
        <v>121</v>
      </c>
      <c r="BH21" s="7" t="s">
        <v>100</v>
      </c>
      <c r="BI21" s="7" t="s">
        <v>121</v>
      </c>
      <c r="BJ21" s="7" t="s">
        <v>86</v>
      </c>
      <c r="BK21" s="7" t="s">
        <v>126</v>
      </c>
      <c r="BL21" s="7" t="s">
        <v>111</v>
      </c>
      <c r="BM21" s="7" t="s">
        <v>92</v>
      </c>
      <c r="BN21" s="7" t="s">
        <v>107</v>
      </c>
      <c r="BO21" s="7" t="s">
        <v>96</v>
      </c>
      <c r="BP21" s="7" t="s">
        <v>112</v>
      </c>
      <c r="BQ21" s="7" t="s">
        <v>116</v>
      </c>
      <c r="BR21" s="7" t="s">
        <v>90</v>
      </c>
      <c r="BS21" s="7" t="s">
        <v>123</v>
      </c>
      <c r="BT21" s="7" t="s">
        <v>84</v>
      </c>
      <c r="BU21" s="7" t="s">
        <v>91</v>
      </c>
      <c r="BV21" s="7" t="s">
        <v>122</v>
      </c>
      <c r="BW21" s="7" t="s">
        <v>87</v>
      </c>
      <c r="BX21" s="7" t="s">
        <v>71</v>
      </c>
      <c r="BY21" s="7" t="s">
        <v>122</v>
      </c>
      <c r="BZ21" s="7" t="s">
        <v>96</v>
      </c>
      <c r="CA21" s="7" t="s">
        <v>137</v>
      </c>
      <c r="CB21" s="7" t="s">
        <v>111</v>
      </c>
      <c r="CC21" s="7" t="s">
        <v>132</v>
      </c>
      <c r="CD21" s="7" t="s">
        <v>122</v>
      </c>
      <c r="CE21" s="7" t="s">
        <v>91</v>
      </c>
      <c r="CF21" s="7" t="s">
        <v>129</v>
      </c>
      <c r="CG21" s="7" t="s">
        <v>79</v>
      </c>
      <c r="CH21" s="7" t="s">
        <v>113</v>
      </c>
      <c r="CI21" s="7" t="s">
        <v>138</v>
      </c>
      <c r="CJ21" s="7" t="s">
        <v>138</v>
      </c>
      <c r="CK21" s="7" t="s">
        <v>118</v>
      </c>
      <c r="CL21" s="7" t="s">
        <v>119</v>
      </c>
      <c r="CM21" s="7" t="s">
        <v>115</v>
      </c>
      <c r="CN21" s="7" t="s">
        <v>133</v>
      </c>
      <c r="CO21" s="7" t="s">
        <v>100</v>
      </c>
      <c r="CP21" s="7" t="s">
        <v>121</v>
      </c>
      <c r="CQ21" s="7" t="s">
        <v>103</v>
      </c>
      <c r="CR21" s="7" t="s">
        <v>111</v>
      </c>
      <c r="CS21" s="7" t="s">
        <v>111</v>
      </c>
      <c r="CT21" s="7" t="s">
        <v>95</v>
      </c>
      <c r="CU21" s="7" t="s">
        <v>95</v>
      </c>
      <c r="CV21" s="7" t="s">
        <v>127</v>
      </c>
      <c r="CW21" s="7" t="s">
        <v>47</v>
      </c>
      <c r="CX21" s="7" t="s">
        <v>115</v>
      </c>
      <c r="CY21" s="7" t="s">
        <v>112</v>
      </c>
      <c r="CZ21" s="7" t="s">
        <v>120</v>
      </c>
      <c r="DA21" s="7" t="s">
        <v>120</v>
      </c>
      <c r="DB21" s="7" t="s">
        <v>109</v>
      </c>
      <c r="DC21" s="7" t="s">
        <v>122</v>
      </c>
      <c r="DD21" s="7" t="s">
        <v>108</v>
      </c>
      <c r="DE21" s="7" t="s">
        <v>126</v>
      </c>
      <c r="DF21" s="7" t="s">
        <v>118</v>
      </c>
      <c r="DG21" s="7" t="s">
        <v>103</v>
      </c>
      <c r="DH21" s="7" t="s">
        <v>94</v>
      </c>
      <c r="DI21" s="7" t="s">
        <v>126</v>
      </c>
      <c r="DJ21" s="7" t="s">
        <v>120</v>
      </c>
      <c r="DK21" s="7" t="s">
        <v>103</v>
      </c>
      <c r="DL21" s="7" t="s">
        <v>101</v>
      </c>
      <c r="DM21" s="7" t="s">
        <v>134</v>
      </c>
      <c r="DN21" s="7" t="s">
        <v>85</v>
      </c>
      <c r="DO21" s="7" t="s">
        <v>100</v>
      </c>
      <c r="DP21" s="7" t="s">
        <v>134</v>
      </c>
      <c r="DQ21" s="7" t="s">
        <v>53</v>
      </c>
      <c r="DR21" s="7" t="s">
        <v>106</v>
      </c>
      <c r="DS21" s="7" t="s">
        <v>37</v>
      </c>
      <c r="DT21" s="7" t="s">
        <v>123</v>
      </c>
      <c r="DU21" s="7" t="s">
        <v>137</v>
      </c>
      <c r="DV21" s="7" t="s">
        <v>126</v>
      </c>
      <c r="DW21" s="7" t="s">
        <v>126</v>
      </c>
      <c r="DX21" s="7" t="s">
        <v>59</v>
      </c>
      <c r="DY21" s="7" t="s">
        <v>59</v>
      </c>
      <c r="DZ21" s="7" t="s">
        <v>106</v>
      </c>
      <c r="EA21" s="7" t="s">
        <v>123</v>
      </c>
      <c r="EB21" s="7" t="s">
        <v>106</v>
      </c>
      <c r="EC21" s="7" t="s">
        <v>119</v>
      </c>
      <c r="ED21" s="7" t="s">
        <v>37</v>
      </c>
      <c r="EE21" s="7" t="s">
        <v>59</v>
      </c>
      <c r="EF21" s="7" t="s">
        <v>41</v>
      </c>
      <c r="EG21" s="7" t="s">
        <v>41</v>
      </c>
      <c r="EH21" s="7" t="s">
        <v>47</v>
      </c>
      <c r="EI21" s="7" t="s">
        <v>41</v>
      </c>
      <c r="EJ21" s="7" t="s">
        <v>41</v>
      </c>
    </row>
    <row r="22" spans="1:140" ht="12.75" x14ac:dyDescent="0.2">
      <c r="A22" s="12">
        <v>18</v>
      </c>
      <c r="B22" s="8" t="s">
        <v>82</v>
      </c>
      <c r="C22" s="7" t="s">
        <v>140</v>
      </c>
      <c r="D22" s="7" t="s">
        <v>140</v>
      </c>
      <c r="E22" s="7" t="s">
        <v>88</v>
      </c>
      <c r="F22" s="7" t="s">
        <v>78</v>
      </c>
      <c r="G22" s="7" t="s">
        <v>67</v>
      </c>
      <c r="H22" s="7" t="s">
        <v>79</v>
      </c>
      <c r="I22" s="7" t="s">
        <v>67</v>
      </c>
      <c r="J22" s="7" t="s">
        <v>73</v>
      </c>
      <c r="K22" s="7" t="s">
        <v>117</v>
      </c>
      <c r="L22" s="7" t="s">
        <v>128</v>
      </c>
      <c r="M22" s="7" t="s">
        <v>130</v>
      </c>
      <c r="N22" s="7" t="s">
        <v>70</v>
      </c>
      <c r="O22" s="7" t="s">
        <v>70</v>
      </c>
      <c r="P22" s="7" t="s">
        <v>73</v>
      </c>
      <c r="Q22" s="7" t="s">
        <v>73</v>
      </c>
      <c r="R22" s="7" t="s">
        <v>82</v>
      </c>
      <c r="S22" s="7" t="s">
        <v>98</v>
      </c>
      <c r="T22" s="7" t="s">
        <v>139</v>
      </c>
      <c r="U22" s="7" t="s">
        <v>98</v>
      </c>
      <c r="V22" s="7" t="s">
        <v>82</v>
      </c>
      <c r="W22" s="7" t="s">
        <v>92</v>
      </c>
      <c r="X22" s="7" t="s">
        <v>87</v>
      </c>
      <c r="Y22" s="7" t="s">
        <v>95</v>
      </c>
      <c r="Z22" s="7" t="s">
        <v>92</v>
      </c>
      <c r="AA22" s="7" t="s">
        <v>74</v>
      </c>
      <c r="AB22" s="7" t="s">
        <v>139</v>
      </c>
      <c r="AC22" s="7" t="s">
        <v>78</v>
      </c>
      <c r="AD22" s="7" t="s">
        <v>129</v>
      </c>
      <c r="AE22" s="7" t="s">
        <v>132</v>
      </c>
      <c r="AF22" s="7" t="s">
        <v>68</v>
      </c>
      <c r="AG22" s="7" t="s">
        <v>74</v>
      </c>
      <c r="AH22" s="7" t="s">
        <v>85</v>
      </c>
      <c r="AI22" s="7" t="s">
        <v>79</v>
      </c>
      <c r="AJ22" s="7" t="s">
        <v>133</v>
      </c>
      <c r="AK22" s="7" t="s">
        <v>93</v>
      </c>
      <c r="AL22" s="7" t="s">
        <v>67</v>
      </c>
      <c r="AM22" s="7" t="s">
        <v>67</v>
      </c>
      <c r="AN22" s="7" t="s">
        <v>127</v>
      </c>
      <c r="AO22" s="7" t="s">
        <v>103</v>
      </c>
      <c r="AP22" s="7" t="s">
        <v>95</v>
      </c>
      <c r="AQ22" s="7" t="s">
        <v>100</v>
      </c>
      <c r="AR22" s="7" t="s">
        <v>85</v>
      </c>
      <c r="AS22" s="7" t="s">
        <v>100</v>
      </c>
      <c r="AT22" s="7" t="s">
        <v>85</v>
      </c>
      <c r="AU22" s="7" t="s">
        <v>127</v>
      </c>
      <c r="AV22" s="7" t="s">
        <v>81</v>
      </c>
      <c r="AW22" s="7" t="s">
        <v>113</v>
      </c>
      <c r="AX22" s="7" t="s">
        <v>113</v>
      </c>
      <c r="AY22" s="7" t="s">
        <v>137</v>
      </c>
      <c r="AZ22" s="7" t="s">
        <v>109</v>
      </c>
      <c r="BA22" s="7" t="s">
        <v>85</v>
      </c>
      <c r="BB22" s="7" t="s">
        <v>133</v>
      </c>
      <c r="BC22" s="7" t="s">
        <v>87</v>
      </c>
      <c r="BD22" s="7" t="s">
        <v>117</v>
      </c>
      <c r="BE22" s="7" t="s">
        <v>121</v>
      </c>
      <c r="BF22" s="7" t="s">
        <v>76</v>
      </c>
      <c r="BG22" s="7" t="s">
        <v>76</v>
      </c>
      <c r="BH22" s="7" t="s">
        <v>83</v>
      </c>
      <c r="BI22" s="7" t="s">
        <v>71</v>
      </c>
      <c r="BJ22" s="7" t="s">
        <v>132</v>
      </c>
      <c r="BK22" s="7" t="s">
        <v>107</v>
      </c>
      <c r="BL22" s="7" t="s">
        <v>137</v>
      </c>
      <c r="BM22" s="7" t="s">
        <v>81</v>
      </c>
      <c r="BN22" s="7" t="s">
        <v>101</v>
      </c>
      <c r="BO22" s="7" t="s">
        <v>84</v>
      </c>
      <c r="BP22" s="7" t="s">
        <v>116</v>
      </c>
      <c r="BQ22" s="7" t="s">
        <v>122</v>
      </c>
      <c r="BR22" s="7" t="s">
        <v>94</v>
      </c>
      <c r="BS22" s="7" t="s">
        <v>126</v>
      </c>
      <c r="BT22" s="7" t="s">
        <v>129</v>
      </c>
      <c r="BU22" s="7" t="s">
        <v>96</v>
      </c>
      <c r="BV22" s="7" t="s">
        <v>125</v>
      </c>
      <c r="BW22" s="7" t="s">
        <v>69</v>
      </c>
      <c r="BX22" s="7" t="s">
        <v>93</v>
      </c>
      <c r="BY22" s="7" t="s">
        <v>84</v>
      </c>
      <c r="BZ22" s="7" t="s">
        <v>84</v>
      </c>
      <c r="CA22" s="7" t="s">
        <v>138</v>
      </c>
      <c r="CB22" s="7" t="s">
        <v>138</v>
      </c>
      <c r="CC22" s="7" t="s">
        <v>117</v>
      </c>
      <c r="CD22" s="7" t="s">
        <v>72</v>
      </c>
      <c r="CE22" s="7" t="s">
        <v>122</v>
      </c>
      <c r="CF22" s="7" t="s">
        <v>100</v>
      </c>
      <c r="CG22" s="7" t="s">
        <v>67</v>
      </c>
      <c r="CH22" s="7" t="s">
        <v>91</v>
      </c>
      <c r="CI22" s="7" t="s">
        <v>115</v>
      </c>
      <c r="CJ22" s="7" t="s">
        <v>131</v>
      </c>
      <c r="CK22" s="7" t="s">
        <v>120</v>
      </c>
      <c r="CL22" s="7" t="s">
        <v>103</v>
      </c>
      <c r="CM22" s="7" t="s">
        <v>108</v>
      </c>
      <c r="CN22" s="7" t="s">
        <v>105</v>
      </c>
      <c r="CO22" s="7" t="s">
        <v>86</v>
      </c>
      <c r="CP22" s="7" t="s">
        <v>71</v>
      </c>
      <c r="CQ22" s="7" t="s">
        <v>111</v>
      </c>
      <c r="CR22" s="7" t="s">
        <v>130</v>
      </c>
      <c r="CS22" s="7" t="s">
        <v>130</v>
      </c>
      <c r="CT22" s="7" t="s">
        <v>73</v>
      </c>
      <c r="CU22" s="7" t="s">
        <v>74</v>
      </c>
      <c r="CV22" s="7" t="s">
        <v>137</v>
      </c>
      <c r="CW22" s="7" t="s">
        <v>106</v>
      </c>
      <c r="CX22" s="7" t="s">
        <v>108</v>
      </c>
      <c r="CY22" s="7" t="s">
        <v>91</v>
      </c>
      <c r="CZ22" s="7" t="s">
        <v>90</v>
      </c>
      <c r="DA22" s="7" t="s">
        <v>134</v>
      </c>
      <c r="DB22" s="7" t="s">
        <v>129</v>
      </c>
      <c r="DC22" s="7" t="s">
        <v>125</v>
      </c>
      <c r="DD22" s="7" t="s">
        <v>109</v>
      </c>
      <c r="DE22" s="7" t="s">
        <v>102</v>
      </c>
      <c r="DF22" s="7" t="s">
        <v>126</v>
      </c>
      <c r="DG22" s="7" t="s">
        <v>111</v>
      </c>
      <c r="DH22" s="7" t="s">
        <v>111</v>
      </c>
      <c r="DI22" s="7" t="s">
        <v>119</v>
      </c>
      <c r="DJ22" s="7" t="s">
        <v>90</v>
      </c>
      <c r="DK22" s="7" t="s">
        <v>111</v>
      </c>
      <c r="DL22" s="7" t="s">
        <v>137</v>
      </c>
      <c r="DM22" s="7" t="s">
        <v>107</v>
      </c>
      <c r="DN22" s="7" t="s">
        <v>86</v>
      </c>
      <c r="DO22" s="7" t="s">
        <v>83</v>
      </c>
      <c r="DP22" s="7" t="s">
        <v>94</v>
      </c>
      <c r="DQ22" s="7" t="s">
        <v>41</v>
      </c>
      <c r="DR22" s="7" t="s">
        <v>123</v>
      </c>
      <c r="DS22" s="7" t="s">
        <v>118</v>
      </c>
      <c r="DT22" s="7" t="s">
        <v>134</v>
      </c>
      <c r="DU22" s="7" t="s">
        <v>138</v>
      </c>
      <c r="DV22" s="7" t="s">
        <v>119</v>
      </c>
      <c r="DW22" s="7" t="s">
        <v>102</v>
      </c>
      <c r="DX22" s="7" t="s">
        <v>47</v>
      </c>
      <c r="DY22" s="7" t="s">
        <v>41</v>
      </c>
      <c r="DZ22" s="7" t="s">
        <v>120</v>
      </c>
      <c r="EA22" s="7" t="s">
        <v>126</v>
      </c>
      <c r="EB22" s="7" t="s">
        <v>120</v>
      </c>
      <c r="EC22" s="7" t="s">
        <v>94</v>
      </c>
      <c r="ED22" s="7" t="s">
        <v>118</v>
      </c>
      <c r="EE22" s="7" t="s">
        <v>37</v>
      </c>
      <c r="EF22" s="7" t="s">
        <v>37</v>
      </c>
      <c r="EG22" s="7" t="s">
        <v>37</v>
      </c>
      <c r="EH22" s="7" t="s">
        <v>106</v>
      </c>
      <c r="EI22" s="7" t="s">
        <v>136</v>
      </c>
      <c r="EJ22" s="7" t="s">
        <v>136</v>
      </c>
    </row>
    <row r="23" spans="1:140" ht="12.75" x14ac:dyDescent="0.2">
      <c r="A23" s="12">
        <v>19</v>
      </c>
      <c r="B23" s="8" t="s">
        <v>83</v>
      </c>
      <c r="C23" s="7" t="s">
        <v>73</v>
      </c>
      <c r="D23" s="7" t="s">
        <v>92</v>
      </c>
      <c r="E23" s="7" t="s">
        <v>74</v>
      </c>
      <c r="F23" s="7" t="s">
        <v>69</v>
      </c>
      <c r="G23" s="7" t="s">
        <v>95</v>
      </c>
      <c r="H23" s="7" t="s">
        <v>93</v>
      </c>
      <c r="I23" s="7" t="s">
        <v>95</v>
      </c>
      <c r="J23" s="7" t="s">
        <v>76</v>
      </c>
      <c r="K23" s="7" t="s">
        <v>100</v>
      </c>
      <c r="L23" s="7" t="s">
        <v>87</v>
      </c>
      <c r="M23" s="7" t="s">
        <v>119</v>
      </c>
      <c r="N23" s="7" t="s">
        <v>117</v>
      </c>
      <c r="O23" s="7" t="s">
        <v>87</v>
      </c>
      <c r="P23" s="7" t="s">
        <v>83</v>
      </c>
      <c r="Q23" s="7" t="s">
        <v>83</v>
      </c>
      <c r="R23" s="7" t="s">
        <v>92</v>
      </c>
      <c r="S23" s="7" t="s">
        <v>105</v>
      </c>
      <c r="T23" s="7" t="s">
        <v>74</v>
      </c>
      <c r="U23" s="7" t="s">
        <v>117</v>
      </c>
      <c r="V23" s="7" t="s">
        <v>92</v>
      </c>
      <c r="W23" s="7" t="s">
        <v>83</v>
      </c>
      <c r="X23" s="7" t="s">
        <v>85</v>
      </c>
      <c r="Y23" s="7" t="s">
        <v>121</v>
      </c>
      <c r="Z23" s="7" t="s">
        <v>86</v>
      </c>
      <c r="AA23" s="7" t="s">
        <v>132</v>
      </c>
      <c r="AB23" s="7" t="s">
        <v>73</v>
      </c>
      <c r="AC23" s="7" t="s">
        <v>92</v>
      </c>
      <c r="AD23" s="7" t="s">
        <v>131</v>
      </c>
      <c r="AE23" s="7" t="s">
        <v>125</v>
      </c>
      <c r="AF23" s="7" t="s">
        <v>87</v>
      </c>
      <c r="AG23" s="7" t="s">
        <v>132</v>
      </c>
      <c r="AH23" s="7" t="s">
        <v>116</v>
      </c>
      <c r="AI23" s="7" t="s">
        <v>133</v>
      </c>
      <c r="AJ23" s="7" t="s">
        <v>129</v>
      </c>
      <c r="AK23" s="7" t="s">
        <v>129</v>
      </c>
      <c r="AL23" s="7" t="s">
        <v>95</v>
      </c>
      <c r="AM23" s="7" t="s">
        <v>69</v>
      </c>
      <c r="AN23" s="7" t="s">
        <v>120</v>
      </c>
      <c r="AO23" s="7" t="s">
        <v>123</v>
      </c>
      <c r="AP23" s="7" t="s">
        <v>121</v>
      </c>
      <c r="AQ23" s="7" t="s">
        <v>108</v>
      </c>
      <c r="AR23" s="7" t="s">
        <v>91</v>
      </c>
      <c r="AS23" s="7" t="s">
        <v>108</v>
      </c>
      <c r="AT23" s="7" t="s">
        <v>91</v>
      </c>
      <c r="AU23" s="7" t="s">
        <v>120</v>
      </c>
      <c r="AV23" s="7" t="s">
        <v>133</v>
      </c>
      <c r="AW23" s="7" t="s">
        <v>94</v>
      </c>
      <c r="AX23" s="7" t="s">
        <v>94</v>
      </c>
      <c r="AY23" s="7" t="s">
        <v>134</v>
      </c>
      <c r="AZ23" s="7" t="s">
        <v>138</v>
      </c>
      <c r="BA23" s="7" t="s">
        <v>91</v>
      </c>
      <c r="BB23" s="7" t="s">
        <v>72</v>
      </c>
      <c r="BC23" s="7" t="s">
        <v>85</v>
      </c>
      <c r="BD23" s="7" t="s">
        <v>100</v>
      </c>
      <c r="BE23" s="7" t="s">
        <v>96</v>
      </c>
      <c r="BF23" s="7" t="s">
        <v>84</v>
      </c>
      <c r="BG23" s="7" t="s">
        <v>84</v>
      </c>
      <c r="BH23" s="7" t="s">
        <v>122</v>
      </c>
      <c r="BI23" s="7" t="s">
        <v>84</v>
      </c>
      <c r="BJ23" s="7" t="s">
        <v>125</v>
      </c>
      <c r="BK23" s="7" t="s">
        <v>136</v>
      </c>
      <c r="BL23" s="7" t="s">
        <v>90</v>
      </c>
      <c r="BM23" s="7" t="s">
        <v>132</v>
      </c>
      <c r="BN23" s="7" t="s">
        <v>123</v>
      </c>
      <c r="BO23" s="7" t="s">
        <v>113</v>
      </c>
      <c r="BP23" s="7" t="s">
        <v>111</v>
      </c>
      <c r="BQ23" s="7" t="s">
        <v>130</v>
      </c>
      <c r="BR23" s="7" t="s">
        <v>106</v>
      </c>
      <c r="BS23" s="7" t="s">
        <v>41</v>
      </c>
      <c r="BT23" s="7" t="s">
        <v>91</v>
      </c>
      <c r="BU23" s="7" t="s">
        <v>137</v>
      </c>
      <c r="BV23" s="7" t="s">
        <v>112</v>
      </c>
      <c r="BW23" s="7" t="s">
        <v>86</v>
      </c>
      <c r="BX23" s="7" t="s">
        <v>129</v>
      </c>
      <c r="BY23" s="7" t="s">
        <v>112</v>
      </c>
      <c r="BZ23" s="7" t="s">
        <v>113</v>
      </c>
      <c r="CA23" s="7" t="s">
        <v>107</v>
      </c>
      <c r="CB23" s="7" t="s">
        <v>102</v>
      </c>
      <c r="CC23" s="7" t="s">
        <v>100</v>
      </c>
      <c r="CD23" s="7" t="s">
        <v>115</v>
      </c>
      <c r="CE23" s="7" t="s">
        <v>130</v>
      </c>
      <c r="CF23" s="7" t="s">
        <v>96</v>
      </c>
      <c r="CG23" s="7" t="s">
        <v>95</v>
      </c>
      <c r="CH23" s="7" t="s">
        <v>111</v>
      </c>
      <c r="CI23" s="7" t="s">
        <v>103</v>
      </c>
      <c r="CJ23" s="7" t="s">
        <v>101</v>
      </c>
      <c r="CK23" s="7" t="s">
        <v>41</v>
      </c>
      <c r="CL23" s="7" t="s">
        <v>118</v>
      </c>
      <c r="CM23" s="7" t="s">
        <v>111</v>
      </c>
      <c r="CN23" s="7" t="s">
        <v>100</v>
      </c>
      <c r="CO23" s="7" t="s">
        <v>122</v>
      </c>
      <c r="CP23" s="7" t="s">
        <v>84</v>
      </c>
      <c r="CQ23" s="7" t="s">
        <v>126</v>
      </c>
      <c r="CR23" s="7" t="s">
        <v>102</v>
      </c>
      <c r="CS23" s="7" t="s">
        <v>119</v>
      </c>
      <c r="CT23" s="7" t="s">
        <v>71</v>
      </c>
      <c r="CU23" s="7" t="s">
        <v>71</v>
      </c>
      <c r="CV23" s="7" t="s">
        <v>134</v>
      </c>
      <c r="CW23" s="7" t="s">
        <v>32</v>
      </c>
      <c r="CX23" s="7" t="s">
        <v>137</v>
      </c>
      <c r="CY23" s="7" t="s">
        <v>111</v>
      </c>
      <c r="CZ23" s="7" t="s">
        <v>47</v>
      </c>
      <c r="DA23" s="7" t="s">
        <v>47</v>
      </c>
      <c r="DB23" s="7" t="s">
        <v>115</v>
      </c>
      <c r="DC23" s="7" t="s">
        <v>112</v>
      </c>
      <c r="DD23" s="7" t="s">
        <v>138</v>
      </c>
      <c r="DE23" s="7" t="s">
        <v>136</v>
      </c>
      <c r="DF23" s="7" t="s">
        <v>41</v>
      </c>
      <c r="DG23" s="7" t="s">
        <v>126</v>
      </c>
      <c r="DH23" s="7" t="s">
        <v>120</v>
      </c>
      <c r="DI23" s="7" t="s">
        <v>37</v>
      </c>
      <c r="DJ23" s="7" t="s">
        <v>37</v>
      </c>
      <c r="DK23" s="7" t="s">
        <v>126</v>
      </c>
      <c r="DL23" s="7" t="s">
        <v>126</v>
      </c>
      <c r="DM23" s="7" t="s">
        <v>106</v>
      </c>
      <c r="DN23" s="7" t="s">
        <v>122</v>
      </c>
      <c r="DO23" s="7" t="s">
        <v>109</v>
      </c>
      <c r="DP23" s="7" t="s">
        <v>106</v>
      </c>
      <c r="DQ23" s="7" t="s">
        <v>8</v>
      </c>
      <c r="DR23" s="7" t="s">
        <v>59</v>
      </c>
      <c r="DS23" s="7" t="s">
        <v>32</v>
      </c>
      <c r="DT23" s="7" t="s">
        <v>47</v>
      </c>
      <c r="DU23" s="7" t="s">
        <v>107</v>
      </c>
      <c r="DV23" s="7" t="s">
        <v>37</v>
      </c>
      <c r="DW23" s="7" t="s">
        <v>136</v>
      </c>
      <c r="DX23" s="7" t="s">
        <v>8</v>
      </c>
      <c r="DY23" s="7" t="s">
        <v>8</v>
      </c>
      <c r="DZ23" s="7" t="s">
        <v>59</v>
      </c>
      <c r="EA23" s="7" t="s">
        <v>41</v>
      </c>
      <c r="EB23" s="7" t="s">
        <v>59</v>
      </c>
      <c r="EC23" s="7" t="s">
        <v>118</v>
      </c>
      <c r="ED23" s="7" t="s">
        <v>32</v>
      </c>
      <c r="EE23" s="7" t="s">
        <v>8</v>
      </c>
      <c r="EF23" s="7" t="s">
        <v>48</v>
      </c>
      <c r="EG23" s="7" t="s">
        <v>48</v>
      </c>
      <c r="EH23" s="7" t="s">
        <v>32</v>
      </c>
      <c r="EI23" s="7" t="s">
        <v>48</v>
      </c>
      <c r="EJ23" s="7" t="s">
        <v>48</v>
      </c>
    </row>
    <row r="24" spans="1:140" ht="12.75" x14ac:dyDescent="0.2">
      <c r="A24" s="12">
        <v>20</v>
      </c>
      <c r="B24" s="8" t="s">
        <v>84</v>
      </c>
      <c r="C24" s="7" t="s">
        <v>117</v>
      </c>
      <c r="D24" s="7" t="s">
        <v>87</v>
      </c>
      <c r="E24" s="7" t="s">
        <v>95</v>
      </c>
      <c r="F24" s="7" t="s">
        <v>93</v>
      </c>
      <c r="G24" s="7" t="s">
        <v>132</v>
      </c>
      <c r="H24" s="7" t="s">
        <v>83</v>
      </c>
      <c r="I24" s="7" t="s">
        <v>133</v>
      </c>
      <c r="J24" s="7" t="s">
        <v>100</v>
      </c>
      <c r="K24" s="7" t="s">
        <v>125</v>
      </c>
      <c r="L24" s="7" t="s">
        <v>76</v>
      </c>
      <c r="M24" s="7" t="s">
        <v>120</v>
      </c>
      <c r="N24" s="7" t="s">
        <v>71</v>
      </c>
      <c r="O24" s="7" t="s">
        <v>71</v>
      </c>
      <c r="P24" s="7" t="s">
        <v>100</v>
      </c>
      <c r="Q24" s="7" t="s">
        <v>100</v>
      </c>
      <c r="R24" s="7" t="s">
        <v>87</v>
      </c>
      <c r="S24" s="7" t="s">
        <v>132</v>
      </c>
      <c r="T24" s="7" t="s">
        <v>105</v>
      </c>
      <c r="U24" s="7" t="s">
        <v>132</v>
      </c>
      <c r="V24" s="7" t="s">
        <v>87</v>
      </c>
      <c r="W24" s="7" t="s">
        <v>85</v>
      </c>
      <c r="X24" s="7" t="s">
        <v>84</v>
      </c>
      <c r="Y24" s="7" t="s">
        <v>72</v>
      </c>
      <c r="Z24" s="7" t="s">
        <v>85</v>
      </c>
      <c r="AA24" s="7" t="s">
        <v>121</v>
      </c>
      <c r="AB24" s="7" t="s">
        <v>117</v>
      </c>
      <c r="AC24" s="7" t="s">
        <v>87</v>
      </c>
      <c r="AD24" s="7" t="s">
        <v>138</v>
      </c>
      <c r="AE24" s="7" t="s">
        <v>96</v>
      </c>
      <c r="AF24" s="7" t="s">
        <v>83</v>
      </c>
      <c r="AG24" s="7" t="s">
        <v>121</v>
      </c>
      <c r="AH24" s="7" t="s">
        <v>113</v>
      </c>
      <c r="AI24" s="7" t="s">
        <v>86</v>
      </c>
      <c r="AJ24" s="7" t="s">
        <v>122</v>
      </c>
      <c r="AK24" s="7" t="s">
        <v>122</v>
      </c>
      <c r="AL24" s="7" t="s">
        <v>133</v>
      </c>
      <c r="AM24" s="7" t="s">
        <v>93</v>
      </c>
      <c r="AN24" s="7" t="s">
        <v>136</v>
      </c>
      <c r="AO24" s="7" t="s">
        <v>37</v>
      </c>
      <c r="AP24" s="7" t="s">
        <v>129</v>
      </c>
      <c r="AQ24" s="7" t="s">
        <v>112</v>
      </c>
      <c r="AR24" s="7" t="s">
        <v>138</v>
      </c>
      <c r="AS24" s="7" t="s">
        <v>112</v>
      </c>
      <c r="AT24" s="7" t="s">
        <v>113</v>
      </c>
      <c r="AU24" s="7" t="s">
        <v>136</v>
      </c>
      <c r="AV24" s="7" t="s">
        <v>86</v>
      </c>
      <c r="AW24" s="7" t="s">
        <v>134</v>
      </c>
      <c r="AX24" s="7" t="s">
        <v>126</v>
      </c>
      <c r="AY24" s="7" t="s">
        <v>123</v>
      </c>
      <c r="AZ24" s="7" t="s">
        <v>111</v>
      </c>
      <c r="BA24" s="7" t="s">
        <v>138</v>
      </c>
      <c r="BB24" s="7" t="s">
        <v>122</v>
      </c>
      <c r="BC24" s="7" t="s">
        <v>84</v>
      </c>
      <c r="BD24" s="7" t="s">
        <v>84</v>
      </c>
      <c r="BE24" s="7" t="s">
        <v>115</v>
      </c>
      <c r="BF24" s="7" t="s">
        <v>108</v>
      </c>
      <c r="BG24" s="7" t="s">
        <v>108</v>
      </c>
      <c r="BH24" s="7" t="s">
        <v>91</v>
      </c>
      <c r="BI24" s="7" t="s">
        <v>96</v>
      </c>
      <c r="BJ24" s="7" t="s">
        <v>122</v>
      </c>
      <c r="BK24" s="7" t="s">
        <v>41</v>
      </c>
      <c r="BL24" s="7" t="s">
        <v>123</v>
      </c>
      <c r="BM24" s="7" t="s">
        <v>121</v>
      </c>
      <c r="BN24" s="7" t="s">
        <v>37</v>
      </c>
      <c r="BO24" s="7" t="s">
        <v>111</v>
      </c>
      <c r="BP24" s="7" t="s">
        <v>94</v>
      </c>
      <c r="BQ24" s="7" t="s">
        <v>111</v>
      </c>
      <c r="BR24" s="7" t="s">
        <v>47</v>
      </c>
      <c r="BS24" s="7" t="s">
        <v>32</v>
      </c>
      <c r="BT24" s="7" t="s">
        <v>138</v>
      </c>
      <c r="BU24" s="7" t="s">
        <v>101</v>
      </c>
      <c r="BV24" s="7" t="s">
        <v>137</v>
      </c>
      <c r="BW24" s="7" t="s">
        <v>129</v>
      </c>
      <c r="BX24" s="7" t="s">
        <v>109</v>
      </c>
      <c r="BY24" s="7" t="s">
        <v>137</v>
      </c>
      <c r="BZ24" s="7" t="s">
        <v>137</v>
      </c>
      <c r="CA24" s="7" t="s">
        <v>126</v>
      </c>
      <c r="CB24" s="7" t="s">
        <v>126</v>
      </c>
      <c r="CC24" s="7" t="s">
        <v>84</v>
      </c>
      <c r="CD24" s="7" t="s">
        <v>130</v>
      </c>
      <c r="CE24" s="7" t="s">
        <v>127</v>
      </c>
      <c r="CF24" s="7" t="s">
        <v>112</v>
      </c>
      <c r="CG24" s="7" t="s">
        <v>133</v>
      </c>
      <c r="CH24" s="7" t="s">
        <v>107</v>
      </c>
      <c r="CI24" s="7" t="s">
        <v>119</v>
      </c>
      <c r="CJ24" s="7" t="s">
        <v>102</v>
      </c>
      <c r="CK24" s="7" t="s">
        <v>32</v>
      </c>
      <c r="CL24" s="7" t="s">
        <v>47</v>
      </c>
      <c r="CM24" s="7" t="s">
        <v>103</v>
      </c>
      <c r="CN24" s="7" t="s">
        <v>125</v>
      </c>
      <c r="CO24" s="7" t="s">
        <v>91</v>
      </c>
      <c r="CP24" s="7" t="s">
        <v>96</v>
      </c>
      <c r="CQ24" s="7" t="s">
        <v>106</v>
      </c>
      <c r="CR24" s="7" t="s">
        <v>120</v>
      </c>
      <c r="CS24" s="7" t="s">
        <v>120</v>
      </c>
      <c r="CT24" s="7" t="s">
        <v>100</v>
      </c>
      <c r="CU24" s="7" t="s">
        <v>121</v>
      </c>
      <c r="CV24" s="7" t="s">
        <v>123</v>
      </c>
      <c r="CW24" s="7" t="s">
        <v>8</v>
      </c>
      <c r="CX24" s="7" t="s">
        <v>103</v>
      </c>
      <c r="CY24" s="7" t="s">
        <v>107</v>
      </c>
      <c r="CZ24" s="7" t="s">
        <v>59</v>
      </c>
      <c r="DA24" s="7" t="s">
        <v>53</v>
      </c>
      <c r="DB24" s="7" t="s">
        <v>130</v>
      </c>
      <c r="DC24" s="7" t="s">
        <v>137</v>
      </c>
      <c r="DD24" s="7" t="s">
        <v>111</v>
      </c>
      <c r="DE24" s="7" t="s">
        <v>41</v>
      </c>
      <c r="DF24" s="7" t="s">
        <v>32</v>
      </c>
      <c r="DG24" s="7" t="s">
        <v>118</v>
      </c>
      <c r="DH24" s="7" t="s">
        <v>106</v>
      </c>
      <c r="DI24" s="7" t="s">
        <v>59</v>
      </c>
      <c r="DJ24" s="7" t="s">
        <v>59</v>
      </c>
      <c r="DK24" s="7" t="s">
        <v>106</v>
      </c>
      <c r="DL24" s="7" t="s">
        <v>118</v>
      </c>
      <c r="DM24" s="7" t="s">
        <v>41</v>
      </c>
      <c r="DN24" s="7" t="s">
        <v>91</v>
      </c>
      <c r="DO24" s="7" t="s">
        <v>116</v>
      </c>
      <c r="DP24" s="7" t="s">
        <v>41</v>
      </c>
      <c r="DQ24" s="7" t="s">
        <v>64</v>
      </c>
      <c r="DR24" s="7" t="s">
        <v>48</v>
      </c>
      <c r="DS24" s="7" t="s">
        <v>8</v>
      </c>
      <c r="DT24" s="7" t="s">
        <v>53</v>
      </c>
      <c r="DU24" s="7" t="s">
        <v>126</v>
      </c>
      <c r="DV24" s="7" t="s">
        <v>59</v>
      </c>
      <c r="DW24" s="7" t="s">
        <v>59</v>
      </c>
      <c r="DX24" s="7" t="s">
        <v>19</v>
      </c>
      <c r="DY24" s="7" t="s">
        <v>64</v>
      </c>
      <c r="DZ24" s="7" t="s">
        <v>48</v>
      </c>
      <c r="EA24" s="7" t="s">
        <v>32</v>
      </c>
      <c r="EB24" s="7" t="s">
        <v>32</v>
      </c>
      <c r="EC24" s="7" t="s">
        <v>47</v>
      </c>
      <c r="ED24" s="7" t="s">
        <v>8</v>
      </c>
      <c r="EE24" s="7" t="s">
        <v>19</v>
      </c>
      <c r="EF24" s="7" t="s">
        <v>19</v>
      </c>
      <c r="EG24" s="7" t="s">
        <v>19</v>
      </c>
      <c r="EH24" s="7" t="s">
        <v>8</v>
      </c>
      <c r="EI24" s="7" t="s">
        <v>19</v>
      </c>
      <c r="EJ24" s="7" t="s">
        <v>19</v>
      </c>
    </row>
    <row r="25" spans="1:140" ht="12.75" x14ac:dyDescent="0.2">
      <c r="A25" s="12">
        <v>21</v>
      </c>
      <c r="B25" s="8" t="s">
        <v>85</v>
      </c>
      <c r="C25" s="7" t="s">
        <v>95</v>
      </c>
      <c r="D25" s="7" t="s">
        <v>95</v>
      </c>
      <c r="E25" s="7" t="s">
        <v>92</v>
      </c>
      <c r="F25" s="7" t="s">
        <v>117</v>
      </c>
      <c r="G25" s="7" t="s">
        <v>87</v>
      </c>
      <c r="H25" s="7" t="s">
        <v>132</v>
      </c>
      <c r="I25" s="7" t="s">
        <v>87</v>
      </c>
      <c r="J25" s="7" t="s">
        <v>121</v>
      </c>
      <c r="K25" s="7" t="s">
        <v>129</v>
      </c>
      <c r="L25" s="7" t="s">
        <v>132</v>
      </c>
      <c r="M25" s="7" t="s">
        <v>126</v>
      </c>
      <c r="N25" s="7" t="s">
        <v>133</v>
      </c>
      <c r="O25" s="7" t="s">
        <v>133</v>
      </c>
      <c r="P25" s="7" t="s">
        <v>121</v>
      </c>
      <c r="Q25" s="7" t="s">
        <v>121</v>
      </c>
      <c r="R25" s="7" t="s">
        <v>95</v>
      </c>
      <c r="S25" s="7" t="s">
        <v>87</v>
      </c>
      <c r="T25" s="7" t="s">
        <v>92</v>
      </c>
      <c r="U25" s="7" t="s">
        <v>93</v>
      </c>
      <c r="V25" s="7" t="s">
        <v>95</v>
      </c>
      <c r="W25" s="7" t="s">
        <v>121</v>
      </c>
      <c r="X25" s="7" t="s">
        <v>72</v>
      </c>
      <c r="Y25" s="7" t="s">
        <v>85</v>
      </c>
      <c r="Z25" s="7" t="s">
        <v>121</v>
      </c>
      <c r="AA25" s="7" t="s">
        <v>83</v>
      </c>
      <c r="AB25" s="7" t="s">
        <v>69</v>
      </c>
      <c r="AC25" s="7" t="s">
        <v>105</v>
      </c>
      <c r="AD25" s="7" t="s">
        <v>112</v>
      </c>
      <c r="AE25" s="7" t="s">
        <v>109</v>
      </c>
      <c r="AF25" s="7" t="s">
        <v>132</v>
      </c>
      <c r="AG25" s="7" t="s">
        <v>83</v>
      </c>
      <c r="AH25" s="7" t="s">
        <v>115</v>
      </c>
      <c r="AI25" s="7" t="s">
        <v>71</v>
      </c>
      <c r="AJ25" s="7" t="s">
        <v>84</v>
      </c>
      <c r="AK25" s="7" t="s">
        <v>84</v>
      </c>
      <c r="AL25" s="7" t="s">
        <v>117</v>
      </c>
      <c r="AM25" s="7" t="s">
        <v>117</v>
      </c>
      <c r="AN25" s="7" t="s">
        <v>118</v>
      </c>
      <c r="AO25" s="7" t="s">
        <v>106</v>
      </c>
      <c r="AP25" s="7" t="s">
        <v>100</v>
      </c>
      <c r="AQ25" s="7" t="s">
        <v>91</v>
      </c>
      <c r="AR25" s="7" t="s">
        <v>112</v>
      </c>
      <c r="AS25" s="7" t="s">
        <v>131</v>
      </c>
      <c r="AT25" s="7" t="s">
        <v>115</v>
      </c>
      <c r="AU25" s="7" t="s">
        <v>118</v>
      </c>
      <c r="AV25" s="7" t="s">
        <v>71</v>
      </c>
      <c r="AW25" s="7" t="s">
        <v>102</v>
      </c>
      <c r="AX25" s="7" t="s">
        <v>119</v>
      </c>
      <c r="AY25" s="7" t="s">
        <v>120</v>
      </c>
      <c r="AZ25" s="7" t="s">
        <v>137</v>
      </c>
      <c r="BA25" s="7" t="s">
        <v>115</v>
      </c>
      <c r="BB25" s="7" t="s">
        <v>84</v>
      </c>
      <c r="BC25" s="7" t="s">
        <v>125</v>
      </c>
      <c r="BD25" s="7" t="s">
        <v>129</v>
      </c>
      <c r="BE25" s="7" t="s">
        <v>91</v>
      </c>
      <c r="BF25" s="7" t="s">
        <v>122</v>
      </c>
      <c r="BG25" s="7" t="s">
        <v>122</v>
      </c>
      <c r="BH25" s="7" t="s">
        <v>96</v>
      </c>
      <c r="BI25" s="7" t="s">
        <v>122</v>
      </c>
      <c r="BJ25" s="7" t="s">
        <v>84</v>
      </c>
      <c r="BK25" s="7" t="s">
        <v>47</v>
      </c>
      <c r="BL25" s="7" t="s">
        <v>126</v>
      </c>
      <c r="BM25" s="7" t="s">
        <v>76</v>
      </c>
      <c r="BN25" s="7" t="s">
        <v>106</v>
      </c>
      <c r="BO25" s="7" t="s">
        <v>130</v>
      </c>
      <c r="BP25" s="7" t="s">
        <v>101</v>
      </c>
      <c r="BQ25" s="7" t="s">
        <v>137</v>
      </c>
      <c r="BR25" s="7" t="s">
        <v>37</v>
      </c>
      <c r="BS25" s="7" t="s">
        <v>59</v>
      </c>
      <c r="BT25" s="7" t="s">
        <v>112</v>
      </c>
      <c r="BU25" s="7" t="s">
        <v>111</v>
      </c>
      <c r="BV25" s="7" t="s">
        <v>138</v>
      </c>
      <c r="BW25" s="7" t="s">
        <v>100</v>
      </c>
      <c r="BX25" s="7" t="s">
        <v>125</v>
      </c>
      <c r="BY25" s="7" t="s">
        <v>138</v>
      </c>
      <c r="BZ25" s="7" t="s">
        <v>130</v>
      </c>
      <c r="CA25" s="7" t="s">
        <v>90</v>
      </c>
      <c r="CB25" s="7" t="s">
        <v>134</v>
      </c>
      <c r="CC25" s="7" t="s">
        <v>129</v>
      </c>
      <c r="CD25" s="7" t="s">
        <v>113</v>
      </c>
      <c r="CE25" s="7" t="s">
        <v>111</v>
      </c>
      <c r="CF25" s="7" t="s">
        <v>91</v>
      </c>
      <c r="CG25" s="7" t="s">
        <v>87</v>
      </c>
      <c r="CH25" s="7" t="s">
        <v>103</v>
      </c>
      <c r="CI25" s="7" t="s">
        <v>107</v>
      </c>
      <c r="CJ25" s="7" t="s">
        <v>94</v>
      </c>
      <c r="CK25" s="7" t="s">
        <v>53</v>
      </c>
      <c r="CL25" s="7" t="s">
        <v>136</v>
      </c>
      <c r="CM25" s="7" t="s">
        <v>127</v>
      </c>
      <c r="CN25" s="7" t="s">
        <v>129</v>
      </c>
      <c r="CO25" s="7" t="s">
        <v>96</v>
      </c>
      <c r="CP25" s="7" t="s">
        <v>122</v>
      </c>
      <c r="CQ25" s="7" t="s">
        <v>123</v>
      </c>
      <c r="CR25" s="7" t="s">
        <v>134</v>
      </c>
      <c r="CS25" s="7" t="s">
        <v>126</v>
      </c>
      <c r="CT25" s="7" t="s">
        <v>86</v>
      </c>
      <c r="CU25" s="7" t="s">
        <v>86</v>
      </c>
      <c r="CV25" s="7" t="s">
        <v>126</v>
      </c>
      <c r="CW25" s="7" t="s">
        <v>48</v>
      </c>
      <c r="CX25" s="7" t="s">
        <v>111</v>
      </c>
      <c r="CY25" s="7" t="s">
        <v>103</v>
      </c>
      <c r="CZ25" s="7" t="s">
        <v>41</v>
      </c>
      <c r="DA25" s="7" t="s">
        <v>41</v>
      </c>
      <c r="DB25" s="7" t="s">
        <v>113</v>
      </c>
      <c r="DC25" s="7" t="s">
        <v>138</v>
      </c>
      <c r="DD25" s="7" t="s">
        <v>137</v>
      </c>
      <c r="DE25" s="7" t="s">
        <v>47</v>
      </c>
      <c r="DF25" s="7" t="s">
        <v>59</v>
      </c>
      <c r="DG25" s="7" t="s">
        <v>120</v>
      </c>
      <c r="DH25" s="7" t="s">
        <v>123</v>
      </c>
      <c r="DI25" s="7" t="s">
        <v>41</v>
      </c>
      <c r="DJ25" s="7" t="s">
        <v>41</v>
      </c>
      <c r="DK25" s="7" t="s">
        <v>123</v>
      </c>
      <c r="DL25" s="7" t="s">
        <v>120</v>
      </c>
      <c r="DM25" s="7" t="s">
        <v>37</v>
      </c>
      <c r="DN25" s="7" t="s">
        <v>108</v>
      </c>
      <c r="DO25" s="7" t="s">
        <v>96</v>
      </c>
      <c r="DP25" s="7" t="s">
        <v>37</v>
      </c>
      <c r="DQ25" s="7" t="s">
        <v>19</v>
      </c>
      <c r="DR25" s="7" t="s">
        <v>32</v>
      </c>
      <c r="DS25" s="7" t="s">
        <v>48</v>
      </c>
      <c r="DT25" s="7" t="s">
        <v>59</v>
      </c>
      <c r="DU25" s="7" t="s">
        <v>119</v>
      </c>
      <c r="DV25" s="7" t="s">
        <v>47</v>
      </c>
      <c r="DW25" s="7" t="s">
        <v>47</v>
      </c>
      <c r="DX25" s="7" t="s">
        <v>19</v>
      </c>
      <c r="DY25" s="7" t="s">
        <v>19</v>
      </c>
      <c r="DZ25" s="7" t="s">
        <v>32</v>
      </c>
      <c r="EA25" s="7" t="s">
        <v>59</v>
      </c>
      <c r="EB25" s="7" t="s">
        <v>53</v>
      </c>
      <c r="EC25" s="7" t="s">
        <v>136</v>
      </c>
      <c r="ED25" s="7" t="s">
        <v>48</v>
      </c>
      <c r="EE25" s="7" t="s">
        <v>8</v>
      </c>
      <c r="EF25" s="7" t="s">
        <v>8</v>
      </c>
      <c r="EG25" s="7" t="s">
        <v>8</v>
      </c>
      <c r="EH25" s="7" t="s">
        <v>48</v>
      </c>
      <c r="EI25" s="7" t="s">
        <v>8</v>
      </c>
      <c r="EJ25" s="7" t="s">
        <v>8</v>
      </c>
    </row>
    <row r="26" spans="1:140" ht="12.75" x14ac:dyDescent="0.2">
      <c r="A26" s="12">
        <v>22</v>
      </c>
      <c r="B26" s="8" t="s">
        <v>86</v>
      </c>
      <c r="C26" s="7" t="s">
        <v>92</v>
      </c>
      <c r="D26" s="7" t="s">
        <v>92</v>
      </c>
      <c r="E26" s="7" t="s">
        <v>74</v>
      </c>
      <c r="F26" s="7" t="s">
        <v>95</v>
      </c>
      <c r="G26" s="7" t="s">
        <v>105</v>
      </c>
      <c r="H26" s="7" t="s">
        <v>133</v>
      </c>
      <c r="I26" s="7" t="s">
        <v>95</v>
      </c>
      <c r="J26" s="7" t="s">
        <v>83</v>
      </c>
      <c r="K26" s="7" t="s">
        <v>100</v>
      </c>
      <c r="L26" s="7" t="s">
        <v>87</v>
      </c>
      <c r="M26" s="7" t="s">
        <v>90</v>
      </c>
      <c r="N26" s="7" t="s">
        <v>87</v>
      </c>
      <c r="O26" s="7" t="s">
        <v>87</v>
      </c>
      <c r="P26" s="7" t="s">
        <v>83</v>
      </c>
      <c r="Q26" s="7" t="s">
        <v>83</v>
      </c>
      <c r="R26" s="7" t="s">
        <v>92</v>
      </c>
      <c r="S26" s="7" t="s">
        <v>117</v>
      </c>
      <c r="T26" s="7" t="s">
        <v>73</v>
      </c>
      <c r="U26" s="7" t="s">
        <v>117</v>
      </c>
      <c r="V26" s="7" t="s">
        <v>92</v>
      </c>
      <c r="W26" s="7" t="s">
        <v>86</v>
      </c>
      <c r="X26" s="7" t="s">
        <v>85</v>
      </c>
      <c r="Y26" s="7" t="s">
        <v>121</v>
      </c>
      <c r="Z26" s="7" t="s">
        <v>86</v>
      </c>
      <c r="AA26" s="7" t="s">
        <v>132</v>
      </c>
      <c r="AB26" s="7" t="s">
        <v>73</v>
      </c>
      <c r="AC26" s="7" t="s">
        <v>69</v>
      </c>
      <c r="AD26" s="7" t="s">
        <v>115</v>
      </c>
      <c r="AE26" s="7" t="s">
        <v>84</v>
      </c>
      <c r="AF26" s="7" t="s">
        <v>93</v>
      </c>
      <c r="AG26" s="7" t="s">
        <v>71</v>
      </c>
      <c r="AH26" s="7" t="s">
        <v>91</v>
      </c>
      <c r="AI26" s="7" t="s">
        <v>133</v>
      </c>
      <c r="AJ26" s="7" t="s">
        <v>72</v>
      </c>
      <c r="AK26" s="7" t="s">
        <v>129</v>
      </c>
      <c r="AL26" s="7" t="s">
        <v>95</v>
      </c>
      <c r="AM26" s="7" t="s">
        <v>95</v>
      </c>
      <c r="AN26" s="7" t="s">
        <v>120</v>
      </c>
      <c r="AO26" s="7" t="s">
        <v>118</v>
      </c>
      <c r="AP26" s="7" t="s">
        <v>121</v>
      </c>
      <c r="AQ26" s="7" t="s">
        <v>108</v>
      </c>
      <c r="AR26" s="7" t="s">
        <v>91</v>
      </c>
      <c r="AS26" s="7" t="s">
        <v>116</v>
      </c>
      <c r="AT26" s="7" t="s">
        <v>91</v>
      </c>
      <c r="AU26" s="7" t="s">
        <v>123</v>
      </c>
      <c r="AV26" s="7" t="s">
        <v>132</v>
      </c>
      <c r="AW26" s="7" t="s">
        <v>94</v>
      </c>
      <c r="AX26" s="7" t="s">
        <v>107</v>
      </c>
      <c r="AY26" s="7" t="s">
        <v>126</v>
      </c>
      <c r="AZ26" s="7" t="s">
        <v>138</v>
      </c>
      <c r="BA26" s="7" t="s">
        <v>91</v>
      </c>
      <c r="BB26" s="7" t="s">
        <v>125</v>
      </c>
      <c r="BC26" s="7" t="s">
        <v>129</v>
      </c>
      <c r="BD26" s="7" t="s">
        <v>85</v>
      </c>
      <c r="BE26" s="7" t="s">
        <v>96</v>
      </c>
      <c r="BF26" s="7" t="s">
        <v>84</v>
      </c>
      <c r="BG26" s="7" t="s">
        <v>114</v>
      </c>
      <c r="BH26" s="7" t="s">
        <v>122</v>
      </c>
      <c r="BI26" s="7" t="s">
        <v>84</v>
      </c>
      <c r="BJ26" s="7" t="s">
        <v>125</v>
      </c>
      <c r="BK26" s="7" t="s">
        <v>136</v>
      </c>
      <c r="BL26" s="7" t="s">
        <v>134</v>
      </c>
      <c r="BM26" s="7" t="s">
        <v>132</v>
      </c>
      <c r="BN26" s="7" t="s">
        <v>123</v>
      </c>
      <c r="BO26" s="7" t="s">
        <v>138</v>
      </c>
      <c r="BP26" s="7" t="s">
        <v>111</v>
      </c>
      <c r="BQ26" s="7" t="s">
        <v>130</v>
      </c>
      <c r="BR26" s="7" t="s">
        <v>106</v>
      </c>
      <c r="BS26" s="7" t="s">
        <v>41</v>
      </c>
      <c r="BT26" s="7" t="s">
        <v>131</v>
      </c>
      <c r="BU26" s="7" t="s">
        <v>137</v>
      </c>
      <c r="BV26" s="7" t="s">
        <v>112</v>
      </c>
      <c r="BW26" s="7" t="s">
        <v>121</v>
      </c>
      <c r="BX26" s="7" t="s">
        <v>129</v>
      </c>
      <c r="BY26" s="7" t="s">
        <v>113</v>
      </c>
      <c r="BZ26" s="7" t="s">
        <v>113</v>
      </c>
      <c r="CA26" s="7" t="s">
        <v>102</v>
      </c>
      <c r="CB26" s="7" t="s">
        <v>102</v>
      </c>
      <c r="CC26" s="7" t="s">
        <v>100</v>
      </c>
      <c r="CD26" s="7" t="s">
        <v>112</v>
      </c>
      <c r="CE26" s="7" t="s">
        <v>137</v>
      </c>
      <c r="CF26" s="7" t="s">
        <v>108</v>
      </c>
      <c r="CG26" s="7" t="s">
        <v>105</v>
      </c>
      <c r="CH26" s="7" t="s">
        <v>127</v>
      </c>
      <c r="CI26" s="7" t="s">
        <v>103</v>
      </c>
      <c r="CJ26" s="7" t="s">
        <v>101</v>
      </c>
      <c r="CK26" s="7" t="s">
        <v>59</v>
      </c>
      <c r="CL26" s="7" t="s">
        <v>118</v>
      </c>
      <c r="CM26" s="7" t="s">
        <v>111</v>
      </c>
      <c r="CN26" s="7" t="s">
        <v>100</v>
      </c>
      <c r="CO26" s="7" t="s">
        <v>122</v>
      </c>
      <c r="CP26" s="7" t="s">
        <v>84</v>
      </c>
      <c r="CQ26" s="7" t="s">
        <v>120</v>
      </c>
      <c r="CR26" s="7" t="s">
        <v>119</v>
      </c>
      <c r="CS26" s="7" t="s">
        <v>119</v>
      </c>
      <c r="CT26" s="7" t="s">
        <v>76</v>
      </c>
      <c r="CU26" s="7" t="s">
        <v>71</v>
      </c>
      <c r="CV26" s="7" t="s">
        <v>134</v>
      </c>
      <c r="CW26" s="7" t="s">
        <v>32</v>
      </c>
      <c r="CX26" s="7" t="s">
        <v>111</v>
      </c>
      <c r="CY26" s="7" t="s">
        <v>111</v>
      </c>
      <c r="CZ26" s="7" t="s">
        <v>47</v>
      </c>
      <c r="DA26" s="7" t="s">
        <v>47</v>
      </c>
      <c r="DB26" s="7" t="s">
        <v>115</v>
      </c>
      <c r="DC26" s="7" t="s">
        <v>112</v>
      </c>
      <c r="DD26" s="7" t="s">
        <v>138</v>
      </c>
      <c r="DE26" s="7" t="s">
        <v>37</v>
      </c>
      <c r="DF26" s="7" t="s">
        <v>41</v>
      </c>
      <c r="DG26" s="7" t="s">
        <v>126</v>
      </c>
      <c r="DH26" s="7" t="s">
        <v>120</v>
      </c>
      <c r="DI26" s="7" t="s">
        <v>37</v>
      </c>
      <c r="DJ26" s="7" t="s">
        <v>47</v>
      </c>
      <c r="DK26" s="7" t="s">
        <v>126</v>
      </c>
      <c r="DL26" s="7" t="s">
        <v>126</v>
      </c>
      <c r="DM26" s="7" t="s">
        <v>136</v>
      </c>
      <c r="DN26" s="7" t="s">
        <v>122</v>
      </c>
      <c r="DO26" s="7" t="s">
        <v>122</v>
      </c>
      <c r="DP26" s="7" t="s">
        <v>106</v>
      </c>
      <c r="DQ26" s="7" t="s">
        <v>19</v>
      </c>
      <c r="DR26" s="7" t="s">
        <v>59</v>
      </c>
      <c r="DS26" s="7" t="s">
        <v>32</v>
      </c>
      <c r="DT26" s="7" t="s">
        <v>41</v>
      </c>
      <c r="DU26" s="7" t="s">
        <v>107</v>
      </c>
      <c r="DV26" s="7" t="s">
        <v>37</v>
      </c>
      <c r="DW26" s="7" t="s">
        <v>37</v>
      </c>
      <c r="DX26" s="7" t="s">
        <v>8</v>
      </c>
      <c r="DY26" s="7" t="s">
        <v>8</v>
      </c>
      <c r="DZ26" s="7" t="s">
        <v>59</v>
      </c>
      <c r="EA26" s="7" t="s">
        <v>41</v>
      </c>
      <c r="EB26" s="7" t="s">
        <v>59</v>
      </c>
      <c r="EC26" s="7" t="s">
        <v>106</v>
      </c>
      <c r="ED26" s="7" t="s">
        <v>32</v>
      </c>
      <c r="EE26" s="7" t="s">
        <v>8</v>
      </c>
      <c r="EF26" s="7" t="s">
        <v>48</v>
      </c>
      <c r="EG26" s="7" t="s">
        <v>8</v>
      </c>
      <c r="EH26" s="7" t="s">
        <v>32</v>
      </c>
      <c r="EI26" s="7" t="s">
        <v>48</v>
      </c>
      <c r="EJ26" s="7" t="s">
        <v>48</v>
      </c>
    </row>
    <row r="27" spans="1:140" ht="12.75" x14ac:dyDescent="0.2">
      <c r="A27" s="12">
        <v>23</v>
      </c>
      <c r="B27" s="8" t="s">
        <v>87</v>
      </c>
      <c r="C27" s="7" t="s">
        <v>81</v>
      </c>
      <c r="D27" s="7" t="s">
        <v>74</v>
      </c>
      <c r="E27" s="7" t="s">
        <v>68</v>
      </c>
      <c r="F27" s="7" t="s">
        <v>74</v>
      </c>
      <c r="G27" s="7" t="s">
        <v>92</v>
      </c>
      <c r="H27" s="7" t="s">
        <v>105</v>
      </c>
      <c r="I27" s="7" t="s">
        <v>73</v>
      </c>
      <c r="J27" s="7" t="s">
        <v>133</v>
      </c>
      <c r="K27" s="7" t="s">
        <v>86</v>
      </c>
      <c r="L27" s="7" t="s">
        <v>95</v>
      </c>
      <c r="M27" s="7" t="s">
        <v>94</v>
      </c>
      <c r="N27" s="7" t="s">
        <v>69</v>
      </c>
      <c r="O27" s="7" t="s">
        <v>95</v>
      </c>
      <c r="P27" s="7" t="s">
        <v>132</v>
      </c>
      <c r="Q27" s="7" t="s">
        <v>132</v>
      </c>
      <c r="R27" s="7" t="s">
        <v>74</v>
      </c>
      <c r="S27" s="7" t="s">
        <v>92</v>
      </c>
      <c r="T27" s="7" t="s">
        <v>79</v>
      </c>
      <c r="U27" s="7" t="s">
        <v>92</v>
      </c>
      <c r="V27" s="7" t="s">
        <v>74</v>
      </c>
      <c r="W27" s="7" t="s">
        <v>132</v>
      </c>
      <c r="X27" s="7" t="s">
        <v>121</v>
      </c>
      <c r="Y27" s="7" t="s">
        <v>83</v>
      </c>
      <c r="Z27" s="7" t="s">
        <v>132</v>
      </c>
      <c r="AA27" s="7" t="s">
        <v>87</v>
      </c>
      <c r="AB27" s="7" t="s">
        <v>81</v>
      </c>
      <c r="AC27" s="7" t="s">
        <v>74</v>
      </c>
      <c r="AD27" s="7" t="s">
        <v>108</v>
      </c>
      <c r="AE27" s="7" t="s">
        <v>85</v>
      </c>
      <c r="AF27" s="7" t="s">
        <v>95</v>
      </c>
      <c r="AG27" s="7" t="s">
        <v>87</v>
      </c>
      <c r="AH27" s="7" t="s">
        <v>122</v>
      </c>
      <c r="AI27" s="7" t="s">
        <v>117</v>
      </c>
      <c r="AJ27" s="7" t="s">
        <v>100</v>
      </c>
      <c r="AK27" s="7" t="s">
        <v>100</v>
      </c>
      <c r="AL27" s="7" t="s">
        <v>73</v>
      </c>
      <c r="AM27" s="7" t="s">
        <v>73</v>
      </c>
      <c r="AN27" s="7" t="s">
        <v>134</v>
      </c>
      <c r="AO27" s="7" t="s">
        <v>126</v>
      </c>
      <c r="AP27" s="7" t="s">
        <v>76</v>
      </c>
      <c r="AQ27" s="7" t="s">
        <v>122</v>
      </c>
      <c r="AR27" s="7" t="s">
        <v>96</v>
      </c>
      <c r="AS27" s="7" t="s">
        <v>122</v>
      </c>
      <c r="AT27" s="7" t="s">
        <v>96</v>
      </c>
      <c r="AU27" s="7" t="s">
        <v>126</v>
      </c>
      <c r="AV27" s="7" t="s">
        <v>117</v>
      </c>
      <c r="AW27" s="7" t="s">
        <v>127</v>
      </c>
      <c r="AX27" s="7" t="s">
        <v>101</v>
      </c>
      <c r="AY27" s="7" t="s">
        <v>102</v>
      </c>
      <c r="AZ27" s="7" t="s">
        <v>115</v>
      </c>
      <c r="BA27" s="7" t="s">
        <v>96</v>
      </c>
      <c r="BB27" s="7" t="s">
        <v>100</v>
      </c>
      <c r="BC27" s="7" t="s">
        <v>121</v>
      </c>
      <c r="BD27" s="7" t="s">
        <v>121</v>
      </c>
      <c r="BE27" s="7" t="s">
        <v>109</v>
      </c>
      <c r="BF27" s="7" t="s">
        <v>129</v>
      </c>
      <c r="BG27" s="7" t="s">
        <v>72</v>
      </c>
      <c r="BH27" s="7" t="s">
        <v>125</v>
      </c>
      <c r="BI27" s="7" t="s">
        <v>129</v>
      </c>
      <c r="BJ27" s="7" t="s">
        <v>85</v>
      </c>
      <c r="BK27" s="7" t="s">
        <v>123</v>
      </c>
      <c r="BL27" s="7" t="s">
        <v>107</v>
      </c>
      <c r="BM27" s="7" t="s">
        <v>87</v>
      </c>
      <c r="BN27" s="7" t="s">
        <v>126</v>
      </c>
      <c r="BO27" s="7" t="s">
        <v>115</v>
      </c>
      <c r="BP27" s="7" t="s">
        <v>137</v>
      </c>
      <c r="BQ27" s="7" t="s">
        <v>112</v>
      </c>
      <c r="BR27" s="7" t="s">
        <v>120</v>
      </c>
      <c r="BS27" s="7" t="s">
        <v>37</v>
      </c>
      <c r="BT27" s="7" t="s">
        <v>96</v>
      </c>
      <c r="BU27" s="7" t="s">
        <v>113</v>
      </c>
      <c r="BV27" s="7" t="s">
        <v>91</v>
      </c>
      <c r="BW27" s="7" t="s">
        <v>71</v>
      </c>
      <c r="BX27" s="7" t="s">
        <v>121</v>
      </c>
      <c r="BY27" s="7" t="s">
        <v>91</v>
      </c>
      <c r="BZ27" s="7" t="s">
        <v>131</v>
      </c>
      <c r="CA27" s="7" t="s">
        <v>103</v>
      </c>
      <c r="CB27" s="7" t="s">
        <v>103</v>
      </c>
      <c r="CC27" s="7" t="s">
        <v>86</v>
      </c>
      <c r="CD27" s="7" t="s">
        <v>116</v>
      </c>
      <c r="CE27" s="7" t="s">
        <v>113</v>
      </c>
      <c r="CF27" s="7" t="s">
        <v>122</v>
      </c>
      <c r="CG27" s="7" t="s">
        <v>73</v>
      </c>
      <c r="CH27" s="7" t="s">
        <v>137</v>
      </c>
      <c r="CI27" s="7" t="s">
        <v>111</v>
      </c>
      <c r="CJ27" s="7" t="s">
        <v>111</v>
      </c>
      <c r="CK27" s="7" t="s">
        <v>47</v>
      </c>
      <c r="CL27" s="7" t="s">
        <v>120</v>
      </c>
      <c r="CM27" s="7" t="s">
        <v>130</v>
      </c>
      <c r="CN27" s="7" t="s">
        <v>86</v>
      </c>
      <c r="CO27" s="7" t="s">
        <v>84</v>
      </c>
      <c r="CP27" s="7" t="s">
        <v>129</v>
      </c>
      <c r="CQ27" s="7" t="s">
        <v>90</v>
      </c>
      <c r="CR27" s="7" t="s">
        <v>103</v>
      </c>
      <c r="CS27" s="7" t="s">
        <v>94</v>
      </c>
      <c r="CT27" s="7" t="s">
        <v>133</v>
      </c>
      <c r="CU27" s="7" t="s">
        <v>93</v>
      </c>
      <c r="CV27" s="7" t="s">
        <v>107</v>
      </c>
      <c r="CW27" s="7" t="s">
        <v>59</v>
      </c>
      <c r="CX27" s="7" t="s">
        <v>138</v>
      </c>
      <c r="CY27" s="7" t="s">
        <v>137</v>
      </c>
      <c r="CZ27" s="7" t="s">
        <v>106</v>
      </c>
      <c r="DA27" s="7" t="s">
        <v>136</v>
      </c>
      <c r="DB27" s="7" t="s">
        <v>108</v>
      </c>
      <c r="DC27" s="7" t="s">
        <v>91</v>
      </c>
      <c r="DD27" s="7" t="s">
        <v>112</v>
      </c>
      <c r="DE27" s="7" t="s">
        <v>118</v>
      </c>
      <c r="DF27" s="7" t="s">
        <v>37</v>
      </c>
      <c r="DG27" s="7" t="s">
        <v>119</v>
      </c>
      <c r="DH27" s="7" t="s">
        <v>134</v>
      </c>
      <c r="DI27" s="7" t="s">
        <v>106</v>
      </c>
      <c r="DJ27" s="7" t="s">
        <v>106</v>
      </c>
      <c r="DK27" s="7" t="s">
        <v>119</v>
      </c>
      <c r="DL27" s="7" t="s">
        <v>102</v>
      </c>
      <c r="DM27" s="7" t="s">
        <v>123</v>
      </c>
      <c r="DN27" s="7" t="s">
        <v>84</v>
      </c>
      <c r="DO27" s="7" t="s">
        <v>125</v>
      </c>
      <c r="DP27" s="7" t="s">
        <v>123</v>
      </c>
      <c r="DQ27" s="7" t="s">
        <v>48</v>
      </c>
      <c r="DR27" s="7" t="s">
        <v>41</v>
      </c>
      <c r="DS27" s="7" t="s">
        <v>59</v>
      </c>
      <c r="DT27" s="7" t="s">
        <v>136</v>
      </c>
      <c r="DU27" s="7" t="s">
        <v>101</v>
      </c>
      <c r="DV27" s="7" t="s">
        <v>118</v>
      </c>
      <c r="DW27" s="7" t="s">
        <v>118</v>
      </c>
      <c r="DX27" s="7" t="s">
        <v>32</v>
      </c>
      <c r="DY27" s="7" t="s">
        <v>48</v>
      </c>
      <c r="DZ27" s="7" t="s">
        <v>47</v>
      </c>
      <c r="EA27" s="7" t="s">
        <v>37</v>
      </c>
      <c r="EB27" s="7" t="s">
        <v>47</v>
      </c>
      <c r="EC27" s="7" t="s">
        <v>120</v>
      </c>
      <c r="ED27" s="7" t="s">
        <v>59</v>
      </c>
      <c r="EE27" s="7" t="s">
        <v>32</v>
      </c>
      <c r="EF27" s="7" t="s">
        <v>32</v>
      </c>
      <c r="EG27" s="7" t="s">
        <v>32</v>
      </c>
      <c r="EH27" s="7" t="s">
        <v>59</v>
      </c>
      <c r="EI27" s="7" t="s">
        <v>53</v>
      </c>
      <c r="EJ27" s="7" t="s">
        <v>32</v>
      </c>
    </row>
    <row r="28" spans="1:140" ht="12.75" x14ac:dyDescent="0.2">
      <c r="A28" s="12">
        <v>24</v>
      </c>
      <c r="B28" s="8" t="s">
        <v>88</v>
      </c>
      <c r="C28" s="7" t="s">
        <v>88</v>
      </c>
      <c r="D28" s="7" t="s">
        <v>139</v>
      </c>
      <c r="E28" s="7" t="s">
        <v>80</v>
      </c>
      <c r="F28" s="7" t="s">
        <v>82</v>
      </c>
      <c r="G28" s="7" t="s">
        <v>67</v>
      </c>
      <c r="H28" s="7" t="s">
        <v>128</v>
      </c>
      <c r="I28" s="7" t="s">
        <v>78</v>
      </c>
      <c r="J28" s="7" t="s">
        <v>74</v>
      </c>
      <c r="K28" s="7" t="s">
        <v>95</v>
      </c>
      <c r="L28" s="7" t="s">
        <v>89</v>
      </c>
      <c r="M28" s="7" t="s">
        <v>138</v>
      </c>
      <c r="N28" s="7" t="s">
        <v>67</v>
      </c>
      <c r="O28" s="7" t="s">
        <v>98</v>
      </c>
      <c r="P28" s="7" t="s">
        <v>74</v>
      </c>
      <c r="Q28" s="7" t="s">
        <v>74</v>
      </c>
      <c r="R28" s="7" t="s">
        <v>139</v>
      </c>
      <c r="S28" s="7" t="s">
        <v>67</v>
      </c>
      <c r="T28" s="7" t="s">
        <v>88</v>
      </c>
      <c r="U28" s="7" t="s">
        <v>67</v>
      </c>
      <c r="V28" s="7" t="s">
        <v>139</v>
      </c>
      <c r="W28" s="7" t="s">
        <v>73</v>
      </c>
      <c r="X28" s="7" t="s">
        <v>117</v>
      </c>
      <c r="Y28" s="7" t="s">
        <v>69</v>
      </c>
      <c r="Z28" s="7" t="s">
        <v>73</v>
      </c>
      <c r="AA28" s="7" t="s">
        <v>81</v>
      </c>
      <c r="AB28" s="7" t="s">
        <v>88</v>
      </c>
      <c r="AC28" s="7" t="s">
        <v>140</v>
      </c>
      <c r="AD28" s="7" t="s">
        <v>85</v>
      </c>
      <c r="AE28" s="7" t="s">
        <v>133</v>
      </c>
      <c r="AF28" s="7" t="s">
        <v>70</v>
      </c>
      <c r="AG28" s="7" t="s">
        <v>81</v>
      </c>
      <c r="AH28" s="7" t="s">
        <v>100</v>
      </c>
      <c r="AI28" s="7" t="s">
        <v>68</v>
      </c>
      <c r="AJ28" s="7" t="s">
        <v>87</v>
      </c>
      <c r="AK28" s="7" t="s">
        <v>87</v>
      </c>
      <c r="AL28" s="7" t="s">
        <v>78</v>
      </c>
      <c r="AM28" s="7" t="s">
        <v>78</v>
      </c>
      <c r="AN28" s="7" t="s">
        <v>111</v>
      </c>
      <c r="AO28" s="7" t="s">
        <v>101</v>
      </c>
      <c r="AP28" s="7" t="s">
        <v>92</v>
      </c>
      <c r="AQ28" s="7" t="s">
        <v>121</v>
      </c>
      <c r="AR28" s="7" t="s">
        <v>100</v>
      </c>
      <c r="AS28" s="7" t="s">
        <v>121</v>
      </c>
      <c r="AT28" s="7" t="s">
        <v>100</v>
      </c>
      <c r="AU28" s="7" t="s">
        <v>111</v>
      </c>
      <c r="AV28" s="7" t="s">
        <v>68</v>
      </c>
      <c r="AW28" s="7" t="s">
        <v>112</v>
      </c>
      <c r="AX28" s="7" t="s">
        <v>112</v>
      </c>
      <c r="AY28" s="7" t="s">
        <v>137</v>
      </c>
      <c r="AZ28" s="7" t="s">
        <v>84</v>
      </c>
      <c r="BA28" s="7" t="s">
        <v>100</v>
      </c>
      <c r="BB28" s="7" t="s">
        <v>93</v>
      </c>
      <c r="BC28" s="7" t="s">
        <v>117</v>
      </c>
      <c r="BD28" s="7" t="s">
        <v>105</v>
      </c>
      <c r="BE28" s="7" t="s">
        <v>121</v>
      </c>
      <c r="BF28" s="7" t="s">
        <v>132</v>
      </c>
      <c r="BG28" s="7" t="s">
        <v>71</v>
      </c>
      <c r="BH28" s="7" t="s">
        <v>76</v>
      </c>
      <c r="BI28" s="7" t="s">
        <v>132</v>
      </c>
      <c r="BJ28" s="7" t="s">
        <v>133</v>
      </c>
      <c r="BK28" s="7" t="s">
        <v>94</v>
      </c>
      <c r="BL28" s="7" t="s">
        <v>130</v>
      </c>
      <c r="BM28" s="7" t="s">
        <v>79</v>
      </c>
      <c r="BN28" s="7" t="s">
        <v>111</v>
      </c>
      <c r="BO28" s="7" t="s">
        <v>84</v>
      </c>
      <c r="BP28" s="7" t="s">
        <v>108</v>
      </c>
      <c r="BQ28" s="7" t="s">
        <v>109</v>
      </c>
      <c r="BR28" s="7" t="s">
        <v>103</v>
      </c>
      <c r="BS28" s="7" t="s">
        <v>134</v>
      </c>
      <c r="BT28" s="7" t="s">
        <v>85</v>
      </c>
      <c r="BU28" s="7" t="s">
        <v>122</v>
      </c>
      <c r="BV28" s="7" t="s">
        <v>72</v>
      </c>
      <c r="BW28" s="7" t="s">
        <v>92</v>
      </c>
      <c r="BX28" s="7" t="s">
        <v>87</v>
      </c>
      <c r="BY28" s="7" t="s">
        <v>125</v>
      </c>
      <c r="BZ28" s="7" t="s">
        <v>125</v>
      </c>
      <c r="CA28" s="7" t="s">
        <v>113</v>
      </c>
      <c r="CB28" s="7" t="s">
        <v>113</v>
      </c>
      <c r="CC28" s="7" t="s">
        <v>95</v>
      </c>
      <c r="CD28" s="7" t="s">
        <v>129</v>
      </c>
      <c r="CE28" s="7" t="s">
        <v>122</v>
      </c>
      <c r="CF28" s="7" t="s">
        <v>121</v>
      </c>
      <c r="CG28" s="7" t="s">
        <v>78</v>
      </c>
      <c r="CH28" s="7" t="s">
        <v>116</v>
      </c>
      <c r="CI28" s="7" t="s">
        <v>131</v>
      </c>
      <c r="CJ28" s="7" t="s">
        <v>91</v>
      </c>
      <c r="CK28" s="7" t="s">
        <v>126</v>
      </c>
      <c r="CL28" s="7" t="s">
        <v>101</v>
      </c>
      <c r="CM28" s="7" t="s">
        <v>96</v>
      </c>
      <c r="CN28" s="7" t="s">
        <v>95</v>
      </c>
      <c r="CO28" s="7" t="s">
        <v>83</v>
      </c>
      <c r="CP28" s="7" t="s">
        <v>132</v>
      </c>
      <c r="CQ28" s="7" t="s">
        <v>111</v>
      </c>
      <c r="CR28" s="7" t="s">
        <v>138</v>
      </c>
      <c r="CS28" s="7" t="s">
        <v>138</v>
      </c>
      <c r="CT28" s="7" t="s">
        <v>74</v>
      </c>
      <c r="CU28" s="7" t="s">
        <v>74</v>
      </c>
      <c r="CV28" s="7" t="s">
        <v>130</v>
      </c>
      <c r="CW28" s="7" t="s">
        <v>118</v>
      </c>
      <c r="CX28" s="7" t="s">
        <v>96</v>
      </c>
      <c r="CY28" s="7" t="s">
        <v>108</v>
      </c>
      <c r="CZ28" s="7" t="s">
        <v>119</v>
      </c>
      <c r="DA28" s="7" t="s">
        <v>119</v>
      </c>
      <c r="DB28" s="7" t="s">
        <v>129</v>
      </c>
      <c r="DC28" s="7" t="s">
        <v>129</v>
      </c>
      <c r="DD28" s="7" t="s">
        <v>84</v>
      </c>
      <c r="DE28" s="7" t="s">
        <v>107</v>
      </c>
      <c r="DF28" s="7" t="s">
        <v>126</v>
      </c>
      <c r="DG28" s="7" t="s">
        <v>137</v>
      </c>
      <c r="DH28" s="7" t="s">
        <v>111</v>
      </c>
      <c r="DI28" s="7" t="s">
        <v>102</v>
      </c>
      <c r="DJ28" s="7" t="s">
        <v>102</v>
      </c>
      <c r="DK28" s="7" t="s">
        <v>137</v>
      </c>
      <c r="DL28" s="7" t="s">
        <v>137</v>
      </c>
      <c r="DM28" s="7" t="s">
        <v>94</v>
      </c>
      <c r="DN28" s="7" t="s">
        <v>83</v>
      </c>
      <c r="DO28" s="7" t="s">
        <v>71</v>
      </c>
      <c r="DP28" s="7" t="s">
        <v>103</v>
      </c>
      <c r="DQ28" s="7" t="s">
        <v>47</v>
      </c>
      <c r="DR28" s="7" t="s">
        <v>120</v>
      </c>
      <c r="DS28" s="7" t="s">
        <v>123</v>
      </c>
      <c r="DT28" s="7" t="s">
        <v>90</v>
      </c>
      <c r="DU28" s="7" t="s">
        <v>112</v>
      </c>
      <c r="DV28" s="7" t="s">
        <v>107</v>
      </c>
      <c r="DW28" s="7" t="s">
        <v>107</v>
      </c>
      <c r="DX28" s="7" t="s">
        <v>37</v>
      </c>
      <c r="DY28" s="7" t="s">
        <v>47</v>
      </c>
      <c r="DZ28" s="7" t="s">
        <v>126</v>
      </c>
      <c r="EA28" s="7" t="s">
        <v>134</v>
      </c>
      <c r="EB28" s="7" t="s">
        <v>126</v>
      </c>
      <c r="EC28" s="7" t="s">
        <v>103</v>
      </c>
      <c r="ED28" s="7" t="s">
        <v>123</v>
      </c>
      <c r="EE28" s="7" t="s">
        <v>37</v>
      </c>
      <c r="EF28" s="7" t="s">
        <v>136</v>
      </c>
      <c r="EG28" s="7" t="s">
        <v>136</v>
      </c>
      <c r="EH28" s="7" t="s">
        <v>118</v>
      </c>
      <c r="EI28" s="7" t="s">
        <v>106</v>
      </c>
      <c r="EJ28" s="7" t="s">
        <v>106</v>
      </c>
    </row>
    <row r="29" spans="1:140" ht="12.75" x14ac:dyDescent="0.2">
      <c r="A29" s="12">
        <v>24</v>
      </c>
      <c r="B29" s="8" t="s">
        <v>89</v>
      </c>
      <c r="C29" s="7" t="s">
        <v>82</v>
      </c>
      <c r="D29" s="7" t="s">
        <v>78</v>
      </c>
      <c r="E29" s="7" t="s">
        <v>139</v>
      </c>
      <c r="F29" s="7" t="s">
        <v>67</v>
      </c>
      <c r="G29" s="7" t="s">
        <v>98</v>
      </c>
      <c r="H29" s="7" t="s">
        <v>81</v>
      </c>
      <c r="I29" s="7" t="s">
        <v>67</v>
      </c>
      <c r="J29" s="7" t="s">
        <v>92</v>
      </c>
      <c r="K29" s="7" t="s">
        <v>117</v>
      </c>
      <c r="L29" s="7" t="s">
        <v>68</v>
      </c>
      <c r="M29" s="7" t="s">
        <v>137</v>
      </c>
      <c r="N29" s="7" t="s">
        <v>128</v>
      </c>
      <c r="O29" s="7" t="s">
        <v>68</v>
      </c>
      <c r="P29" s="7" t="s">
        <v>92</v>
      </c>
      <c r="Q29" s="7" t="s">
        <v>92</v>
      </c>
      <c r="R29" s="7" t="s">
        <v>78</v>
      </c>
      <c r="S29" s="7" t="s">
        <v>98</v>
      </c>
      <c r="T29" s="7" t="s">
        <v>139</v>
      </c>
      <c r="U29" s="7" t="s">
        <v>70</v>
      </c>
      <c r="V29" s="7" t="s">
        <v>78</v>
      </c>
      <c r="W29" s="7" t="s">
        <v>92</v>
      </c>
      <c r="X29" s="7" t="s">
        <v>87</v>
      </c>
      <c r="Y29" s="7" t="s">
        <v>105</v>
      </c>
      <c r="Z29" s="7" t="s">
        <v>69</v>
      </c>
      <c r="AA29" s="7" t="s">
        <v>74</v>
      </c>
      <c r="AB29" s="7" t="s">
        <v>140</v>
      </c>
      <c r="AC29" s="7" t="s">
        <v>89</v>
      </c>
      <c r="AD29" s="7" t="s">
        <v>72</v>
      </c>
      <c r="AE29" s="7" t="s">
        <v>71</v>
      </c>
      <c r="AF29" s="7" t="s">
        <v>79</v>
      </c>
      <c r="AG29" s="7" t="s">
        <v>74</v>
      </c>
      <c r="AH29" s="7" t="s">
        <v>85</v>
      </c>
      <c r="AI29" s="7" t="s">
        <v>81</v>
      </c>
      <c r="AJ29" s="7" t="s">
        <v>132</v>
      </c>
      <c r="AK29" s="7" t="s">
        <v>133</v>
      </c>
      <c r="AL29" s="7" t="s">
        <v>67</v>
      </c>
      <c r="AM29" s="7" t="s">
        <v>67</v>
      </c>
      <c r="AN29" s="7" t="s">
        <v>101</v>
      </c>
      <c r="AO29" s="7" t="s">
        <v>103</v>
      </c>
      <c r="AP29" s="7" t="s">
        <v>95</v>
      </c>
      <c r="AQ29" s="7" t="s">
        <v>100</v>
      </c>
      <c r="AR29" s="7" t="s">
        <v>129</v>
      </c>
      <c r="AS29" s="7" t="s">
        <v>85</v>
      </c>
      <c r="AT29" s="7" t="s">
        <v>129</v>
      </c>
      <c r="AU29" s="7" t="s">
        <v>101</v>
      </c>
      <c r="AV29" s="7" t="s">
        <v>74</v>
      </c>
      <c r="AW29" s="7" t="s">
        <v>113</v>
      </c>
      <c r="AX29" s="7" t="s">
        <v>138</v>
      </c>
      <c r="AY29" s="7" t="s">
        <v>111</v>
      </c>
      <c r="AZ29" s="7" t="s">
        <v>122</v>
      </c>
      <c r="BA29" s="7" t="s">
        <v>129</v>
      </c>
      <c r="BB29" s="7" t="s">
        <v>132</v>
      </c>
      <c r="BC29" s="7" t="s">
        <v>93</v>
      </c>
      <c r="BD29" s="7" t="s">
        <v>87</v>
      </c>
      <c r="BE29" s="7" t="s">
        <v>100</v>
      </c>
      <c r="BF29" s="7" t="s">
        <v>83</v>
      </c>
      <c r="BG29" s="7" t="s">
        <v>83</v>
      </c>
      <c r="BH29" s="7" t="s">
        <v>86</v>
      </c>
      <c r="BI29" s="7" t="s">
        <v>76</v>
      </c>
      <c r="BJ29" s="7" t="s">
        <v>132</v>
      </c>
      <c r="BK29" s="7" t="s">
        <v>102</v>
      </c>
      <c r="BL29" s="7" t="s">
        <v>137</v>
      </c>
      <c r="BM29" s="7" t="s">
        <v>74</v>
      </c>
      <c r="BN29" s="7" t="s">
        <v>103</v>
      </c>
      <c r="BO29" s="7" t="s">
        <v>109</v>
      </c>
      <c r="BP29" s="7" t="s">
        <v>91</v>
      </c>
      <c r="BQ29" s="7" t="s">
        <v>122</v>
      </c>
      <c r="BR29" s="7" t="s">
        <v>107</v>
      </c>
      <c r="BS29" s="7" t="s">
        <v>126</v>
      </c>
      <c r="BT29" s="7" t="s">
        <v>129</v>
      </c>
      <c r="BU29" s="7" t="s">
        <v>96</v>
      </c>
      <c r="BV29" s="7" t="s">
        <v>84</v>
      </c>
      <c r="BW29" s="7" t="s">
        <v>95</v>
      </c>
      <c r="BX29" s="7" t="s">
        <v>133</v>
      </c>
      <c r="BY29" s="7" t="s">
        <v>84</v>
      </c>
      <c r="BZ29" s="7" t="s">
        <v>84</v>
      </c>
      <c r="CA29" s="7" t="s">
        <v>138</v>
      </c>
      <c r="CB29" s="7" t="s">
        <v>130</v>
      </c>
      <c r="CC29" s="7" t="s">
        <v>87</v>
      </c>
      <c r="CD29" s="7" t="s">
        <v>125</v>
      </c>
      <c r="CE29" s="7" t="s">
        <v>96</v>
      </c>
      <c r="CF29" s="7" t="s">
        <v>100</v>
      </c>
      <c r="CG29" s="7" t="s">
        <v>98</v>
      </c>
      <c r="CH29" s="7" t="s">
        <v>131</v>
      </c>
      <c r="CI29" s="7" t="s">
        <v>112</v>
      </c>
      <c r="CJ29" s="7" t="s">
        <v>115</v>
      </c>
      <c r="CK29" s="7" t="s">
        <v>120</v>
      </c>
      <c r="CL29" s="7" t="s">
        <v>94</v>
      </c>
      <c r="CM29" s="7" t="s">
        <v>116</v>
      </c>
      <c r="CN29" s="7" t="s">
        <v>117</v>
      </c>
      <c r="CO29" s="7" t="s">
        <v>121</v>
      </c>
      <c r="CP29" s="7" t="s">
        <v>71</v>
      </c>
      <c r="CQ29" s="7" t="s">
        <v>111</v>
      </c>
      <c r="CR29" s="7" t="s">
        <v>130</v>
      </c>
      <c r="CS29" s="7" t="s">
        <v>137</v>
      </c>
      <c r="CT29" s="7" t="s">
        <v>73</v>
      </c>
      <c r="CU29" s="7" t="s">
        <v>73</v>
      </c>
      <c r="CV29" s="7" t="s">
        <v>137</v>
      </c>
      <c r="CW29" s="7" t="s">
        <v>106</v>
      </c>
      <c r="CX29" s="7" t="s">
        <v>108</v>
      </c>
      <c r="CY29" s="7" t="s">
        <v>91</v>
      </c>
      <c r="CZ29" s="7" t="s">
        <v>134</v>
      </c>
      <c r="DA29" s="7" t="s">
        <v>126</v>
      </c>
      <c r="DB29" s="7" t="s">
        <v>125</v>
      </c>
      <c r="DC29" s="7" t="s">
        <v>84</v>
      </c>
      <c r="DD29" s="7" t="s">
        <v>122</v>
      </c>
      <c r="DE29" s="7" t="s">
        <v>119</v>
      </c>
      <c r="DF29" s="7" t="s">
        <v>120</v>
      </c>
      <c r="DG29" s="7" t="s">
        <v>111</v>
      </c>
      <c r="DH29" s="7" t="s">
        <v>127</v>
      </c>
      <c r="DI29" s="7" t="s">
        <v>90</v>
      </c>
      <c r="DJ29" s="7" t="s">
        <v>134</v>
      </c>
      <c r="DK29" s="7" t="s">
        <v>111</v>
      </c>
      <c r="DL29" s="7" t="s">
        <v>111</v>
      </c>
      <c r="DM29" s="7" t="s">
        <v>102</v>
      </c>
      <c r="DN29" s="7" t="s">
        <v>121</v>
      </c>
      <c r="DO29" s="7" t="s">
        <v>86</v>
      </c>
      <c r="DP29" s="7" t="s">
        <v>107</v>
      </c>
      <c r="DQ29" s="7" t="s">
        <v>41</v>
      </c>
      <c r="DR29" s="7" t="s">
        <v>123</v>
      </c>
      <c r="DS29" s="7" t="s">
        <v>106</v>
      </c>
      <c r="DT29" s="7" t="s">
        <v>126</v>
      </c>
      <c r="DU29" s="7" t="s">
        <v>138</v>
      </c>
      <c r="DV29" s="7" t="s">
        <v>119</v>
      </c>
      <c r="DW29" s="7" t="s">
        <v>119</v>
      </c>
      <c r="DX29" s="7" t="s">
        <v>47</v>
      </c>
      <c r="DY29" s="7" t="s">
        <v>41</v>
      </c>
      <c r="DZ29" s="7" t="s">
        <v>123</v>
      </c>
      <c r="EA29" s="7" t="s">
        <v>126</v>
      </c>
      <c r="EB29" s="7" t="s">
        <v>120</v>
      </c>
      <c r="EC29" s="7" t="s">
        <v>94</v>
      </c>
      <c r="ED29" s="7" t="s">
        <v>106</v>
      </c>
      <c r="EE29" s="7" t="s">
        <v>47</v>
      </c>
      <c r="EF29" s="7" t="s">
        <v>37</v>
      </c>
      <c r="EG29" s="7" t="s">
        <v>47</v>
      </c>
      <c r="EH29" s="7" t="s">
        <v>136</v>
      </c>
      <c r="EI29" s="7" t="s">
        <v>37</v>
      </c>
      <c r="EJ29" s="7" t="s">
        <v>37</v>
      </c>
    </row>
    <row r="30" spans="1:140" ht="12.75" x14ac:dyDescent="0.2">
      <c r="A30" s="12">
        <v>25</v>
      </c>
      <c r="B30" s="8" t="s">
        <v>90</v>
      </c>
      <c r="C30" s="7" t="s">
        <v>129</v>
      </c>
      <c r="D30" s="7" t="s">
        <v>129</v>
      </c>
      <c r="E30" s="7" t="s">
        <v>100</v>
      </c>
      <c r="F30" s="7" t="s">
        <v>125</v>
      </c>
      <c r="G30" s="7" t="s">
        <v>84</v>
      </c>
      <c r="H30" s="7" t="s">
        <v>122</v>
      </c>
      <c r="I30" s="7" t="s">
        <v>84</v>
      </c>
      <c r="J30" s="7" t="s">
        <v>91</v>
      </c>
      <c r="K30" s="7" t="s">
        <v>138</v>
      </c>
      <c r="L30" s="7" t="s">
        <v>122</v>
      </c>
      <c r="M30" s="7" t="s">
        <v>53</v>
      </c>
      <c r="N30" s="7" t="s">
        <v>109</v>
      </c>
      <c r="O30" s="7" t="s">
        <v>122</v>
      </c>
      <c r="P30" s="7" t="s">
        <v>91</v>
      </c>
      <c r="Q30" s="7" t="s">
        <v>91</v>
      </c>
      <c r="R30" s="7" t="s">
        <v>129</v>
      </c>
      <c r="S30" s="7" t="s">
        <v>84</v>
      </c>
      <c r="T30" s="7" t="s">
        <v>85</v>
      </c>
      <c r="U30" s="7" t="s">
        <v>84</v>
      </c>
      <c r="V30" s="7" t="s">
        <v>129</v>
      </c>
      <c r="W30" s="7" t="s">
        <v>131</v>
      </c>
      <c r="X30" s="7" t="s">
        <v>138</v>
      </c>
      <c r="Y30" s="7" t="s">
        <v>112</v>
      </c>
      <c r="Z30" s="7" t="s">
        <v>115</v>
      </c>
      <c r="AA30" s="7" t="s">
        <v>108</v>
      </c>
      <c r="AB30" s="7" t="s">
        <v>85</v>
      </c>
      <c r="AC30" s="7" t="s">
        <v>72</v>
      </c>
      <c r="AD30" s="7" t="s">
        <v>90</v>
      </c>
      <c r="AE30" s="7" t="s">
        <v>111</v>
      </c>
      <c r="AF30" s="7" t="s">
        <v>122</v>
      </c>
      <c r="AG30" s="7" t="s">
        <v>108</v>
      </c>
      <c r="AH30" s="7" t="s">
        <v>102</v>
      </c>
      <c r="AI30" s="7" t="s">
        <v>96</v>
      </c>
      <c r="AJ30" s="7" t="s">
        <v>137</v>
      </c>
      <c r="AK30" s="7" t="s">
        <v>137</v>
      </c>
      <c r="AL30" s="7" t="s">
        <v>125</v>
      </c>
      <c r="AM30" s="7" t="s">
        <v>125</v>
      </c>
      <c r="AN30" s="7" t="s">
        <v>48</v>
      </c>
      <c r="AO30" s="7" t="s">
        <v>8</v>
      </c>
      <c r="AP30" s="7" t="s">
        <v>112</v>
      </c>
      <c r="AQ30" s="7" t="s">
        <v>107</v>
      </c>
      <c r="AR30" s="7" t="s">
        <v>119</v>
      </c>
      <c r="AS30" s="7" t="s">
        <v>107</v>
      </c>
      <c r="AT30" s="7" t="s">
        <v>102</v>
      </c>
      <c r="AU30" s="7" t="s">
        <v>8</v>
      </c>
      <c r="AV30" s="7" t="s">
        <v>96</v>
      </c>
      <c r="AW30" s="7" t="s">
        <v>41</v>
      </c>
      <c r="AX30" s="7" t="s">
        <v>41</v>
      </c>
      <c r="AY30" s="7" t="s">
        <v>32</v>
      </c>
      <c r="AZ30" s="7" t="s">
        <v>120</v>
      </c>
      <c r="BA30" s="7" t="s">
        <v>119</v>
      </c>
      <c r="BB30" s="7" t="s">
        <v>137</v>
      </c>
      <c r="BC30" s="7" t="s">
        <v>130</v>
      </c>
      <c r="BD30" s="7" t="s">
        <v>138</v>
      </c>
      <c r="BE30" s="7" t="s">
        <v>94</v>
      </c>
      <c r="BF30" s="7" t="s">
        <v>111</v>
      </c>
      <c r="BG30" s="7" t="s">
        <v>111</v>
      </c>
      <c r="BH30" s="7" t="s">
        <v>101</v>
      </c>
      <c r="BI30" s="7" t="s">
        <v>111</v>
      </c>
      <c r="BJ30" s="7" t="s">
        <v>137</v>
      </c>
      <c r="BK30" s="7" t="s">
        <v>19</v>
      </c>
      <c r="BL30" s="7" t="s">
        <v>32</v>
      </c>
      <c r="BM30" s="7" t="s">
        <v>96</v>
      </c>
      <c r="BN30" s="7" t="s">
        <v>8</v>
      </c>
      <c r="BO30" s="7" t="s">
        <v>120</v>
      </c>
      <c r="BP30" s="7" t="s">
        <v>136</v>
      </c>
      <c r="BQ30" s="7" t="s">
        <v>123</v>
      </c>
      <c r="BR30" s="7" t="s">
        <v>19</v>
      </c>
      <c r="BS30" s="7" t="s">
        <v>43</v>
      </c>
      <c r="BT30" s="7" t="s">
        <v>119</v>
      </c>
      <c r="BU30" s="7" t="s">
        <v>118</v>
      </c>
      <c r="BV30" s="7" t="s">
        <v>126</v>
      </c>
      <c r="BW30" s="7" t="s">
        <v>115</v>
      </c>
      <c r="BX30" s="7" t="s">
        <v>130</v>
      </c>
      <c r="BY30" s="7" t="s">
        <v>126</v>
      </c>
      <c r="BZ30" s="7" t="s">
        <v>126</v>
      </c>
      <c r="CA30" s="7" t="s">
        <v>59</v>
      </c>
      <c r="CB30" s="7" t="s">
        <v>59</v>
      </c>
      <c r="CC30" s="7" t="s">
        <v>138</v>
      </c>
      <c r="CD30" s="7" t="s">
        <v>134</v>
      </c>
      <c r="CE30" s="7" t="s">
        <v>123</v>
      </c>
      <c r="CF30" s="7" t="s">
        <v>94</v>
      </c>
      <c r="CG30" s="7" t="s">
        <v>84</v>
      </c>
      <c r="CH30" s="7" t="s">
        <v>37</v>
      </c>
      <c r="CI30" s="7" t="s">
        <v>47</v>
      </c>
      <c r="CJ30" s="7" t="s">
        <v>47</v>
      </c>
      <c r="CK30" s="7" t="s">
        <v>39</v>
      </c>
      <c r="CL30" s="7" t="s">
        <v>8</v>
      </c>
      <c r="CM30" s="7" t="s">
        <v>106</v>
      </c>
      <c r="CN30" s="7" t="s">
        <v>113</v>
      </c>
      <c r="CO30" s="7" t="s">
        <v>101</v>
      </c>
      <c r="CP30" s="7" t="s">
        <v>111</v>
      </c>
      <c r="CQ30" s="7" t="s">
        <v>48</v>
      </c>
      <c r="CR30" s="7" t="s">
        <v>59</v>
      </c>
      <c r="CS30" s="7" t="s">
        <v>53</v>
      </c>
      <c r="CT30" s="7" t="s">
        <v>91</v>
      </c>
      <c r="CU30" s="7" t="s">
        <v>116</v>
      </c>
      <c r="CV30" s="7" t="s">
        <v>32</v>
      </c>
      <c r="CW30" s="7" t="s">
        <v>58</v>
      </c>
      <c r="CX30" s="7" t="s">
        <v>106</v>
      </c>
      <c r="CY30" s="7" t="s">
        <v>37</v>
      </c>
      <c r="CZ30" s="7" t="s">
        <v>64</v>
      </c>
      <c r="DA30" s="7" t="s">
        <v>64</v>
      </c>
      <c r="DB30" s="7" t="s">
        <v>134</v>
      </c>
      <c r="DC30" s="7" t="s">
        <v>126</v>
      </c>
      <c r="DD30" s="7" t="s">
        <v>120</v>
      </c>
      <c r="DE30" s="7" t="s">
        <v>19</v>
      </c>
      <c r="DF30" s="7" t="s">
        <v>39</v>
      </c>
      <c r="DG30" s="7" t="s">
        <v>32</v>
      </c>
      <c r="DH30" s="7" t="s">
        <v>48</v>
      </c>
      <c r="DI30" s="7" t="s">
        <v>19</v>
      </c>
      <c r="DJ30" s="7" t="s">
        <v>64</v>
      </c>
      <c r="DK30" s="7" t="s">
        <v>48</v>
      </c>
      <c r="DL30" s="7" t="s">
        <v>32</v>
      </c>
      <c r="DM30" s="7" t="s">
        <v>19</v>
      </c>
      <c r="DN30" s="7" t="s">
        <v>103</v>
      </c>
      <c r="DO30" s="7" t="s">
        <v>127</v>
      </c>
      <c r="DP30" s="7" t="s">
        <v>19</v>
      </c>
      <c r="DQ30" s="7" t="s">
        <v>27</v>
      </c>
      <c r="DR30" s="7" t="s">
        <v>39</v>
      </c>
      <c r="DS30" s="7" t="s">
        <v>29</v>
      </c>
      <c r="DT30" s="7" t="s">
        <v>64</v>
      </c>
      <c r="DU30" s="7" t="s">
        <v>59</v>
      </c>
      <c r="DV30" s="7" t="s">
        <v>19</v>
      </c>
      <c r="DW30" s="7" t="s">
        <v>19</v>
      </c>
      <c r="DX30" s="7" t="s">
        <v>63</v>
      </c>
      <c r="DY30" s="7" t="s">
        <v>27</v>
      </c>
      <c r="DZ30" s="7" t="s">
        <v>39</v>
      </c>
      <c r="EA30" s="7" t="s">
        <v>43</v>
      </c>
      <c r="EB30" s="7" t="s">
        <v>39</v>
      </c>
      <c r="EC30" s="7" t="s">
        <v>8</v>
      </c>
      <c r="ED30" s="7" t="s">
        <v>58</v>
      </c>
      <c r="EE30" s="7" t="s">
        <v>63</v>
      </c>
      <c r="EF30" s="7" t="s">
        <v>62</v>
      </c>
      <c r="EG30" s="7" t="s">
        <v>61</v>
      </c>
      <c r="EH30" s="7" t="s">
        <v>58</v>
      </c>
      <c r="EI30" s="7" t="s">
        <v>62</v>
      </c>
      <c r="EJ30" s="7" t="s">
        <v>62</v>
      </c>
    </row>
    <row r="31" spans="1:140" ht="12.75" x14ac:dyDescent="0.2">
      <c r="A31" s="12">
        <v>26</v>
      </c>
      <c r="B31" s="8" t="s">
        <v>91</v>
      </c>
      <c r="C31" s="7" t="s">
        <v>132</v>
      </c>
      <c r="D31" s="7" t="s">
        <v>132</v>
      </c>
      <c r="E31" s="7" t="s">
        <v>93</v>
      </c>
      <c r="F31" s="7" t="s">
        <v>71</v>
      </c>
      <c r="G31" s="7" t="s">
        <v>83</v>
      </c>
      <c r="H31" s="7" t="s">
        <v>100</v>
      </c>
      <c r="I31" s="7" t="s">
        <v>83</v>
      </c>
      <c r="J31" s="7" t="s">
        <v>72</v>
      </c>
      <c r="K31" s="7" t="s">
        <v>122</v>
      </c>
      <c r="L31" s="7" t="s">
        <v>121</v>
      </c>
      <c r="M31" s="7" t="s">
        <v>106</v>
      </c>
      <c r="N31" s="7" t="s">
        <v>121</v>
      </c>
      <c r="O31" s="7" t="s">
        <v>121</v>
      </c>
      <c r="P31" s="7" t="s">
        <v>125</v>
      </c>
      <c r="Q31" s="7" t="s">
        <v>125</v>
      </c>
      <c r="R31" s="7" t="s">
        <v>132</v>
      </c>
      <c r="S31" s="7" t="s">
        <v>86</v>
      </c>
      <c r="T31" s="7" t="s">
        <v>133</v>
      </c>
      <c r="U31" s="7" t="s">
        <v>86</v>
      </c>
      <c r="V31" s="7" t="s">
        <v>132</v>
      </c>
      <c r="W31" s="7" t="s">
        <v>125</v>
      </c>
      <c r="X31" s="7" t="s">
        <v>96</v>
      </c>
      <c r="Y31" s="7" t="s">
        <v>109</v>
      </c>
      <c r="Z31" s="7" t="s">
        <v>84</v>
      </c>
      <c r="AA31" s="7" t="s">
        <v>85</v>
      </c>
      <c r="AB31" s="7" t="s">
        <v>133</v>
      </c>
      <c r="AC31" s="7" t="s">
        <v>71</v>
      </c>
      <c r="AD31" s="7" t="s">
        <v>111</v>
      </c>
      <c r="AE31" s="7" t="s">
        <v>91</v>
      </c>
      <c r="AF31" s="7" t="s">
        <v>121</v>
      </c>
      <c r="AG31" s="7" t="s">
        <v>129</v>
      </c>
      <c r="AH31" s="7" t="s">
        <v>137</v>
      </c>
      <c r="AI31" s="7" t="s">
        <v>100</v>
      </c>
      <c r="AJ31" s="7" t="s">
        <v>108</v>
      </c>
      <c r="AK31" s="7" t="s">
        <v>108</v>
      </c>
      <c r="AL31" s="7" t="s">
        <v>76</v>
      </c>
      <c r="AM31" s="7" t="s">
        <v>76</v>
      </c>
      <c r="AN31" s="7" t="s">
        <v>47</v>
      </c>
      <c r="AO31" s="7" t="s">
        <v>41</v>
      </c>
      <c r="AP31" s="7" t="s">
        <v>84</v>
      </c>
      <c r="AQ31" s="7" t="s">
        <v>130</v>
      </c>
      <c r="AR31" s="7" t="s">
        <v>137</v>
      </c>
      <c r="AS31" s="7" t="s">
        <v>130</v>
      </c>
      <c r="AT31" s="7" t="s">
        <v>137</v>
      </c>
      <c r="AU31" s="7" t="s">
        <v>41</v>
      </c>
      <c r="AV31" s="7" t="s">
        <v>100</v>
      </c>
      <c r="AW31" s="7" t="s">
        <v>120</v>
      </c>
      <c r="AX31" s="7" t="s">
        <v>123</v>
      </c>
      <c r="AY31" s="7" t="s">
        <v>136</v>
      </c>
      <c r="AZ31" s="7" t="s">
        <v>103</v>
      </c>
      <c r="BA31" s="7" t="s">
        <v>137</v>
      </c>
      <c r="BB31" s="7" t="s">
        <v>116</v>
      </c>
      <c r="BC31" s="7" t="s">
        <v>96</v>
      </c>
      <c r="BD31" s="7" t="s">
        <v>122</v>
      </c>
      <c r="BE31" s="7" t="s">
        <v>138</v>
      </c>
      <c r="BF31" s="7" t="s">
        <v>115</v>
      </c>
      <c r="BG31" s="7" t="s">
        <v>115</v>
      </c>
      <c r="BH31" s="7" t="s">
        <v>112</v>
      </c>
      <c r="BI31" s="7" t="s">
        <v>131</v>
      </c>
      <c r="BJ31" s="7" t="s">
        <v>91</v>
      </c>
      <c r="BK31" s="7" t="s">
        <v>53</v>
      </c>
      <c r="BL31" s="7" t="s">
        <v>106</v>
      </c>
      <c r="BM31" s="7" t="s">
        <v>85</v>
      </c>
      <c r="BN31" s="7" t="s">
        <v>41</v>
      </c>
      <c r="BO31" s="7" t="s">
        <v>101</v>
      </c>
      <c r="BP31" s="7" t="s">
        <v>90</v>
      </c>
      <c r="BQ31" s="7" t="s">
        <v>94</v>
      </c>
      <c r="BR31" s="7" t="s">
        <v>59</v>
      </c>
      <c r="BS31" s="7" t="s">
        <v>48</v>
      </c>
      <c r="BT31" s="7" t="s">
        <v>137</v>
      </c>
      <c r="BU31" s="7" t="s">
        <v>107</v>
      </c>
      <c r="BV31" s="7" t="s">
        <v>111</v>
      </c>
      <c r="BW31" s="7" t="s">
        <v>84</v>
      </c>
      <c r="BX31" s="7" t="s">
        <v>96</v>
      </c>
      <c r="BY31" s="7" t="s">
        <v>127</v>
      </c>
      <c r="BZ31" s="7" t="s">
        <v>101</v>
      </c>
      <c r="CA31" s="7" t="s">
        <v>123</v>
      </c>
      <c r="CB31" s="7" t="s">
        <v>118</v>
      </c>
      <c r="CC31" s="7" t="s">
        <v>122</v>
      </c>
      <c r="CD31" s="7" t="s">
        <v>111</v>
      </c>
      <c r="CE31" s="7" t="s">
        <v>94</v>
      </c>
      <c r="CF31" s="7" t="s">
        <v>138</v>
      </c>
      <c r="CG31" s="7" t="s">
        <v>83</v>
      </c>
      <c r="CH31" s="7" t="s">
        <v>134</v>
      </c>
      <c r="CI31" s="7" t="s">
        <v>126</v>
      </c>
      <c r="CJ31" s="7" t="s">
        <v>126</v>
      </c>
      <c r="CK31" s="7" t="s">
        <v>8</v>
      </c>
      <c r="CL31" s="7" t="s">
        <v>59</v>
      </c>
      <c r="CM31" s="7" t="s">
        <v>119</v>
      </c>
      <c r="CN31" s="7" t="s">
        <v>122</v>
      </c>
      <c r="CO31" s="7" t="s">
        <v>112</v>
      </c>
      <c r="CP31" s="7" t="s">
        <v>91</v>
      </c>
      <c r="CQ31" s="7" t="s">
        <v>47</v>
      </c>
      <c r="CR31" s="7" t="s">
        <v>118</v>
      </c>
      <c r="CS31" s="7" t="s">
        <v>106</v>
      </c>
      <c r="CT31" s="7" t="s">
        <v>129</v>
      </c>
      <c r="CU31" s="7" t="s">
        <v>129</v>
      </c>
      <c r="CV31" s="7" t="s">
        <v>136</v>
      </c>
      <c r="CW31" s="7" t="s">
        <v>19</v>
      </c>
      <c r="CX31" s="7" t="s">
        <v>102</v>
      </c>
      <c r="CY31" s="7" t="s">
        <v>134</v>
      </c>
      <c r="CZ31" s="7" t="s">
        <v>32</v>
      </c>
      <c r="DA31" s="7" t="s">
        <v>48</v>
      </c>
      <c r="DB31" s="7" t="s">
        <v>111</v>
      </c>
      <c r="DC31" s="7" t="s">
        <v>111</v>
      </c>
      <c r="DD31" s="7" t="s">
        <v>103</v>
      </c>
      <c r="DE31" s="7" t="s">
        <v>32</v>
      </c>
      <c r="DF31" s="7" t="s">
        <v>8</v>
      </c>
      <c r="DG31" s="7" t="s">
        <v>37</v>
      </c>
      <c r="DH31" s="7" t="s">
        <v>47</v>
      </c>
      <c r="DI31" s="7" t="s">
        <v>32</v>
      </c>
      <c r="DJ31" s="7" t="s">
        <v>32</v>
      </c>
      <c r="DK31" s="7" t="s">
        <v>37</v>
      </c>
      <c r="DL31" s="7" t="s">
        <v>37</v>
      </c>
      <c r="DM31" s="7" t="s">
        <v>53</v>
      </c>
      <c r="DN31" s="7" t="s">
        <v>113</v>
      </c>
      <c r="DO31" s="7" t="s">
        <v>112</v>
      </c>
      <c r="DP31" s="7" t="s">
        <v>59</v>
      </c>
      <c r="DQ31" s="7" t="s">
        <v>39</v>
      </c>
      <c r="DR31" s="7" t="s">
        <v>8</v>
      </c>
      <c r="DS31" s="7" t="s">
        <v>19</v>
      </c>
      <c r="DT31" s="7" t="s">
        <v>48</v>
      </c>
      <c r="DU31" s="7" t="s">
        <v>123</v>
      </c>
      <c r="DV31" s="7" t="s">
        <v>32</v>
      </c>
      <c r="DW31" s="7" t="s">
        <v>32</v>
      </c>
      <c r="DX31" s="7" t="s">
        <v>43</v>
      </c>
      <c r="DY31" s="7" t="s">
        <v>39</v>
      </c>
      <c r="DZ31" s="7" t="s">
        <v>8</v>
      </c>
      <c r="EA31" s="7" t="s">
        <v>48</v>
      </c>
      <c r="EB31" s="7" t="s">
        <v>8</v>
      </c>
      <c r="EC31" s="7" t="s">
        <v>59</v>
      </c>
      <c r="ED31" s="7" t="s">
        <v>19</v>
      </c>
      <c r="EE31" s="7" t="s">
        <v>43</v>
      </c>
      <c r="EF31" s="7" t="s">
        <v>64</v>
      </c>
      <c r="EG31" s="7" t="s">
        <v>64</v>
      </c>
      <c r="EH31" s="7" t="s">
        <v>19</v>
      </c>
      <c r="EI31" s="7" t="s">
        <v>64</v>
      </c>
      <c r="EJ31" s="7" t="s">
        <v>64</v>
      </c>
    </row>
    <row r="32" spans="1:140" ht="12.75" x14ac:dyDescent="0.2">
      <c r="A32" s="12">
        <v>27</v>
      </c>
      <c r="B32" s="8" t="s">
        <v>92</v>
      </c>
      <c r="C32" s="7" t="s">
        <v>128</v>
      </c>
      <c r="D32" s="7" t="s">
        <v>68</v>
      </c>
      <c r="E32" s="7" t="s">
        <v>98</v>
      </c>
      <c r="F32" s="7" t="s">
        <v>81</v>
      </c>
      <c r="G32" s="7" t="s">
        <v>74</v>
      </c>
      <c r="H32" s="7" t="s">
        <v>92</v>
      </c>
      <c r="I32" s="7" t="s">
        <v>74</v>
      </c>
      <c r="J32" s="7" t="s">
        <v>87</v>
      </c>
      <c r="K32" s="7" t="s">
        <v>71</v>
      </c>
      <c r="L32" s="7" t="s">
        <v>92</v>
      </c>
      <c r="M32" s="7" t="s">
        <v>101</v>
      </c>
      <c r="N32" s="7" t="s">
        <v>73</v>
      </c>
      <c r="O32" s="7" t="s">
        <v>73</v>
      </c>
      <c r="P32" s="7" t="s">
        <v>87</v>
      </c>
      <c r="Q32" s="7" t="s">
        <v>87</v>
      </c>
      <c r="R32" s="7" t="s">
        <v>68</v>
      </c>
      <c r="S32" s="7" t="s">
        <v>74</v>
      </c>
      <c r="T32" s="7" t="s">
        <v>98</v>
      </c>
      <c r="U32" s="7" t="s">
        <v>74</v>
      </c>
      <c r="V32" s="7" t="s">
        <v>68</v>
      </c>
      <c r="W32" s="7" t="s">
        <v>87</v>
      </c>
      <c r="X32" s="7" t="s">
        <v>83</v>
      </c>
      <c r="Y32" s="7" t="s">
        <v>132</v>
      </c>
      <c r="Z32" s="7" t="s">
        <v>93</v>
      </c>
      <c r="AA32" s="7" t="s">
        <v>95</v>
      </c>
      <c r="AB32" s="7" t="s">
        <v>70</v>
      </c>
      <c r="AC32" s="7" t="s">
        <v>79</v>
      </c>
      <c r="AD32" s="7" t="s">
        <v>122</v>
      </c>
      <c r="AE32" s="7" t="s">
        <v>121</v>
      </c>
      <c r="AF32" s="7" t="s">
        <v>92</v>
      </c>
      <c r="AG32" s="7" t="s">
        <v>105</v>
      </c>
      <c r="AH32" s="7" t="s">
        <v>84</v>
      </c>
      <c r="AI32" s="7" t="s">
        <v>69</v>
      </c>
      <c r="AJ32" s="7" t="s">
        <v>121</v>
      </c>
      <c r="AK32" s="7" t="s">
        <v>86</v>
      </c>
      <c r="AL32" s="7" t="s">
        <v>81</v>
      </c>
      <c r="AM32" s="7" t="s">
        <v>81</v>
      </c>
      <c r="AN32" s="7" t="s">
        <v>102</v>
      </c>
      <c r="AO32" s="7" t="s">
        <v>134</v>
      </c>
      <c r="AP32" s="7" t="s">
        <v>132</v>
      </c>
      <c r="AQ32" s="7" t="s">
        <v>84</v>
      </c>
      <c r="AR32" s="7" t="s">
        <v>122</v>
      </c>
      <c r="AS32" s="7" t="s">
        <v>84</v>
      </c>
      <c r="AT32" s="7" t="s">
        <v>109</v>
      </c>
      <c r="AU32" s="7" t="s">
        <v>119</v>
      </c>
      <c r="AV32" s="7" t="s">
        <v>95</v>
      </c>
      <c r="AW32" s="7" t="s">
        <v>111</v>
      </c>
      <c r="AX32" s="7" t="s">
        <v>111</v>
      </c>
      <c r="AY32" s="7" t="s">
        <v>103</v>
      </c>
      <c r="AZ32" s="7" t="s">
        <v>91</v>
      </c>
      <c r="BA32" s="7" t="s">
        <v>109</v>
      </c>
      <c r="BB32" s="7" t="s">
        <v>121</v>
      </c>
      <c r="BC32" s="7" t="s">
        <v>83</v>
      </c>
      <c r="BD32" s="7" t="s">
        <v>76</v>
      </c>
      <c r="BE32" s="7" t="s">
        <v>125</v>
      </c>
      <c r="BF32" s="7" t="s">
        <v>100</v>
      </c>
      <c r="BG32" s="7" t="s">
        <v>85</v>
      </c>
      <c r="BH32" s="7" t="s">
        <v>129</v>
      </c>
      <c r="BI32" s="7" t="s">
        <v>100</v>
      </c>
      <c r="BJ32" s="7" t="s">
        <v>121</v>
      </c>
      <c r="BK32" s="7" t="s">
        <v>120</v>
      </c>
      <c r="BL32" s="7" t="s">
        <v>103</v>
      </c>
      <c r="BM32" s="7" t="s">
        <v>95</v>
      </c>
      <c r="BN32" s="7" t="s">
        <v>119</v>
      </c>
      <c r="BO32" s="7" t="s">
        <v>116</v>
      </c>
      <c r="BP32" s="7" t="s">
        <v>138</v>
      </c>
      <c r="BQ32" s="7" t="s">
        <v>131</v>
      </c>
      <c r="BR32" s="7" t="s">
        <v>126</v>
      </c>
      <c r="BS32" s="7" t="s">
        <v>106</v>
      </c>
      <c r="BT32" s="7" t="s">
        <v>122</v>
      </c>
      <c r="BU32" s="7" t="s">
        <v>115</v>
      </c>
      <c r="BV32" s="7" t="s">
        <v>96</v>
      </c>
      <c r="BW32" s="7" t="s">
        <v>133</v>
      </c>
      <c r="BX32" s="7" t="s">
        <v>86</v>
      </c>
      <c r="BY32" s="7" t="s">
        <v>108</v>
      </c>
      <c r="BZ32" s="7" t="s">
        <v>108</v>
      </c>
      <c r="CA32" s="7" t="s">
        <v>111</v>
      </c>
      <c r="CB32" s="7" t="s">
        <v>111</v>
      </c>
      <c r="CC32" s="7" t="s">
        <v>71</v>
      </c>
      <c r="CD32" s="7" t="s">
        <v>96</v>
      </c>
      <c r="CE32" s="7" t="s">
        <v>115</v>
      </c>
      <c r="CF32" s="7" t="s">
        <v>84</v>
      </c>
      <c r="CG32" s="7" t="s">
        <v>74</v>
      </c>
      <c r="CH32" s="7" t="s">
        <v>138</v>
      </c>
      <c r="CI32" s="7" t="s">
        <v>137</v>
      </c>
      <c r="CJ32" s="7" t="s">
        <v>130</v>
      </c>
      <c r="CK32" s="7" t="s">
        <v>136</v>
      </c>
      <c r="CL32" s="7" t="s">
        <v>134</v>
      </c>
      <c r="CM32" s="7" t="s">
        <v>113</v>
      </c>
      <c r="CN32" s="7" t="s">
        <v>71</v>
      </c>
      <c r="CO32" s="7" t="s">
        <v>129</v>
      </c>
      <c r="CP32" s="7" t="s">
        <v>100</v>
      </c>
      <c r="CQ32" s="7" t="s">
        <v>107</v>
      </c>
      <c r="CR32" s="7" t="s">
        <v>127</v>
      </c>
      <c r="CS32" s="7" t="s">
        <v>101</v>
      </c>
      <c r="CT32" s="7" t="s">
        <v>117</v>
      </c>
      <c r="CU32" s="7" t="s">
        <v>117</v>
      </c>
      <c r="CV32" s="7" t="s">
        <v>103</v>
      </c>
      <c r="CW32" s="7" t="s">
        <v>41</v>
      </c>
      <c r="CX32" s="7" t="s">
        <v>112</v>
      </c>
      <c r="CY32" s="7" t="s">
        <v>138</v>
      </c>
      <c r="CZ32" s="7" t="s">
        <v>123</v>
      </c>
      <c r="DA32" s="7" t="s">
        <v>118</v>
      </c>
      <c r="DB32" s="7" t="s">
        <v>122</v>
      </c>
      <c r="DC32" s="7" t="s">
        <v>96</v>
      </c>
      <c r="DD32" s="7" t="s">
        <v>91</v>
      </c>
      <c r="DE32" s="7" t="s">
        <v>120</v>
      </c>
      <c r="DF32" s="7" t="s">
        <v>106</v>
      </c>
      <c r="DG32" s="7" t="s">
        <v>94</v>
      </c>
      <c r="DH32" s="7" t="s">
        <v>102</v>
      </c>
      <c r="DI32" s="7" t="s">
        <v>123</v>
      </c>
      <c r="DJ32" s="7" t="s">
        <v>123</v>
      </c>
      <c r="DK32" s="7" t="s">
        <v>107</v>
      </c>
      <c r="DL32" s="7" t="s">
        <v>94</v>
      </c>
      <c r="DM32" s="7" t="s">
        <v>126</v>
      </c>
      <c r="DN32" s="7" t="s">
        <v>129</v>
      </c>
      <c r="DO32" s="7" t="s">
        <v>85</v>
      </c>
      <c r="DP32" s="7" t="s">
        <v>126</v>
      </c>
      <c r="DQ32" s="7" t="s">
        <v>32</v>
      </c>
      <c r="DR32" s="7" t="s">
        <v>37</v>
      </c>
      <c r="DS32" s="7" t="s">
        <v>47</v>
      </c>
      <c r="DT32" s="7" t="s">
        <v>118</v>
      </c>
      <c r="DU32" s="7" t="s">
        <v>111</v>
      </c>
      <c r="DV32" s="7" t="s">
        <v>120</v>
      </c>
      <c r="DW32" s="7" t="s">
        <v>120</v>
      </c>
      <c r="DX32" s="7" t="s">
        <v>53</v>
      </c>
      <c r="DY32" s="7" t="s">
        <v>32</v>
      </c>
      <c r="DZ32" s="7" t="s">
        <v>37</v>
      </c>
      <c r="EA32" s="7" t="s">
        <v>106</v>
      </c>
      <c r="EB32" s="7" t="s">
        <v>136</v>
      </c>
      <c r="EC32" s="7" t="s">
        <v>126</v>
      </c>
      <c r="ED32" s="7" t="s">
        <v>41</v>
      </c>
      <c r="EE32" s="7" t="s">
        <v>53</v>
      </c>
      <c r="EF32" s="7" t="s">
        <v>59</v>
      </c>
      <c r="EG32" s="7" t="s">
        <v>59</v>
      </c>
      <c r="EH32" s="7" t="s">
        <v>41</v>
      </c>
      <c r="EI32" s="7" t="s">
        <v>59</v>
      </c>
      <c r="EJ32" s="7" t="s">
        <v>59</v>
      </c>
    </row>
    <row r="33" spans="1:140" ht="12.75" x14ac:dyDescent="0.2">
      <c r="A33" s="12">
        <v>28</v>
      </c>
      <c r="B33" s="8" t="s">
        <v>93</v>
      </c>
      <c r="C33" s="7" t="s">
        <v>74</v>
      </c>
      <c r="D33" s="7" t="s">
        <v>74</v>
      </c>
      <c r="E33" s="7" t="s">
        <v>79</v>
      </c>
      <c r="F33" s="7" t="s">
        <v>73</v>
      </c>
      <c r="G33" s="7" t="s">
        <v>92</v>
      </c>
      <c r="H33" s="7" t="s">
        <v>117</v>
      </c>
      <c r="I33" s="7" t="s">
        <v>92</v>
      </c>
      <c r="J33" s="7" t="s">
        <v>132</v>
      </c>
      <c r="K33" s="7" t="s">
        <v>86</v>
      </c>
      <c r="L33" s="7" t="s">
        <v>95</v>
      </c>
      <c r="M33" s="7" t="s">
        <v>107</v>
      </c>
      <c r="N33" s="7" t="s">
        <v>95</v>
      </c>
      <c r="O33" s="7" t="s">
        <v>95</v>
      </c>
      <c r="P33" s="7" t="s">
        <v>132</v>
      </c>
      <c r="Q33" s="7" t="s">
        <v>132</v>
      </c>
      <c r="R33" s="7" t="s">
        <v>74</v>
      </c>
      <c r="S33" s="7" t="s">
        <v>92</v>
      </c>
      <c r="T33" s="7" t="s">
        <v>81</v>
      </c>
      <c r="U33" s="7" t="s">
        <v>69</v>
      </c>
      <c r="V33" s="7" t="s">
        <v>74</v>
      </c>
      <c r="W33" s="7" t="s">
        <v>132</v>
      </c>
      <c r="X33" s="7" t="s">
        <v>121</v>
      </c>
      <c r="Y33" s="7" t="s">
        <v>83</v>
      </c>
      <c r="Z33" s="7" t="s">
        <v>71</v>
      </c>
      <c r="AA33" s="7" t="s">
        <v>87</v>
      </c>
      <c r="AB33" s="7" t="s">
        <v>81</v>
      </c>
      <c r="AC33" s="7" t="s">
        <v>74</v>
      </c>
      <c r="AD33" s="7" t="s">
        <v>108</v>
      </c>
      <c r="AE33" s="7" t="s">
        <v>129</v>
      </c>
      <c r="AF33" s="7" t="s">
        <v>105</v>
      </c>
      <c r="AG33" s="7" t="s">
        <v>93</v>
      </c>
      <c r="AH33" s="7" t="s">
        <v>96</v>
      </c>
      <c r="AI33" s="7" t="s">
        <v>117</v>
      </c>
      <c r="AJ33" s="7" t="s">
        <v>100</v>
      </c>
      <c r="AK33" s="7" t="s">
        <v>100</v>
      </c>
      <c r="AL33" s="7" t="s">
        <v>73</v>
      </c>
      <c r="AM33" s="7" t="s">
        <v>73</v>
      </c>
      <c r="AN33" s="7" t="s">
        <v>126</v>
      </c>
      <c r="AO33" s="7" t="s">
        <v>120</v>
      </c>
      <c r="AP33" s="7" t="s">
        <v>83</v>
      </c>
      <c r="AQ33" s="7" t="s">
        <v>122</v>
      </c>
      <c r="AR33" s="7" t="s">
        <v>96</v>
      </c>
      <c r="AS33" s="7" t="s">
        <v>122</v>
      </c>
      <c r="AT33" s="7" t="s">
        <v>96</v>
      </c>
      <c r="AU33" s="7" t="s">
        <v>126</v>
      </c>
      <c r="AV33" s="7" t="s">
        <v>87</v>
      </c>
      <c r="AW33" s="7" t="s">
        <v>101</v>
      </c>
      <c r="AX33" s="7" t="s">
        <v>101</v>
      </c>
      <c r="AY33" s="7" t="s">
        <v>102</v>
      </c>
      <c r="AZ33" s="7" t="s">
        <v>112</v>
      </c>
      <c r="BA33" s="7" t="s">
        <v>96</v>
      </c>
      <c r="BB33" s="7" t="s">
        <v>85</v>
      </c>
      <c r="BC33" s="7" t="s">
        <v>121</v>
      </c>
      <c r="BD33" s="7" t="s">
        <v>121</v>
      </c>
      <c r="BE33" s="7" t="s">
        <v>122</v>
      </c>
      <c r="BF33" s="7" t="s">
        <v>72</v>
      </c>
      <c r="BG33" s="7" t="s">
        <v>125</v>
      </c>
      <c r="BH33" s="7" t="s">
        <v>84</v>
      </c>
      <c r="BI33" s="7" t="s">
        <v>129</v>
      </c>
      <c r="BJ33" s="7" t="s">
        <v>85</v>
      </c>
      <c r="BK33" s="7" t="s">
        <v>118</v>
      </c>
      <c r="BL33" s="7" t="s">
        <v>107</v>
      </c>
      <c r="BM33" s="7" t="s">
        <v>87</v>
      </c>
      <c r="BN33" s="7" t="s">
        <v>126</v>
      </c>
      <c r="BO33" s="7" t="s">
        <v>115</v>
      </c>
      <c r="BP33" s="7" t="s">
        <v>137</v>
      </c>
      <c r="BQ33" s="7" t="s">
        <v>113</v>
      </c>
      <c r="BR33" s="7" t="s">
        <v>123</v>
      </c>
      <c r="BS33" s="7" t="s">
        <v>37</v>
      </c>
      <c r="BT33" s="7" t="s">
        <v>108</v>
      </c>
      <c r="BU33" s="7" t="s">
        <v>138</v>
      </c>
      <c r="BV33" s="7" t="s">
        <v>91</v>
      </c>
      <c r="BW33" s="7" t="s">
        <v>71</v>
      </c>
      <c r="BX33" s="7" t="s">
        <v>100</v>
      </c>
      <c r="BY33" s="7" t="s">
        <v>131</v>
      </c>
      <c r="BZ33" s="7" t="s">
        <v>115</v>
      </c>
      <c r="CA33" s="7" t="s">
        <v>103</v>
      </c>
      <c r="CB33" s="7" t="s">
        <v>103</v>
      </c>
      <c r="CC33" s="7" t="s">
        <v>121</v>
      </c>
      <c r="CD33" s="7" t="s">
        <v>91</v>
      </c>
      <c r="CE33" s="7" t="s">
        <v>113</v>
      </c>
      <c r="CF33" s="7" t="s">
        <v>122</v>
      </c>
      <c r="CG33" s="7" t="s">
        <v>92</v>
      </c>
      <c r="CH33" s="7" t="s">
        <v>137</v>
      </c>
      <c r="CI33" s="7" t="s">
        <v>111</v>
      </c>
      <c r="CJ33" s="7" t="s">
        <v>111</v>
      </c>
      <c r="CK33" s="7" t="s">
        <v>47</v>
      </c>
      <c r="CL33" s="7" t="s">
        <v>120</v>
      </c>
      <c r="CM33" s="7" t="s">
        <v>130</v>
      </c>
      <c r="CN33" s="7" t="s">
        <v>86</v>
      </c>
      <c r="CO33" s="7" t="s">
        <v>84</v>
      </c>
      <c r="CP33" s="7" t="s">
        <v>129</v>
      </c>
      <c r="CQ33" s="7" t="s">
        <v>134</v>
      </c>
      <c r="CR33" s="7" t="s">
        <v>94</v>
      </c>
      <c r="CS33" s="7" t="s">
        <v>94</v>
      </c>
      <c r="CT33" s="7" t="s">
        <v>133</v>
      </c>
      <c r="CU33" s="7" t="s">
        <v>133</v>
      </c>
      <c r="CV33" s="7" t="s">
        <v>102</v>
      </c>
      <c r="CW33" s="7" t="s">
        <v>59</v>
      </c>
      <c r="CX33" s="7" t="s">
        <v>130</v>
      </c>
      <c r="CY33" s="7" t="s">
        <v>137</v>
      </c>
      <c r="CZ33" s="7" t="s">
        <v>136</v>
      </c>
      <c r="DA33" s="7" t="s">
        <v>136</v>
      </c>
      <c r="DB33" s="7" t="s">
        <v>116</v>
      </c>
      <c r="DC33" s="7" t="s">
        <v>91</v>
      </c>
      <c r="DD33" s="7" t="s">
        <v>112</v>
      </c>
      <c r="DE33" s="7" t="s">
        <v>118</v>
      </c>
      <c r="DF33" s="7" t="s">
        <v>47</v>
      </c>
      <c r="DG33" s="7" t="s">
        <v>119</v>
      </c>
      <c r="DH33" s="7" t="s">
        <v>134</v>
      </c>
      <c r="DI33" s="7" t="s">
        <v>106</v>
      </c>
      <c r="DJ33" s="7" t="s">
        <v>106</v>
      </c>
      <c r="DK33" s="7" t="s">
        <v>90</v>
      </c>
      <c r="DL33" s="7" t="s">
        <v>119</v>
      </c>
      <c r="DM33" s="7" t="s">
        <v>123</v>
      </c>
      <c r="DN33" s="7" t="s">
        <v>84</v>
      </c>
      <c r="DO33" s="7" t="s">
        <v>125</v>
      </c>
      <c r="DP33" s="7" t="s">
        <v>123</v>
      </c>
      <c r="DQ33" s="7" t="s">
        <v>8</v>
      </c>
      <c r="DR33" s="7" t="s">
        <v>41</v>
      </c>
      <c r="DS33" s="7" t="s">
        <v>59</v>
      </c>
      <c r="DT33" s="7" t="s">
        <v>37</v>
      </c>
      <c r="DU33" s="7" t="s">
        <v>103</v>
      </c>
      <c r="DV33" s="7" t="s">
        <v>106</v>
      </c>
      <c r="DW33" s="7" t="s">
        <v>118</v>
      </c>
      <c r="DX33" s="7" t="s">
        <v>48</v>
      </c>
      <c r="DY33" s="7" t="s">
        <v>48</v>
      </c>
      <c r="DZ33" s="7" t="s">
        <v>41</v>
      </c>
      <c r="EA33" s="7" t="s">
        <v>37</v>
      </c>
      <c r="EB33" s="7" t="s">
        <v>47</v>
      </c>
      <c r="EC33" s="7" t="s">
        <v>120</v>
      </c>
      <c r="ED33" s="7" t="s">
        <v>59</v>
      </c>
      <c r="EE33" s="7" t="s">
        <v>32</v>
      </c>
      <c r="EF33" s="7" t="s">
        <v>32</v>
      </c>
      <c r="EG33" s="7" t="s">
        <v>32</v>
      </c>
      <c r="EH33" s="7" t="s">
        <v>53</v>
      </c>
      <c r="EI33" s="7" t="s">
        <v>32</v>
      </c>
      <c r="EJ33" s="7" t="s">
        <v>32</v>
      </c>
    </row>
    <row r="34" spans="1:140" ht="12.75" x14ac:dyDescent="0.2">
      <c r="A34" s="12">
        <v>29</v>
      </c>
      <c r="B34" s="8" t="s">
        <v>94</v>
      </c>
      <c r="C34" s="7" t="s">
        <v>100</v>
      </c>
      <c r="D34" s="7" t="s">
        <v>100</v>
      </c>
      <c r="E34" s="7" t="s">
        <v>121</v>
      </c>
      <c r="F34" s="7" t="s">
        <v>129</v>
      </c>
      <c r="G34" s="7" t="s">
        <v>72</v>
      </c>
      <c r="H34" s="7" t="s">
        <v>109</v>
      </c>
      <c r="I34" s="7" t="s">
        <v>129</v>
      </c>
      <c r="J34" s="7" t="s">
        <v>108</v>
      </c>
      <c r="K34" s="7" t="s">
        <v>112</v>
      </c>
      <c r="L34" s="7" t="s">
        <v>84</v>
      </c>
      <c r="M34" s="7" t="s">
        <v>59</v>
      </c>
      <c r="N34" s="7" t="s">
        <v>84</v>
      </c>
      <c r="O34" s="7" t="s">
        <v>84</v>
      </c>
      <c r="P34" s="7" t="s">
        <v>108</v>
      </c>
      <c r="Q34" s="7" t="s">
        <v>108</v>
      </c>
      <c r="R34" s="7" t="s">
        <v>85</v>
      </c>
      <c r="S34" s="7" t="s">
        <v>125</v>
      </c>
      <c r="T34" s="7" t="s">
        <v>121</v>
      </c>
      <c r="U34" s="7" t="s">
        <v>125</v>
      </c>
      <c r="V34" s="7" t="s">
        <v>85</v>
      </c>
      <c r="W34" s="7" t="s">
        <v>116</v>
      </c>
      <c r="X34" s="7" t="s">
        <v>113</v>
      </c>
      <c r="Y34" s="7" t="s">
        <v>115</v>
      </c>
      <c r="Z34" s="7" t="s">
        <v>91</v>
      </c>
      <c r="AA34" s="7" t="s">
        <v>122</v>
      </c>
      <c r="AB34" s="7" t="s">
        <v>100</v>
      </c>
      <c r="AC34" s="7" t="s">
        <v>85</v>
      </c>
      <c r="AD34" s="7" t="s">
        <v>102</v>
      </c>
      <c r="AE34" s="7" t="s">
        <v>137</v>
      </c>
      <c r="AF34" s="7" t="s">
        <v>84</v>
      </c>
      <c r="AG34" s="7" t="s">
        <v>96</v>
      </c>
      <c r="AH34" s="7" t="s">
        <v>94</v>
      </c>
      <c r="AI34" s="7" t="s">
        <v>122</v>
      </c>
      <c r="AJ34" s="7" t="s">
        <v>138</v>
      </c>
      <c r="AK34" s="7" t="s">
        <v>138</v>
      </c>
      <c r="AL34" s="7" t="s">
        <v>129</v>
      </c>
      <c r="AM34" s="7" t="s">
        <v>129</v>
      </c>
      <c r="AN34" s="7" t="s">
        <v>32</v>
      </c>
      <c r="AO34" s="7" t="s">
        <v>48</v>
      </c>
      <c r="AP34" s="7" t="s">
        <v>131</v>
      </c>
      <c r="AQ34" s="7" t="s">
        <v>103</v>
      </c>
      <c r="AR34" s="7" t="s">
        <v>107</v>
      </c>
      <c r="AS34" s="7" t="s">
        <v>103</v>
      </c>
      <c r="AT34" s="7" t="s">
        <v>94</v>
      </c>
      <c r="AU34" s="7" t="s">
        <v>48</v>
      </c>
      <c r="AV34" s="7" t="s">
        <v>122</v>
      </c>
      <c r="AW34" s="7" t="s">
        <v>47</v>
      </c>
      <c r="AX34" s="7" t="s">
        <v>47</v>
      </c>
      <c r="AY34" s="7" t="s">
        <v>53</v>
      </c>
      <c r="AZ34" s="7" t="s">
        <v>126</v>
      </c>
      <c r="BA34" s="7" t="s">
        <v>94</v>
      </c>
      <c r="BB34" s="7" t="s">
        <v>130</v>
      </c>
      <c r="BC34" s="7" t="s">
        <v>113</v>
      </c>
      <c r="BD34" s="7" t="s">
        <v>112</v>
      </c>
      <c r="BE34" s="7" t="s">
        <v>101</v>
      </c>
      <c r="BF34" s="7" t="s">
        <v>137</v>
      </c>
      <c r="BG34" s="7" t="s">
        <v>111</v>
      </c>
      <c r="BH34" s="7" t="s">
        <v>111</v>
      </c>
      <c r="BI34" s="7" t="s">
        <v>137</v>
      </c>
      <c r="BJ34" s="7" t="s">
        <v>130</v>
      </c>
      <c r="BK34" s="7" t="s">
        <v>8</v>
      </c>
      <c r="BL34" s="7" t="s">
        <v>59</v>
      </c>
      <c r="BM34" s="7" t="s">
        <v>122</v>
      </c>
      <c r="BN34" s="7" t="s">
        <v>48</v>
      </c>
      <c r="BO34" s="7" t="s">
        <v>126</v>
      </c>
      <c r="BP34" s="7" t="s">
        <v>106</v>
      </c>
      <c r="BQ34" s="7" t="s">
        <v>120</v>
      </c>
      <c r="BR34" s="7" t="s">
        <v>8</v>
      </c>
      <c r="BS34" s="7" t="s">
        <v>64</v>
      </c>
      <c r="BT34" s="7" t="s">
        <v>107</v>
      </c>
      <c r="BU34" s="7" t="s">
        <v>120</v>
      </c>
      <c r="BV34" s="7" t="s">
        <v>90</v>
      </c>
      <c r="BW34" s="7" t="s">
        <v>91</v>
      </c>
      <c r="BX34" s="7" t="s">
        <v>138</v>
      </c>
      <c r="BY34" s="7" t="s">
        <v>134</v>
      </c>
      <c r="BZ34" s="7" t="s">
        <v>134</v>
      </c>
      <c r="CA34" s="7" t="s">
        <v>41</v>
      </c>
      <c r="CB34" s="7" t="s">
        <v>41</v>
      </c>
      <c r="CC34" s="7" t="s">
        <v>112</v>
      </c>
      <c r="CD34" s="7" t="s">
        <v>119</v>
      </c>
      <c r="CE34" s="7" t="s">
        <v>120</v>
      </c>
      <c r="CF34" s="7" t="s">
        <v>103</v>
      </c>
      <c r="CG34" s="7" t="s">
        <v>129</v>
      </c>
      <c r="CH34" s="7" t="s">
        <v>106</v>
      </c>
      <c r="CI34" s="7" t="s">
        <v>37</v>
      </c>
      <c r="CJ34" s="7" t="s">
        <v>136</v>
      </c>
      <c r="CK34" s="7" t="s">
        <v>64</v>
      </c>
      <c r="CL34" s="7" t="s">
        <v>8</v>
      </c>
      <c r="CM34" s="7" t="s">
        <v>118</v>
      </c>
      <c r="CN34" s="7" t="s">
        <v>112</v>
      </c>
      <c r="CO34" s="7" t="s">
        <v>111</v>
      </c>
      <c r="CP34" s="7" t="s">
        <v>137</v>
      </c>
      <c r="CQ34" s="7" t="s">
        <v>32</v>
      </c>
      <c r="CR34" s="7" t="s">
        <v>41</v>
      </c>
      <c r="CS34" s="7" t="s">
        <v>59</v>
      </c>
      <c r="CT34" s="7" t="s">
        <v>96</v>
      </c>
      <c r="CU34" s="7" t="s">
        <v>96</v>
      </c>
      <c r="CV34" s="7" t="s">
        <v>59</v>
      </c>
      <c r="CW34" s="7" t="s">
        <v>4</v>
      </c>
      <c r="CX34" s="7" t="s">
        <v>123</v>
      </c>
      <c r="CY34" s="7" t="s">
        <v>106</v>
      </c>
      <c r="CZ34" s="7" t="s">
        <v>19</v>
      </c>
      <c r="DA34" s="7" t="s">
        <v>19</v>
      </c>
      <c r="DB34" s="7" t="s">
        <v>102</v>
      </c>
      <c r="DC34" s="7" t="s">
        <v>119</v>
      </c>
      <c r="DD34" s="7" t="s">
        <v>126</v>
      </c>
      <c r="DE34" s="7" t="s">
        <v>19</v>
      </c>
      <c r="DF34" s="7" t="s">
        <v>64</v>
      </c>
      <c r="DG34" s="7" t="s">
        <v>32</v>
      </c>
      <c r="DH34" s="7" t="s">
        <v>32</v>
      </c>
      <c r="DI34" s="7" t="s">
        <v>19</v>
      </c>
      <c r="DJ34" s="7" t="s">
        <v>19</v>
      </c>
      <c r="DK34" s="7" t="s">
        <v>32</v>
      </c>
      <c r="DL34" s="7" t="s">
        <v>53</v>
      </c>
      <c r="DM34" s="7" t="s">
        <v>8</v>
      </c>
      <c r="DN34" s="7" t="s">
        <v>111</v>
      </c>
      <c r="DO34" s="7" t="s">
        <v>111</v>
      </c>
      <c r="DP34" s="7" t="s">
        <v>8</v>
      </c>
      <c r="DQ34" s="7" t="s">
        <v>63</v>
      </c>
      <c r="DR34" s="7" t="s">
        <v>39</v>
      </c>
      <c r="DS34" s="7" t="s">
        <v>39</v>
      </c>
      <c r="DT34" s="7" t="s">
        <v>19</v>
      </c>
      <c r="DU34" s="7" t="s">
        <v>41</v>
      </c>
      <c r="DV34" s="7" t="s">
        <v>19</v>
      </c>
      <c r="DW34" s="7" t="s">
        <v>19</v>
      </c>
      <c r="DX34" s="7" t="s">
        <v>62</v>
      </c>
      <c r="DY34" s="7" t="s">
        <v>61</v>
      </c>
      <c r="DZ34" s="7" t="s">
        <v>43</v>
      </c>
      <c r="EA34" s="7" t="s">
        <v>64</v>
      </c>
      <c r="EB34" s="7" t="s">
        <v>43</v>
      </c>
      <c r="EC34" s="7" t="s">
        <v>8</v>
      </c>
      <c r="ED34" s="7" t="s">
        <v>4</v>
      </c>
      <c r="EE34" s="7" t="s">
        <v>62</v>
      </c>
      <c r="EF34" s="7" t="s">
        <v>58</v>
      </c>
      <c r="EG34" s="7" t="s">
        <v>23</v>
      </c>
      <c r="EH34" s="7" t="s">
        <v>4</v>
      </c>
      <c r="EI34" s="7" t="s">
        <v>58</v>
      </c>
      <c r="EJ34" s="7" t="s">
        <v>58</v>
      </c>
    </row>
    <row r="35" spans="1:140" ht="12.75" x14ac:dyDescent="0.2">
      <c r="A35" s="12">
        <v>30</v>
      </c>
      <c r="B35" s="8" t="s">
        <v>95</v>
      </c>
      <c r="C35" s="7" t="s">
        <v>68</v>
      </c>
      <c r="D35" s="7" t="s">
        <v>79</v>
      </c>
      <c r="E35" s="7" t="s">
        <v>70</v>
      </c>
      <c r="F35" s="7" t="s">
        <v>74</v>
      </c>
      <c r="G35" s="7" t="s">
        <v>74</v>
      </c>
      <c r="H35" s="7" t="s">
        <v>95</v>
      </c>
      <c r="I35" s="7" t="s">
        <v>74</v>
      </c>
      <c r="J35" s="7" t="s">
        <v>87</v>
      </c>
      <c r="K35" s="7" t="s">
        <v>76</v>
      </c>
      <c r="L35" s="7" t="s">
        <v>92</v>
      </c>
      <c r="M35" s="7" t="s">
        <v>103</v>
      </c>
      <c r="N35" s="7" t="s">
        <v>92</v>
      </c>
      <c r="O35" s="7" t="s">
        <v>92</v>
      </c>
      <c r="P35" s="7" t="s">
        <v>93</v>
      </c>
      <c r="Q35" s="7" t="s">
        <v>93</v>
      </c>
      <c r="R35" s="7" t="s">
        <v>81</v>
      </c>
      <c r="S35" s="7" t="s">
        <v>73</v>
      </c>
      <c r="T35" s="7" t="s">
        <v>128</v>
      </c>
      <c r="U35" s="7" t="s">
        <v>73</v>
      </c>
      <c r="V35" s="7" t="s">
        <v>79</v>
      </c>
      <c r="W35" s="7" t="s">
        <v>133</v>
      </c>
      <c r="X35" s="7" t="s">
        <v>86</v>
      </c>
      <c r="Y35" s="7" t="s">
        <v>71</v>
      </c>
      <c r="Z35" s="7" t="s">
        <v>133</v>
      </c>
      <c r="AA35" s="7" t="s">
        <v>117</v>
      </c>
      <c r="AB35" s="7" t="s">
        <v>68</v>
      </c>
      <c r="AC35" s="7" t="s">
        <v>81</v>
      </c>
      <c r="AD35" s="7" t="s">
        <v>96</v>
      </c>
      <c r="AE35" s="7" t="s">
        <v>100</v>
      </c>
      <c r="AF35" s="7" t="s">
        <v>69</v>
      </c>
      <c r="AG35" s="7" t="s">
        <v>117</v>
      </c>
      <c r="AH35" s="7" t="s">
        <v>122</v>
      </c>
      <c r="AI35" s="7" t="s">
        <v>95</v>
      </c>
      <c r="AJ35" s="7" t="s">
        <v>121</v>
      </c>
      <c r="AK35" s="7" t="s">
        <v>121</v>
      </c>
      <c r="AL35" s="7" t="s">
        <v>74</v>
      </c>
      <c r="AM35" s="7" t="s">
        <v>74</v>
      </c>
      <c r="AN35" s="7" t="s">
        <v>119</v>
      </c>
      <c r="AO35" s="7" t="s">
        <v>126</v>
      </c>
      <c r="AP35" s="7" t="s">
        <v>132</v>
      </c>
      <c r="AQ35" s="7" t="s">
        <v>84</v>
      </c>
      <c r="AR35" s="7" t="s">
        <v>122</v>
      </c>
      <c r="AS35" s="7" t="s">
        <v>109</v>
      </c>
      <c r="AT35" s="7" t="s">
        <v>122</v>
      </c>
      <c r="AU35" s="7" t="s">
        <v>90</v>
      </c>
      <c r="AV35" s="7" t="s">
        <v>95</v>
      </c>
      <c r="AW35" s="7" t="s">
        <v>111</v>
      </c>
      <c r="AX35" s="7" t="s">
        <v>111</v>
      </c>
      <c r="AY35" s="7" t="s">
        <v>94</v>
      </c>
      <c r="AZ35" s="7" t="s">
        <v>91</v>
      </c>
      <c r="BA35" s="7" t="s">
        <v>122</v>
      </c>
      <c r="BB35" s="7" t="s">
        <v>121</v>
      </c>
      <c r="BC35" s="7" t="s">
        <v>86</v>
      </c>
      <c r="BD35" s="7" t="s">
        <v>83</v>
      </c>
      <c r="BE35" s="7" t="s">
        <v>84</v>
      </c>
      <c r="BF35" s="7" t="s">
        <v>85</v>
      </c>
      <c r="BG35" s="7" t="s">
        <v>129</v>
      </c>
      <c r="BH35" s="7" t="s">
        <v>129</v>
      </c>
      <c r="BI35" s="7" t="s">
        <v>85</v>
      </c>
      <c r="BJ35" s="7" t="s">
        <v>100</v>
      </c>
      <c r="BK35" s="7" t="s">
        <v>120</v>
      </c>
      <c r="BL35" s="7" t="s">
        <v>103</v>
      </c>
      <c r="BM35" s="7" t="s">
        <v>105</v>
      </c>
      <c r="BN35" s="7" t="s">
        <v>134</v>
      </c>
      <c r="BO35" s="7" t="s">
        <v>91</v>
      </c>
      <c r="BP35" s="7" t="s">
        <v>138</v>
      </c>
      <c r="BQ35" s="7" t="s">
        <v>115</v>
      </c>
      <c r="BR35" s="7" t="s">
        <v>126</v>
      </c>
      <c r="BS35" s="7" t="s">
        <v>136</v>
      </c>
      <c r="BT35" s="7" t="s">
        <v>122</v>
      </c>
      <c r="BU35" s="7" t="s">
        <v>112</v>
      </c>
      <c r="BV35" s="7" t="s">
        <v>108</v>
      </c>
      <c r="BW35" s="7" t="s">
        <v>132</v>
      </c>
      <c r="BX35" s="7" t="s">
        <v>121</v>
      </c>
      <c r="BY35" s="7" t="s">
        <v>116</v>
      </c>
      <c r="BZ35" s="7" t="s">
        <v>91</v>
      </c>
      <c r="CA35" s="7" t="s">
        <v>127</v>
      </c>
      <c r="CB35" s="7" t="s">
        <v>101</v>
      </c>
      <c r="CC35" s="7" t="s">
        <v>83</v>
      </c>
      <c r="CD35" s="7" t="s">
        <v>96</v>
      </c>
      <c r="CE35" s="7" t="s">
        <v>112</v>
      </c>
      <c r="CF35" s="7" t="s">
        <v>84</v>
      </c>
      <c r="CG35" s="7" t="s">
        <v>74</v>
      </c>
      <c r="CH35" s="7" t="s">
        <v>130</v>
      </c>
      <c r="CI35" s="7" t="s">
        <v>137</v>
      </c>
      <c r="CJ35" s="7" t="s">
        <v>137</v>
      </c>
      <c r="CK35" s="7" t="s">
        <v>37</v>
      </c>
      <c r="CL35" s="7" t="s">
        <v>126</v>
      </c>
      <c r="CM35" s="7" t="s">
        <v>138</v>
      </c>
      <c r="CN35" s="7" t="s">
        <v>76</v>
      </c>
      <c r="CO35" s="7" t="s">
        <v>72</v>
      </c>
      <c r="CP35" s="7" t="s">
        <v>100</v>
      </c>
      <c r="CQ35" s="7" t="s">
        <v>102</v>
      </c>
      <c r="CR35" s="7" t="s">
        <v>101</v>
      </c>
      <c r="CS35" s="7" t="s">
        <v>103</v>
      </c>
      <c r="CT35" s="7" t="s">
        <v>87</v>
      </c>
      <c r="CU35" s="7" t="s">
        <v>87</v>
      </c>
      <c r="CV35" s="7" t="s">
        <v>94</v>
      </c>
      <c r="CW35" s="7" t="s">
        <v>41</v>
      </c>
      <c r="CX35" s="7" t="s">
        <v>113</v>
      </c>
      <c r="CY35" s="7" t="s">
        <v>130</v>
      </c>
      <c r="CZ35" s="7" t="s">
        <v>118</v>
      </c>
      <c r="DA35" s="7" t="s">
        <v>106</v>
      </c>
      <c r="DB35" s="7" t="s">
        <v>96</v>
      </c>
      <c r="DC35" s="7" t="s">
        <v>108</v>
      </c>
      <c r="DD35" s="7" t="s">
        <v>131</v>
      </c>
      <c r="DE35" s="7" t="s">
        <v>123</v>
      </c>
      <c r="DF35" s="7" t="s">
        <v>136</v>
      </c>
      <c r="DG35" s="7" t="s">
        <v>107</v>
      </c>
      <c r="DH35" s="7" t="s">
        <v>119</v>
      </c>
      <c r="DI35" s="7" t="s">
        <v>123</v>
      </c>
      <c r="DJ35" s="7" t="s">
        <v>118</v>
      </c>
      <c r="DK35" s="7" t="s">
        <v>102</v>
      </c>
      <c r="DL35" s="7" t="s">
        <v>107</v>
      </c>
      <c r="DM35" s="7" t="s">
        <v>120</v>
      </c>
      <c r="DN35" s="7" t="s">
        <v>125</v>
      </c>
      <c r="DO35" s="7" t="s">
        <v>129</v>
      </c>
      <c r="DP35" s="7" t="s">
        <v>120</v>
      </c>
      <c r="DQ35" s="7" t="s">
        <v>48</v>
      </c>
      <c r="DR35" s="7" t="s">
        <v>47</v>
      </c>
      <c r="DS35" s="7" t="s">
        <v>41</v>
      </c>
      <c r="DT35" s="7" t="s">
        <v>106</v>
      </c>
      <c r="DU35" s="7" t="s">
        <v>111</v>
      </c>
      <c r="DV35" s="7" t="s">
        <v>123</v>
      </c>
      <c r="DW35" s="7" t="s">
        <v>123</v>
      </c>
      <c r="DX35" s="7" t="s">
        <v>32</v>
      </c>
      <c r="DY35" s="7" t="s">
        <v>32</v>
      </c>
      <c r="DZ35" s="7" t="s">
        <v>37</v>
      </c>
      <c r="EA35" s="7" t="s">
        <v>106</v>
      </c>
      <c r="EB35" s="7" t="s">
        <v>37</v>
      </c>
      <c r="EC35" s="7" t="s">
        <v>126</v>
      </c>
      <c r="ED35" s="7" t="s">
        <v>41</v>
      </c>
      <c r="EE35" s="7" t="s">
        <v>32</v>
      </c>
      <c r="EF35" s="7" t="s">
        <v>53</v>
      </c>
      <c r="EG35" s="7" t="s">
        <v>53</v>
      </c>
      <c r="EH35" s="7" t="s">
        <v>59</v>
      </c>
      <c r="EI35" s="7" t="s">
        <v>59</v>
      </c>
      <c r="EJ35" s="7" t="s">
        <v>59</v>
      </c>
    </row>
    <row r="36" spans="1:140" ht="12.75" x14ac:dyDescent="0.2">
      <c r="A36" s="12">
        <v>31</v>
      </c>
      <c r="B36" s="8" t="s">
        <v>96</v>
      </c>
      <c r="C36" s="7" t="s">
        <v>93</v>
      </c>
      <c r="D36" s="7" t="s">
        <v>133</v>
      </c>
      <c r="E36" s="7" t="s">
        <v>87</v>
      </c>
      <c r="F36" s="7" t="s">
        <v>132</v>
      </c>
      <c r="G36" s="7" t="s">
        <v>71</v>
      </c>
      <c r="H36" s="7" t="s">
        <v>121</v>
      </c>
      <c r="I36" s="7" t="s">
        <v>71</v>
      </c>
      <c r="J36" s="7" t="s">
        <v>129</v>
      </c>
      <c r="K36" s="7" t="s">
        <v>97</v>
      </c>
      <c r="L36" s="7" t="s">
        <v>86</v>
      </c>
      <c r="M36" s="7" t="s">
        <v>118</v>
      </c>
      <c r="N36" s="7" t="s">
        <v>83</v>
      </c>
      <c r="O36" s="7" t="s">
        <v>86</v>
      </c>
      <c r="P36" s="7" t="s">
        <v>129</v>
      </c>
      <c r="Q36" s="7" t="s">
        <v>129</v>
      </c>
      <c r="R36" s="7" t="s">
        <v>133</v>
      </c>
      <c r="S36" s="7" t="s">
        <v>76</v>
      </c>
      <c r="T36" s="7" t="s">
        <v>87</v>
      </c>
      <c r="U36" s="7" t="s">
        <v>83</v>
      </c>
      <c r="V36" s="7" t="s">
        <v>133</v>
      </c>
      <c r="W36" s="7" t="s">
        <v>129</v>
      </c>
      <c r="X36" s="7" t="s">
        <v>122</v>
      </c>
      <c r="Y36" s="7" t="s">
        <v>84</v>
      </c>
      <c r="Z36" s="7" t="s">
        <v>72</v>
      </c>
      <c r="AA36" s="7" t="s">
        <v>100</v>
      </c>
      <c r="AB36" s="7" t="s">
        <v>87</v>
      </c>
      <c r="AC36" s="7" t="s">
        <v>132</v>
      </c>
      <c r="AD36" s="7" t="s">
        <v>137</v>
      </c>
      <c r="AE36" s="7" t="s">
        <v>108</v>
      </c>
      <c r="AF36" s="7" t="s">
        <v>121</v>
      </c>
      <c r="AG36" s="7" t="s">
        <v>100</v>
      </c>
      <c r="AH36" s="7" t="s">
        <v>138</v>
      </c>
      <c r="AI36" s="7" t="s">
        <v>121</v>
      </c>
      <c r="AJ36" s="7" t="s">
        <v>96</v>
      </c>
      <c r="AK36" s="7" t="s">
        <v>96</v>
      </c>
      <c r="AL36" s="7" t="s">
        <v>132</v>
      </c>
      <c r="AM36" s="7" t="s">
        <v>132</v>
      </c>
      <c r="AN36" s="7" t="s">
        <v>37</v>
      </c>
      <c r="AO36" s="7" t="s">
        <v>41</v>
      </c>
      <c r="AP36" s="7" t="s">
        <v>84</v>
      </c>
      <c r="AQ36" s="7" t="s">
        <v>138</v>
      </c>
      <c r="AR36" s="7" t="s">
        <v>130</v>
      </c>
      <c r="AS36" s="7" t="s">
        <v>138</v>
      </c>
      <c r="AT36" s="7" t="s">
        <v>130</v>
      </c>
      <c r="AU36" s="7" t="s">
        <v>47</v>
      </c>
      <c r="AV36" s="7" t="s">
        <v>121</v>
      </c>
      <c r="AW36" s="7" t="s">
        <v>126</v>
      </c>
      <c r="AX36" s="7" t="s">
        <v>120</v>
      </c>
      <c r="AY36" s="7" t="s">
        <v>106</v>
      </c>
      <c r="AZ36" s="7" t="s">
        <v>127</v>
      </c>
      <c r="BA36" s="7" t="s">
        <v>130</v>
      </c>
      <c r="BB36" s="7" t="s">
        <v>96</v>
      </c>
      <c r="BC36" s="7" t="s">
        <v>122</v>
      </c>
      <c r="BD36" s="7" t="s">
        <v>122</v>
      </c>
      <c r="BE36" s="7" t="s">
        <v>113</v>
      </c>
      <c r="BF36" s="7" t="s">
        <v>91</v>
      </c>
      <c r="BG36" s="7" t="s">
        <v>91</v>
      </c>
      <c r="BH36" s="7" t="s">
        <v>115</v>
      </c>
      <c r="BI36" s="7" t="s">
        <v>91</v>
      </c>
      <c r="BJ36" s="7" t="s">
        <v>108</v>
      </c>
      <c r="BK36" s="7" t="s">
        <v>59</v>
      </c>
      <c r="BL36" s="7" t="s">
        <v>118</v>
      </c>
      <c r="BM36" s="7" t="s">
        <v>100</v>
      </c>
      <c r="BN36" s="7" t="s">
        <v>47</v>
      </c>
      <c r="BO36" s="7" t="s">
        <v>111</v>
      </c>
      <c r="BP36" s="7" t="s">
        <v>102</v>
      </c>
      <c r="BQ36" s="7" t="s">
        <v>103</v>
      </c>
      <c r="BR36" s="7" t="s">
        <v>41</v>
      </c>
      <c r="BS36" s="7" t="s">
        <v>48</v>
      </c>
      <c r="BT36" s="7" t="s">
        <v>137</v>
      </c>
      <c r="BU36" s="7" t="s">
        <v>103</v>
      </c>
      <c r="BV36" s="7" t="s">
        <v>111</v>
      </c>
      <c r="BW36" s="7" t="s">
        <v>125</v>
      </c>
      <c r="BX36" s="7" t="s">
        <v>122</v>
      </c>
      <c r="BY36" s="7" t="s">
        <v>111</v>
      </c>
      <c r="BZ36" s="7" t="s">
        <v>111</v>
      </c>
      <c r="CA36" s="7" t="s">
        <v>120</v>
      </c>
      <c r="CB36" s="7" t="s">
        <v>123</v>
      </c>
      <c r="CC36" s="7" t="s">
        <v>109</v>
      </c>
      <c r="CD36" s="7" t="s">
        <v>137</v>
      </c>
      <c r="CE36" s="7" t="s">
        <v>103</v>
      </c>
      <c r="CF36" s="7" t="s">
        <v>113</v>
      </c>
      <c r="CG36" s="7" t="s">
        <v>71</v>
      </c>
      <c r="CH36" s="7" t="s">
        <v>119</v>
      </c>
      <c r="CI36" s="7" t="s">
        <v>126</v>
      </c>
      <c r="CJ36" s="7" t="s">
        <v>134</v>
      </c>
      <c r="CK36" s="7" t="s">
        <v>48</v>
      </c>
      <c r="CL36" s="7" t="s">
        <v>41</v>
      </c>
      <c r="CM36" s="7" t="s">
        <v>107</v>
      </c>
      <c r="CN36" s="7" t="s">
        <v>84</v>
      </c>
      <c r="CO36" s="7" t="s">
        <v>115</v>
      </c>
      <c r="CP36" s="7" t="s">
        <v>116</v>
      </c>
      <c r="CQ36" s="7" t="s">
        <v>37</v>
      </c>
      <c r="CR36" s="7" t="s">
        <v>123</v>
      </c>
      <c r="CS36" s="7" t="s">
        <v>123</v>
      </c>
      <c r="CT36" s="7" t="s">
        <v>85</v>
      </c>
      <c r="CU36" s="7" t="s">
        <v>85</v>
      </c>
      <c r="CV36" s="7" t="s">
        <v>106</v>
      </c>
      <c r="CW36" s="7" t="s">
        <v>19</v>
      </c>
      <c r="CX36" s="7" t="s">
        <v>107</v>
      </c>
      <c r="CY36" s="7" t="s">
        <v>119</v>
      </c>
      <c r="CZ36" s="7" t="s">
        <v>32</v>
      </c>
      <c r="DA36" s="7" t="s">
        <v>32</v>
      </c>
      <c r="DB36" s="7" t="s">
        <v>137</v>
      </c>
      <c r="DC36" s="7" t="s">
        <v>111</v>
      </c>
      <c r="DD36" s="7" t="s">
        <v>101</v>
      </c>
      <c r="DE36" s="7" t="s">
        <v>59</v>
      </c>
      <c r="DF36" s="7" t="s">
        <v>48</v>
      </c>
      <c r="DG36" s="7" t="s">
        <v>136</v>
      </c>
      <c r="DH36" s="7" t="s">
        <v>37</v>
      </c>
      <c r="DI36" s="7" t="s">
        <v>53</v>
      </c>
      <c r="DJ36" s="7" t="s">
        <v>32</v>
      </c>
      <c r="DK36" s="7" t="s">
        <v>136</v>
      </c>
      <c r="DL36" s="7" t="s">
        <v>106</v>
      </c>
      <c r="DM36" s="7" t="s">
        <v>59</v>
      </c>
      <c r="DN36" s="7" t="s">
        <v>112</v>
      </c>
      <c r="DO36" s="7" t="s">
        <v>131</v>
      </c>
      <c r="DP36" s="7" t="s">
        <v>59</v>
      </c>
      <c r="DQ36" s="7" t="s">
        <v>39</v>
      </c>
      <c r="DR36" s="7" t="s">
        <v>8</v>
      </c>
      <c r="DS36" s="7" t="s">
        <v>8</v>
      </c>
      <c r="DT36" s="7" t="s">
        <v>32</v>
      </c>
      <c r="DU36" s="7" t="s">
        <v>120</v>
      </c>
      <c r="DV36" s="7" t="s">
        <v>53</v>
      </c>
      <c r="DW36" s="7" t="s">
        <v>53</v>
      </c>
      <c r="DX36" s="7" t="s">
        <v>64</v>
      </c>
      <c r="DY36" s="7" t="s">
        <v>43</v>
      </c>
      <c r="DZ36" s="7" t="s">
        <v>8</v>
      </c>
      <c r="EA36" s="7" t="s">
        <v>32</v>
      </c>
      <c r="EB36" s="7" t="s">
        <v>48</v>
      </c>
      <c r="EC36" s="7" t="s">
        <v>41</v>
      </c>
      <c r="ED36" s="7" t="s">
        <v>19</v>
      </c>
      <c r="EE36" s="7" t="s">
        <v>64</v>
      </c>
      <c r="EF36" s="7" t="s">
        <v>19</v>
      </c>
      <c r="EG36" s="7" t="s">
        <v>64</v>
      </c>
      <c r="EH36" s="7" t="s">
        <v>19</v>
      </c>
      <c r="EI36" s="7" t="s">
        <v>19</v>
      </c>
      <c r="EJ36" s="7" t="s">
        <v>19</v>
      </c>
    </row>
    <row r="37" spans="1:140" ht="12.75" x14ac:dyDescent="0.2">
      <c r="A37" s="12">
        <v>31</v>
      </c>
      <c r="B37" s="8" t="s">
        <v>97</v>
      </c>
      <c r="C37" s="7" t="s">
        <v>87</v>
      </c>
      <c r="D37" s="7" t="s">
        <v>93</v>
      </c>
      <c r="E37" s="7" t="s">
        <v>117</v>
      </c>
      <c r="F37" s="7" t="s">
        <v>132</v>
      </c>
      <c r="G37" s="7" t="s">
        <v>71</v>
      </c>
      <c r="H37" s="7" t="s">
        <v>121</v>
      </c>
      <c r="I37" s="7" t="s">
        <v>132</v>
      </c>
      <c r="J37" s="7" t="s">
        <v>85</v>
      </c>
      <c r="K37" s="7" t="s">
        <v>84</v>
      </c>
      <c r="L37" s="7" t="s">
        <v>86</v>
      </c>
      <c r="M37" s="7" t="s">
        <v>123</v>
      </c>
      <c r="N37" s="7" t="s">
        <v>83</v>
      </c>
      <c r="O37" s="7" t="s">
        <v>83</v>
      </c>
      <c r="P37" s="7" t="s">
        <v>129</v>
      </c>
      <c r="Q37" s="7" t="s">
        <v>129</v>
      </c>
      <c r="R37" s="7" t="s">
        <v>133</v>
      </c>
      <c r="S37" s="7" t="s">
        <v>71</v>
      </c>
      <c r="T37" s="7" t="s">
        <v>87</v>
      </c>
      <c r="U37" s="7" t="s">
        <v>76</v>
      </c>
      <c r="V37" s="7" t="s">
        <v>93</v>
      </c>
      <c r="W37" s="7" t="s">
        <v>129</v>
      </c>
      <c r="X37" s="7" t="s">
        <v>122</v>
      </c>
      <c r="Y37" s="7" t="s">
        <v>84</v>
      </c>
      <c r="Z37" s="7" t="s">
        <v>129</v>
      </c>
      <c r="AA37" s="7" t="s">
        <v>100</v>
      </c>
      <c r="AB37" s="7" t="s">
        <v>87</v>
      </c>
      <c r="AC37" s="7" t="s">
        <v>133</v>
      </c>
      <c r="AD37" s="7" t="s">
        <v>137</v>
      </c>
      <c r="AE37" s="7" t="s">
        <v>108</v>
      </c>
      <c r="AF37" s="7" t="s">
        <v>86</v>
      </c>
      <c r="AG37" s="7" t="s">
        <v>100</v>
      </c>
      <c r="AH37" s="7" t="s">
        <v>138</v>
      </c>
      <c r="AI37" s="7" t="s">
        <v>121</v>
      </c>
      <c r="AJ37" s="7" t="s">
        <v>96</v>
      </c>
      <c r="AK37" s="7" t="s">
        <v>97</v>
      </c>
      <c r="AL37" s="7" t="s">
        <v>132</v>
      </c>
      <c r="AM37" s="7" t="s">
        <v>132</v>
      </c>
      <c r="AN37" s="7" t="s">
        <v>37</v>
      </c>
      <c r="AO37" s="7" t="s">
        <v>47</v>
      </c>
      <c r="AP37" s="7" t="s">
        <v>125</v>
      </c>
      <c r="AQ37" s="7" t="s">
        <v>113</v>
      </c>
      <c r="AR37" s="7" t="s">
        <v>130</v>
      </c>
      <c r="AS37" s="7" t="s">
        <v>138</v>
      </c>
      <c r="AT37" s="7" t="s">
        <v>138</v>
      </c>
      <c r="AU37" s="7" t="s">
        <v>37</v>
      </c>
      <c r="AV37" s="7" t="s">
        <v>121</v>
      </c>
      <c r="AW37" s="7" t="s">
        <v>126</v>
      </c>
      <c r="AX37" s="7" t="s">
        <v>126</v>
      </c>
      <c r="AY37" s="7" t="s">
        <v>106</v>
      </c>
      <c r="AZ37" s="7" t="s">
        <v>111</v>
      </c>
      <c r="BA37" s="7" t="s">
        <v>130</v>
      </c>
      <c r="BB37" s="7" t="s">
        <v>96</v>
      </c>
      <c r="BC37" s="7" t="s">
        <v>122</v>
      </c>
      <c r="BD37" s="7" t="s">
        <v>109</v>
      </c>
      <c r="BE37" s="7" t="s">
        <v>112</v>
      </c>
      <c r="BF37" s="7" t="s">
        <v>91</v>
      </c>
      <c r="BG37" s="7" t="s">
        <v>91</v>
      </c>
      <c r="BH37" s="7" t="s">
        <v>131</v>
      </c>
      <c r="BI37" s="7" t="s">
        <v>116</v>
      </c>
      <c r="BJ37" s="7" t="s">
        <v>96</v>
      </c>
      <c r="BK37" s="7" t="s">
        <v>59</v>
      </c>
      <c r="BL37" s="7" t="s">
        <v>118</v>
      </c>
      <c r="BM37" s="7" t="s">
        <v>121</v>
      </c>
      <c r="BN37" s="7" t="s">
        <v>47</v>
      </c>
      <c r="BO37" s="7" t="s">
        <v>111</v>
      </c>
      <c r="BP37" s="7" t="s">
        <v>102</v>
      </c>
      <c r="BQ37" s="7" t="s">
        <v>101</v>
      </c>
      <c r="BR37" s="7" t="s">
        <v>41</v>
      </c>
      <c r="BS37" s="7" t="s">
        <v>32</v>
      </c>
      <c r="BT37" s="7" t="s">
        <v>130</v>
      </c>
      <c r="BU37" s="7" t="s">
        <v>103</v>
      </c>
      <c r="BV37" s="7" t="s">
        <v>111</v>
      </c>
      <c r="BW37" s="7" t="s">
        <v>72</v>
      </c>
      <c r="BX37" s="7" t="s">
        <v>122</v>
      </c>
      <c r="BY37" s="7" t="s">
        <v>111</v>
      </c>
      <c r="BZ37" s="7" t="s">
        <v>111</v>
      </c>
      <c r="CA37" s="7" t="s">
        <v>120</v>
      </c>
      <c r="CB37" s="7" t="s">
        <v>120</v>
      </c>
      <c r="CC37" s="7" t="s">
        <v>84</v>
      </c>
      <c r="CD37" s="7" t="s">
        <v>137</v>
      </c>
      <c r="CE37" s="7" t="s">
        <v>103</v>
      </c>
      <c r="CF37" s="7" t="s">
        <v>113</v>
      </c>
      <c r="CG37" s="7" t="s">
        <v>71</v>
      </c>
      <c r="CH37" s="7" t="s">
        <v>119</v>
      </c>
      <c r="CI37" s="7" t="s">
        <v>134</v>
      </c>
      <c r="CJ37" s="7" t="s">
        <v>90</v>
      </c>
      <c r="CK37" s="7" t="s">
        <v>48</v>
      </c>
      <c r="CL37" s="7" t="s">
        <v>41</v>
      </c>
      <c r="CM37" s="7" t="s">
        <v>107</v>
      </c>
      <c r="CN37" s="7" t="s">
        <v>84</v>
      </c>
      <c r="CO37" s="7" t="s">
        <v>115</v>
      </c>
      <c r="CP37" s="7" t="s">
        <v>108</v>
      </c>
      <c r="CQ37" s="7" t="s">
        <v>136</v>
      </c>
      <c r="CR37" s="7" t="s">
        <v>123</v>
      </c>
      <c r="CS37" s="7" t="s">
        <v>123</v>
      </c>
      <c r="CT37" s="7" t="s">
        <v>85</v>
      </c>
      <c r="CU37" s="7" t="s">
        <v>100</v>
      </c>
      <c r="CV37" s="7" t="s">
        <v>118</v>
      </c>
      <c r="CW37" s="7" t="s">
        <v>19</v>
      </c>
      <c r="CX37" s="7" t="s">
        <v>94</v>
      </c>
      <c r="CY37" s="7" t="s">
        <v>102</v>
      </c>
      <c r="CZ37" s="7" t="s">
        <v>32</v>
      </c>
      <c r="DA37" s="7" t="s">
        <v>32</v>
      </c>
      <c r="DB37" s="7" t="s">
        <v>137</v>
      </c>
      <c r="DC37" s="7" t="s">
        <v>137</v>
      </c>
      <c r="DD37" s="7" t="s">
        <v>127</v>
      </c>
      <c r="DE37" s="7" t="s">
        <v>59</v>
      </c>
      <c r="DF37" s="7" t="s">
        <v>48</v>
      </c>
      <c r="DG37" s="7" t="s">
        <v>106</v>
      </c>
      <c r="DH37" s="7" t="s">
        <v>37</v>
      </c>
      <c r="DI37" s="7" t="s">
        <v>53</v>
      </c>
      <c r="DJ37" s="7" t="s">
        <v>53</v>
      </c>
      <c r="DK37" s="7" t="s">
        <v>136</v>
      </c>
      <c r="DL37" s="7" t="s">
        <v>106</v>
      </c>
      <c r="DM37" s="7" t="s">
        <v>59</v>
      </c>
      <c r="DN37" s="7" t="s">
        <v>115</v>
      </c>
      <c r="DO37" s="7" t="s">
        <v>91</v>
      </c>
      <c r="DP37" s="7" t="s">
        <v>41</v>
      </c>
      <c r="DQ37" s="7" t="s">
        <v>43</v>
      </c>
      <c r="DR37" s="7" t="s">
        <v>8</v>
      </c>
      <c r="DS37" s="7" t="s">
        <v>8</v>
      </c>
      <c r="DT37" s="7" t="s">
        <v>32</v>
      </c>
      <c r="DU37" s="7" t="s">
        <v>120</v>
      </c>
      <c r="DV37" s="7" t="s">
        <v>59</v>
      </c>
      <c r="DW37" s="7" t="s">
        <v>59</v>
      </c>
      <c r="DX37" s="7" t="s">
        <v>64</v>
      </c>
      <c r="DY37" s="7" t="s">
        <v>64</v>
      </c>
      <c r="DZ37" s="7" t="s">
        <v>48</v>
      </c>
      <c r="EA37" s="7" t="s">
        <v>32</v>
      </c>
      <c r="EB37" s="7" t="s">
        <v>48</v>
      </c>
      <c r="EC37" s="7" t="s">
        <v>41</v>
      </c>
      <c r="ED37" s="7" t="s">
        <v>8</v>
      </c>
      <c r="EE37" s="7" t="s">
        <v>64</v>
      </c>
      <c r="EF37" s="7" t="s">
        <v>19</v>
      </c>
      <c r="EG37" s="7" t="s">
        <v>19</v>
      </c>
      <c r="EH37" s="7" t="s">
        <v>19</v>
      </c>
      <c r="EI37" s="7" t="s">
        <v>19</v>
      </c>
      <c r="EJ37" s="7" t="s">
        <v>19</v>
      </c>
    </row>
    <row r="38" spans="1:140" ht="12.75" x14ac:dyDescent="0.2">
      <c r="A38" s="12">
        <v>32</v>
      </c>
      <c r="B38" s="8" t="s">
        <v>98</v>
      </c>
      <c r="C38" s="7" t="s">
        <v>78</v>
      </c>
      <c r="D38" s="7" t="s">
        <v>67</v>
      </c>
      <c r="E38" s="7" t="s">
        <v>140</v>
      </c>
      <c r="F38" s="7" t="s">
        <v>67</v>
      </c>
      <c r="G38" s="7" t="s">
        <v>70</v>
      </c>
      <c r="H38" s="7" t="s">
        <v>74</v>
      </c>
      <c r="I38" s="7" t="s">
        <v>98</v>
      </c>
      <c r="J38" s="7" t="s">
        <v>92</v>
      </c>
      <c r="K38" s="7" t="s">
        <v>87</v>
      </c>
      <c r="L38" s="7" t="s">
        <v>81</v>
      </c>
      <c r="M38" s="7" t="s">
        <v>137</v>
      </c>
      <c r="N38" s="7" t="s">
        <v>68</v>
      </c>
      <c r="O38" s="7" t="s">
        <v>79</v>
      </c>
      <c r="P38" s="7" t="s">
        <v>69</v>
      </c>
      <c r="Q38" s="7" t="s">
        <v>69</v>
      </c>
      <c r="R38" s="7" t="s">
        <v>67</v>
      </c>
      <c r="S38" s="7" t="s">
        <v>128</v>
      </c>
      <c r="T38" s="7" t="s">
        <v>82</v>
      </c>
      <c r="U38" s="7" t="s">
        <v>68</v>
      </c>
      <c r="V38" s="7" t="s">
        <v>67</v>
      </c>
      <c r="W38" s="7" t="s">
        <v>95</v>
      </c>
      <c r="X38" s="7" t="s">
        <v>133</v>
      </c>
      <c r="Y38" s="7" t="s">
        <v>117</v>
      </c>
      <c r="Z38" s="7" t="s">
        <v>95</v>
      </c>
      <c r="AA38" s="7" t="s">
        <v>73</v>
      </c>
      <c r="AB38" s="7" t="s">
        <v>78</v>
      </c>
      <c r="AC38" s="7" t="s">
        <v>67</v>
      </c>
      <c r="AD38" s="7" t="s">
        <v>125</v>
      </c>
      <c r="AE38" s="7" t="s">
        <v>76</v>
      </c>
      <c r="AF38" s="7" t="s">
        <v>81</v>
      </c>
      <c r="AG38" s="7" t="s">
        <v>73</v>
      </c>
      <c r="AH38" s="7" t="s">
        <v>129</v>
      </c>
      <c r="AI38" s="7" t="s">
        <v>74</v>
      </c>
      <c r="AJ38" s="7" t="s">
        <v>132</v>
      </c>
      <c r="AK38" s="7" t="s">
        <v>132</v>
      </c>
      <c r="AL38" s="7" t="s">
        <v>98</v>
      </c>
      <c r="AM38" s="7" t="s">
        <v>98</v>
      </c>
      <c r="AN38" s="7" t="s">
        <v>103</v>
      </c>
      <c r="AO38" s="7" t="s">
        <v>94</v>
      </c>
      <c r="AP38" s="7" t="s">
        <v>117</v>
      </c>
      <c r="AQ38" s="7" t="s">
        <v>85</v>
      </c>
      <c r="AR38" s="7" t="s">
        <v>72</v>
      </c>
      <c r="AS38" s="7" t="s">
        <v>104</v>
      </c>
      <c r="AT38" s="7" t="s">
        <v>129</v>
      </c>
      <c r="AU38" s="7" t="s">
        <v>103</v>
      </c>
      <c r="AV38" s="7" t="s">
        <v>74</v>
      </c>
      <c r="AW38" s="7" t="s">
        <v>138</v>
      </c>
      <c r="AX38" s="7" t="s">
        <v>138</v>
      </c>
      <c r="AY38" s="7" t="s">
        <v>111</v>
      </c>
      <c r="AZ38" s="7" t="s">
        <v>122</v>
      </c>
      <c r="BA38" s="7" t="s">
        <v>129</v>
      </c>
      <c r="BB38" s="7" t="s">
        <v>71</v>
      </c>
      <c r="BC38" s="7" t="s">
        <v>133</v>
      </c>
      <c r="BD38" s="7" t="s">
        <v>93</v>
      </c>
      <c r="BE38" s="7" t="s">
        <v>100</v>
      </c>
      <c r="BF38" s="7" t="s">
        <v>86</v>
      </c>
      <c r="BG38" s="7" t="s">
        <v>86</v>
      </c>
      <c r="BH38" s="7" t="s">
        <v>121</v>
      </c>
      <c r="BI38" s="7" t="s">
        <v>83</v>
      </c>
      <c r="BJ38" s="7" t="s">
        <v>71</v>
      </c>
      <c r="BK38" s="7" t="s">
        <v>119</v>
      </c>
      <c r="BL38" s="7" t="s">
        <v>111</v>
      </c>
      <c r="BM38" s="7" t="s">
        <v>99</v>
      </c>
      <c r="BN38" s="7" t="s">
        <v>103</v>
      </c>
      <c r="BO38" s="7" t="s">
        <v>122</v>
      </c>
      <c r="BP38" s="7" t="s">
        <v>131</v>
      </c>
      <c r="BQ38" s="7" t="s">
        <v>96</v>
      </c>
      <c r="BR38" s="7" t="s">
        <v>102</v>
      </c>
      <c r="BS38" s="7" t="s">
        <v>120</v>
      </c>
      <c r="BT38" s="7" t="s">
        <v>125</v>
      </c>
      <c r="BU38" s="7" t="s">
        <v>108</v>
      </c>
      <c r="BV38" s="7" t="s">
        <v>84</v>
      </c>
      <c r="BW38" s="7" t="s">
        <v>95</v>
      </c>
      <c r="BX38" s="7" t="s">
        <v>132</v>
      </c>
      <c r="BY38" s="7" t="s">
        <v>109</v>
      </c>
      <c r="BZ38" s="7" t="s">
        <v>122</v>
      </c>
      <c r="CA38" s="7" t="s">
        <v>130</v>
      </c>
      <c r="CB38" s="7" t="s">
        <v>137</v>
      </c>
      <c r="CC38" s="7" t="s">
        <v>87</v>
      </c>
      <c r="CD38" s="7" t="s">
        <v>84</v>
      </c>
      <c r="CE38" s="7" t="s">
        <v>96</v>
      </c>
      <c r="CF38" s="7" t="s">
        <v>85</v>
      </c>
      <c r="CG38" s="7" t="s">
        <v>70</v>
      </c>
      <c r="CH38" s="7" t="s">
        <v>115</v>
      </c>
      <c r="CI38" s="7" t="s">
        <v>113</v>
      </c>
      <c r="CJ38" s="7" t="s">
        <v>112</v>
      </c>
      <c r="CK38" s="7" t="s">
        <v>123</v>
      </c>
      <c r="CL38" s="7" t="s">
        <v>107</v>
      </c>
      <c r="CM38" s="7" t="s">
        <v>91</v>
      </c>
      <c r="CN38" s="7" t="s">
        <v>87</v>
      </c>
      <c r="CO38" s="7" t="s">
        <v>121</v>
      </c>
      <c r="CP38" s="7" t="s">
        <v>83</v>
      </c>
      <c r="CQ38" s="7" t="s">
        <v>101</v>
      </c>
      <c r="CR38" s="7" t="s">
        <v>137</v>
      </c>
      <c r="CS38" s="7" t="s">
        <v>137</v>
      </c>
      <c r="CT38" s="7" t="s">
        <v>92</v>
      </c>
      <c r="CU38" s="7" t="s">
        <v>92</v>
      </c>
      <c r="CV38" s="7" t="s">
        <v>111</v>
      </c>
      <c r="CW38" s="7" t="s">
        <v>136</v>
      </c>
      <c r="CX38" s="7" t="s">
        <v>91</v>
      </c>
      <c r="CY38" s="7" t="s">
        <v>115</v>
      </c>
      <c r="CZ38" s="7" t="s">
        <v>126</v>
      </c>
      <c r="DA38" s="7" t="s">
        <v>126</v>
      </c>
      <c r="DB38" s="7" t="s">
        <v>84</v>
      </c>
      <c r="DC38" s="7" t="s">
        <v>84</v>
      </c>
      <c r="DD38" s="7" t="s">
        <v>122</v>
      </c>
      <c r="DE38" s="7" t="s">
        <v>90</v>
      </c>
      <c r="DF38" s="7" t="s">
        <v>120</v>
      </c>
      <c r="DG38" s="7" t="s">
        <v>111</v>
      </c>
      <c r="DH38" s="7" t="s">
        <v>101</v>
      </c>
      <c r="DI38" s="7" t="s">
        <v>134</v>
      </c>
      <c r="DJ38" s="7" t="s">
        <v>126</v>
      </c>
      <c r="DK38" s="7" t="s">
        <v>127</v>
      </c>
      <c r="DL38" s="7" t="s">
        <v>111</v>
      </c>
      <c r="DM38" s="7" t="s">
        <v>119</v>
      </c>
      <c r="DN38" s="7" t="s">
        <v>121</v>
      </c>
      <c r="DO38" s="7" t="s">
        <v>121</v>
      </c>
      <c r="DP38" s="7" t="s">
        <v>102</v>
      </c>
      <c r="DQ38" s="7" t="s">
        <v>59</v>
      </c>
      <c r="DR38" s="7" t="s">
        <v>118</v>
      </c>
      <c r="DS38" s="7" t="s">
        <v>106</v>
      </c>
      <c r="DT38" s="7" t="s">
        <v>126</v>
      </c>
      <c r="DU38" s="7" t="s">
        <v>130</v>
      </c>
      <c r="DV38" s="7" t="s">
        <v>134</v>
      </c>
      <c r="DW38" s="7" t="s">
        <v>90</v>
      </c>
      <c r="DX38" s="7" t="s">
        <v>41</v>
      </c>
      <c r="DY38" s="7" t="s">
        <v>41</v>
      </c>
      <c r="DZ38" s="7" t="s">
        <v>123</v>
      </c>
      <c r="EA38" s="7" t="s">
        <v>120</v>
      </c>
      <c r="EB38" s="7" t="s">
        <v>123</v>
      </c>
      <c r="EC38" s="7" t="s">
        <v>107</v>
      </c>
      <c r="ED38" s="7" t="s">
        <v>136</v>
      </c>
      <c r="EE38" s="7" t="s">
        <v>41</v>
      </c>
      <c r="EF38" s="7" t="s">
        <v>47</v>
      </c>
      <c r="EG38" s="7" t="s">
        <v>47</v>
      </c>
      <c r="EH38" s="7" t="s">
        <v>37</v>
      </c>
      <c r="EI38" s="7" t="s">
        <v>37</v>
      </c>
      <c r="EJ38" s="7" t="s">
        <v>47</v>
      </c>
    </row>
    <row r="39" spans="1:140" ht="12.75" x14ac:dyDescent="0.2">
      <c r="A39" s="12">
        <v>32</v>
      </c>
      <c r="B39" s="8" t="s">
        <v>99</v>
      </c>
      <c r="C39" s="7" t="s">
        <v>78</v>
      </c>
      <c r="D39" s="7" t="s">
        <v>78</v>
      </c>
      <c r="E39" s="7" t="s">
        <v>140</v>
      </c>
      <c r="F39" s="7" t="s">
        <v>67</v>
      </c>
      <c r="G39" s="7" t="s">
        <v>70</v>
      </c>
      <c r="H39" s="7" t="s">
        <v>81</v>
      </c>
      <c r="I39" s="7" t="s">
        <v>98</v>
      </c>
      <c r="J39" s="7" t="s">
        <v>92</v>
      </c>
      <c r="K39" s="7" t="s">
        <v>87</v>
      </c>
      <c r="L39" s="7" t="s">
        <v>79</v>
      </c>
      <c r="M39" s="7" t="s">
        <v>137</v>
      </c>
      <c r="N39" s="7" t="s">
        <v>68</v>
      </c>
      <c r="O39" s="7" t="s">
        <v>79</v>
      </c>
      <c r="P39" s="7" t="s">
        <v>69</v>
      </c>
      <c r="Q39" s="7" t="s">
        <v>69</v>
      </c>
      <c r="R39" s="7" t="s">
        <v>67</v>
      </c>
      <c r="S39" s="7" t="s">
        <v>128</v>
      </c>
      <c r="T39" s="7" t="s">
        <v>82</v>
      </c>
      <c r="U39" s="7" t="s">
        <v>68</v>
      </c>
      <c r="V39" s="7" t="s">
        <v>67</v>
      </c>
      <c r="W39" s="7" t="s">
        <v>69</v>
      </c>
      <c r="X39" s="7" t="s">
        <v>93</v>
      </c>
      <c r="Y39" s="7" t="s">
        <v>117</v>
      </c>
      <c r="Z39" s="7" t="s">
        <v>95</v>
      </c>
      <c r="AA39" s="7" t="s">
        <v>73</v>
      </c>
      <c r="AB39" s="7" t="s">
        <v>78</v>
      </c>
      <c r="AC39" s="7" t="s">
        <v>67</v>
      </c>
      <c r="AD39" s="7" t="s">
        <v>125</v>
      </c>
      <c r="AE39" s="7" t="s">
        <v>76</v>
      </c>
      <c r="AF39" s="7" t="s">
        <v>81</v>
      </c>
      <c r="AG39" s="7" t="s">
        <v>73</v>
      </c>
      <c r="AH39" s="7" t="s">
        <v>129</v>
      </c>
      <c r="AI39" s="7" t="s">
        <v>74</v>
      </c>
      <c r="AJ39" s="7" t="s">
        <v>132</v>
      </c>
      <c r="AK39" s="7" t="s">
        <v>132</v>
      </c>
      <c r="AL39" s="7" t="s">
        <v>98</v>
      </c>
      <c r="AM39" s="7" t="s">
        <v>99</v>
      </c>
      <c r="AN39" s="7" t="s">
        <v>101</v>
      </c>
      <c r="AO39" s="7" t="s">
        <v>94</v>
      </c>
      <c r="AP39" s="7" t="s">
        <v>105</v>
      </c>
      <c r="AQ39" s="7" t="s">
        <v>85</v>
      </c>
      <c r="AR39" s="7" t="s">
        <v>72</v>
      </c>
      <c r="AS39" s="7" t="s">
        <v>85</v>
      </c>
      <c r="AT39" s="7" t="s">
        <v>129</v>
      </c>
      <c r="AU39" s="7" t="s">
        <v>103</v>
      </c>
      <c r="AV39" s="7" t="s">
        <v>74</v>
      </c>
      <c r="AW39" s="7" t="s">
        <v>138</v>
      </c>
      <c r="AX39" s="7" t="s">
        <v>138</v>
      </c>
      <c r="AY39" s="7" t="s">
        <v>111</v>
      </c>
      <c r="AZ39" s="7" t="s">
        <v>122</v>
      </c>
      <c r="BA39" s="7" t="s">
        <v>129</v>
      </c>
      <c r="BB39" s="7" t="s">
        <v>71</v>
      </c>
      <c r="BC39" s="7" t="s">
        <v>133</v>
      </c>
      <c r="BD39" s="7" t="s">
        <v>93</v>
      </c>
      <c r="BE39" s="7" t="s">
        <v>100</v>
      </c>
      <c r="BF39" s="7" t="s">
        <v>83</v>
      </c>
      <c r="BG39" s="7" t="s">
        <v>86</v>
      </c>
      <c r="BH39" s="7" t="s">
        <v>121</v>
      </c>
      <c r="BI39" s="7" t="s">
        <v>83</v>
      </c>
      <c r="BJ39" s="7" t="s">
        <v>71</v>
      </c>
      <c r="BK39" s="7" t="s">
        <v>119</v>
      </c>
      <c r="BL39" s="7" t="s">
        <v>137</v>
      </c>
      <c r="BM39" s="7" t="s">
        <v>74</v>
      </c>
      <c r="BN39" s="7" t="s">
        <v>103</v>
      </c>
      <c r="BO39" s="7" t="s">
        <v>122</v>
      </c>
      <c r="BP39" s="7" t="s">
        <v>131</v>
      </c>
      <c r="BQ39" s="7" t="s">
        <v>96</v>
      </c>
      <c r="BR39" s="7" t="s">
        <v>102</v>
      </c>
      <c r="BS39" s="7" t="s">
        <v>120</v>
      </c>
      <c r="BT39" s="7" t="s">
        <v>125</v>
      </c>
      <c r="BU39" s="7" t="s">
        <v>108</v>
      </c>
      <c r="BV39" s="7" t="s">
        <v>84</v>
      </c>
      <c r="BW39" s="7" t="s">
        <v>95</v>
      </c>
      <c r="BX39" s="7" t="s">
        <v>133</v>
      </c>
      <c r="BY39" s="7" t="s">
        <v>109</v>
      </c>
      <c r="BZ39" s="7" t="s">
        <v>109</v>
      </c>
      <c r="CA39" s="7" t="s">
        <v>130</v>
      </c>
      <c r="CB39" s="7" t="s">
        <v>130</v>
      </c>
      <c r="CC39" s="7" t="s">
        <v>87</v>
      </c>
      <c r="CD39" s="7" t="s">
        <v>84</v>
      </c>
      <c r="CE39" s="7" t="s">
        <v>96</v>
      </c>
      <c r="CF39" s="7" t="s">
        <v>85</v>
      </c>
      <c r="CG39" s="7" t="s">
        <v>70</v>
      </c>
      <c r="CH39" s="7" t="s">
        <v>115</v>
      </c>
      <c r="CI39" s="7" t="s">
        <v>113</v>
      </c>
      <c r="CJ39" s="7" t="s">
        <v>112</v>
      </c>
      <c r="CK39" s="7" t="s">
        <v>123</v>
      </c>
      <c r="CL39" s="7" t="s">
        <v>107</v>
      </c>
      <c r="CM39" s="7" t="s">
        <v>91</v>
      </c>
      <c r="CN39" s="7" t="s">
        <v>87</v>
      </c>
      <c r="CO39" s="7" t="s">
        <v>121</v>
      </c>
      <c r="CP39" s="7" t="s">
        <v>76</v>
      </c>
      <c r="CQ39" s="7" t="s">
        <v>127</v>
      </c>
      <c r="CR39" s="7" t="s">
        <v>137</v>
      </c>
      <c r="CS39" s="7" t="s">
        <v>137</v>
      </c>
      <c r="CT39" s="7" t="s">
        <v>92</v>
      </c>
      <c r="CU39" s="7" t="s">
        <v>73</v>
      </c>
      <c r="CV39" s="7" t="s">
        <v>111</v>
      </c>
      <c r="CW39" s="7" t="s">
        <v>136</v>
      </c>
      <c r="CX39" s="7" t="s">
        <v>116</v>
      </c>
      <c r="CY39" s="7" t="s">
        <v>131</v>
      </c>
      <c r="CZ39" s="7" t="s">
        <v>126</v>
      </c>
      <c r="DA39" s="7" t="s">
        <v>126</v>
      </c>
      <c r="DB39" s="7" t="s">
        <v>125</v>
      </c>
      <c r="DC39" s="7" t="s">
        <v>84</v>
      </c>
      <c r="DD39" s="7" t="s">
        <v>122</v>
      </c>
      <c r="DE39" s="7" t="s">
        <v>90</v>
      </c>
      <c r="DF39" s="7" t="s">
        <v>120</v>
      </c>
      <c r="DG39" s="7" t="s">
        <v>111</v>
      </c>
      <c r="DH39" s="7" t="s">
        <v>101</v>
      </c>
      <c r="DI39" s="7" t="s">
        <v>134</v>
      </c>
      <c r="DJ39" s="7" t="s">
        <v>134</v>
      </c>
      <c r="DK39" s="7" t="s">
        <v>127</v>
      </c>
      <c r="DL39" s="7" t="s">
        <v>111</v>
      </c>
      <c r="DM39" s="7" t="s">
        <v>119</v>
      </c>
      <c r="DN39" s="7" t="s">
        <v>121</v>
      </c>
      <c r="DO39" s="7" t="s">
        <v>86</v>
      </c>
      <c r="DP39" s="7" t="s">
        <v>102</v>
      </c>
      <c r="DQ39" s="7" t="s">
        <v>59</v>
      </c>
      <c r="DR39" s="7" t="s">
        <v>118</v>
      </c>
      <c r="DS39" s="7" t="s">
        <v>106</v>
      </c>
      <c r="DT39" s="7" t="s">
        <v>126</v>
      </c>
      <c r="DU39" s="7" t="s">
        <v>130</v>
      </c>
      <c r="DV39" s="7" t="s">
        <v>90</v>
      </c>
      <c r="DW39" s="7" t="s">
        <v>90</v>
      </c>
      <c r="DX39" s="7" t="s">
        <v>41</v>
      </c>
      <c r="DY39" s="7" t="s">
        <v>41</v>
      </c>
      <c r="DZ39" s="7" t="s">
        <v>123</v>
      </c>
      <c r="EA39" s="7" t="s">
        <v>120</v>
      </c>
      <c r="EB39" s="7" t="s">
        <v>123</v>
      </c>
      <c r="EC39" s="7" t="s">
        <v>107</v>
      </c>
      <c r="ED39" s="7" t="s">
        <v>136</v>
      </c>
      <c r="EE39" s="7" t="s">
        <v>41</v>
      </c>
      <c r="EF39" s="7" t="s">
        <v>47</v>
      </c>
      <c r="EG39" s="7" t="s">
        <v>47</v>
      </c>
      <c r="EH39" s="7" t="s">
        <v>136</v>
      </c>
      <c r="EI39" s="7" t="s">
        <v>37</v>
      </c>
      <c r="EJ39" s="7" t="s">
        <v>37</v>
      </c>
    </row>
    <row r="40" spans="1:140" ht="12.75" x14ac:dyDescent="0.2">
      <c r="A40" s="12">
        <v>33</v>
      </c>
      <c r="B40" s="8" t="s">
        <v>9</v>
      </c>
      <c r="C40" s="7" t="s">
        <v>111</v>
      </c>
      <c r="D40" s="7" t="s">
        <v>111</v>
      </c>
      <c r="E40" s="7" t="s">
        <v>111</v>
      </c>
      <c r="F40" s="7" t="s">
        <v>101</v>
      </c>
      <c r="G40" s="7" t="s">
        <v>103</v>
      </c>
      <c r="H40" s="7" t="s">
        <v>119</v>
      </c>
      <c r="I40" s="7" t="s">
        <v>103</v>
      </c>
      <c r="J40" s="7" t="s">
        <v>126</v>
      </c>
      <c r="K40" s="7" t="s">
        <v>106</v>
      </c>
      <c r="L40" s="7" t="s">
        <v>102</v>
      </c>
      <c r="M40" s="7" t="s">
        <v>62</v>
      </c>
      <c r="N40" s="7" t="s">
        <v>107</v>
      </c>
      <c r="O40" s="7" t="s">
        <v>107</v>
      </c>
      <c r="P40" s="7" t="s">
        <v>120</v>
      </c>
      <c r="Q40" s="7" t="s">
        <v>120</v>
      </c>
      <c r="R40" s="7" t="s">
        <v>127</v>
      </c>
      <c r="S40" s="7" t="s">
        <v>94</v>
      </c>
      <c r="T40" s="7" t="s">
        <v>111</v>
      </c>
      <c r="U40" s="7" t="s">
        <v>94</v>
      </c>
      <c r="V40" s="7" t="s">
        <v>127</v>
      </c>
      <c r="W40" s="7" t="s">
        <v>120</v>
      </c>
      <c r="X40" s="7" t="s">
        <v>136</v>
      </c>
      <c r="Y40" s="7" t="s">
        <v>118</v>
      </c>
      <c r="Z40" s="7" t="s">
        <v>120</v>
      </c>
      <c r="AA40" s="7" t="s">
        <v>134</v>
      </c>
      <c r="AB40" s="7" t="s">
        <v>111</v>
      </c>
      <c r="AC40" s="7" t="s">
        <v>101</v>
      </c>
      <c r="AD40" s="7" t="s">
        <v>48</v>
      </c>
      <c r="AE40" s="7" t="s">
        <v>47</v>
      </c>
      <c r="AF40" s="7" t="s">
        <v>102</v>
      </c>
      <c r="AG40" s="7" t="s">
        <v>126</v>
      </c>
      <c r="AH40" s="7" t="s">
        <v>32</v>
      </c>
      <c r="AI40" s="7" t="s">
        <v>119</v>
      </c>
      <c r="AJ40" s="7" t="s">
        <v>37</v>
      </c>
      <c r="AK40" s="7" t="s">
        <v>37</v>
      </c>
      <c r="AL40" s="7" t="s">
        <v>103</v>
      </c>
      <c r="AM40" s="7" t="s">
        <v>101</v>
      </c>
      <c r="AN40" s="7" t="s">
        <v>9</v>
      </c>
      <c r="AO40" s="7" t="s">
        <v>31</v>
      </c>
      <c r="AP40" s="7" t="s">
        <v>123</v>
      </c>
      <c r="AQ40" s="7" t="s">
        <v>32</v>
      </c>
      <c r="AR40" s="7" t="s">
        <v>48</v>
      </c>
      <c r="AS40" s="7" t="s">
        <v>32</v>
      </c>
      <c r="AT40" s="7" t="s">
        <v>48</v>
      </c>
      <c r="AU40" s="7" t="s">
        <v>18</v>
      </c>
      <c r="AV40" s="7" t="s">
        <v>90</v>
      </c>
      <c r="AW40" s="7" t="s">
        <v>29</v>
      </c>
      <c r="AX40" s="7" t="s">
        <v>58</v>
      </c>
      <c r="AY40" s="7" t="s">
        <v>63</v>
      </c>
      <c r="AZ40" s="7" t="s">
        <v>19</v>
      </c>
      <c r="BA40" s="7" t="s">
        <v>48</v>
      </c>
      <c r="BB40" s="7" t="s">
        <v>47</v>
      </c>
      <c r="BC40" s="7" t="s">
        <v>136</v>
      </c>
      <c r="BD40" s="7" t="s">
        <v>106</v>
      </c>
      <c r="BE40" s="7" t="s">
        <v>32</v>
      </c>
      <c r="BF40" s="7" t="s">
        <v>41</v>
      </c>
      <c r="BG40" s="7" t="s">
        <v>41</v>
      </c>
      <c r="BH40" s="7" t="s">
        <v>59</v>
      </c>
      <c r="BI40" s="7" t="s">
        <v>41</v>
      </c>
      <c r="BJ40" s="7" t="s">
        <v>47</v>
      </c>
      <c r="BK40" s="7" t="s">
        <v>0</v>
      </c>
      <c r="BL40" s="7" t="s">
        <v>61</v>
      </c>
      <c r="BM40" s="7" t="s">
        <v>134</v>
      </c>
      <c r="BN40" s="7" t="s">
        <v>18</v>
      </c>
      <c r="BO40" s="7" t="s">
        <v>19</v>
      </c>
      <c r="BP40" s="7" t="s">
        <v>43</v>
      </c>
      <c r="BQ40" s="7" t="s">
        <v>19</v>
      </c>
      <c r="BR40" s="7" t="s">
        <v>31</v>
      </c>
      <c r="BS40" s="7" t="s">
        <v>10</v>
      </c>
      <c r="BT40" s="7" t="s">
        <v>48</v>
      </c>
      <c r="BU40" s="7" t="s">
        <v>22</v>
      </c>
      <c r="BV40" s="7" t="s">
        <v>8</v>
      </c>
      <c r="BW40" s="7" t="s">
        <v>123</v>
      </c>
      <c r="BX40" s="7" t="s">
        <v>37</v>
      </c>
      <c r="BY40" s="7" t="s">
        <v>8</v>
      </c>
      <c r="BZ40" s="7" t="s">
        <v>8</v>
      </c>
      <c r="CA40" s="7" t="s">
        <v>58</v>
      </c>
      <c r="CB40" s="7" t="s">
        <v>23</v>
      </c>
      <c r="CC40" s="7" t="s">
        <v>106</v>
      </c>
      <c r="CD40" s="7" t="s">
        <v>8</v>
      </c>
      <c r="CE40" s="7" t="s">
        <v>19</v>
      </c>
      <c r="CF40" s="7" t="s">
        <v>32</v>
      </c>
      <c r="CG40" s="7" t="s">
        <v>103</v>
      </c>
      <c r="CH40" s="7" t="s">
        <v>39</v>
      </c>
      <c r="CI40" s="7" t="s">
        <v>4</v>
      </c>
      <c r="CJ40" s="7" t="s">
        <v>39</v>
      </c>
      <c r="CK40" s="7" t="s">
        <v>11</v>
      </c>
      <c r="CL40" s="7" t="s">
        <v>31</v>
      </c>
      <c r="CM40" s="7" t="s">
        <v>64</v>
      </c>
      <c r="CN40" s="7" t="s">
        <v>106</v>
      </c>
      <c r="CO40" s="7" t="s">
        <v>59</v>
      </c>
      <c r="CP40" s="7" t="s">
        <v>41</v>
      </c>
      <c r="CQ40" s="7" t="s">
        <v>27</v>
      </c>
      <c r="CR40" s="7" t="s">
        <v>62</v>
      </c>
      <c r="CS40" s="7" t="s">
        <v>62</v>
      </c>
      <c r="CT40" s="7" t="s">
        <v>126</v>
      </c>
      <c r="CU40" s="7" t="s">
        <v>126</v>
      </c>
      <c r="CV40" s="7" t="s">
        <v>63</v>
      </c>
      <c r="CW40" s="7" t="s">
        <v>24</v>
      </c>
      <c r="CX40" s="7" t="s">
        <v>64</v>
      </c>
      <c r="CY40" s="7" t="s">
        <v>39</v>
      </c>
      <c r="CZ40" s="7" t="s">
        <v>16</v>
      </c>
      <c r="DA40" s="7" t="s">
        <v>13</v>
      </c>
      <c r="DB40" s="7" t="s">
        <v>8</v>
      </c>
      <c r="DC40" s="7" t="s">
        <v>8</v>
      </c>
      <c r="DD40" s="7" t="s">
        <v>7</v>
      </c>
      <c r="DE40" s="7" t="s">
        <v>0</v>
      </c>
      <c r="DF40" s="7" t="s">
        <v>10</v>
      </c>
      <c r="DG40" s="7" t="s">
        <v>27</v>
      </c>
      <c r="DH40" s="7" t="s">
        <v>9</v>
      </c>
      <c r="DI40" s="7" t="s">
        <v>16</v>
      </c>
      <c r="DJ40" s="7" t="s">
        <v>16</v>
      </c>
      <c r="DK40" s="7" t="s">
        <v>27</v>
      </c>
      <c r="DL40" s="7" t="s">
        <v>27</v>
      </c>
      <c r="DM40" s="7" t="s">
        <v>0</v>
      </c>
      <c r="DN40" s="7" t="s">
        <v>59</v>
      </c>
      <c r="DO40" s="7" t="s">
        <v>59</v>
      </c>
      <c r="DP40" s="7" t="s">
        <v>0</v>
      </c>
      <c r="DQ40" s="7" t="s">
        <v>44</v>
      </c>
      <c r="DR40" s="7" t="s">
        <v>57</v>
      </c>
      <c r="DS40" s="7" t="s">
        <v>24</v>
      </c>
      <c r="DT40" s="7" t="s">
        <v>12</v>
      </c>
      <c r="DU40" s="7" t="s">
        <v>58</v>
      </c>
      <c r="DV40" s="7" t="s">
        <v>16</v>
      </c>
      <c r="DW40" s="7" t="s">
        <v>0</v>
      </c>
      <c r="DX40" s="7" t="s">
        <v>44</v>
      </c>
      <c r="DY40" s="7" t="s">
        <v>44</v>
      </c>
      <c r="DZ40" s="7" t="s">
        <v>15</v>
      </c>
      <c r="EA40" s="7" t="s">
        <v>12</v>
      </c>
      <c r="EB40" s="7" t="s">
        <v>11</v>
      </c>
      <c r="EC40" s="7" t="s">
        <v>31</v>
      </c>
      <c r="ED40" s="7" t="s">
        <v>24</v>
      </c>
      <c r="EE40" s="7" t="s">
        <v>6</v>
      </c>
      <c r="EF40" s="7" t="s">
        <v>6</v>
      </c>
      <c r="EG40" s="7" t="s">
        <v>6</v>
      </c>
      <c r="EH40" s="7" t="s">
        <v>24</v>
      </c>
      <c r="EI40" s="7" t="s">
        <v>6</v>
      </c>
      <c r="EJ40" s="7" t="s">
        <v>6</v>
      </c>
    </row>
    <row r="41" spans="1:140" ht="12.75" x14ac:dyDescent="0.2">
      <c r="A41" s="12">
        <v>33</v>
      </c>
      <c r="B41" s="8" t="s">
        <v>15</v>
      </c>
      <c r="C41" s="7" t="s">
        <v>101</v>
      </c>
      <c r="D41" s="7" t="s">
        <v>103</v>
      </c>
      <c r="E41" s="7" t="s">
        <v>111</v>
      </c>
      <c r="F41" s="7" t="s">
        <v>94</v>
      </c>
      <c r="G41" s="7" t="s">
        <v>107</v>
      </c>
      <c r="H41" s="7" t="s">
        <v>134</v>
      </c>
      <c r="I41" s="7" t="s">
        <v>107</v>
      </c>
      <c r="J41" s="7" t="s">
        <v>123</v>
      </c>
      <c r="K41" s="7" t="s">
        <v>136</v>
      </c>
      <c r="L41" s="7" t="s">
        <v>90</v>
      </c>
      <c r="M41" s="7" t="s">
        <v>27</v>
      </c>
      <c r="N41" s="7" t="s">
        <v>119</v>
      </c>
      <c r="O41" s="7" t="s">
        <v>119</v>
      </c>
      <c r="P41" s="7" t="s">
        <v>123</v>
      </c>
      <c r="Q41" s="7" t="s">
        <v>123</v>
      </c>
      <c r="R41" s="7" t="s">
        <v>103</v>
      </c>
      <c r="S41" s="7" t="s">
        <v>102</v>
      </c>
      <c r="T41" s="7" t="s">
        <v>127</v>
      </c>
      <c r="U41" s="7" t="s">
        <v>102</v>
      </c>
      <c r="V41" s="7" t="s">
        <v>103</v>
      </c>
      <c r="W41" s="7" t="s">
        <v>123</v>
      </c>
      <c r="X41" s="7" t="s">
        <v>37</v>
      </c>
      <c r="Y41" s="7" t="s">
        <v>106</v>
      </c>
      <c r="Z41" s="7" t="s">
        <v>118</v>
      </c>
      <c r="AA41" s="7" t="s">
        <v>126</v>
      </c>
      <c r="AB41" s="7" t="s">
        <v>101</v>
      </c>
      <c r="AC41" s="7" t="s">
        <v>103</v>
      </c>
      <c r="AD41" s="7" t="s">
        <v>8</v>
      </c>
      <c r="AE41" s="7" t="s">
        <v>41</v>
      </c>
      <c r="AF41" s="7" t="s">
        <v>134</v>
      </c>
      <c r="AG41" s="7" t="s">
        <v>120</v>
      </c>
      <c r="AH41" s="7" t="s">
        <v>48</v>
      </c>
      <c r="AI41" s="7" t="s">
        <v>126</v>
      </c>
      <c r="AJ41" s="7" t="s">
        <v>41</v>
      </c>
      <c r="AK41" s="7" t="s">
        <v>47</v>
      </c>
      <c r="AL41" s="7" t="s">
        <v>94</v>
      </c>
      <c r="AM41" s="7" t="s">
        <v>94</v>
      </c>
      <c r="AN41" s="7" t="s">
        <v>31</v>
      </c>
      <c r="AO41" s="7" t="s">
        <v>15</v>
      </c>
      <c r="AP41" s="7" t="s">
        <v>106</v>
      </c>
      <c r="AQ41" s="7" t="s">
        <v>48</v>
      </c>
      <c r="AR41" s="7" t="s">
        <v>8</v>
      </c>
      <c r="AS41" s="7" t="s">
        <v>48</v>
      </c>
      <c r="AT41" s="7" t="s">
        <v>8</v>
      </c>
      <c r="AU41" s="7" t="s">
        <v>31</v>
      </c>
      <c r="AV41" s="7" t="s">
        <v>126</v>
      </c>
      <c r="AW41" s="7" t="s">
        <v>23</v>
      </c>
      <c r="AX41" s="7" t="s">
        <v>62</v>
      </c>
      <c r="AY41" s="7" t="s">
        <v>27</v>
      </c>
      <c r="AZ41" s="7" t="s">
        <v>19</v>
      </c>
      <c r="BA41" s="7" t="s">
        <v>8</v>
      </c>
      <c r="BB41" s="7" t="s">
        <v>41</v>
      </c>
      <c r="BC41" s="7" t="s">
        <v>47</v>
      </c>
      <c r="BD41" s="7" t="s">
        <v>37</v>
      </c>
      <c r="BE41" s="7" t="s">
        <v>32</v>
      </c>
      <c r="BF41" s="7" t="s">
        <v>59</v>
      </c>
      <c r="BG41" s="7" t="s">
        <v>59</v>
      </c>
      <c r="BH41" s="7" t="s">
        <v>53</v>
      </c>
      <c r="BI41" s="7" t="s">
        <v>59</v>
      </c>
      <c r="BJ41" s="7" t="s">
        <v>41</v>
      </c>
      <c r="BK41" s="7" t="s">
        <v>16</v>
      </c>
      <c r="BL41" s="7" t="s">
        <v>27</v>
      </c>
      <c r="BM41" s="7" t="s">
        <v>126</v>
      </c>
      <c r="BN41" s="7" t="s">
        <v>31</v>
      </c>
      <c r="BO41" s="7" t="s">
        <v>19</v>
      </c>
      <c r="BP41" s="7" t="s">
        <v>39</v>
      </c>
      <c r="BQ41" s="7" t="s">
        <v>64</v>
      </c>
      <c r="BR41" s="7" t="s">
        <v>0</v>
      </c>
      <c r="BS41" s="7" t="s">
        <v>57</v>
      </c>
      <c r="BT41" s="7" t="s">
        <v>8</v>
      </c>
      <c r="BU41" s="7" t="s">
        <v>64</v>
      </c>
      <c r="BV41" s="7" t="s">
        <v>19</v>
      </c>
      <c r="BW41" s="7" t="s">
        <v>118</v>
      </c>
      <c r="BX41" s="7" t="s">
        <v>47</v>
      </c>
      <c r="BY41" s="7" t="s">
        <v>19</v>
      </c>
      <c r="BZ41" s="7" t="s">
        <v>19</v>
      </c>
      <c r="CA41" s="7" t="s">
        <v>62</v>
      </c>
      <c r="CB41" s="7" t="s">
        <v>61</v>
      </c>
      <c r="CC41" s="7" t="s">
        <v>37</v>
      </c>
      <c r="CD41" s="7" t="s">
        <v>8</v>
      </c>
      <c r="CE41" s="7" t="s">
        <v>64</v>
      </c>
      <c r="CF41" s="7" t="s">
        <v>48</v>
      </c>
      <c r="CG41" s="7" t="s">
        <v>107</v>
      </c>
      <c r="CH41" s="7" t="s">
        <v>4</v>
      </c>
      <c r="CI41" s="7" t="s">
        <v>58</v>
      </c>
      <c r="CJ41" s="7" t="s">
        <v>4</v>
      </c>
      <c r="CK41" s="7" t="s">
        <v>57</v>
      </c>
      <c r="CL41" s="7" t="s">
        <v>0</v>
      </c>
      <c r="CM41" s="7" t="s">
        <v>39</v>
      </c>
      <c r="CN41" s="7" t="s">
        <v>136</v>
      </c>
      <c r="CO41" s="7" t="s">
        <v>32</v>
      </c>
      <c r="CP41" s="7" t="s">
        <v>59</v>
      </c>
      <c r="CQ41" s="7" t="s">
        <v>18</v>
      </c>
      <c r="CR41" s="7" t="s">
        <v>63</v>
      </c>
      <c r="CS41" s="7" t="s">
        <v>63</v>
      </c>
      <c r="CT41" s="7" t="s">
        <v>120</v>
      </c>
      <c r="CU41" s="7" t="s">
        <v>120</v>
      </c>
      <c r="CV41" s="7" t="s">
        <v>27</v>
      </c>
      <c r="CW41" s="7" t="s">
        <v>6</v>
      </c>
      <c r="CX41" s="7" t="s">
        <v>39</v>
      </c>
      <c r="CY41" s="7" t="s">
        <v>39</v>
      </c>
      <c r="CZ41" s="7" t="s">
        <v>10</v>
      </c>
      <c r="DA41" s="7" t="s">
        <v>10</v>
      </c>
      <c r="DB41" s="7" t="s">
        <v>8</v>
      </c>
      <c r="DC41" s="7" t="s">
        <v>19</v>
      </c>
      <c r="DD41" s="7" t="s">
        <v>19</v>
      </c>
      <c r="DE41" s="7" t="s">
        <v>16</v>
      </c>
      <c r="DF41" s="7" t="s">
        <v>57</v>
      </c>
      <c r="DG41" s="7" t="s">
        <v>9</v>
      </c>
      <c r="DH41" s="7" t="s">
        <v>18</v>
      </c>
      <c r="DI41" s="7" t="s">
        <v>12</v>
      </c>
      <c r="DJ41" s="7" t="s">
        <v>12</v>
      </c>
      <c r="DK41" s="7" t="s">
        <v>18</v>
      </c>
      <c r="DL41" s="7" t="s">
        <v>9</v>
      </c>
      <c r="DM41" s="7" t="s">
        <v>16</v>
      </c>
      <c r="DN41" s="7" t="s">
        <v>32</v>
      </c>
      <c r="DO41" s="7" t="s">
        <v>53</v>
      </c>
      <c r="DP41" s="7" t="s">
        <v>16</v>
      </c>
      <c r="DQ41" s="7" t="s">
        <v>20</v>
      </c>
      <c r="DR41" s="7" t="s">
        <v>24</v>
      </c>
      <c r="DS41" s="7" t="s">
        <v>24</v>
      </c>
      <c r="DT41" s="7" t="s">
        <v>11</v>
      </c>
      <c r="DU41" s="7" t="s">
        <v>62</v>
      </c>
      <c r="DV41" s="7" t="s">
        <v>13</v>
      </c>
      <c r="DW41" s="7" t="s">
        <v>13</v>
      </c>
      <c r="DX41" s="7" t="s">
        <v>44</v>
      </c>
      <c r="DY41" s="7" t="s">
        <v>44</v>
      </c>
      <c r="DZ41" s="7" t="s">
        <v>56</v>
      </c>
      <c r="EA41" s="7" t="s">
        <v>11</v>
      </c>
      <c r="EB41" s="7" t="s">
        <v>56</v>
      </c>
      <c r="EC41" s="7" t="s">
        <v>0</v>
      </c>
      <c r="ED41" s="7" t="s">
        <v>6</v>
      </c>
      <c r="EE41" s="7" t="s">
        <v>44</v>
      </c>
      <c r="EF41" s="7" t="s">
        <v>44</v>
      </c>
      <c r="EG41" s="7" t="s">
        <v>44</v>
      </c>
      <c r="EH41" s="7" t="s">
        <v>6</v>
      </c>
      <c r="EI41" s="7" t="s">
        <v>6</v>
      </c>
      <c r="EJ41" s="7" t="s">
        <v>44</v>
      </c>
    </row>
    <row r="42" spans="1:140" ht="12.75" x14ac:dyDescent="0.2">
      <c r="A42" s="12">
        <v>34</v>
      </c>
      <c r="B42" s="8" t="s">
        <v>100</v>
      </c>
      <c r="C42" s="7" t="s">
        <v>69</v>
      </c>
      <c r="D42" s="7" t="s">
        <v>95</v>
      </c>
      <c r="E42" s="7" t="s">
        <v>92</v>
      </c>
      <c r="F42" s="7" t="s">
        <v>105</v>
      </c>
      <c r="G42" s="7" t="s">
        <v>87</v>
      </c>
      <c r="H42" s="7" t="s">
        <v>132</v>
      </c>
      <c r="I42" s="7" t="s">
        <v>117</v>
      </c>
      <c r="J42" s="7" t="s">
        <v>86</v>
      </c>
      <c r="K42" s="7" t="s">
        <v>85</v>
      </c>
      <c r="L42" s="7" t="s">
        <v>133</v>
      </c>
      <c r="M42" s="7" t="s">
        <v>126</v>
      </c>
      <c r="N42" s="7" t="s">
        <v>93</v>
      </c>
      <c r="O42" s="7" t="s">
        <v>133</v>
      </c>
      <c r="P42" s="7" t="s">
        <v>121</v>
      </c>
      <c r="Q42" s="7" t="s">
        <v>121</v>
      </c>
      <c r="R42" s="7" t="s">
        <v>95</v>
      </c>
      <c r="S42" s="7" t="s">
        <v>87</v>
      </c>
      <c r="T42" s="7" t="s">
        <v>92</v>
      </c>
      <c r="U42" s="7" t="s">
        <v>87</v>
      </c>
      <c r="V42" s="7" t="s">
        <v>95</v>
      </c>
      <c r="W42" s="7" t="s">
        <v>121</v>
      </c>
      <c r="X42" s="7" t="s">
        <v>129</v>
      </c>
      <c r="Y42" s="7" t="s">
        <v>100</v>
      </c>
      <c r="Z42" s="7" t="s">
        <v>121</v>
      </c>
      <c r="AA42" s="7" t="s">
        <v>76</v>
      </c>
      <c r="AB42" s="7" t="s">
        <v>92</v>
      </c>
      <c r="AC42" s="7" t="s">
        <v>95</v>
      </c>
      <c r="AD42" s="7" t="s">
        <v>112</v>
      </c>
      <c r="AE42" s="7" t="s">
        <v>84</v>
      </c>
      <c r="AF42" s="7" t="s">
        <v>132</v>
      </c>
      <c r="AG42" s="7" t="s">
        <v>83</v>
      </c>
      <c r="AH42" s="7" t="s">
        <v>131</v>
      </c>
      <c r="AI42" s="7" t="s">
        <v>132</v>
      </c>
      <c r="AJ42" s="7" t="s">
        <v>84</v>
      </c>
      <c r="AK42" s="7" t="s">
        <v>125</v>
      </c>
      <c r="AL42" s="7" t="s">
        <v>117</v>
      </c>
      <c r="AM42" s="7" t="s">
        <v>105</v>
      </c>
      <c r="AN42" s="7" t="s">
        <v>123</v>
      </c>
      <c r="AO42" s="7" t="s">
        <v>106</v>
      </c>
      <c r="AP42" s="7" t="s">
        <v>100</v>
      </c>
      <c r="AQ42" s="7" t="s">
        <v>91</v>
      </c>
      <c r="AR42" s="7" t="s">
        <v>115</v>
      </c>
      <c r="AS42" s="7" t="s">
        <v>91</v>
      </c>
      <c r="AT42" s="7" t="s">
        <v>115</v>
      </c>
      <c r="AU42" s="7" t="s">
        <v>118</v>
      </c>
      <c r="AV42" s="7" t="s">
        <v>71</v>
      </c>
      <c r="AW42" s="7" t="s">
        <v>102</v>
      </c>
      <c r="AX42" s="7" t="s">
        <v>102</v>
      </c>
      <c r="AY42" s="7" t="s">
        <v>126</v>
      </c>
      <c r="AZ42" s="7" t="s">
        <v>130</v>
      </c>
      <c r="BA42" s="7" t="s">
        <v>115</v>
      </c>
      <c r="BB42" s="7" t="s">
        <v>84</v>
      </c>
      <c r="BC42" s="7" t="s">
        <v>72</v>
      </c>
      <c r="BD42" s="7" t="s">
        <v>129</v>
      </c>
      <c r="BE42" s="7" t="s">
        <v>116</v>
      </c>
      <c r="BF42" s="7" t="s">
        <v>122</v>
      </c>
      <c r="BG42" s="7" t="s">
        <v>122</v>
      </c>
      <c r="BH42" s="7" t="s">
        <v>96</v>
      </c>
      <c r="BI42" s="7" t="s">
        <v>122</v>
      </c>
      <c r="BJ42" s="7" t="s">
        <v>84</v>
      </c>
      <c r="BK42" s="7" t="s">
        <v>37</v>
      </c>
      <c r="BL42" s="7" t="s">
        <v>126</v>
      </c>
      <c r="BM42" s="7" t="s">
        <v>71</v>
      </c>
      <c r="BN42" s="7" t="s">
        <v>118</v>
      </c>
      <c r="BO42" s="7" t="s">
        <v>130</v>
      </c>
      <c r="BP42" s="7" t="s">
        <v>101</v>
      </c>
      <c r="BQ42" s="7" t="s">
        <v>137</v>
      </c>
      <c r="BR42" s="7" t="s">
        <v>136</v>
      </c>
      <c r="BS42" s="7" t="s">
        <v>59</v>
      </c>
      <c r="BT42" s="7" t="s">
        <v>112</v>
      </c>
      <c r="BU42" s="7" t="s">
        <v>111</v>
      </c>
      <c r="BV42" s="7" t="s">
        <v>138</v>
      </c>
      <c r="BW42" s="7" t="s">
        <v>121</v>
      </c>
      <c r="BX42" s="7" t="s">
        <v>125</v>
      </c>
      <c r="BY42" s="7" t="s">
        <v>138</v>
      </c>
      <c r="BZ42" s="7" t="s">
        <v>138</v>
      </c>
      <c r="CA42" s="7" t="s">
        <v>119</v>
      </c>
      <c r="CB42" s="7" t="s">
        <v>90</v>
      </c>
      <c r="CC42" s="7" t="s">
        <v>129</v>
      </c>
      <c r="CD42" s="7" t="s">
        <v>113</v>
      </c>
      <c r="CE42" s="7" t="s">
        <v>137</v>
      </c>
      <c r="CF42" s="7" t="s">
        <v>91</v>
      </c>
      <c r="CG42" s="7" t="s">
        <v>117</v>
      </c>
      <c r="CH42" s="7" t="s">
        <v>103</v>
      </c>
      <c r="CI42" s="7" t="s">
        <v>94</v>
      </c>
      <c r="CJ42" s="7" t="s">
        <v>103</v>
      </c>
      <c r="CK42" s="7" t="s">
        <v>59</v>
      </c>
      <c r="CL42" s="7" t="s">
        <v>106</v>
      </c>
      <c r="CM42" s="7" t="s">
        <v>111</v>
      </c>
      <c r="CN42" s="7" t="s">
        <v>85</v>
      </c>
      <c r="CO42" s="7" t="s">
        <v>96</v>
      </c>
      <c r="CP42" s="7" t="s">
        <v>109</v>
      </c>
      <c r="CQ42" s="7" t="s">
        <v>123</v>
      </c>
      <c r="CR42" s="7" t="s">
        <v>134</v>
      </c>
      <c r="CS42" s="7" t="s">
        <v>134</v>
      </c>
      <c r="CT42" s="7" t="s">
        <v>86</v>
      </c>
      <c r="CU42" s="7" t="s">
        <v>83</v>
      </c>
      <c r="CV42" s="7" t="s">
        <v>126</v>
      </c>
      <c r="CW42" s="7" t="s">
        <v>48</v>
      </c>
      <c r="CX42" s="7" t="s">
        <v>111</v>
      </c>
      <c r="CY42" s="7" t="s">
        <v>101</v>
      </c>
      <c r="CZ42" s="7" t="s">
        <v>41</v>
      </c>
      <c r="DA42" s="7" t="s">
        <v>41</v>
      </c>
      <c r="DB42" s="7" t="s">
        <v>112</v>
      </c>
      <c r="DC42" s="7" t="s">
        <v>113</v>
      </c>
      <c r="DD42" s="7" t="s">
        <v>137</v>
      </c>
      <c r="DE42" s="7" t="s">
        <v>47</v>
      </c>
      <c r="DF42" s="7" t="s">
        <v>59</v>
      </c>
      <c r="DG42" s="7" t="s">
        <v>120</v>
      </c>
      <c r="DH42" s="7" t="s">
        <v>123</v>
      </c>
      <c r="DI42" s="7" t="s">
        <v>47</v>
      </c>
      <c r="DJ42" s="7" t="s">
        <v>41</v>
      </c>
      <c r="DK42" s="7" t="s">
        <v>120</v>
      </c>
      <c r="DL42" s="7" t="s">
        <v>120</v>
      </c>
      <c r="DM42" s="7" t="s">
        <v>37</v>
      </c>
      <c r="DN42" s="7" t="s">
        <v>96</v>
      </c>
      <c r="DO42" s="7" t="s">
        <v>122</v>
      </c>
      <c r="DP42" s="7" t="s">
        <v>37</v>
      </c>
      <c r="DQ42" s="7" t="s">
        <v>19</v>
      </c>
      <c r="DR42" s="7" t="s">
        <v>32</v>
      </c>
      <c r="DS42" s="7" t="s">
        <v>32</v>
      </c>
      <c r="DT42" s="7" t="s">
        <v>41</v>
      </c>
      <c r="DU42" s="7" t="s">
        <v>119</v>
      </c>
      <c r="DV42" s="7" t="s">
        <v>47</v>
      </c>
      <c r="DW42" s="7" t="s">
        <v>47</v>
      </c>
      <c r="DX42" s="7" t="s">
        <v>8</v>
      </c>
      <c r="DY42" s="7" t="s">
        <v>19</v>
      </c>
      <c r="DZ42" s="7" t="s">
        <v>53</v>
      </c>
      <c r="EA42" s="7" t="s">
        <v>59</v>
      </c>
      <c r="EB42" s="7" t="s">
        <v>53</v>
      </c>
      <c r="EC42" s="7" t="s">
        <v>136</v>
      </c>
      <c r="ED42" s="7" t="s">
        <v>48</v>
      </c>
      <c r="EE42" s="7" t="s">
        <v>8</v>
      </c>
      <c r="EF42" s="7" t="s">
        <v>8</v>
      </c>
      <c r="EG42" s="7" t="s">
        <v>8</v>
      </c>
      <c r="EH42" s="7" t="s">
        <v>48</v>
      </c>
      <c r="EI42" s="7" t="s">
        <v>8</v>
      </c>
      <c r="EJ42" s="7" t="s">
        <v>8</v>
      </c>
    </row>
    <row r="43" spans="1:140" ht="12.75" x14ac:dyDescent="0.2">
      <c r="A43" s="12">
        <v>35</v>
      </c>
      <c r="B43" s="8" t="s">
        <v>101</v>
      </c>
      <c r="C43" s="7" t="s">
        <v>121</v>
      </c>
      <c r="D43" s="7" t="s">
        <v>100</v>
      </c>
      <c r="E43" s="7" t="s">
        <v>121</v>
      </c>
      <c r="F43" s="7" t="s">
        <v>85</v>
      </c>
      <c r="G43" s="7" t="s">
        <v>129</v>
      </c>
      <c r="H43" s="7" t="s">
        <v>84</v>
      </c>
      <c r="I43" s="7" t="s">
        <v>129</v>
      </c>
      <c r="J43" s="7" t="s">
        <v>96</v>
      </c>
      <c r="K43" s="7" t="s">
        <v>115</v>
      </c>
      <c r="L43" s="7" t="s">
        <v>84</v>
      </c>
      <c r="M43" s="7" t="s">
        <v>41</v>
      </c>
      <c r="N43" s="7" t="s">
        <v>125</v>
      </c>
      <c r="O43" s="7" t="s">
        <v>125</v>
      </c>
      <c r="P43" s="7" t="s">
        <v>96</v>
      </c>
      <c r="Q43" s="7" t="s">
        <v>96</v>
      </c>
      <c r="R43" s="7" t="s">
        <v>100</v>
      </c>
      <c r="S43" s="7" t="s">
        <v>129</v>
      </c>
      <c r="T43" s="7" t="s">
        <v>121</v>
      </c>
      <c r="U43" s="7" t="s">
        <v>72</v>
      </c>
      <c r="V43" s="7" t="s">
        <v>100</v>
      </c>
      <c r="W43" s="7" t="s">
        <v>108</v>
      </c>
      <c r="X43" s="7" t="s">
        <v>112</v>
      </c>
      <c r="Y43" s="7" t="s">
        <v>91</v>
      </c>
      <c r="Z43" s="7" t="s">
        <v>108</v>
      </c>
      <c r="AA43" s="7" t="s">
        <v>122</v>
      </c>
      <c r="AB43" s="7" t="s">
        <v>121</v>
      </c>
      <c r="AC43" s="7" t="s">
        <v>100</v>
      </c>
      <c r="AD43" s="7" t="s">
        <v>107</v>
      </c>
      <c r="AE43" s="7" t="s">
        <v>130</v>
      </c>
      <c r="AF43" s="7" t="s">
        <v>84</v>
      </c>
      <c r="AG43" s="7" t="s">
        <v>122</v>
      </c>
      <c r="AH43" s="7" t="s">
        <v>103</v>
      </c>
      <c r="AI43" s="7" t="s">
        <v>84</v>
      </c>
      <c r="AJ43" s="7" t="s">
        <v>138</v>
      </c>
      <c r="AK43" s="7" t="s">
        <v>113</v>
      </c>
      <c r="AL43" s="7" t="s">
        <v>85</v>
      </c>
      <c r="AM43" s="7" t="s">
        <v>85</v>
      </c>
      <c r="AN43" s="7" t="s">
        <v>32</v>
      </c>
      <c r="AO43" s="7" t="s">
        <v>48</v>
      </c>
      <c r="AP43" s="7" t="s">
        <v>91</v>
      </c>
      <c r="AQ43" s="7" t="s">
        <v>101</v>
      </c>
      <c r="AR43" s="7" t="s">
        <v>94</v>
      </c>
      <c r="AS43" s="7" t="s">
        <v>103</v>
      </c>
      <c r="AT43" s="7" t="s">
        <v>103</v>
      </c>
      <c r="AU43" s="7" t="s">
        <v>32</v>
      </c>
      <c r="AV43" s="7" t="s">
        <v>109</v>
      </c>
      <c r="AW43" s="7" t="s">
        <v>37</v>
      </c>
      <c r="AX43" s="7" t="s">
        <v>47</v>
      </c>
      <c r="AY43" s="7" t="s">
        <v>59</v>
      </c>
      <c r="AZ43" s="7" t="s">
        <v>134</v>
      </c>
      <c r="BA43" s="7" t="s">
        <v>94</v>
      </c>
      <c r="BB43" s="7" t="s">
        <v>138</v>
      </c>
      <c r="BC43" s="7" t="s">
        <v>112</v>
      </c>
      <c r="BD43" s="7" t="s">
        <v>112</v>
      </c>
      <c r="BE43" s="7" t="s">
        <v>127</v>
      </c>
      <c r="BF43" s="7" t="s">
        <v>137</v>
      </c>
      <c r="BG43" s="7" t="s">
        <v>137</v>
      </c>
      <c r="BH43" s="7" t="s">
        <v>111</v>
      </c>
      <c r="BI43" s="7" t="s">
        <v>137</v>
      </c>
      <c r="BJ43" s="7" t="s">
        <v>138</v>
      </c>
      <c r="BK43" s="7" t="s">
        <v>8</v>
      </c>
      <c r="BL43" s="7" t="s">
        <v>59</v>
      </c>
      <c r="BM43" s="7" t="s">
        <v>122</v>
      </c>
      <c r="BN43" s="7" t="s">
        <v>32</v>
      </c>
      <c r="BO43" s="7" t="s">
        <v>134</v>
      </c>
      <c r="BP43" s="7" t="s">
        <v>118</v>
      </c>
      <c r="BQ43" s="7" t="s">
        <v>126</v>
      </c>
      <c r="BR43" s="7" t="s">
        <v>8</v>
      </c>
      <c r="BS43" s="7" t="s">
        <v>19</v>
      </c>
      <c r="BT43" s="7" t="s">
        <v>94</v>
      </c>
      <c r="BU43" s="7" t="s">
        <v>120</v>
      </c>
      <c r="BV43" s="7" t="s">
        <v>119</v>
      </c>
      <c r="BW43" s="7" t="s">
        <v>116</v>
      </c>
      <c r="BX43" s="7" t="s">
        <v>113</v>
      </c>
      <c r="BY43" s="7" t="s">
        <v>119</v>
      </c>
      <c r="BZ43" s="7" t="s">
        <v>90</v>
      </c>
      <c r="CA43" s="7" t="s">
        <v>47</v>
      </c>
      <c r="CB43" s="7" t="s">
        <v>41</v>
      </c>
      <c r="CC43" s="7" t="s">
        <v>115</v>
      </c>
      <c r="CD43" s="7" t="s">
        <v>102</v>
      </c>
      <c r="CE43" s="7" t="s">
        <v>126</v>
      </c>
      <c r="CF43" s="7" t="s">
        <v>101</v>
      </c>
      <c r="CG43" s="7" t="s">
        <v>129</v>
      </c>
      <c r="CH43" s="7" t="s">
        <v>106</v>
      </c>
      <c r="CI43" s="7" t="s">
        <v>136</v>
      </c>
      <c r="CJ43" s="7" t="s">
        <v>106</v>
      </c>
      <c r="CK43" s="7" t="s">
        <v>64</v>
      </c>
      <c r="CL43" s="7" t="s">
        <v>48</v>
      </c>
      <c r="CM43" s="7" t="s">
        <v>123</v>
      </c>
      <c r="CN43" s="7" t="s">
        <v>115</v>
      </c>
      <c r="CO43" s="7" t="s">
        <v>111</v>
      </c>
      <c r="CP43" s="7" t="s">
        <v>130</v>
      </c>
      <c r="CQ43" s="7" t="s">
        <v>32</v>
      </c>
      <c r="CR43" s="7" t="s">
        <v>41</v>
      </c>
      <c r="CS43" s="7" t="s">
        <v>41</v>
      </c>
      <c r="CT43" s="7" t="s">
        <v>96</v>
      </c>
      <c r="CU43" s="7" t="s">
        <v>122</v>
      </c>
      <c r="CV43" s="7" t="s">
        <v>59</v>
      </c>
      <c r="CW43" s="7" t="s">
        <v>39</v>
      </c>
      <c r="CX43" s="7" t="s">
        <v>123</v>
      </c>
      <c r="CY43" s="7" t="s">
        <v>118</v>
      </c>
      <c r="CZ43" s="7" t="s">
        <v>19</v>
      </c>
      <c r="DA43" s="7" t="s">
        <v>19</v>
      </c>
      <c r="DB43" s="7" t="s">
        <v>107</v>
      </c>
      <c r="DC43" s="7" t="s">
        <v>102</v>
      </c>
      <c r="DD43" s="7" t="s">
        <v>126</v>
      </c>
      <c r="DE43" s="7" t="s">
        <v>8</v>
      </c>
      <c r="DF43" s="7" t="s">
        <v>64</v>
      </c>
      <c r="DG43" s="7" t="s">
        <v>53</v>
      </c>
      <c r="DH43" s="7" t="s">
        <v>32</v>
      </c>
      <c r="DI43" s="7" t="s">
        <v>19</v>
      </c>
      <c r="DJ43" s="7" t="s">
        <v>19</v>
      </c>
      <c r="DK43" s="7" t="s">
        <v>53</v>
      </c>
      <c r="DL43" s="7" t="s">
        <v>59</v>
      </c>
      <c r="DM43" s="7" t="s">
        <v>8</v>
      </c>
      <c r="DN43" s="7" t="s">
        <v>111</v>
      </c>
      <c r="DO43" s="7" t="s">
        <v>137</v>
      </c>
      <c r="DP43" s="7" t="s">
        <v>8</v>
      </c>
      <c r="DQ43" s="7" t="s">
        <v>61</v>
      </c>
      <c r="DR43" s="7" t="s">
        <v>43</v>
      </c>
      <c r="DS43" s="7" t="s">
        <v>39</v>
      </c>
      <c r="DT43" s="7" t="s">
        <v>19</v>
      </c>
      <c r="DU43" s="7" t="s">
        <v>47</v>
      </c>
      <c r="DV43" s="7" t="s">
        <v>8</v>
      </c>
      <c r="DW43" s="7" t="s">
        <v>8</v>
      </c>
      <c r="DX43" s="7" t="s">
        <v>23</v>
      </c>
      <c r="DY43" s="7" t="s">
        <v>62</v>
      </c>
      <c r="DZ43" s="7" t="s">
        <v>64</v>
      </c>
      <c r="EA43" s="7" t="s">
        <v>19</v>
      </c>
      <c r="EB43" s="7" t="s">
        <v>64</v>
      </c>
      <c r="EC43" s="7" t="s">
        <v>48</v>
      </c>
      <c r="ED43" s="7" t="s">
        <v>39</v>
      </c>
      <c r="EE43" s="7" t="s">
        <v>58</v>
      </c>
      <c r="EF43" s="7" t="s">
        <v>58</v>
      </c>
      <c r="EG43" s="7" t="s">
        <v>58</v>
      </c>
      <c r="EH43" s="7" t="s">
        <v>4</v>
      </c>
      <c r="EI43" s="7" t="s">
        <v>4</v>
      </c>
      <c r="EJ43" s="7" t="s">
        <v>29</v>
      </c>
    </row>
    <row r="44" spans="1:140" ht="12.75" x14ac:dyDescent="0.2">
      <c r="A44" s="12">
        <v>36</v>
      </c>
      <c r="B44" s="8" t="s">
        <v>102</v>
      </c>
      <c r="C44" s="7" t="s">
        <v>85</v>
      </c>
      <c r="D44" s="7" t="s">
        <v>85</v>
      </c>
      <c r="E44" s="7" t="s">
        <v>100</v>
      </c>
      <c r="F44" s="7" t="s">
        <v>129</v>
      </c>
      <c r="G44" s="7" t="s">
        <v>125</v>
      </c>
      <c r="H44" s="7" t="s">
        <v>122</v>
      </c>
      <c r="I44" s="7" t="s">
        <v>125</v>
      </c>
      <c r="J44" s="7" t="s">
        <v>116</v>
      </c>
      <c r="K44" s="7" t="s">
        <v>113</v>
      </c>
      <c r="L44" s="7" t="s">
        <v>109</v>
      </c>
      <c r="M44" s="7" t="s">
        <v>59</v>
      </c>
      <c r="N44" s="7" t="s">
        <v>84</v>
      </c>
      <c r="O44" s="7" t="s">
        <v>84</v>
      </c>
      <c r="P44" s="7" t="s">
        <v>91</v>
      </c>
      <c r="Q44" s="7" t="s">
        <v>91</v>
      </c>
      <c r="R44" s="7" t="s">
        <v>129</v>
      </c>
      <c r="S44" s="7" t="s">
        <v>84</v>
      </c>
      <c r="T44" s="7" t="s">
        <v>100</v>
      </c>
      <c r="U44" s="7" t="s">
        <v>84</v>
      </c>
      <c r="V44" s="7" t="s">
        <v>85</v>
      </c>
      <c r="W44" s="7" t="s">
        <v>91</v>
      </c>
      <c r="X44" s="7" t="s">
        <v>138</v>
      </c>
      <c r="Y44" s="7" t="s">
        <v>112</v>
      </c>
      <c r="Z44" s="7" t="s">
        <v>91</v>
      </c>
      <c r="AA44" s="7" t="s">
        <v>96</v>
      </c>
      <c r="AB44" s="7" t="s">
        <v>100</v>
      </c>
      <c r="AC44" s="7" t="s">
        <v>129</v>
      </c>
      <c r="AD44" s="7" t="s">
        <v>119</v>
      </c>
      <c r="AE44" s="7" t="s">
        <v>137</v>
      </c>
      <c r="AF44" s="7" t="s">
        <v>122</v>
      </c>
      <c r="AG44" s="7" t="s">
        <v>96</v>
      </c>
      <c r="AH44" s="7" t="s">
        <v>107</v>
      </c>
      <c r="AI44" s="7" t="s">
        <v>122</v>
      </c>
      <c r="AJ44" s="7" t="s">
        <v>130</v>
      </c>
      <c r="AK44" s="7" t="s">
        <v>130</v>
      </c>
      <c r="AL44" s="7" t="s">
        <v>72</v>
      </c>
      <c r="AM44" s="7" t="s">
        <v>72</v>
      </c>
      <c r="AN44" s="7" t="s">
        <v>48</v>
      </c>
      <c r="AO44" s="7" t="s">
        <v>8</v>
      </c>
      <c r="AP44" s="7" t="s">
        <v>115</v>
      </c>
      <c r="AQ44" s="7" t="s">
        <v>94</v>
      </c>
      <c r="AR44" s="7" t="s">
        <v>102</v>
      </c>
      <c r="AS44" s="7" t="s">
        <v>94</v>
      </c>
      <c r="AT44" s="7" t="s">
        <v>107</v>
      </c>
      <c r="AU44" s="7" t="s">
        <v>48</v>
      </c>
      <c r="AV44" s="7" t="s">
        <v>122</v>
      </c>
      <c r="AW44" s="7" t="s">
        <v>41</v>
      </c>
      <c r="AX44" s="7" t="s">
        <v>41</v>
      </c>
      <c r="AY44" s="7" t="s">
        <v>32</v>
      </c>
      <c r="AZ44" s="7" t="s">
        <v>126</v>
      </c>
      <c r="BA44" s="7" t="s">
        <v>107</v>
      </c>
      <c r="BB44" s="7" t="s">
        <v>137</v>
      </c>
      <c r="BC44" s="7" t="s">
        <v>138</v>
      </c>
      <c r="BD44" s="7" t="s">
        <v>113</v>
      </c>
      <c r="BE44" s="7" t="s">
        <v>103</v>
      </c>
      <c r="BF44" s="7" t="s">
        <v>111</v>
      </c>
      <c r="BG44" s="7" t="s">
        <v>111</v>
      </c>
      <c r="BH44" s="7" t="s">
        <v>111</v>
      </c>
      <c r="BI44" s="7" t="s">
        <v>111</v>
      </c>
      <c r="BJ44" s="7" t="s">
        <v>137</v>
      </c>
      <c r="BK44" s="7" t="s">
        <v>19</v>
      </c>
      <c r="BL44" s="7" t="s">
        <v>53</v>
      </c>
      <c r="BM44" s="7" t="s">
        <v>96</v>
      </c>
      <c r="BN44" s="7" t="s">
        <v>48</v>
      </c>
      <c r="BO44" s="7" t="s">
        <v>126</v>
      </c>
      <c r="BP44" s="7" t="s">
        <v>106</v>
      </c>
      <c r="BQ44" s="7" t="s">
        <v>120</v>
      </c>
      <c r="BR44" s="7" t="s">
        <v>8</v>
      </c>
      <c r="BS44" s="7" t="s">
        <v>64</v>
      </c>
      <c r="BT44" s="7" t="s">
        <v>102</v>
      </c>
      <c r="BU44" s="7" t="s">
        <v>123</v>
      </c>
      <c r="BV44" s="7" t="s">
        <v>134</v>
      </c>
      <c r="BW44" s="7" t="s">
        <v>131</v>
      </c>
      <c r="BX44" s="7" t="s">
        <v>138</v>
      </c>
      <c r="BY44" s="7" t="s">
        <v>126</v>
      </c>
      <c r="BZ44" s="7" t="s">
        <v>126</v>
      </c>
      <c r="CA44" s="7" t="s">
        <v>41</v>
      </c>
      <c r="CB44" s="7" t="s">
        <v>59</v>
      </c>
      <c r="CC44" s="7" t="s">
        <v>113</v>
      </c>
      <c r="CD44" s="7" t="s">
        <v>90</v>
      </c>
      <c r="CE44" s="7" t="s">
        <v>123</v>
      </c>
      <c r="CF44" s="7" t="s">
        <v>103</v>
      </c>
      <c r="CG44" s="7" t="s">
        <v>125</v>
      </c>
      <c r="CH44" s="7" t="s">
        <v>136</v>
      </c>
      <c r="CI44" s="7" t="s">
        <v>47</v>
      </c>
      <c r="CJ44" s="7" t="s">
        <v>37</v>
      </c>
      <c r="CK44" s="7" t="s">
        <v>43</v>
      </c>
      <c r="CL44" s="7" t="s">
        <v>8</v>
      </c>
      <c r="CM44" s="7" t="s">
        <v>106</v>
      </c>
      <c r="CN44" s="7" t="s">
        <v>112</v>
      </c>
      <c r="CO44" s="7" t="s">
        <v>127</v>
      </c>
      <c r="CP44" s="7" t="s">
        <v>137</v>
      </c>
      <c r="CQ44" s="7" t="s">
        <v>32</v>
      </c>
      <c r="CR44" s="7" t="s">
        <v>59</v>
      </c>
      <c r="CS44" s="7" t="s">
        <v>59</v>
      </c>
      <c r="CT44" s="7" t="s">
        <v>108</v>
      </c>
      <c r="CU44" s="7" t="s">
        <v>108</v>
      </c>
      <c r="CV44" s="7" t="s">
        <v>53</v>
      </c>
      <c r="CW44" s="7" t="s">
        <v>29</v>
      </c>
      <c r="CX44" s="7" t="s">
        <v>118</v>
      </c>
      <c r="CY44" s="7" t="s">
        <v>136</v>
      </c>
      <c r="CZ44" s="7" t="s">
        <v>19</v>
      </c>
      <c r="DA44" s="7" t="s">
        <v>64</v>
      </c>
      <c r="DB44" s="7" t="s">
        <v>119</v>
      </c>
      <c r="DC44" s="7" t="s">
        <v>134</v>
      </c>
      <c r="DD44" s="7" t="s">
        <v>120</v>
      </c>
      <c r="DE44" s="7" t="s">
        <v>19</v>
      </c>
      <c r="DF44" s="7" t="s">
        <v>43</v>
      </c>
      <c r="DG44" s="7" t="s">
        <v>32</v>
      </c>
      <c r="DH44" s="7" t="s">
        <v>48</v>
      </c>
      <c r="DI44" s="7" t="s">
        <v>19</v>
      </c>
      <c r="DJ44" s="7" t="s">
        <v>19</v>
      </c>
      <c r="DK44" s="7" t="s">
        <v>32</v>
      </c>
      <c r="DL44" s="7" t="s">
        <v>32</v>
      </c>
      <c r="DM44" s="7" t="s">
        <v>19</v>
      </c>
      <c r="DN44" s="7" t="s">
        <v>101</v>
      </c>
      <c r="DO44" s="7" t="s">
        <v>111</v>
      </c>
      <c r="DP44" s="7" t="s">
        <v>8</v>
      </c>
      <c r="DQ44" s="7" t="s">
        <v>27</v>
      </c>
      <c r="DR44" s="7" t="s">
        <v>39</v>
      </c>
      <c r="DS44" s="7" t="s">
        <v>4</v>
      </c>
      <c r="DT44" s="7" t="s">
        <v>64</v>
      </c>
      <c r="DU44" s="7" t="s">
        <v>41</v>
      </c>
      <c r="DV44" s="7" t="s">
        <v>19</v>
      </c>
      <c r="DW44" s="7" t="s">
        <v>19</v>
      </c>
      <c r="DX44" s="7" t="s">
        <v>61</v>
      </c>
      <c r="DY44" s="7" t="s">
        <v>63</v>
      </c>
      <c r="DZ44" s="7" t="s">
        <v>39</v>
      </c>
      <c r="EA44" s="7" t="s">
        <v>64</v>
      </c>
      <c r="EB44" s="7" t="s">
        <v>39</v>
      </c>
      <c r="EC44" s="7" t="s">
        <v>8</v>
      </c>
      <c r="ED44" s="7" t="s">
        <v>4</v>
      </c>
      <c r="EE44" s="7" t="s">
        <v>62</v>
      </c>
      <c r="EF44" s="7" t="s">
        <v>62</v>
      </c>
      <c r="EG44" s="7" t="s">
        <v>62</v>
      </c>
      <c r="EH44" s="7" t="s">
        <v>58</v>
      </c>
      <c r="EI44" s="7" t="s">
        <v>58</v>
      </c>
      <c r="EJ44" s="7" t="s">
        <v>23</v>
      </c>
    </row>
    <row r="45" spans="1:140" ht="12.75" x14ac:dyDescent="0.2">
      <c r="A45" s="12">
        <v>37</v>
      </c>
      <c r="B45" s="8" t="s">
        <v>103</v>
      </c>
      <c r="C45" s="7" t="s">
        <v>100</v>
      </c>
      <c r="D45" s="7" t="s">
        <v>100</v>
      </c>
      <c r="E45" s="7" t="s">
        <v>121</v>
      </c>
      <c r="F45" s="7" t="s">
        <v>85</v>
      </c>
      <c r="G45" s="7" t="s">
        <v>129</v>
      </c>
      <c r="H45" s="7" t="s">
        <v>84</v>
      </c>
      <c r="I45" s="7" t="s">
        <v>129</v>
      </c>
      <c r="J45" s="7" t="s">
        <v>96</v>
      </c>
      <c r="K45" s="7" t="s">
        <v>115</v>
      </c>
      <c r="L45" s="7" t="s">
        <v>84</v>
      </c>
      <c r="M45" s="7" t="s">
        <v>59</v>
      </c>
      <c r="N45" s="7" t="s">
        <v>125</v>
      </c>
      <c r="O45" s="7" t="s">
        <v>84</v>
      </c>
      <c r="P45" s="7" t="s">
        <v>108</v>
      </c>
      <c r="Q45" s="7" t="s">
        <v>108</v>
      </c>
      <c r="R45" s="7" t="s">
        <v>100</v>
      </c>
      <c r="S45" s="7" t="s">
        <v>72</v>
      </c>
      <c r="T45" s="7" t="s">
        <v>121</v>
      </c>
      <c r="U45" s="7" t="s">
        <v>125</v>
      </c>
      <c r="V45" s="7" t="s">
        <v>100</v>
      </c>
      <c r="W45" s="7" t="s">
        <v>108</v>
      </c>
      <c r="X45" s="7" t="s">
        <v>112</v>
      </c>
      <c r="Y45" s="7" t="s">
        <v>131</v>
      </c>
      <c r="Z45" s="7" t="s">
        <v>116</v>
      </c>
      <c r="AA45" s="7" t="s">
        <v>122</v>
      </c>
      <c r="AB45" s="7" t="s">
        <v>121</v>
      </c>
      <c r="AC45" s="7" t="s">
        <v>85</v>
      </c>
      <c r="AD45" s="7" t="s">
        <v>107</v>
      </c>
      <c r="AE45" s="7" t="s">
        <v>130</v>
      </c>
      <c r="AF45" s="7" t="s">
        <v>84</v>
      </c>
      <c r="AG45" s="7" t="s">
        <v>122</v>
      </c>
      <c r="AH45" s="7" t="s">
        <v>103</v>
      </c>
      <c r="AI45" s="7" t="s">
        <v>109</v>
      </c>
      <c r="AJ45" s="7" t="s">
        <v>138</v>
      </c>
      <c r="AK45" s="7" t="s">
        <v>138</v>
      </c>
      <c r="AL45" s="7" t="s">
        <v>104</v>
      </c>
      <c r="AM45" s="7" t="s">
        <v>85</v>
      </c>
      <c r="AN45" s="7" t="s">
        <v>32</v>
      </c>
      <c r="AO45" s="7" t="s">
        <v>48</v>
      </c>
      <c r="AP45" s="7" t="s">
        <v>91</v>
      </c>
      <c r="AQ45" s="7" t="s">
        <v>103</v>
      </c>
      <c r="AR45" s="7" t="s">
        <v>94</v>
      </c>
      <c r="AS45" s="7" t="s">
        <v>103</v>
      </c>
      <c r="AT45" s="7" t="s">
        <v>94</v>
      </c>
      <c r="AU45" s="7" t="s">
        <v>32</v>
      </c>
      <c r="AV45" s="7" t="s">
        <v>122</v>
      </c>
      <c r="AW45" s="7" t="s">
        <v>47</v>
      </c>
      <c r="AX45" s="7" t="s">
        <v>47</v>
      </c>
      <c r="AY45" s="7" t="s">
        <v>59</v>
      </c>
      <c r="AZ45" s="7" t="s">
        <v>126</v>
      </c>
      <c r="BA45" s="7" t="s">
        <v>94</v>
      </c>
      <c r="BB45" s="7" t="s">
        <v>138</v>
      </c>
      <c r="BC45" s="7" t="s">
        <v>113</v>
      </c>
      <c r="BD45" s="7" t="s">
        <v>112</v>
      </c>
      <c r="BE45" s="7" t="s">
        <v>101</v>
      </c>
      <c r="BF45" s="7" t="s">
        <v>137</v>
      </c>
      <c r="BG45" s="7" t="s">
        <v>137</v>
      </c>
      <c r="BH45" s="7" t="s">
        <v>111</v>
      </c>
      <c r="BI45" s="7" t="s">
        <v>137</v>
      </c>
      <c r="BJ45" s="7" t="s">
        <v>130</v>
      </c>
      <c r="BK45" s="7" t="s">
        <v>8</v>
      </c>
      <c r="BL45" s="7" t="s">
        <v>59</v>
      </c>
      <c r="BM45" s="7" t="s">
        <v>122</v>
      </c>
      <c r="BN45" s="7" t="s">
        <v>48</v>
      </c>
      <c r="BO45" s="7" t="s">
        <v>134</v>
      </c>
      <c r="BP45" s="7" t="s">
        <v>118</v>
      </c>
      <c r="BQ45" s="7" t="s">
        <v>126</v>
      </c>
      <c r="BR45" s="7" t="s">
        <v>8</v>
      </c>
      <c r="BS45" s="7" t="s">
        <v>64</v>
      </c>
      <c r="BT45" s="7" t="s">
        <v>107</v>
      </c>
      <c r="BU45" s="7" t="s">
        <v>120</v>
      </c>
      <c r="BV45" s="7" t="s">
        <v>119</v>
      </c>
      <c r="BW45" s="7" t="s">
        <v>91</v>
      </c>
      <c r="BX45" s="7" t="s">
        <v>113</v>
      </c>
      <c r="BY45" s="7" t="s">
        <v>90</v>
      </c>
      <c r="BZ45" s="7" t="s">
        <v>134</v>
      </c>
      <c r="CA45" s="7" t="s">
        <v>41</v>
      </c>
      <c r="CB45" s="7" t="s">
        <v>41</v>
      </c>
      <c r="CC45" s="7" t="s">
        <v>112</v>
      </c>
      <c r="CD45" s="7" t="s">
        <v>102</v>
      </c>
      <c r="CE45" s="7" t="s">
        <v>120</v>
      </c>
      <c r="CF45" s="7" t="s">
        <v>101</v>
      </c>
      <c r="CG45" s="7" t="s">
        <v>129</v>
      </c>
      <c r="CH45" s="7" t="s">
        <v>106</v>
      </c>
      <c r="CI45" s="7" t="s">
        <v>37</v>
      </c>
      <c r="CJ45" s="7" t="s">
        <v>136</v>
      </c>
      <c r="CK45" s="7" t="s">
        <v>64</v>
      </c>
      <c r="CL45" s="7" t="s">
        <v>48</v>
      </c>
      <c r="CM45" s="7" t="s">
        <v>123</v>
      </c>
      <c r="CN45" s="7" t="s">
        <v>115</v>
      </c>
      <c r="CO45" s="7" t="s">
        <v>111</v>
      </c>
      <c r="CP45" s="7" t="s">
        <v>137</v>
      </c>
      <c r="CQ45" s="7" t="s">
        <v>32</v>
      </c>
      <c r="CR45" s="7" t="s">
        <v>41</v>
      </c>
      <c r="CS45" s="7" t="s">
        <v>41</v>
      </c>
      <c r="CT45" s="7" t="s">
        <v>96</v>
      </c>
      <c r="CU45" s="7" t="s">
        <v>96</v>
      </c>
      <c r="CV45" s="7" t="s">
        <v>59</v>
      </c>
      <c r="CW45" s="7" t="s">
        <v>4</v>
      </c>
      <c r="CX45" s="7" t="s">
        <v>123</v>
      </c>
      <c r="CY45" s="7" t="s">
        <v>106</v>
      </c>
      <c r="CZ45" s="7" t="s">
        <v>19</v>
      </c>
      <c r="DA45" s="7" t="s">
        <v>19</v>
      </c>
      <c r="DB45" s="7" t="s">
        <v>102</v>
      </c>
      <c r="DC45" s="7" t="s">
        <v>119</v>
      </c>
      <c r="DD45" s="7" t="s">
        <v>126</v>
      </c>
      <c r="DE45" s="7" t="s">
        <v>8</v>
      </c>
      <c r="DF45" s="7" t="s">
        <v>64</v>
      </c>
      <c r="DG45" s="7" t="s">
        <v>53</v>
      </c>
      <c r="DH45" s="7" t="s">
        <v>32</v>
      </c>
      <c r="DI45" s="7" t="s">
        <v>19</v>
      </c>
      <c r="DJ45" s="7" t="s">
        <v>19</v>
      </c>
      <c r="DK45" s="7" t="s">
        <v>32</v>
      </c>
      <c r="DL45" s="7" t="s">
        <v>53</v>
      </c>
      <c r="DM45" s="7" t="s">
        <v>8</v>
      </c>
      <c r="DN45" s="7" t="s">
        <v>111</v>
      </c>
      <c r="DO45" s="7" t="s">
        <v>111</v>
      </c>
      <c r="DP45" s="7" t="s">
        <v>8</v>
      </c>
      <c r="DQ45" s="7" t="s">
        <v>63</v>
      </c>
      <c r="DR45" s="7" t="s">
        <v>43</v>
      </c>
      <c r="DS45" s="7" t="s">
        <v>39</v>
      </c>
      <c r="DT45" s="7" t="s">
        <v>19</v>
      </c>
      <c r="DU45" s="7" t="s">
        <v>47</v>
      </c>
      <c r="DV45" s="7" t="s">
        <v>19</v>
      </c>
      <c r="DW45" s="7" t="s">
        <v>8</v>
      </c>
      <c r="DX45" s="7" t="s">
        <v>62</v>
      </c>
      <c r="DY45" s="7" t="s">
        <v>62</v>
      </c>
      <c r="DZ45" s="7" t="s">
        <v>43</v>
      </c>
      <c r="EA45" s="7" t="s">
        <v>19</v>
      </c>
      <c r="EB45" s="7" t="s">
        <v>64</v>
      </c>
      <c r="EC45" s="7" t="s">
        <v>8</v>
      </c>
      <c r="ED45" s="7" t="s">
        <v>39</v>
      </c>
      <c r="EE45" s="7" t="s">
        <v>23</v>
      </c>
      <c r="EF45" s="7" t="s">
        <v>58</v>
      </c>
      <c r="EG45" s="7" t="s">
        <v>58</v>
      </c>
      <c r="EH45" s="7" t="s">
        <v>4</v>
      </c>
      <c r="EI45" s="7" t="s">
        <v>29</v>
      </c>
      <c r="EJ45" s="7" t="s">
        <v>58</v>
      </c>
    </row>
    <row r="46" spans="1:140" ht="12.75" x14ac:dyDescent="0.2">
      <c r="A46" s="12">
        <v>37</v>
      </c>
      <c r="B46" s="8" t="s">
        <v>104</v>
      </c>
      <c r="C46" s="7" t="s">
        <v>100</v>
      </c>
      <c r="D46" s="7" t="s">
        <v>85</v>
      </c>
      <c r="E46" s="7" t="s">
        <v>121</v>
      </c>
      <c r="F46" s="7" t="s">
        <v>129</v>
      </c>
      <c r="G46" s="7" t="s">
        <v>125</v>
      </c>
      <c r="H46" s="7" t="s">
        <v>122</v>
      </c>
      <c r="I46" s="7" t="s">
        <v>72</v>
      </c>
      <c r="J46" s="7" t="s">
        <v>108</v>
      </c>
      <c r="K46" s="7" t="s">
        <v>112</v>
      </c>
      <c r="L46" s="7" t="s">
        <v>84</v>
      </c>
      <c r="M46" s="7" t="s">
        <v>59</v>
      </c>
      <c r="N46" s="7" t="s">
        <v>84</v>
      </c>
      <c r="O46" s="7" t="s">
        <v>84</v>
      </c>
      <c r="P46" s="7" t="s">
        <v>116</v>
      </c>
      <c r="Q46" s="7" t="s">
        <v>116</v>
      </c>
      <c r="R46" s="7" t="s">
        <v>85</v>
      </c>
      <c r="S46" s="7" t="s">
        <v>125</v>
      </c>
      <c r="T46" s="7" t="s">
        <v>100</v>
      </c>
      <c r="U46" s="7" t="s">
        <v>84</v>
      </c>
      <c r="V46" s="7" t="s">
        <v>85</v>
      </c>
      <c r="W46" s="7" t="s">
        <v>91</v>
      </c>
      <c r="X46" s="7" t="s">
        <v>113</v>
      </c>
      <c r="Y46" s="7" t="s">
        <v>115</v>
      </c>
      <c r="Z46" s="7" t="s">
        <v>91</v>
      </c>
      <c r="AA46" s="7" t="s">
        <v>96</v>
      </c>
      <c r="AB46" s="7" t="s">
        <v>100</v>
      </c>
      <c r="AC46" s="7" t="s">
        <v>129</v>
      </c>
      <c r="AD46" s="7" t="s">
        <v>102</v>
      </c>
      <c r="AE46" s="7" t="s">
        <v>137</v>
      </c>
      <c r="AF46" s="7" t="s">
        <v>109</v>
      </c>
      <c r="AG46" s="7" t="s">
        <v>96</v>
      </c>
      <c r="AH46" s="7" t="s">
        <v>94</v>
      </c>
      <c r="AI46" s="7" t="s">
        <v>122</v>
      </c>
      <c r="AJ46" s="7" t="s">
        <v>130</v>
      </c>
      <c r="AK46" s="7" t="s">
        <v>138</v>
      </c>
      <c r="AL46" s="7" t="s">
        <v>129</v>
      </c>
      <c r="AM46" s="7" t="s">
        <v>129</v>
      </c>
      <c r="AN46" s="7" t="s">
        <v>48</v>
      </c>
      <c r="AO46" s="7" t="s">
        <v>8</v>
      </c>
      <c r="AP46" s="7" t="s">
        <v>115</v>
      </c>
      <c r="AQ46" s="7" t="s">
        <v>103</v>
      </c>
      <c r="AR46" s="7" t="s">
        <v>107</v>
      </c>
      <c r="AS46" s="7" t="s">
        <v>94</v>
      </c>
      <c r="AT46" s="7" t="s">
        <v>104</v>
      </c>
      <c r="AU46" s="7" t="s">
        <v>48</v>
      </c>
      <c r="AV46" s="7" t="s">
        <v>122</v>
      </c>
      <c r="AW46" s="7" t="s">
        <v>47</v>
      </c>
      <c r="AX46" s="7" t="s">
        <v>41</v>
      </c>
      <c r="AY46" s="7" t="s">
        <v>53</v>
      </c>
      <c r="AZ46" s="7" t="s">
        <v>126</v>
      </c>
      <c r="BA46" s="7" t="s">
        <v>107</v>
      </c>
      <c r="BB46" s="7" t="s">
        <v>130</v>
      </c>
      <c r="BC46" s="7" t="s">
        <v>138</v>
      </c>
      <c r="BD46" s="7" t="s">
        <v>113</v>
      </c>
      <c r="BE46" s="7" t="s">
        <v>103</v>
      </c>
      <c r="BF46" s="7" t="s">
        <v>111</v>
      </c>
      <c r="BG46" s="7" t="s">
        <v>111</v>
      </c>
      <c r="BH46" s="7" t="s">
        <v>111</v>
      </c>
      <c r="BI46" s="7" t="s">
        <v>137</v>
      </c>
      <c r="BJ46" s="7" t="s">
        <v>137</v>
      </c>
      <c r="BK46" s="7" t="s">
        <v>19</v>
      </c>
      <c r="BL46" s="7" t="s">
        <v>59</v>
      </c>
      <c r="BM46" s="7" t="s">
        <v>122</v>
      </c>
      <c r="BN46" s="7" t="s">
        <v>48</v>
      </c>
      <c r="BO46" s="7" t="s">
        <v>126</v>
      </c>
      <c r="BP46" s="7" t="s">
        <v>106</v>
      </c>
      <c r="BQ46" s="7" t="s">
        <v>120</v>
      </c>
      <c r="BR46" s="7" t="s">
        <v>8</v>
      </c>
      <c r="BS46" s="7" t="s">
        <v>64</v>
      </c>
      <c r="BT46" s="7" t="s">
        <v>102</v>
      </c>
      <c r="BU46" s="7" t="s">
        <v>123</v>
      </c>
      <c r="BV46" s="7" t="s">
        <v>134</v>
      </c>
      <c r="BW46" s="7" t="s">
        <v>91</v>
      </c>
      <c r="BX46" s="7" t="s">
        <v>138</v>
      </c>
      <c r="BY46" s="7" t="s">
        <v>134</v>
      </c>
      <c r="BZ46" s="7" t="s">
        <v>126</v>
      </c>
      <c r="CA46" s="7" t="s">
        <v>41</v>
      </c>
      <c r="CB46" s="7" t="s">
        <v>41</v>
      </c>
      <c r="CC46" s="7" t="s">
        <v>112</v>
      </c>
      <c r="CD46" s="7" t="s">
        <v>119</v>
      </c>
      <c r="CE46" s="7" t="s">
        <v>120</v>
      </c>
      <c r="CF46" s="7" t="s">
        <v>103</v>
      </c>
      <c r="CG46" s="7" t="s">
        <v>72</v>
      </c>
      <c r="CH46" s="7" t="s">
        <v>136</v>
      </c>
      <c r="CI46" s="7" t="s">
        <v>37</v>
      </c>
      <c r="CJ46" s="7" t="s">
        <v>37</v>
      </c>
      <c r="CK46" s="7" t="s">
        <v>43</v>
      </c>
      <c r="CL46" s="7" t="s">
        <v>8</v>
      </c>
      <c r="CM46" s="7" t="s">
        <v>118</v>
      </c>
      <c r="CN46" s="7" t="s">
        <v>112</v>
      </c>
      <c r="CO46" s="7" t="s">
        <v>111</v>
      </c>
      <c r="CP46" s="7" t="s">
        <v>137</v>
      </c>
      <c r="CQ46" s="7" t="s">
        <v>32</v>
      </c>
      <c r="CR46" s="7" t="s">
        <v>59</v>
      </c>
      <c r="CS46" s="7" t="s">
        <v>59</v>
      </c>
      <c r="CT46" s="7" t="s">
        <v>108</v>
      </c>
      <c r="CU46" s="7" t="s">
        <v>96</v>
      </c>
      <c r="CV46" s="7" t="s">
        <v>53</v>
      </c>
      <c r="CW46" s="7" t="s">
        <v>4</v>
      </c>
      <c r="CX46" s="7" t="s">
        <v>118</v>
      </c>
      <c r="CY46" s="7" t="s">
        <v>106</v>
      </c>
      <c r="CZ46" s="7" t="s">
        <v>19</v>
      </c>
      <c r="DA46" s="7" t="s">
        <v>19</v>
      </c>
      <c r="DB46" s="7" t="s">
        <v>119</v>
      </c>
      <c r="DC46" s="7" t="s">
        <v>90</v>
      </c>
      <c r="DD46" s="7" t="s">
        <v>126</v>
      </c>
      <c r="DE46" s="7" t="s">
        <v>19</v>
      </c>
      <c r="DF46" s="7" t="s">
        <v>64</v>
      </c>
      <c r="DG46" s="7" t="s">
        <v>32</v>
      </c>
      <c r="DH46" s="7" t="s">
        <v>32</v>
      </c>
      <c r="DI46" s="7" t="s">
        <v>19</v>
      </c>
      <c r="DJ46" s="7" t="s">
        <v>19</v>
      </c>
      <c r="DK46" s="7" t="s">
        <v>32</v>
      </c>
      <c r="DL46" s="7" t="s">
        <v>32</v>
      </c>
      <c r="DM46" s="7" t="s">
        <v>8</v>
      </c>
      <c r="DN46" s="7" t="s">
        <v>127</v>
      </c>
      <c r="DO46" s="7" t="s">
        <v>111</v>
      </c>
      <c r="DP46" s="7" t="s">
        <v>8</v>
      </c>
      <c r="DQ46" s="7" t="s">
        <v>27</v>
      </c>
      <c r="DR46" s="7" t="s">
        <v>39</v>
      </c>
      <c r="DS46" s="7" t="s">
        <v>4</v>
      </c>
      <c r="DT46" s="7" t="s">
        <v>64</v>
      </c>
      <c r="DU46" s="7" t="s">
        <v>41</v>
      </c>
      <c r="DV46" s="7" t="s">
        <v>19</v>
      </c>
      <c r="DW46" s="7" t="s">
        <v>19</v>
      </c>
      <c r="DX46" s="7" t="s">
        <v>62</v>
      </c>
      <c r="DY46" s="7" t="s">
        <v>63</v>
      </c>
      <c r="DZ46" s="7" t="s">
        <v>39</v>
      </c>
      <c r="EA46" s="7" t="s">
        <v>64</v>
      </c>
      <c r="EB46" s="7" t="s">
        <v>43</v>
      </c>
      <c r="EC46" s="7" t="s">
        <v>8</v>
      </c>
      <c r="ED46" s="7" t="s">
        <v>4</v>
      </c>
      <c r="EE46" s="7" t="s">
        <v>62</v>
      </c>
      <c r="EF46" s="7" t="s">
        <v>23</v>
      </c>
      <c r="EG46" s="7" t="s">
        <v>62</v>
      </c>
      <c r="EH46" s="7" t="s">
        <v>29</v>
      </c>
      <c r="EI46" s="7" t="s">
        <v>58</v>
      </c>
      <c r="EJ46" s="7" t="s">
        <v>58</v>
      </c>
    </row>
    <row r="47" spans="1:140" ht="12.75" x14ac:dyDescent="0.2">
      <c r="A47" s="12">
        <v>38</v>
      </c>
      <c r="B47" s="8" t="s">
        <v>18</v>
      </c>
      <c r="C47" s="7" t="s">
        <v>111</v>
      </c>
      <c r="D47" s="7" t="s">
        <v>127</v>
      </c>
      <c r="E47" s="7" t="s">
        <v>111</v>
      </c>
      <c r="F47" s="7" t="s">
        <v>103</v>
      </c>
      <c r="G47" s="7" t="s">
        <v>94</v>
      </c>
      <c r="H47" s="7" t="s">
        <v>119</v>
      </c>
      <c r="I47" s="7" t="s">
        <v>103</v>
      </c>
      <c r="J47" s="7" t="s">
        <v>120</v>
      </c>
      <c r="K47" s="7" t="s">
        <v>106</v>
      </c>
      <c r="L47" s="7" t="s">
        <v>102</v>
      </c>
      <c r="M47" s="7" t="s">
        <v>61</v>
      </c>
      <c r="N47" s="7" t="s">
        <v>107</v>
      </c>
      <c r="O47" s="7" t="s">
        <v>102</v>
      </c>
      <c r="P47" s="7" t="s">
        <v>120</v>
      </c>
      <c r="Q47" s="7" t="s">
        <v>120</v>
      </c>
      <c r="R47" s="7" t="s">
        <v>101</v>
      </c>
      <c r="S47" s="7" t="s">
        <v>94</v>
      </c>
      <c r="T47" s="7" t="s">
        <v>111</v>
      </c>
      <c r="U47" s="7" t="s">
        <v>107</v>
      </c>
      <c r="V47" s="7" t="s">
        <v>127</v>
      </c>
      <c r="W47" s="7" t="s">
        <v>120</v>
      </c>
      <c r="X47" s="7" t="s">
        <v>136</v>
      </c>
      <c r="Y47" s="7" t="s">
        <v>118</v>
      </c>
      <c r="Z47" s="7" t="s">
        <v>123</v>
      </c>
      <c r="AA47" s="7" t="s">
        <v>126</v>
      </c>
      <c r="AB47" s="7" t="s">
        <v>111</v>
      </c>
      <c r="AC47" s="7" t="s">
        <v>101</v>
      </c>
      <c r="AD47" s="7" t="s">
        <v>8</v>
      </c>
      <c r="AE47" s="7" t="s">
        <v>41</v>
      </c>
      <c r="AF47" s="7" t="s">
        <v>119</v>
      </c>
      <c r="AG47" s="7" t="s">
        <v>126</v>
      </c>
      <c r="AH47" s="7" t="s">
        <v>48</v>
      </c>
      <c r="AI47" s="7" t="s">
        <v>90</v>
      </c>
      <c r="AJ47" s="7" t="s">
        <v>47</v>
      </c>
      <c r="AK47" s="7" t="s">
        <v>37</v>
      </c>
      <c r="AL47" s="7" t="s">
        <v>103</v>
      </c>
      <c r="AM47" s="7" t="s">
        <v>103</v>
      </c>
      <c r="AN47" s="7" t="s">
        <v>18</v>
      </c>
      <c r="AO47" s="7" t="s">
        <v>31</v>
      </c>
      <c r="AP47" s="7" t="s">
        <v>118</v>
      </c>
      <c r="AQ47" s="7" t="s">
        <v>32</v>
      </c>
      <c r="AR47" s="7" t="s">
        <v>48</v>
      </c>
      <c r="AS47" s="7" t="s">
        <v>32</v>
      </c>
      <c r="AT47" s="7" t="s">
        <v>48</v>
      </c>
      <c r="AU47" s="7" t="s">
        <v>18</v>
      </c>
      <c r="AV47" s="7" t="s">
        <v>134</v>
      </c>
      <c r="AW47" s="7" t="s">
        <v>58</v>
      </c>
      <c r="AX47" s="7" t="s">
        <v>58</v>
      </c>
      <c r="AY47" s="7" t="s">
        <v>27</v>
      </c>
      <c r="AZ47" s="7" t="s">
        <v>19</v>
      </c>
      <c r="BA47" s="7" t="s">
        <v>48</v>
      </c>
      <c r="BB47" s="7" t="s">
        <v>47</v>
      </c>
      <c r="BC47" s="7" t="s">
        <v>37</v>
      </c>
      <c r="BD47" s="7" t="s">
        <v>136</v>
      </c>
      <c r="BE47" s="7" t="s">
        <v>32</v>
      </c>
      <c r="BF47" s="7" t="s">
        <v>41</v>
      </c>
      <c r="BG47" s="7" t="s">
        <v>59</v>
      </c>
      <c r="BH47" s="7" t="s">
        <v>59</v>
      </c>
      <c r="BI47" s="7" t="s">
        <v>41</v>
      </c>
      <c r="BJ47" s="7" t="s">
        <v>47</v>
      </c>
      <c r="BK47" s="7" t="s">
        <v>0</v>
      </c>
      <c r="BL47" s="7" t="s">
        <v>63</v>
      </c>
      <c r="BM47" s="7" t="s">
        <v>134</v>
      </c>
      <c r="BN47" s="7" t="s">
        <v>18</v>
      </c>
      <c r="BO47" s="7" t="s">
        <v>19</v>
      </c>
      <c r="BP47" s="7" t="s">
        <v>39</v>
      </c>
      <c r="BQ47" s="7" t="s">
        <v>19</v>
      </c>
      <c r="BR47" s="7" t="s">
        <v>0</v>
      </c>
      <c r="BS47" s="7" t="s">
        <v>10</v>
      </c>
      <c r="BT47" s="7" t="s">
        <v>48</v>
      </c>
      <c r="BU47" s="7" t="s">
        <v>64</v>
      </c>
      <c r="BV47" s="7" t="s">
        <v>8</v>
      </c>
      <c r="BW47" s="7" t="s">
        <v>123</v>
      </c>
      <c r="BX47" s="7" t="s">
        <v>37</v>
      </c>
      <c r="BY47" s="7" t="s">
        <v>8</v>
      </c>
      <c r="BZ47" s="7" t="s">
        <v>19</v>
      </c>
      <c r="CA47" s="7" t="s">
        <v>23</v>
      </c>
      <c r="CB47" s="7" t="s">
        <v>62</v>
      </c>
      <c r="CC47" s="7" t="s">
        <v>106</v>
      </c>
      <c r="CD47" s="7" t="s">
        <v>8</v>
      </c>
      <c r="CE47" s="7" t="s">
        <v>19</v>
      </c>
      <c r="CF47" s="7" t="s">
        <v>32</v>
      </c>
      <c r="CG47" s="7" t="s">
        <v>94</v>
      </c>
      <c r="CH47" s="7" t="s">
        <v>39</v>
      </c>
      <c r="CI47" s="7" t="s">
        <v>4</v>
      </c>
      <c r="CJ47" s="7" t="s">
        <v>39</v>
      </c>
      <c r="CK47" s="7" t="s">
        <v>11</v>
      </c>
      <c r="CL47" s="7" t="s">
        <v>31</v>
      </c>
      <c r="CM47" s="7" t="s">
        <v>43</v>
      </c>
      <c r="CN47" s="7" t="s">
        <v>106</v>
      </c>
      <c r="CO47" s="7" t="s">
        <v>59</v>
      </c>
      <c r="CP47" s="7" t="s">
        <v>41</v>
      </c>
      <c r="CQ47" s="7" t="s">
        <v>9</v>
      </c>
      <c r="CR47" s="7" t="s">
        <v>62</v>
      </c>
      <c r="CS47" s="7" t="s">
        <v>62</v>
      </c>
      <c r="CT47" s="7" t="s">
        <v>126</v>
      </c>
      <c r="CU47" s="7" t="s">
        <v>126</v>
      </c>
      <c r="CV47" s="7" t="s">
        <v>63</v>
      </c>
      <c r="CW47" s="7" t="s">
        <v>24</v>
      </c>
      <c r="CX47" s="7" t="s">
        <v>64</v>
      </c>
      <c r="CY47" s="7" t="s">
        <v>39</v>
      </c>
      <c r="CZ47" s="7" t="s">
        <v>13</v>
      </c>
      <c r="DA47" s="7" t="s">
        <v>12</v>
      </c>
      <c r="DB47" s="7" t="s">
        <v>8</v>
      </c>
      <c r="DC47" s="7" t="s">
        <v>8</v>
      </c>
      <c r="DD47" s="7" t="s">
        <v>19</v>
      </c>
      <c r="DE47" s="7" t="s">
        <v>16</v>
      </c>
      <c r="DF47" s="7" t="s">
        <v>11</v>
      </c>
      <c r="DG47" s="7" t="s">
        <v>27</v>
      </c>
      <c r="DH47" s="7" t="s">
        <v>9</v>
      </c>
      <c r="DI47" s="7" t="s">
        <v>16</v>
      </c>
      <c r="DJ47" s="7" t="s">
        <v>16</v>
      </c>
      <c r="DK47" s="7" t="s">
        <v>27</v>
      </c>
      <c r="DL47" s="7" t="s">
        <v>27</v>
      </c>
      <c r="DM47" s="7" t="s">
        <v>0</v>
      </c>
      <c r="DN47" s="7" t="s">
        <v>53</v>
      </c>
      <c r="DO47" s="7" t="s">
        <v>59</v>
      </c>
      <c r="DP47" s="7" t="s">
        <v>0</v>
      </c>
      <c r="DQ47" s="7" t="s">
        <v>44</v>
      </c>
      <c r="DR47" s="7" t="s">
        <v>57</v>
      </c>
      <c r="DS47" s="7" t="s">
        <v>24</v>
      </c>
      <c r="DT47" s="7" t="s">
        <v>12</v>
      </c>
      <c r="DU47" s="7" t="s">
        <v>58</v>
      </c>
      <c r="DV47" s="7" t="s">
        <v>16</v>
      </c>
      <c r="DW47" s="7" t="s">
        <v>16</v>
      </c>
      <c r="DX47" s="7" t="s">
        <v>44</v>
      </c>
      <c r="DY47" s="7" t="s">
        <v>44</v>
      </c>
      <c r="DZ47" s="7" t="s">
        <v>57</v>
      </c>
      <c r="EA47" s="7" t="s">
        <v>10</v>
      </c>
      <c r="EB47" s="7" t="s">
        <v>57</v>
      </c>
      <c r="EC47" s="7" t="s">
        <v>31</v>
      </c>
      <c r="ED47" s="7" t="s">
        <v>24</v>
      </c>
      <c r="EE47" s="7" t="s">
        <v>44</v>
      </c>
      <c r="EF47" s="7" t="s">
        <v>6</v>
      </c>
      <c r="EG47" s="7" t="s">
        <v>6</v>
      </c>
      <c r="EH47" s="7" t="s">
        <v>24</v>
      </c>
      <c r="EI47" s="7" t="s">
        <v>6</v>
      </c>
      <c r="EJ47" s="7" t="s">
        <v>6</v>
      </c>
    </row>
    <row r="48" spans="1:140" ht="12.75" x14ac:dyDescent="0.2">
      <c r="A48" s="12">
        <v>39</v>
      </c>
      <c r="B48" s="8" t="s">
        <v>105</v>
      </c>
      <c r="C48" s="7" t="s">
        <v>79</v>
      </c>
      <c r="D48" s="7" t="s">
        <v>81</v>
      </c>
      <c r="E48" s="7" t="s">
        <v>128</v>
      </c>
      <c r="F48" s="7" t="s">
        <v>74</v>
      </c>
      <c r="G48" s="7" t="s">
        <v>73</v>
      </c>
      <c r="H48" s="7" t="s">
        <v>95</v>
      </c>
      <c r="I48" s="7" t="s">
        <v>74</v>
      </c>
      <c r="J48" s="7" t="s">
        <v>93</v>
      </c>
      <c r="K48" s="7" t="s">
        <v>83</v>
      </c>
      <c r="L48" s="7" t="s">
        <v>69</v>
      </c>
      <c r="M48" s="7" t="s">
        <v>103</v>
      </c>
      <c r="N48" s="7" t="s">
        <v>92</v>
      </c>
      <c r="O48" s="7" t="s">
        <v>92</v>
      </c>
      <c r="P48" s="7" t="s">
        <v>133</v>
      </c>
      <c r="Q48" s="7" t="s">
        <v>133</v>
      </c>
      <c r="R48" s="7" t="s">
        <v>81</v>
      </c>
      <c r="S48" s="7" t="s">
        <v>73</v>
      </c>
      <c r="T48" s="7" t="s">
        <v>68</v>
      </c>
      <c r="U48" s="7" t="s">
        <v>92</v>
      </c>
      <c r="V48" s="7" t="s">
        <v>81</v>
      </c>
      <c r="W48" s="7" t="s">
        <v>133</v>
      </c>
      <c r="X48" s="7" t="s">
        <v>86</v>
      </c>
      <c r="Y48" s="7" t="s">
        <v>71</v>
      </c>
      <c r="Z48" s="7" t="s">
        <v>132</v>
      </c>
      <c r="AA48" s="7" t="s">
        <v>117</v>
      </c>
      <c r="AB48" s="7" t="s">
        <v>68</v>
      </c>
      <c r="AC48" s="7" t="s">
        <v>74</v>
      </c>
      <c r="AD48" s="7" t="s">
        <v>96</v>
      </c>
      <c r="AE48" s="7" t="s">
        <v>100</v>
      </c>
      <c r="AF48" s="7" t="s">
        <v>95</v>
      </c>
      <c r="AG48" s="7" t="s">
        <v>87</v>
      </c>
      <c r="AH48" s="7" t="s">
        <v>122</v>
      </c>
      <c r="AI48" s="7" t="s">
        <v>95</v>
      </c>
      <c r="AJ48" s="7" t="s">
        <v>121</v>
      </c>
      <c r="AK48" s="7" t="s">
        <v>121</v>
      </c>
      <c r="AL48" s="7" t="s">
        <v>74</v>
      </c>
      <c r="AM48" s="7" t="s">
        <v>74</v>
      </c>
      <c r="AN48" s="7" t="s">
        <v>90</v>
      </c>
      <c r="AO48" s="7" t="s">
        <v>126</v>
      </c>
      <c r="AP48" s="7" t="s">
        <v>71</v>
      </c>
      <c r="AQ48" s="7" t="s">
        <v>109</v>
      </c>
      <c r="AR48" s="7" t="s">
        <v>122</v>
      </c>
      <c r="AS48" s="7" t="s">
        <v>122</v>
      </c>
      <c r="AT48" s="7" t="s">
        <v>122</v>
      </c>
      <c r="AU48" s="7" t="s">
        <v>134</v>
      </c>
      <c r="AV48" s="7" t="s">
        <v>105</v>
      </c>
      <c r="AW48" s="7" t="s">
        <v>111</v>
      </c>
      <c r="AX48" s="7" t="s">
        <v>111</v>
      </c>
      <c r="AY48" s="7" t="s">
        <v>107</v>
      </c>
      <c r="AZ48" s="7" t="s">
        <v>131</v>
      </c>
      <c r="BA48" s="7" t="s">
        <v>122</v>
      </c>
      <c r="BB48" s="7" t="s">
        <v>100</v>
      </c>
      <c r="BC48" s="7" t="s">
        <v>121</v>
      </c>
      <c r="BD48" s="7" t="s">
        <v>86</v>
      </c>
      <c r="BE48" s="7" t="s">
        <v>84</v>
      </c>
      <c r="BF48" s="7" t="s">
        <v>129</v>
      </c>
      <c r="BG48" s="7" t="s">
        <v>129</v>
      </c>
      <c r="BH48" s="7" t="s">
        <v>72</v>
      </c>
      <c r="BI48" s="7" t="s">
        <v>85</v>
      </c>
      <c r="BJ48" s="7" t="s">
        <v>100</v>
      </c>
      <c r="BK48" s="7" t="s">
        <v>123</v>
      </c>
      <c r="BL48" s="7" t="s">
        <v>94</v>
      </c>
      <c r="BM48" s="7" t="s">
        <v>117</v>
      </c>
      <c r="BN48" s="7" t="s">
        <v>134</v>
      </c>
      <c r="BO48" s="7" t="s">
        <v>91</v>
      </c>
      <c r="BP48" s="7" t="s">
        <v>130</v>
      </c>
      <c r="BQ48" s="7" t="s">
        <v>112</v>
      </c>
      <c r="BR48" s="7" t="s">
        <v>120</v>
      </c>
      <c r="BS48" s="7" t="s">
        <v>136</v>
      </c>
      <c r="BT48" s="7" t="s">
        <v>96</v>
      </c>
      <c r="BU48" s="7" t="s">
        <v>112</v>
      </c>
      <c r="BV48" s="7" t="s">
        <v>116</v>
      </c>
      <c r="BW48" s="7" t="s">
        <v>132</v>
      </c>
      <c r="BX48" s="7" t="s">
        <v>121</v>
      </c>
      <c r="BY48" s="7" t="s">
        <v>91</v>
      </c>
      <c r="BZ48" s="7" t="s">
        <v>91</v>
      </c>
      <c r="CA48" s="7" t="s">
        <v>101</v>
      </c>
      <c r="CB48" s="7" t="s">
        <v>101</v>
      </c>
      <c r="CC48" s="7" t="s">
        <v>83</v>
      </c>
      <c r="CD48" s="7" t="s">
        <v>108</v>
      </c>
      <c r="CE48" s="7" t="s">
        <v>112</v>
      </c>
      <c r="CF48" s="7" t="s">
        <v>84</v>
      </c>
      <c r="CG48" s="7" t="s">
        <v>73</v>
      </c>
      <c r="CH48" s="7" t="s">
        <v>137</v>
      </c>
      <c r="CI48" s="7" t="s">
        <v>111</v>
      </c>
      <c r="CJ48" s="7" t="s">
        <v>137</v>
      </c>
      <c r="CK48" s="7" t="s">
        <v>37</v>
      </c>
      <c r="CL48" s="7" t="s">
        <v>126</v>
      </c>
      <c r="CM48" s="7" t="s">
        <v>138</v>
      </c>
      <c r="CN48" s="7" t="s">
        <v>83</v>
      </c>
      <c r="CO48" s="7" t="s">
        <v>125</v>
      </c>
      <c r="CP48" s="7" t="s">
        <v>85</v>
      </c>
      <c r="CQ48" s="7" t="s">
        <v>119</v>
      </c>
      <c r="CR48" s="7" t="s">
        <v>103</v>
      </c>
      <c r="CS48" s="7" t="s">
        <v>103</v>
      </c>
      <c r="CT48" s="7" t="s">
        <v>87</v>
      </c>
      <c r="CU48" s="7" t="s">
        <v>87</v>
      </c>
      <c r="CV48" s="7" t="s">
        <v>94</v>
      </c>
      <c r="CW48" s="7" t="s">
        <v>59</v>
      </c>
      <c r="CX48" s="7" t="s">
        <v>138</v>
      </c>
      <c r="CY48" s="7" t="s">
        <v>130</v>
      </c>
      <c r="CZ48" s="7" t="s">
        <v>106</v>
      </c>
      <c r="DA48" s="7" t="s">
        <v>106</v>
      </c>
      <c r="DB48" s="7" t="s">
        <v>96</v>
      </c>
      <c r="DC48" s="7" t="s">
        <v>108</v>
      </c>
      <c r="DD48" s="7" t="s">
        <v>115</v>
      </c>
      <c r="DE48" s="7" t="s">
        <v>123</v>
      </c>
      <c r="DF48" s="7" t="s">
        <v>37</v>
      </c>
      <c r="DG48" s="7" t="s">
        <v>102</v>
      </c>
      <c r="DH48" s="7" t="s">
        <v>119</v>
      </c>
      <c r="DI48" s="7" t="s">
        <v>118</v>
      </c>
      <c r="DJ48" s="7" t="s">
        <v>118</v>
      </c>
      <c r="DK48" s="7" t="s">
        <v>102</v>
      </c>
      <c r="DL48" s="7" t="s">
        <v>107</v>
      </c>
      <c r="DM48" s="7" t="s">
        <v>120</v>
      </c>
      <c r="DN48" s="7" t="s">
        <v>125</v>
      </c>
      <c r="DO48" s="7" t="s">
        <v>129</v>
      </c>
      <c r="DP48" s="7" t="s">
        <v>120</v>
      </c>
      <c r="DQ48" s="7" t="s">
        <v>48</v>
      </c>
      <c r="DR48" s="7" t="s">
        <v>47</v>
      </c>
      <c r="DS48" s="7" t="s">
        <v>41</v>
      </c>
      <c r="DT48" s="7" t="s">
        <v>106</v>
      </c>
      <c r="DU48" s="7" t="s">
        <v>127</v>
      </c>
      <c r="DV48" s="7" t="s">
        <v>123</v>
      </c>
      <c r="DW48" s="7" t="s">
        <v>123</v>
      </c>
      <c r="DX48" s="7" t="s">
        <v>32</v>
      </c>
      <c r="DY48" s="7" t="s">
        <v>32</v>
      </c>
      <c r="DZ48" s="7" t="s">
        <v>47</v>
      </c>
      <c r="EA48" s="7" t="s">
        <v>136</v>
      </c>
      <c r="EB48" s="7" t="s">
        <v>37</v>
      </c>
      <c r="EC48" s="7" t="s">
        <v>126</v>
      </c>
      <c r="ED48" s="7" t="s">
        <v>41</v>
      </c>
      <c r="EE48" s="7" t="s">
        <v>32</v>
      </c>
      <c r="EF48" s="7" t="s">
        <v>53</v>
      </c>
      <c r="EG48" s="7" t="s">
        <v>32</v>
      </c>
      <c r="EH48" s="7" t="s">
        <v>59</v>
      </c>
      <c r="EI48" s="7" t="s">
        <v>59</v>
      </c>
      <c r="EJ48" s="7" t="s">
        <v>53</v>
      </c>
    </row>
    <row r="49" spans="1:140" ht="12.75" x14ac:dyDescent="0.2">
      <c r="A49" s="12">
        <v>40</v>
      </c>
      <c r="B49" s="8" t="s">
        <v>19</v>
      </c>
      <c r="C49" s="7" t="s">
        <v>112</v>
      </c>
      <c r="D49" s="7" t="s">
        <v>112</v>
      </c>
      <c r="E49" s="7" t="s">
        <v>115</v>
      </c>
      <c r="F49" s="7" t="s">
        <v>138</v>
      </c>
      <c r="G49" s="7" t="s">
        <v>130</v>
      </c>
      <c r="H49" s="7" t="s">
        <v>111</v>
      </c>
      <c r="I49" s="7" t="s">
        <v>138</v>
      </c>
      <c r="J49" s="7" t="s">
        <v>103</v>
      </c>
      <c r="K49" s="7" t="s">
        <v>90</v>
      </c>
      <c r="L49" s="7" t="s">
        <v>137</v>
      </c>
      <c r="M49" s="7" t="s">
        <v>43</v>
      </c>
      <c r="N49" s="7" t="s">
        <v>137</v>
      </c>
      <c r="O49" s="7" t="s">
        <v>137</v>
      </c>
      <c r="P49" s="7" t="s">
        <v>103</v>
      </c>
      <c r="Q49" s="7" t="s">
        <v>103</v>
      </c>
      <c r="R49" s="7" t="s">
        <v>113</v>
      </c>
      <c r="S49" s="7" t="s">
        <v>130</v>
      </c>
      <c r="T49" s="7" t="s">
        <v>115</v>
      </c>
      <c r="U49" s="7" t="s">
        <v>137</v>
      </c>
      <c r="V49" s="7" t="s">
        <v>113</v>
      </c>
      <c r="W49" s="7" t="s">
        <v>94</v>
      </c>
      <c r="X49" s="7" t="s">
        <v>134</v>
      </c>
      <c r="Y49" s="7" t="s">
        <v>102</v>
      </c>
      <c r="Z49" s="7" t="s">
        <v>94</v>
      </c>
      <c r="AA49" s="7" t="s">
        <v>127</v>
      </c>
      <c r="AB49" s="7" t="s">
        <v>112</v>
      </c>
      <c r="AC49" s="7" t="s">
        <v>113</v>
      </c>
      <c r="AD49" s="7" t="s">
        <v>41</v>
      </c>
      <c r="AE49" s="7" t="s">
        <v>120</v>
      </c>
      <c r="AF49" s="7" t="s">
        <v>111</v>
      </c>
      <c r="AG49" s="7" t="s">
        <v>101</v>
      </c>
      <c r="AH49" s="7" t="s">
        <v>47</v>
      </c>
      <c r="AI49" s="7" t="s">
        <v>111</v>
      </c>
      <c r="AJ49" s="7" t="s">
        <v>126</v>
      </c>
      <c r="AK49" s="7" t="s">
        <v>126</v>
      </c>
      <c r="AL49" s="7" t="s">
        <v>138</v>
      </c>
      <c r="AM49" s="7" t="s">
        <v>138</v>
      </c>
      <c r="AN49" s="7" t="s">
        <v>29</v>
      </c>
      <c r="AO49" s="7" t="s">
        <v>23</v>
      </c>
      <c r="AP49" s="7" t="s">
        <v>102</v>
      </c>
      <c r="AQ49" s="7" t="s">
        <v>37</v>
      </c>
      <c r="AR49" s="7" t="s">
        <v>41</v>
      </c>
      <c r="AS49" s="7" t="s">
        <v>47</v>
      </c>
      <c r="AT49" s="7" t="s">
        <v>47</v>
      </c>
      <c r="AU49" s="7" t="s">
        <v>58</v>
      </c>
      <c r="AV49" s="7" t="s">
        <v>111</v>
      </c>
      <c r="AW49" s="7" t="s">
        <v>19</v>
      </c>
      <c r="AX49" s="7" t="s">
        <v>19</v>
      </c>
      <c r="AY49" s="7" t="s">
        <v>39</v>
      </c>
      <c r="AZ49" s="7" t="s">
        <v>32</v>
      </c>
      <c r="BA49" s="7" t="s">
        <v>41</v>
      </c>
      <c r="BB49" s="7" t="s">
        <v>120</v>
      </c>
      <c r="BC49" s="7" t="s">
        <v>126</v>
      </c>
      <c r="BD49" s="7" t="s">
        <v>134</v>
      </c>
      <c r="BE49" s="7" t="s">
        <v>37</v>
      </c>
      <c r="BF49" s="7" t="s">
        <v>123</v>
      </c>
      <c r="BG49" s="7" t="s">
        <v>118</v>
      </c>
      <c r="BH49" s="7" t="s">
        <v>106</v>
      </c>
      <c r="BI49" s="7" t="s">
        <v>123</v>
      </c>
      <c r="BJ49" s="7" t="s">
        <v>120</v>
      </c>
      <c r="BK49" s="7" t="s">
        <v>63</v>
      </c>
      <c r="BL49" s="7" t="s">
        <v>39</v>
      </c>
      <c r="BM49" s="7" t="s">
        <v>111</v>
      </c>
      <c r="BN49" s="7" t="s">
        <v>58</v>
      </c>
      <c r="BO49" s="7" t="s">
        <v>53</v>
      </c>
      <c r="BP49" s="7" t="s">
        <v>8</v>
      </c>
      <c r="BQ49" s="7" t="s">
        <v>32</v>
      </c>
      <c r="BR49" s="7" t="s">
        <v>62</v>
      </c>
      <c r="BS49" s="7" t="s">
        <v>18</v>
      </c>
      <c r="BT49" s="7" t="s">
        <v>41</v>
      </c>
      <c r="BU49" s="7" t="s">
        <v>48</v>
      </c>
      <c r="BV49" s="7" t="s">
        <v>59</v>
      </c>
      <c r="BW49" s="7" t="s">
        <v>107</v>
      </c>
      <c r="BX49" s="7" t="s">
        <v>126</v>
      </c>
      <c r="BY49" s="7" t="s">
        <v>59</v>
      </c>
      <c r="BZ49" s="7" t="s">
        <v>53</v>
      </c>
      <c r="CA49" s="7" t="s">
        <v>64</v>
      </c>
      <c r="CB49" s="7" t="s">
        <v>64</v>
      </c>
      <c r="CC49" s="7" t="s">
        <v>21</v>
      </c>
      <c r="CD49" s="7" t="s">
        <v>59</v>
      </c>
      <c r="CE49" s="7" t="s">
        <v>32</v>
      </c>
      <c r="CF49" s="7" t="s">
        <v>37</v>
      </c>
      <c r="CG49" s="7" t="s">
        <v>130</v>
      </c>
      <c r="CH49" s="7" t="s">
        <v>8</v>
      </c>
      <c r="CI49" s="7" t="s">
        <v>19</v>
      </c>
      <c r="CJ49" s="7" t="s">
        <v>19</v>
      </c>
      <c r="CK49" s="7" t="s">
        <v>31</v>
      </c>
      <c r="CL49" s="7" t="s">
        <v>62</v>
      </c>
      <c r="CM49" s="7" t="s">
        <v>8</v>
      </c>
      <c r="CN49" s="7" t="s">
        <v>119</v>
      </c>
      <c r="CO49" s="7" t="s">
        <v>106</v>
      </c>
      <c r="CP49" s="7" t="s">
        <v>123</v>
      </c>
      <c r="CQ49" s="7" t="s">
        <v>4</v>
      </c>
      <c r="CR49" s="7" t="s">
        <v>64</v>
      </c>
      <c r="CS49" s="7" t="s">
        <v>43</v>
      </c>
      <c r="CT49" s="7" t="s">
        <v>103</v>
      </c>
      <c r="CU49" s="7" t="s">
        <v>101</v>
      </c>
      <c r="CV49" s="7" t="s">
        <v>39</v>
      </c>
      <c r="CW49" s="7" t="s">
        <v>16</v>
      </c>
      <c r="CX49" s="7" t="s">
        <v>48</v>
      </c>
      <c r="CY49" s="7" t="s">
        <v>8</v>
      </c>
      <c r="CZ49" s="7" t="s">
        <v>9</v>
      </c>
      <c r="DA49" s="7" t="s">
        <v>9</v>
      </c>
      <c r="DB49" s="7" t="s">
        <v>41</v>
      </c>
      <c r="DC49" s="7" t="s">
        <v>59</v>
      </c>
      <c r="DD49" s="7" t="s">
        <v>32</v>
      </c>
      <c r="DE49" s="7" t="s">
        <v>27</v>
      </c>
      <c r="DF49" s="7" t="s">
        <v>31</v>
      </c>
      <c r="DG49" s="7" t="s">
        <v>39</v>
      </c>
      <c r="DH49" s="7" t="s">
        <v>4</v>
      </c>
      <c r="DI49" s="7" t="s">
        <v>27</v>
      </c>
      <c r="DJ49" s="7" t="s">
        <v>27</v>
      </c>
      <c r="DK49" s="7" t="s">
        <v>4</v>
      </c>
      <c r="DL49" s="7" t="s">
        <v>39</v>
      </c>
      <c r="DM49" s="7" t="s">
        <v>63</v>
      </c>
      <c r="DN49" s="7" t="s">
        <v>106</v>
      </c>
      <c r="DO49" s="7" t="s">
        <v>118</v>
      </c>
      <c r="DP49" s="7" t="s">
        <v>61</v>
      </c>
      <c r="DQ49" s="7" t="s">
        <v>56</v>
      </c>
      <c r="DR49" s="7" t="s">
        <v>0</v>
      </c>
      <c r="DS49" s="7" t="s">
        <v>16</v>
      </c>
      <c r="DT49" s="7" t="s">
        <v>18</v>
      </c>
      <c r="DU49" s="7" t="s">
        <v>64</v>
      </c>
      <c r="DV49" s="7" t="s">
        <v>27</v>
      </c>
      <c r="DW49" s="7" t="s">
        <v>27</v>
      </c>
      <c r="DX49" s="7" t="s">
        <v>11</v>
      </c>
      <c r="DY49" s="7" t="s">
        <v>57</v>
      </c>
      <c r="DZ49" s="7" t="s">
        <v>31</v>
      </c>
      <c r="EA49" s="7" t="s">
        <v>18</v>
      </c>
      <c r="EB49" s="7" t="s">
        <v>31</v>
      </c>
      <c r="EC49" s="7" t="s">
        <v>62</v>
      </c>
      <c r="ED49" s="7" t="s">
        <v>16</v>
      </c>
      <c r="EE49" s="7" t="s">
        <v>11</v>
      </c>
      <c r="EF49" s="7" t="s">
        <v>10</v>
      </c>
      <c r="EG49" s="7" t="s">
        <v>10</v>
      </c>
      <c r="EH49" s="7" t="s">
        <v>16</v>
      </c>
      <c r="EI49" s="7" t="s">
        <v>12</v>
      </c>
      <c r="EJ49" s="7" t="s">
        <v>12</v>
      </c>
    </row>
    <row r="50" spans="1:140" ht="12.75" x14ac:dyDescent="0.2">
      <c r="A50" s="12">
        <v>40</v>
      </c>
      <c r="B50" s="8" t="s">
        <v>21</v>
      </c>
      <c r="C50" s="7" t="s">
        <v>112</v>
      </c>
      <c r="D50" s="7" t="s">
        <v>113</v>
      </c>
      <c r="E50" s="7" t="s">
        <v>115</v>
      </c>
      <c r="F50" s="7" t="s">
        <v>138</v>
      </c>
      <c r="G50" s="7" t="s">
        <v>130</v>
      </c>
      <c r="H50" s="7" t="s">
        <v>111</v>
      </c>
      <c r="I50" s="7" t="s">
        <v>130</v>
      </c>
      <c r="J50" s="7" t="s">
        <v>103</v>
      </c>
      <c r="K50" s="7" t="s">
        <v>90</v>
      </c>
      <c r="L50" s="7" t="s">
        <v>111</v>
      </c>
      <c r="M50" s="7" t="s">
        <v>39</v>
      </c>
      <c r="N50" s="7" t="s">
        <v>137</v>
      </c>
      <c r="O50" s="7" t="s">
        <v>137</v>
      </c>
      <c r="P50" s="7" t="s">
        <v>94</v>
      </c>
      <c r="Q50" s="7" t="s">
        <v>94</v>
      </c>
      <c r="R50" s="7" t="s">
        <v>113</v>
      </c>
      <c r="S50" s="7" t="s">
        <v>137</v>
      </c>
      <c r="T50" s="7" t="s">
        <v>112</v>
      </c>
      <c r="U50" s="7" t="s">
        <v>137</v>
      </c>
      <c r="V50" s="7" t="s">
        <v>113</v>
      </c>
      <c r="W50" s="7" t="s">
        <v>94</v>
      </c>
      <c r="X50" s="7" t="s">
        <v>126</v>
      </c>
      <c r="Y50" s="7" t="s">
        <v>119</v>
      </c>
      <c r="Z50" s="7" t="s">
        <v>107</v>
      </c>
      <c r="AA50" s="7" t="s">
        <v>101</v>
      </c>
      <c r="AB50" s="7" t="s">
        <v>112</v>
      </c>
      <c r="AC50" s="7" t="s">
        <v>138</v>
      </c>
      <c r="AD50" s="7" t="s">
        <v>41</v>
      </c>
      <c r="AE50" s="7" t="s">
        <v>123</v>
      </c>
      <c r="AF50" s="7" t="s">
        <v>111</v>
      </c>
      <c r="AG50" s="7" t="s">
        <v>101</v>
      </c>
      <c r="AH50" s="7" t="s">
        <v>47</v>
      </c>
      <c r="AI50" s="7" t="s">
        <v>111</v>
      </c>
      <c r="AJ50" s="7" t="s">
        <v>120</v>
      </c>
      <c r="AK50" s="7" t="s">
        <v>126</v>
      </c>
      <c r="AL50" s="7" t="s">
        <v>138</v>
      </c>
      <c r="AM50" s="7" t="s">
        <v>138</v>
      </c>
      <c r="AN50" s="7" t="s">
        <v>58</v>
      </c>
      <c r="AO50" s="7" t="s">
        <v>62</v>
      </c>
      <c r="AP50" s="7" t="s">
        <v>102</v>
      </c>
      <c r="AQ50" s="7" t="s">
        <v>47</v>
      </c>
      <c r="AR50" s="7" t="s">
        <v>41</v>
      </c>
      <c r="AS50" s="7" t="s">
        <v>47</v>
      </c>
      <c r="AT50" s="7" t="s">
        <v>41</v>
      </c>
      <c r="AU50" s="7" t="s">
        <v>58</v>
      </c>
      <c r="AV50" s="7" t="s">
        <v>111</v>
      </c>
      <c r="AW50" s="7" t="s">
        <v>19</v>
      </c>
      <c r="AX50" s="7" t="s">
        <v>21</v>
      </c>
      <c r="AY50" s="7" t="s">
        <v>39</v>
      </c>
      <c r="AZ50" s="7" t="s">
        <v>32</v>
      </c>
      <c r="BA50" s="7" t="s">
        <v>41</v>
      </c>
      <c r="BB50" s="7" t="s">
        <v>120</v>
      </c>
      <c r="BC50" s="7" t="s">
        <v>126</v>
      </c>
      <c r="BD50" s="7" t="s">
        <v>134</v>
      </c>
      <c r="BE50" s="7" t="s">
        <v>37</v>
      </c>
      <c r="BF50" s="7" t="s">
        <v>118</v>
      </c>
      <c r="BG50" s="7" t="s">
        <v>118</v>
      </c>
      <c r="BH50" s="7" t="s">
        <v>106</v>
      </c>
      <c r="BI50" s="7" t="s">
        <v>123</v>
      </c>
      <c r="BJ50" s="7" t="s">
        <v>120</v>
      </c>
      <c r="BK50" s="7" t="s">
        <v>27</v>
      </c>
      <c r="BL50" s="7" t="s">
        <v>39</v>
      </c>
      <c r="BM50" s="7" t="s">
        <v>127</v>
      </c>
      <c r="BN50" s="7" t="s">
        <v>58</v>
      </c>
      <c r="BO50" s="7" t="s">
        <v>32</v>
      </c>
      <c r="BP50" s="7" t="s">
        <v>8</v>
      </c>
      <c r="BQ50" s="7" t="s">
        <v>32</v>
      </c>
      <c r="BR50" s="7" t="s">
        <v>61</v>
      </c>
      <c r="BS50" s="7" t="s">
        <v>31</v>
      </c>
      <c r="BT50" s="7" t="s">
        <v>41</v>
      </c>
      <c r="BU50" s="7" t="s">
        <v>48</v>
      </c>
      <c r="BV50" s="7" t="s">
        <v>59</v>
      </c>
      <c r="BW50" s="7" t="s">
        <v>107</v>
      </c>
      <c r="BX50" s="7" t="s">
        <v>126</v>
      </c>
      <c r="BY50" s="7" t="s">
        <v>53</v>
      </c>
      <c r="BZ50" s="7" t="s">
        <v>53</v>
      </c>
      <c r="CA50" s="7" t="s">
        <v>64</v>
      </c>
      <c r="CB50" s="7" t="s">
        <v>64</v>
      </c>
      <c r="CC50" s="7" t="s">
        <v>134</v>
      </c>
      <c r="CD50" s="7" t="s">
        <v>59</v>
      </c>
      <c r="CE50" s="7" t="s">
        <v>48</v>
      </c>
      <c r="CF50" s="7" t="s">
        <v>37</v>
      </c>
      <c r="CG50" s="7" t="s">
        <v>130</v>
      </c>
      <c r="CH50" s="7" t="s">
        <v>8</v>
      </c>
      <c r="CI50" s="7" t="s">
        <v>19</v>
      </c>
      <c r="CJ50" s="7" t="s">
        <v>19</v>
      </c>
      <c r="CK50" s="7" t="s">
        <v>31</v>
      </c>
      <c r="CL50" s="7" t="s">
        <v>62</v>
      </c>
      <c r="CM50" s="7" t="s">
        <v>8</v>
      </c>
      <c r="CN50" s="7" t="s">
        <v>90</v>
      </c>
      <c r="CO50" s="7" t="s">
        <v>106</v>
      </c>
      <c r="CP50" s="7" t="s">
        <v>123</v>
      </c>
      <c r="CQ50" s="7" t="s">
        <v>4</v>
      </c>
      <c r="CR50" s="7" t="s">
        <v>43</v>
      </c>
      <c r="CS50" s="7" t="s">
        <v>43</v>
      </c>
      <c r="CT50" s="7" t="s">
        <v>103</v>
      </c>
      <c r="CU50" s="7" t="s">
        <v>103</v>
      </c>
      <c r="CV50" s="7" t="s">
        <v>39</v>
      </c>
      <c r="CW50" s="7" t="s">
        <v>16</v>
      </c>
      <c r="CX50" s="7" t="s">
        <v>8</v>
      </c>
      <c r="CY50" s="7" t="s">
        <v>8</v>
      </c>
      <c r="CZ50" s="7" t="s">
        <v>9</v>
      </c>
      <c r="DA50" s="7" t="s">
        <v>18</v>
      </c>
      <c r="DB50" s="7" t="s">
        <v>59</v>
      </c>
      <c r="DC50" s="7" t="s">
        <v>59</v>
      </c>
      <c r="DD50" s="7" t="s">
        <v>32</v>
      </c>
      <c r="DE50" s="7" t="s">
        <v>27</v>
      </c>
      <c r="DF50" s="7" t="s">
        <v>31</v>
      </c>
      <c r="DG50" s="7" t="s">
        <v>4</v>
      </c>
      <c r="DH50" s="7" t="s">
        <v>29</v>
      </c>
      <c r="DI50" s="7" t="s">
        <v>27</v>
      </c>
      <c r="DJ50" s="7" t="s">
        <v>9</v>
      </c>
      <c r="DK50" s="7" t="s">
        <v>4</v>
      </c>
      <c r="DL50" s="7" t="s">
        <v>39</v>
      </c>
      <c r="DM50" s="7" t="s">
        <v>63</v>
      </c>
      <c r="DN50" s="7" t="s">
        <v>136</v>
      </c>
      <c r="DO50" s="7" t="s">
        <v>106</v>
      </c>
      <c r="DP50" s="7" t="s">
        <v>63</v>
      </c>
      <c r="DQ50" s="7" t="s">
        <v>56</v>
      </c>
      <c r="DR50" s="7" t="s">
        <v>0</v>
      </c>
      <c r="DS50" s="7" t="s">
        <v>16</v>
      </c>
      <c r="DT50" s="7" t="s">
        <v>18</v>
      </c>
      <c r="DU50" s="7" t="s">
        <v>64</v>
      </c>
      <c r="DV50" s="7" t="s">
        <v>27</v>
      </c>
      <c r="DW50" s="7" t="s">
        <v>27</v>
      </c>
      <c r="DX50" s="7" t="s">
        <v>57</v>
      </c>
      <c r="DY50" s="7" t="s">
        <v>57</v>
      </c>
      <c r="DZ50" s="7" t="s">
        <v>0</v>
      </c>
      <c r="EA50" s="7" t="s">
        <v>18</v>
      </c>
      <c r="EB50" s="7" t="s">
        <v>31</v>
      </c>
      <c r="EC50" s="7" t="s">
        <v>62</v>
      </c>
      <c r="ED50" s="7" t="s">
        <v>16</v>
      </c>
      <c r="EE50" s="7" t="s">
        <v>11</v>
      </c>
      <c r="EF50" s="7" t="s">
        <v>10</v>
      </c>
      <c r="EG50" s="7" t="s">
        <v>11</v>
      </c>
      <c r="EH50" s="7" t="s">
        <v>13</v>
      </c>
      <c r="EI50" s="7" t="s">
        <v>12</v>
      </c>
      <c r="EJ50" s="7" t="s">
        <v>10</v>
      </c>
    </row>
    <row r="51" spans="1:140" ht="12.75" x14ac:dyDescent="0.2">
      <c r="A51" s="12">
        <v>41</v>
      </c>
      <c r="B51" s="8" t="s">
        <v>23</v>
      </c>
      <c r="C51" s="7" t="s">
        <v>137</v>
      </c>
      <c r="D51" s="7" t="s">
        <v>137</v>
      </c>
      <c r="E51" s="7" t="s">
        <v>130</v>
      </c>
      <c r="F51" s="7" t="s">
        <v>111</v>
      </c>
      <c r="G51" s="7" t="s">
        <v>111</v>
      </c>
      <c r="H51" s="7" t="s">
        <v>94</v>
      </c>
      <c r="I51" s="7" t="s">
        <v>111</v>
      </c>
      <c r="J51" s="7" t="s">
        <v>90</v>
      </c>
      <c r="K51" s="7" t="s">
        <v>123</v>
      </c>
      <c r="L51" s="7" t="s">
        <v>103</v>
      </c>
      <c r="M51" s="7" t="s">
        <v>58</v>
      </c>
      <c r="N51" s="7" t="s">
        <v>101</v>
      </c>
      <c r="O51" s="7" t="s">
        <v>103</v>
      </c>
      <c r="P51" s="7" t="s">
        <v>134</v>
      </c>
      <c r="Q51" s="7" t="s">
        <v>134</v>
      </c>
      <c r="R51" s="7" t="s">
        <v>137</v>
      </c>
      <c r="S51" s="7" t="s">
        <v>127</v>
      </c>
      <c r="T51" s="7" t="s">
        <v>130</v>
      </c>
      <c r="U51" s="7" t="s">
        <v>101</v>
      </c>
      <c r="V51" s="7" t="s">
        <v>137</v>
      </c>
      <c r="W51" s="7" t="s">
        <v>134</v>
      </c>
      <c r="X51" s="7" t="s">
        <v>123</v>
      </c>
      <c r="Y51" s="7" t="s">
        <v>120</v>
      </c>
      <c r="Z51" s="7" t="s">
        <v>126</v>
      </c>
      <c r="AA51" s="7" t="s">
        <v>102</v>
      </c>
      <c r="AB51" s="7" t="s">
        <v>137</v>
      </c>
      <c r="AC51" s="7" t="s">
        <v>111</v>
      </c>
      <c r="AD51" s="7" t="s">
        <v>32</v>
      </c>
      <c r="AE51" s="7" t="s">
        <v>136</v>
      </c>
      <c r="AF51" s="7" t="s">
        <v>103</v>
      </c>
      <c r="AG51" s="7" t="s">
        <v>102</v>
      </c>
      <c r="AH51" s="7" t="s">
        <v>53</v>
      </c>
      <c r="AI51" s="7" t="s">
        <v>94</v>
      </c>
      <c r="AJ51" s="7" t="s">
        <v>106</v>
      </c>
      <c r="AK51" s="7" t="s">
        <v>106</v>
      </c>
      <c r="AL51" s="7" t="s">
        <v>111</v>
      </c>
      <c r="AM51" s="7" t="s">
        <v>111</v>
      </c>
      <c r="AN51" s="7" t="s">
        <v>63</v>
      </c>
      <c r="AO51" s="7" t="s">
        <v>27</v>
      </c>
      <c r="AP51" s="7" t="s">
        <v>126</v>
      </c>
      <c r="AQ51" s="7" t="s">
        <v>59</v>
      </c>
      <c r="AR51" s="7" t="s">
        <v>32</v>
      </c>
      <c r="AS51" s="7" t="s">
        <v>59</v>
      </c>
      <c r="AT51" s="7" t="s">
        <v>53</v>
      </c>
      <c r="AU51" s="7" t="s">
        <v>27</v>
      </c>
      <c r="AV51" s="7" t="s">
        <v>107</v>
      </c>
      <c r="AW51" s="7" t="s">
        <v>39</v>
      </c>
      <c r="AX51" s="7" t="s">
        <v>39</v>
      </c>
      <c r="AY51" s="7" t="s">
        <v>23</v>
      </c>
      <c r="AZ51" s="7" t="s">
        <v>8</v>
      </c>
      <c r="BA51" s="7" t="s">
        <v>53</v>
      </c>
      <c r="BB51" s="7" t="s">
        <v>106</v>
      </c>
      <c r="BC51" s="7" t="s">
        <v>118</v>
      </c>
      <c r="BD51" s="7" t="s">
        <v>123</v>
      </c>
      <c r="BE51" s="7" t="s">
        <v>59</v>
      </c>
      <c r="BF51" s="7" t="s">
        <v>37</v>
      </c>
      <c r="BG51" s="7" t="s">
        <v>47</v>
      </c>
      <c r="BH51" s="7" t="s">
        <v>47</v>
      </c>
      <c r="BI51" s="7" t="s">
        <v>37</v>
      </c>
      <c r="BJ51" s="7" t="s">
        <v>136</v>
      </c>
      <c r="BK51" s="7" t="s">
        <v>31</v>
      </c>
      <c r="BL51" s="7" t="s">
        <v>58</v>
      </c>
      <c r="BM51" s="7" t="s">
        <v>107</v>
      </c>
      <c r="BN51" s="7" t="s">
        <v>27</v>
      </c>
      <c r="BO51" s="7" t="s">
        <v>8</v>
      </c>
      <c r="BP51" s="7" t="s">
        <v>19</v>
      </c>
      <c r="BQ51" s="7" t="s">
        <v>8</v>
      </c>
      <c r="BR51" s="7" t="s">
        <v>18</v>
      </c>
      <c r="BS51" s="7" t="s">
        <v>16</v>
      </c>
      <c r="BT51" s="7" t="s">
        <v>32</v>
      </c>
      <c r="BU51" s="7" t="s">
        <v>19</v>
      </c>
      <c r="BV51" s="7" t="s">
        <v>48</v>
      </c>
      <c r="BW51" s="7" t="s">
        <v>126</v>
      </c>
      <c r="BX51" s="7" t="s">
        <v>118</v>
      </c>
      <c r="BY51" s="7" t="s">
        <v>48</v>
      </c>
      <c r="BZ51" s="7" t="s">
        <v>48</v>
      </c>
      <c r="CA51" s="7" t="s">
        <v>4</v>
      </c>
      <c r="CB51" s="7" t="s">
        <v>4</v>
      </c>
      <c r="CC51" s="7" t="s">
        <v>123</v>
      </c>
      <c r="CD51" s="7" t="s">
        <v>32</v>
      </c>
      <c r="CE51" s="7" t="s">
        <v>8</v>
      </c>
      <c r="CF51" s="7" t="s">
        <v>59</v>
      </c>
      <c r="CG51" s="7" t="s">
        <v>111</v>
      </c>
      <c r="CH51" s="7" t="s">
        <v>64</v>
      </c>
      <c r="CI51" s="7" t="s">
        <v>43</v>
      </c>
      <c r="CJ51" s="7" t="s">
        <v>64</v>
      </c>
      <c r="CK51" s="7" t="s">
        <v>16</v>
      </c>
      <c r="CL51" s="7" t="s">
        <v>9</v>
      </c>
      <c r="CM51" s="7" t="s">
        <v>19</v>
      </c>
      <c r="CN51" s="7" t="s">
        <v>120</v>
      </c>
      <c r="CO51" s="7" t="s">
        <v>41</v>
      </c>
      <c r="CP51" s="7" t="s">
        <v>37</v>
      </c>
      <c r="CQ51" s="7" t="s">
        <v>61</v>
      </c>
      <c r="CR51" s="7" t="s">
        <v>4</v>
      </c>
      <c r="CS51" s="7" t="s">
        <v>29</v>
      </c>
      <c r="CT51" s="7" t="s">
        <v>119</v>
      </c>
      <c r="CU51" s="7" t="s">
        <v>119</v>
      </c>
      <c r="CV51" s="7" t="s">
        <v>58</v>
      </c>
      <c r="CW51" s="7" t="s">
        <v>57</v>
      </c>
      <c r="CX51" s="7" t="s">
        <v>19</v>
      </c>
      <c r="CY51" s="7" t="s">
        <v>64</v>
      </c>
      <c r="CZ51" s="7" t="s">
        <v>0</v>
      </c>
      <c r="DA51" s="7" t="s">
        <v>0</v>
      </c>
      <c r="DB51" s="7" t="s">
        <v>32</v>
      </c>
      <c r="DC51" s="7" t="s">
        <v>48</v>
      </c>
      <c r="DD51" s="7" t="s">
        <v>8</v>
      </c>
      <c r="DE51" s="7" t="s">
        <v>31</v>
      </c>
      <c r="DF51" s="7" t="s">
        <v>16</v>
      </c>
      <c r="DG51" s="7" t="s">
        <v>62</v>
      </c>
      <c r="DH51" s="7" t="s">
        <v>63</v>
      </c>
      <c r="DI51" s="7" t="s">
        <v>31</v>
      </c>
      <c r="DJ51" s="7" t="s">
        <v>0</v>
      </c>
      <c r="DK51" s="7" t="s">
        <v>62</v>
      </c>
      <c r="DL51" s="7" t="s">
        <v>62</v>
      </c>
      <c r="DM51" s="7" t="s">
        <v>18</v>
      </c>
      <c r="DN51" s="7" t="s">
        <v>41</v>
      </c>
      <c r="DO51" s="7" t="s">
        <v>47</v>
      </c>
      <c r="DP51" s="7" t="s">
        <v>18</v>
      </c>
      <c r="DQ51" s="7" t="s">
        <v>6</v>
      </c>
      <c r="DR51" s="7" t="s">
        <v>12</v>
      </c>
      <c r="DS51" s="7" t="s">
        <v>11</v>
      </c>
      <c r="DT51" s="7" t="s">
        <v>0</v>
      </c>
      <c r="DU51" s="7" t="s">
        <v>39</v>
      </c>
      <c r="DV51" s="7" t="s">
        <v>31</v>
      </c>
      <c r="DW51" s="7" t="s">
        <v>31</v>
      </c>
      <c r="DX51" s="7" t="s">
        <v>24</v>
      </c>
      <c r="DY51" s="7" t="s">
        <v>6</v>
      </c>
      <c r="DZ51" s="7" t="s">
        <v>12</v>
      </c>
      <c r="EA51" s="7" t="s">
        <v>16</v>
      </c>
      <c r="EB51" s="7" t="s">
        <v>13</v>
      </c>
      <c r="EC51" s="7" t="s">
        <v>9</v>
      </c>
      <c r="ED51" s="7" t="s">
        <v>57</v>
      </c>
      <c r="EE51" s="7" t="s">
        <v>24</v>
      </c>
      <c r="EF51" s="7" t="s">
        <v>24</v>
      </c>
      <c r="EG51" s="7" t="s">
        <v>24</v>
      </c>
      <c r="EH51" s="7" t="s">
        <v>57</v>
      </c>
      <c r="EI51" s="7" t="s">
        <v>56</v>
      </c>
      <c r="EJ51" s="7" t="s">
        <v>24</v>
      </c>
    </row>
    <row r="52" spans="1:140" ht="12.75" x14ac:dyDescent="0.2">
      <c r="A52" s="12">
        <v>42</v>
      </c>
      <c r="B52" s="8" t="s">
        <v>106</v>
      </c>
      <c r="C52" s="7" t="s">
        <v>84</v>
      </c>
      <c r="D52" s="7" t="s">
        <v>84</v>
      </c>
      <c r="E52" s="7" t="s">
        <v>125</v>
      </c>
      <c r="F52" s="7" t="s">
        <v>122</v>
      </c>
      <c r="G52" s="7" t="s">
        <v>96</v>
      </c>
      <c r="H52" s="7" t="s">
        <v>91</v>
      </c>
      <c r="I52" s="7" t="s">
        <v>122</v>
      </c>
      <c r="J52" s="7" t="s">
        <v>113</v>
      </c>
      <c r="K52" s="7" t="s">
        <v>137</v>
      </c>
      <c r="L52" s="7" t="s">
        <v>116</v>
      </c>
      <c r="M52" s="7" t="s">
        <v>48</v>
      </c>
      <c r="N52" s="7" t="s">
        <v>108</v>
      </c>
      <c r="O52" s="7" t="s">
        <v>108</v>
      </c>
      <c r="P52" s="7" t="s">
        <v>113</v>
      </c>
      <c r="Q52" s="7" t="s">
        <v>113</v>
      </c>
      <c r="R52" s="7" t="s">
        <v>109</v>
      </c>
      <c r="S52" s="7" t="s">
        <v>96</v>
      </c>
      <c r="T52" s="7" t="s">
        <v>84</v>
      </c>
      <c r="U52" s="7" t="s">
        <v>96</v>
      </c>
      <c r="V52" s="7" t="s">
        <v>109</v>
      </c>
      <c r="W52" s="7" t="s">
        <v>138</v>
      </c>
      <c r="X52" s="7" t="s">
        <v>111</v>
      </c>
      <c r="Y52" s="7" t="s">
        <v>137</v>
      </c>
      <c r="Z52" s="7" t="s">
        <v>138</v>
      </c>
      <c r="AA52" s="7" t="s">
        <v>115</v>
      </c>
      <c r="AB52" s="7" t="s">
        <v>84</v>
      </c>
      <c r="AC52" s="7" t="s">
        <v>122</v>
      </c>
      <c r="AD52" s="7" t="s">
        <v>120</v>
      </c>
      <c r="AE52" s="7" t="s">
        <v>103</v>
      </c>
      <c r="AF52" s="7" t="s">
        <v>91</v>
      </c>
      <c r="AG52" s="7" t="s">
        <v>112</v>
      </c>
      <c r="AH52" s="7" t="s">
        <v>126</v>
      </c>
      <c r="AI52" s="7" t="s">
        <v>91</v>
      </c>
      <c r="AJ52" s="7" t="s">
        <v>127</v>
      </c>
      <c r="AK52" s="7" t="s">
        <v>111</v>
      </c>
      <c r="AL52" s="7" t="s">
        <v>122</v>
      </c>
      <c r="AM52" s="7" t="s">
        <v>122</v>
      </c>
      <c r="AN52" s="7" t="s">
        <v>19</v>
      </c>
      <c r="AO52" s="7" t="s">
        <v>19</v>
      </c>
      <c r="AP52" s="7" t="s">
        <v>130</v>
      </c>
      <c r="AQ52" s="7" t="s">
        <v>134</v>
      </c>
      <c r="AR52" s="7" t="s">
        <v>126</v>
      </c>
      <c r="AS52" s="7" t="s">
        <v>126</v>
      </c>
      <c r="AT52" s="7" t="s">
        <v>126</v>
      </c>
      <c r="AU52" s="7" t="s">
        <v>19</v>
      </c>
      <c r="AV52" s="7" t="s">
        <v>131</v>
      </c>
      <c r="AW52" s="7" t="s">
        <v>32</v>
      </c>
      <c r="AX52" s="7" t="s">
        <v>32</v>
      </c>
      <c r="AY52" s="7" t="s">
        <v>8</v>
      </c>
      <c r="AZ52" s="7" t="s">
        <v>106</v>
      </c>
      <c r="BA52" s="7" t="s">
        <v>126</v>
      </c>
      <c r="BB52" s="7" t="s">
        <v>101</v>
      </c>
      <c r="BC52" s="7" t="s">
        <v>111</v>
      </c>
      <c r="BD52" s="7" t="s">
        <v>111</v>
      </c>
      <c r="BE52" s="7" t="s">
        <v>90</v>
      </c>
      <c r="BF52" s="7" t="s">
        <v>94</v>
      </c>
      <c r="BG52" s="7" t="s">
        <v>94</v>
      </c>
      <c r="BH52" s="7" t="s">
        <v>107</v>
      </c>
      <c r="BI52" s="7" t="s">
        <v>103</v>
      </c>
      <c r="BJ52" s="7" t="s">
        <v>101</v>
      </c>
      <c r="BK52" s="7" t="s">
        <v>43</v>
      </c>
      <c r="BL52" s="7" t="s">
        <v>48</v>
      </c>
      <c r="BM52" s="7" t="s">
        <v>115</v>
      </c>
      <c r="BN52" s="7" t="s">
        <v>19</v>
      </c>
      <c r="BO52" s="7" t="s">
        <v>106</v>
      </c>
      <c r="BP52" s="7" t="s">
        <v>41</v>
      </c>
      <c r="BQ52" s="7" t="s">
        <v>136</v>
      </c>
      <c r="BR52" s="7" t="s">
        <v>64</v>
      </c>
      <c r="BS52" s="7" t="s">
        <v>4</v>
      </c>
      <c r="BT52" s="7" t="s">
        <v>120</v>
      </c>
      <c r="BU52" s="7" t="s">
        <v>37</v>
      </c>
      <c r="BV52" s="7" t="s">
        <v>123</v>
      </c>
      <c r="BW52" s="7" t="s">
        <v>138</v>
      </c>
      <c r="BX52" s="7" t="s">
        <v>111</v>
      </c>
      <c r="BY52" s="7" t="s">
        <v>118</v>
      </c>
      <c r="BZ52" s="7" t="s">
        <v>118</v>
      </c>
      <c r="CA52" s="7" t="s">
        <v>32</v>
      </c>
      <c r="CB52" s="7" t="s">
        <v>32</v>
      </c>
      <c r="CC52" s="7" t="s">
        <v>137</v>
      </c>
      <c r="CD52" s="7" t="s">
        <v>123</v>
      </c>
      <c r="CE52" s="7" t="s">
        <v>37</v>
      </c>
      <c r="CF52" s="7" t="s">
        <v>134</v>
      </c>
      <c r="CG52" s="7" t="s">
        <v>96</v>
      </c>
      <c r="CH52" s="7" t="s">
        <v>41</v>
      </c>
      <c r="CI52" s="7" t="s">
        <v>59</v>
      </c>
      <c r="CJ52" s="7" t="s">
        <v>59</v>
      </c>
      <c r="CK52" s="7" t="s">
        <v>58</v>
      </c>
      <c r="CL52" s="7" t="s">
        <v>19</v>
      </c>
      <c r="CM52" s="7" t="s">
        <v>47</v>
      </c>
      <c r="CN52" s="7" t="s">
        <v>137</v>
      </c>
      <c r="CO52" s="7" t="s">
        <v>102</v>
      </c>
      <c r="CP52" s="7" t="s">
        <v>103</v>
      </c>
      <c r="CQ52" s="7" t="s">
        <v>8</v>
      </c>
      <c r="CR52" s="7" t="s">
        <v>48</v>
      </c>
      <c r="CS52" s="7" t="s">
        <v>48</v>
      </c>
      <c r="CT52" s="7" t="s">
        <v>112</v>
      </c>
      <c r="CU52" s="7" t="s">
        <v>112</v>
      </c>
      <c r="CV52" s="7" t="s">
        <v>8</v>
      </c>
      <c r="CW52" s="7" t="s">
        <v>63</v>
      </c>
      <c r="CX52" s="7" t="s">
        <v>47</v>
      </c>
      <c r="CY52" s="7" t="s">
        <v>41</v>
      </c>
      <c r="CZ52" s="7" t="s">
        <v>39</v>
      </c>
      <c r="DA52" s="7" t="s">
        <v>39</v>
      </c>
      <c r="DB52" s="7" t="s">
        <v>120</v>
      </c>
      <c r="DC52" s="7" t="s">
        <v>123</v>
      </c>
      <c r="DD52" s="7" t="s">
        <v>106</v>
      </c>
      <c r="DE52" s="7" t="s">
        <v>43</v>
      </c>
      <c r="DF52" s="7" t="s">
        <v>29</v>
      </c>
      <c r="DG52" s="7" t="s">
        <v>8</v>
      </c>
      <c r="DH52" s="7" t="s">
        <v>19</v>
      </c>
      <c r="DI52" s="7" t="s">
        <v>39</v>
      </c>
      <c r="DJ52" s="7" t="s">
        <v>39</v>
      </c>
      <c r="DK52" s="7" t="s">
        <v>8</v>
      </c>
      <c r="DL52" s="7" t="s">
        <v>8</v>
      </c>
      <c r="DM52" s="7" t="s">
        <v>64</v>
      </c>
      <c r="DN52" s="7" t="s">
        <v>102</v>
      </c>
      <c r="DO52" s="7" t="s">
        <v>107</v>
      </c>
      <c r="DP52" s="7" t="s">
        <v>64</v>
      </c>
      <c r="DQ52" s="7" t="s">
        <v>31</v>
      </c>
      <c r="DR52" s="7" t="s">
        <v>23</v>
      </c>
      <c r="DS52" s="7" t="s">
        <v>61</v>
      </c>
      <c r="DT52" s="7" t="s">
        <v>4</v>
      </c>
      <c r="DU52" s="7" t="s">
        <v>32</v>
      </c>
      <c r="DV52" s="7" t="s">
        <v>39</v>
      </c>
      <c r="DW52" s="7" t="s">
        <v>43</v>
      </c>
      <c r="DX52" s="7" t="s">
        <v>18</v>
      </c>
      <c r="DY52" s="7" t="s">
        <v>31</v>
      </c>
      <c r="DZ52" s="7" t="s">
        <v>58</v>
      </c>
      <c r="EA52" s="7" t="s">
        <v>4</v>
      </c>
      <c r="EB52" s="7" t="s">
        <v>58</v>
      </c>
      <c r="EC52" s="7" t="s">
        <v>64</v>
      </c>
      <c r="ED52" s="7" t="s">
        <v>63</v>
      </c>
      <c r="EE52" s="7" t="s">
        <v>18</v>
      </c>
      <c r="EF52" s="7" t="s">
        <v>9</v>
      </c>
      <c r="EG52" s="7" t="s">
        <v>9</v>
      </c>
      <c r="EH52" s="7" t="s">
        <v>27</v>
      </c>
      <c r="EI52" s="7" t="s">
        <v>27</v>
      </c>
      <c r="EJ52" s="7" t="s">
        <v>27</v>
      </c>
    </row>
    <row r="53" spans="1:140" ht="12.75" x14ac:dyDescent="0.2">
      <c r="A53" s="12">
        <v>43</v>
      </c>
      <c r="B53" s="8" t="s">
        <v>107</v>
      </c>
      <c r="C53" s="7" t="s">
        <v>85</v>
      </c>
      <c r="D53" s="7" t="s">
        <v>85</v>
      </c>
      <c r="E53" s="7" t="s">
        <v>100</v>
      </c>
      <c r="F53" s="7" t="s">
        <v>129</v>
      </c>
      <c r="G53" s="7" t="s">
        <v>125</v>
      </c>
      <c r="H53" s="7" t="s">
        <v>122</v>
      </c>
      <c r="I53" s="7" t="s">
        <v>72</v>
      </c>
      <c r="J53" s="7" t="s">
        <v>116</v>
      </c>
      <c r="K53" s="7" t="s">
        <v>112</v>
      </c>
      <c r="L53" s="7" t="s">
        <v>109</v>
      </c>
      <c r="M53" s="7" t="s">
        <v>59</v>
      </c>
      <c r="N53" s="7" t="s">
        <v>84</v>
      </c>
      <c r="O53" s="7" t="s">
        <v>84</v>
      </c>
      <c r="P53" s="7" t="s">
        <v>116</v>
      </c>
      <c r="Q53" s="7" t="s">
        <v>116</v>
      </c>
      <c r="R53" s="7" t="s">
        <v>85</v>
      </c>
      <c r="S53" s="7" t="s">
        <v>125</v>
      </c>
      <c r="T53" s="7" t="s">
        <v>100</v>
      </c>
      <c r="U53" s="7" t="s">
        <v>84</v>
      </c>
      <c r="V53" s="7" t="s">
        <v>85</v>
      </c>
      <c r="W53" s="7" t="s">
        <v>91</v>
      </c>
      <c r="X53" s="7" t="s">
        <v>138</v>
      </c>
      <c r="Y53" s="7" t="s">
        <v>115</v>
      </c>
      <c r="Z53" s="7" t="s">
        <v>91</v>
      </c>
      <c r="AA53" s="7" t="s">
        <v>96</v>
      </c>
      <c r="AB53" s="7" t="s">
        <v>100</v>
      </c>
      <c r="AC53" s="7" t="s">
        <v>129</v>
      </c>
      <c r="AD53" s="7" t="s">
        <v>119</v>
      </c>
      <c r="AE53" s="7" t="s">
        <v>137</v>
      </c>
      <c r="AF53" s="7" t="s">
        <v>109</v>
      </c>
      <c r="AG53" s="7" t="s">
        <v>96</v>
      </c>
      <c r="AH53" s="7" t="s">
        <v>94</v>
      </c>
      <c r="AI53" s="7" t="s">
        <v>122</v>
      </c>
      <c r="AJ53" s="7" t="s">
        <v>130</v>
      </c>
      <c r="AK53" s="7" t="s">
        <v>130</v>
      </c>
      <c r="AL53" s="7" t="s">
        <v>129</v>
      </c>
      <c r="AM53" s="7" t="s">
        <v>129</v>
      </c>
      <c r="AN53" s="7" t="s">
        <v>48</v>
      </c>
      <c r="AO53" s="7" t="s">
        <v>8</v>
      </c>
      <c r="AP53" s="7" t="s">
        <v>115</v>
      </c>
      <c r="AQ53" s="7" t="s">
        <v>94</v>
      </c>
      <c r="AR53" s="7" t="s">
        <v>107</v>
      </c>
      <c r="AS53" s="7" t="s">
        <v>94</v>
      </c>
      <c r="AT53" s="7" t="s">
        <v>107</v>
      </c>
      <c r="AU53" s="7" t="s">
        <v>48</v>
      </c>
      <c r="AV53" s="7" t="s">
        <v>122</v>
      </c>
      <c r="AW53" s="7" t="s">
        <v>41</v>
      </c>
      <c r="AX53" s="7" t="s">
        <v>41</v>
      </c>
      <c r="AY53" s="7" t="s">
        <v>53</v>
      </c>
      <c r="AZ53" s="7" t="s">
        <v>126</v>
      </c>
      <c r="BA53" s="7" t="s">
        <v>107</v>
      </c>
      <c r="BB53" s="7" t="s">
        <v>130</v>
      </c>
      <c r="BC53" s="7" t="s">
        <v>138</v>
      </c>
      <c r="BD53" s="7" t="s">
        <v>113</v>
      </c>
      <c r="BE53" s="7" t="s">
        <v>103</v>
      </c>
      <c r="BF53" s="7" t="s">
        <v>111</v>
      </c>
      <c r="BG53" s="7" t="s">
        <v>111</v>
      </c>
      <c r="BH53" s="7" t="s">
        <v>111</v>
      </c>
      <c r="BI53" s="7" t="s">
        <v>137</v>
      </c>
      <c r="BJ53" s="7" t="s">
        <v>137</v>
      </c>
      <c r="BK53" s="7" t="s">
        <v>19</v>
      </c>
      <c r="BL53" s="7" t="s">
        <v>53</v>
      </c>
      <c r="BM53" s="7" t="s">
        <v>96</v>
      </c>
      <c r="BN53" s="7" t="s">
        <v>48</v>
      </c>
      <c r="BO53" s="7" t="s">
        <v>126</v>
      </c>
      <c r="BP53" s="7" t="s">
        <v>106</v>
      </c>
      <c r="BQ53" s="7" t="s">
        <v>120</v>
      </c>
      <c r="BR53" s="7" t="s">
        <v>8</v>
      </c>
      <c r="BS53" s="7" t="s">
        <v>64</v>
      </c>
      <c r="BT53" s="7" t="s">
        <v>102</v>
      </c>
      <c r="BU53" s="7" t="s">
        <v>123</v>
      </c>
      <c r="BV53" s="7" t="s">
        <v>134</v>
      </c>
      <c r="BW53" s="7" t="s">
        <v>131</v>
      </c>
      <c r="BX53" s="7" t="s">
        <v>138</v>
      </c>
      <c r="BY53" s="7" t="s">
        <v>134</v>
      </c>
      <c r="BZ53" s="7" t="s">
        <v>126</v>
      </c>
      <c r="CA53" s="7" t="s">
        <v>46</v>
      </c>
      <c r="CB53" s="7" t="s">
        <v>59</v>
      </c>
      <c r="CC53" s="7" t="s">
        <v>113</v>
      </c>
      <c r="CD53" s="7" t="s">
        <v>90</v>
      </c>
      <c r="CE53" s="7" t="s">
        <v>123</v>
      </c>
      <c r="CF53" s="7" t="s">
        <v>103</v>
      </c>
      <c r="CG53" s="7" t="s">
        <v>125</v>
      </c>
      <c r="CH53" s="7" t="s">
        <v>136</v>
      </c>
      <c r="CI53" s="7" t="s">
        <v>37</v>
      </c>
      <c r="CJ53" s="7" t="s">
        <v>37</v>
      </c>
      <c r="CK53" s="7" t="s">
        <v>43</v>
      </c>
      <c r="CL53" s="7" t="s">
        <v>8</v>
      </c>
      <c r="CM53" s="7" t="s">
        <v>118</v>
      </c>
      <c r="CN53" s="7" t="s">
        <v>112</v>
      </c>
      <c r="CO53" s="7" t="s">
        <v>127</v>
      </c>
      <c r="CP53" s="7" t="s">
        <v>137</v>
      </c>
      <c r="CQ53" s="7" t="s">
        <v>32</v>
      </c>
      <c r="CR53" s="7" t="s">
        <v>59</v>
      </c>
      <c r="CS53" s="7" t="s">
        <v>59</v>
      </c>
      <c r="CT53" s="7" t="s">
        <v>108</v>
      </c>
      <c r="CU53" s="7" t="s">
        <v>108</v>
      </c>
      <c r="CV53" s="7" t="s">
        <v>53</v>
      </c>
      <c r="CW53" s="7" t="s">
        <v>29</v>
      </c>
      <c r="CX53" s="7" t="s">
        <v>118</v>
      </c>
      <c r="CY53" s="7" t="s">
        <v>136</v>
      </c>
      <c r="CZ53" s="7" t="s">
        <v>19</v>
      </c>
      <c r="DA53" s="7" t="s">
        <v>19</v>
      </c>
      <c r="DB53" s="7" t="s">
        <v>119</v>
      </c>
      <c r="DC53" s="7" t="s">
        <v>90</v>
      </c>
      <c r="DD53" s="7" t="s">
        <v>120</v>
      </c>
      <c r="DE53" s="7" t="s">
        <v>19</v>
      </c>
      <c r="DF53" s="7" t="s">
        <v>43</v>
      </c>
      <c r="DG53" s="7" t="s">
        <v>32</v>
      </c>
      <c r="DH53" s="7" t="s">
        <v>48</v>
      </c>
      <c r="DI53" s="7" t="s">
        <v>19</v>
      </c>
      <c r="DJ53" s="7" t="s">
        <v>19</v>
      </c>
      <c r="DK53" s="7" t="s">
        <v>32</v>
      </c>
      <c r="DL53" s="7" t="s">
        <v>32</v>
      </c>
      <c r="DM53" s="7" t="s">
        <v>8</v>
      </c>
      <c r="DN53" s="7" t="s">
        <v>127</v>
      </c>
      <c r="DO53" s="7" t="s">
        <v>111</v>
      </c>
      <c r="DP53" s="7" t="s">
        <v>8</v>
      </c>
      <c r="DQ53" s="7" t="s">
        <v>27</v>
      </c>
      <c r="DR53" s="7" t="s">
        <v>39</v>
      </c>
      <c r="DS53" s="7" t="s">
        <v>4</v>
      </c>
      <c r="DT53" s="7" t="s">
        <v>64</v>
      </c>
      <c r="DU53" s="7" t="s">
        <v>41</v>
      </c>
      <c r="DV53" s="7" t="s">
        <v>19</v>
      </c>
      <c r="DW53" s="7" t="s">
        <v>19</v>
      </c>
      <c r="DX53" s="7" t="s">
        <v>61</v>
      </c>
      <c r="DY53" s="7" t="s">
        <v>63</v>
      </c>
      <c r="DZ53" s="7" t="s">
        <v>39</v>
      </c>
      <c r="EA53" s="7" t="s">
        <v>64</v>
      </c>
      <c r="EB53" s="7" t="s">
        <v>43</v>
      </c>
      <c r="EC53" s="7" t="s">
        <v>8</v>
      </c>
      <c r="ED53" s="7" t="s">
        <v>4</v>
      </c>
      <c r="EE53" s="7" t="s">
        <v>62</v>
      </c>
      <c r="EF53" s="7" t="s">
        <v>23</v>
      </c>
      <c r="EG53" s="7" t="s">
        <v>62</v>
      </c>
      <c r="EH53" s="7" t="s">
        <v>29</v>
      </c>
      <c r="EI53" s="7" t="s">
        <v>58</v>
      </c>
      <c r="EJ53" s="7" t="s">
        <v>23</v>
      </c>
    </row>
    <row r="54" spans="1:140" ht="12.75" x14ac:dyDescent="0.2">
      <c r="A54" s="12">
        <v>44</v>
      </c>
      <c r="B54" s="8" t="s">
        <v>108</v>
      </c>
      <c r="C54" s="7" t="s">
        <v>133</v>
      </c>
      <c r="D54" s="7" t="s">
        <v>133</v>
      </c>
      <c r="E54" s="7" t="s">
        <v>87</v>
      </c>
      <c r="F54" s="7" t="s">
        <v>132</v>
      </c>
      <c r="G54" s="7" t="s">
        <v>76</v>
      </c>
      <c r="H54" s="7" t="s">
        <v>121</v>
      </c>
      <c r="I54" s="7" t="s">
        <v>71</v>
      </c>
      <c r="J54" s="7" t="s">
        <v>129</v>
      </c>
      <c r="K54" s="7" t="s">
        <v>109</v>
      </c>
      <c r="L54" s="7" t="s">
        <v>121</v>
      </c>
      <c r="M54" s="7" t="s">
        <v>118</v>
      </c>
      <c r="N54" s="7" t="s">
        <v>86</v>
      </c>
      <c r="O54" s="7" t="s">
        <v>86</v>
      </c>
      <c r="P54" s="7" t="s">
        <v>129</v>
      </c>
      <c r="Q54" s="7" t="s">
        <v>129</v>
      </c>
      <c r="R54" s="7" t="s">
        <v>132</v>
      </c>
      <c r="S54" s="7" t="s">
        <v>83</v>
      </c>
      <c r="T54" s="7" t="s">
        <v>87</v>
      </c>
      <c r="U54" s="7" t="s">
        <v>83</v>
      </c>
      <c r="V54" s="7" t="s">
        <v>133</v>
      </c>
      <c r="W54" s="7" t="s">
        <v>72</v>
      </c>
      <c r="X54" s="7" t="s">
        <v>122</v>
      </c>
      <c r="Y54" s="7" t="s">
        <v>84</v>
      </c>
      <c r="Z54" s="7" t="s">
        <v>125</v>
      </c>
      <c r="AA54" s="7" t="s">
        <v>100</v>
      </c>
      <c r="AB54" s="7" t="s">
        <v>93</v>
      </c>
      <c r="AC54" s="7" t="s">
        <v>132</v>
      </c>
      <c r="AD54" s="7" t="s">
        <v>137</v>
      </c>
      <c r="AE54" s="7" t="s">
        <v>116</v>
      </c>
      <c r="AF54" s="7" t="s">
        <v>121</v>
      </c>
      <c r="AG54" s="7" t="s">
        <v>85</v>
      </c>
      <c r="AH54" s="7" t="s">
        <v>130</v>
      </c>
      <c r="AI54" s="7" t="s">
        <v>121</v>
      </c>
      <c r="AJ54" s="7" t="s">
        <v>96</v>
      </c>
      <c r="AK54" s="7" t="s">
        <v>96</v>
      </c>
      <c r="AL54" s="7" t="s">
        <v>71</v>
      </c>
      <c r="AM54" s="7" t="s">
        <v>71</v>
      </c>
      <c r="AN54" s="7" t="s">
        <v>47</v>
      </c>
      <c r="AO54" s="7" t="s">
        <v>41</v>
      </c>
      <c r="AP54" s="7" t="s">
        <v>84</v>
      </c>
      <c r="AQ54" s="7" t="s">
        <v>138</v>
      </c>
      <c r="AR54" s="7" t="s">
        <v>137</v>
      </c>
      <c r="AS54" s="7" t="s">
        <v>138</v>
      </c>
      <c r="AT54" s="7" t="s">
        <v>130</v>
      </c>
      <c r="AU54" s="7" t="s">
        <v>47</v>
      </c>
      <c r="AV54" s="7" t="s">
        <v>100</v>
      </c>
      <c r="AW54" s="7" t="s">
        <v>120</v>
      </c>
      <c r="AX54" s="7" t="s">
        <v>120</v>
      </c>
      <c r="AY54" s="7" t="s">
        <v>106</v>
      </c>
      <c r="AZ54" s="7" t="s">
        <v>101</v>
      </c>
      <c r="BA54" s="7" t="s">
        <v>130</v>
      </c>
      <c r="BB54" s="7" t="s">
        <v>108</v>
      </c>
      <c r="BC54" s="7" t="s">
        <v>122</v>
      </c>
      <c r="BD54" s="7" t="s">
        <v>122</v>
      </c>
      <c r="BE54" s="7" t="s">
        <v>113</v>
      </c>
      <c r="BF54" s="7" t="s">
        <v>91</v>
      </c>
      <c r="BG54" s="7" t="s">
        <v>131</v>
      </c>
      <c r="BH54" s="7" t="s">
        <v>115</v>
      </c>
      <c r="BI54" s="7" t="s">
        <v>91</v>
      </c>
      <c r="BJ54" s="7" t="s">
        <v>108</v>
      </c>
      <c r="BK54" s="7" t="s">
        <v>59</v>
      </c>
      <c r="BL54" s="7" t="s">
        <v>106</v>
      </c>
      <c r="BM54" s="7" t="s">
        <v>100</v>
      </c>
      <c r="BN54" s="7" t="s">
        <v>47</v>
      </c>
      <c r="BO54" s="7" t="s">
        <v>127</v>
      </c>
      <c r="BP54" s="7" t="s">
        <v>119</v>
      </c>
      <c r="BQ54" s="7" t="s">
        <v>103</v>
      </c>
      <c r="BR54" s="7" t="s">
        <v>59</v>
      </c>
      <c r="BS54" s="7" t="s">
        <v>48</v>
      </c>
      <c r="BT54" s="7" t="s">
        <v>137</v>
      </c>
      <c r="BU54" s="7" t="s">
        <v>94</v>
      </c>
      <c r="BV54" s="7" t="s">
        <v>111</v>
      </c>
      <c r="BW54" s="7" t="s">
        <v>125</v>
      </c>
      <c r="BX54" s="7" t="s">
        <v>96</v>
      </c>
      <c r="BY54" s="7" t="s">
        <v>111</v>
      </c>
      <c r="BZ54" s="7" t="s">
        <v>111</v>
      </c>
      <c r="CA54" s="7" t="s">
        <v>123</v>
      </c>
      <c r="CB54" s="7" t="s">
        <v>123</v>
      </c>
      <c r="CC54" s="7" t="s">
        <v>122</v>
      </c>
      <c r="CD54" s="7" t="s">
        <v>111</v>
      </c>
      <c r="CE54" s="7" t="s">
        <v>103</v>
      </c>
      <c r="CF54" s="7" t="s">
        <v>138</v>
      </c>
      <c r="CG54" s="7" t="s">
        <v>76</v>
      </c>
      <c r="CH54" s="7" t="s">
        <v>90</v>
      </c>
      <c r="CI54" s="7" t="s">
        <v>126</v>
      </c>
      <c r="CJ54" s="7" t="s">
        <v>134</v>
      </c>
      <c r="CK54" s="7" t="s">
        <v>48</v>
      </c>
      <c r="CL54" s="7" t="s">
        <v>41</v>
      </c>
      <c r="CM54" s="7" t="s">
        <v>102</v>
      </c>
      <c r="CN54" s="7" t="s">
        <v>109</v>
      </c>
      <c r="CO54" s="7" t="s">
        <v>112</v>
      </c>
      <c r="CP54" s="7" t="s">
        <v>91</v>
      </c>
      <c r="CQ54" s="7" t="s">
        <v>37</v>
      </c>
      <c r="CR54" s="7" t="s">
        <v>123</v>
      </c>
      <c r="CS54" s="7" t="s">
        <v>118</v>
      </c>
      <c r="CT54" s="7" t="s">
        <v>129</v>
      </c>
      <c r="CU54" s="7" t="s">
        <v>85</v>
      </c>
      <c r="CV54" s="7" t="s">
        <v>106</v>
      </c>
      <c r="CW54" s="7" t="s">
        <v>19</v>
      </c>
      <c r="CX54" s="7" t="s">
        <v>107</v>
      </c>
      <c r="CY54" s="7" t="s">
        <v>119</v>
      </c>
      <c r="CZ54" s="7" t="s">
        <v>32</v>
      </c>
      <c r="DA54" s="7" t="s">
        <v>32</v>
      </c>
      <c r="DB54" s="7" t="s">
        <v>137</v>
      </c>
      <c r="DC54" s="7" t="s">
        <v>111</v>
      </c>
      <c r="DD54" s="7" t="s">
        <v>101</v>
      </c>
      <c r="DE54" s="7" t="s">
        <v>53</v>
      </c>
      <c r="DF54" s="7" t="s">
        <v>48</v>
      </c>
      <c r="DG54" s="7" t="s">
        <v>136</v>
      </c>
      <c r="DH54" s="7" t="s">
        <v>37</v>
      </c>
      <c r="DI54" s="7" t="s">
        <v>32</v>
      </c>
      <c r="DJ54" s="7" t="s">
        <v>32</v>
      </c>
      <c r="DK54" s="7" t="s">
        <v>37</v>
      </c>
      <c r="DL54" s="7" t="s">
        <v>136</v>
      </c>
      <c r="DM54" s="7" t="s">
        <v>59</v>
      </c>
      <c r="DN54" s="7" t="s">
        <v>112</v>
      </c>
      <c r="DO54" s="7" t="s">
        <v>115</v>
      </c>
      <c r="DP54" s="7" t="s">
        <v>59</v>
      </c>
      <c r="DQ54" s="7" t="s">
        <v>39</v>
      </c>
      <c r="DR54" s="7" t="s">
        <v>8</v>
      </c>
      <c r="DS54" s="7" t="s">
        <v>19</v>
      </c>
      <c r="DT54" s="7" t="s">
        <v>32</v>
      </c>
      <c r="DU54" s="7" t="s">
        <v>120</v>
      </c>
      <c r="DV54" s="7" t="s">
        <v>53</v>
      </c>
      <c r="DW54" s="7" t="s">
        <v>53</v>
      </c>
      <c r="DX54" s="7" t="s">
        <v>64</v>
      </c>
      <c r="DY54" s="7" t="s">
        <v>43</v>
      </c>
      <c r="DZ54" s="7" t="s">
        <v>8</v>
      </c>
      <c r="EA54" s="7" t="s">
        <v>48</v>
      </c>
      <c r="EB54" s="7" t="s">
        <v>8</v>
      </c>
      <c r="EC54" s="7" t="s">
        <v>41</v>
      </c>
      <c r="ED54" s="7" t="s">
        <v>19</v>
      </c>
      <c r="EE54" s="7" t="s">
        <v>64</v>
      </c>
      <c r="EF54" s="7" t="s">
        <v>64</v>
      </c>
      <c r="EG54" s="7" t="s">
        <v>64</v>
      </c>
      <c r="EH54" s="7" t="s">
        <v>19</v>
      </c>
      <c r="EI54" s="7" t="s">
        <v>19</v>
      </c>
      <c r="EJ54" s="7" t="s">
        <v>19</v>
      </c>
    </row>
    <row r="55" spans="1:140" ht="12.75" x14ac:dyDescent="0.2">
      <c r="A55" s="12">
        <v>45</v>
      </c>
      <c r="B55" s="8" t="s">
        <v>109</v>
      </c>
      <c r="C55" s="7" t="s">
        <v>87</v>
      </c>
      <c r="D55" s="7" t="s">
        <v>87</v>
      </c>
      <c r="E55" s="7" t="s">
        <v>105</v>
      </c>
      <c r="F55" s="7" t="s">
        <v>133</v>
      </c>
      <c r="G55" s="7" t="s">
        <v>132</v>
      </c>
      <c r="H55" s="7" t="s">
        <v>86</v>
      </c>
      <c r="I55" s="7" t="s">
        <v>132</v>
      </c>
      <c r="J55" s="7" t="s">
        <v>100</v>
      </c>
      <c r="K55" s="7" t="s">
        <v>84</v>
      </c>
      <c r="L55" s="7" t="s">
        <v>83</v>
      </c>
      <c r="M55" s="7" t="s">
        <v>123</v>
      </c>
      <c r="N55" s="7" t="s">
        <v>71</v>
      </c>
      <c r="O55" s="7" t="s">
        <v>76</v>
      </c>
      <c r="P55" s="7" t="s">
        <v>85</v>
      </c>
      <c r="Q55" s="7" t="s">
        <v>85</v>
      </c>
      <c r="R55" s="7" t="s">
        <v>87</v>
      </c>
      <c r="S55" s="7" t="s">
        <v>132</v>
      </c>
      <c r="T55" s="7" t="s">
        <v>117</v>
      </c>
      <c r="U55" s="7" t="s">
        <v>71</v>
      </c>
      <c r="V55" s="7" t="s">
        <v>87</v>
      </c>
      <c r="W55" s="7" t="s">
        <v>85</v>
      </c>
      <c r="X55" s="7" t="s">
        <v>84</v>
      </c>
      <c r="Y55" s="7" t="s">
        <v>125</v>
      </c>
      <c r="Z55" s="7" t="s">
        <v>129</v>
      </c>
      <c r="AA55" s="7" t="s">
        <v>121</v>
      </c>
      <c r="AB55" s="7" t="s">
        <v>117</v>
      </c>
      <c r="AC55" s="7" t="s">
        <v>93</v>
      </c>
      <c r="AD55" s="7" t="s">
        <v>130</v>
      </c>
      <c r="AE55" s="7" t="s">
        <v>96</v>
      </c>
      <c r="AF55" s="7" t="s">
        <v>83</v>
      </c>
      <c r="AG55" s="7" t="s">
        <v>121</v>
      </c>
      <c r="AH55" s="7" t="s">
        <v>113</v>
      </c>
      <c r="AI55" s="7" t="s">
        <v>86</v>
      </c>
      <c r="AJ55" s="7" t="s">
        <v>122</v>
      </c>
      <c r="AK55" s="7" t="s">
        <v>122</v>
      </c>
      <c r="AL55" s="7" t="s">
        <v>133</v>
      </c>
      <c r="AM55" s="7" t="s">
        <v>133</v>
      </c>
      <c r="AN55" s="7" t="s">
        <v>136</v>
      </c>
      <c r="AO55" s="7" t="s">
        <v>47</v>
      </c>
      <c r="AP55" s="7" t="s">
        <v>72</v>
      </c>
      <c r="AQ55" s="7" t="s">
        <v>112</v>
      </c>
      <c r="AR55" s="7" t="s">
        <v>138</v>
      </c>
      <c r="AS55" s="7" t="s">
        <v>113</v>
      </c>
      <c r="AT55" s="7" t="s">
        <v>138</v>
      </c>
      <c r="AU55" s="7" t="s">
        <v>37</v>
      </c>
      <c r="AV55" s="7" t="s">
        <v>121</v>
      </c>
      <c r="AW55" s="7" t="s">
        <v>126</v>
      </c>
      <c r="AX55" s="7" t="s">
        <v>126</v>
      </c>
      <c r="AY55" s="7" t="s">
        <v>118</v>
      </c>
      <c r="AZ55" s="7" t="s">
        <v>111</v>
      </c>
      <c r="BA55" s="7" t="s">
        <v>138</v>
      </c>
      <c r="BB55" s="7" t="s">
        <v>122</v>
      </c>
      <c r="BC55" s="7" t="s">
        <v>109</v>
      </c>
      <c r="BD55" s="7" t="s">
        <v>84</v>
      </c>
      <c r="BE55" s="7" t="s">
        <v>112</v>
      </c>
      <c r="BF55" s="7" t="s">
        <v>108</v>
      </c>
      <c r="BG55" s="7" t="s">
        <v>116</v>
      </c>
      <c r="BH55" s="7" t="s">
        <v>91</v>
      </c>
      <c r="BI55" s="7" t="s">
        <v>108</v>
      </c>
      <c r="BJ55" s="7" t="s">
        <v>96</v>
      </c>
      <c r="BK55" s="7" t="s">
        <v>41</v>
      </c>
      <c r="BL55" s="7" t="s">
        <v>123</v>
      </c>
      <c r="BM55" s="7" t="s">
        <v>121</v>
      </c>
      <c r="BN55" s="7" t="s">
        <v>37</v>
      </c>
      <c r="BO55" s="7" t="s">
        <v>111</v>
      </c>
      <c r="BP55" s="7" t="s">
        <v>107</v>
      </c>
      <c r="BQ55" s="7" t="s">
        <v>127</v>
      </c>
      <c r="BR55" s="7" t="s">
        <v>41</v>
      </c>
      <c r="BS55" s="7" t="s">
        <v>32</v>
      </c>
      <c r="BT55" s="7" t="s">
        <v>138</v>
      </c>
      <c r="BU55" s="7" t="s">
        <v>101</v>
      </c>
      <c r="BV55" s="7" t="s">
        <v>137</v>
      </c>
      <c r="BW55" s="7" t="s">
        <v>129</v>
      </c>
      <c r="BX55" s="7" t="s">
        <v>122</v>
      </c>
      <c r="BY55" s="7" t="s">
        <v>137</v>
      </c>
      <c r="BZ55" s="7" t="s">
        <v>111</v>
      </c>
      <c r="CA55" s="7" t="s">
        <v>126</v>
      </c>
      <c r="CB55" s="7" t="s">
        <v>120</v>
      </c>
      <c r="CC55" s="7" t="s">
        <v>84</v>
      </c>
      <c r="CD55" s="7" t="s">
        <v>137</v>
      </c>
      <c r="CE55" s="7" t="s">
        <v>101</v>
      </c>
      <c r="CF55" s="7" t="s">
        <v>112</v>
      </c>
      <c r="CG55" s="7" t="s">
        <v>110</v>
      </c>
      <c r="CH55" s="7" t="s">
        <v>102</v>
      </c>
      <c r="CI55" s="7" t="s">
        <v>90</v>
      </c>
      <c r="CJ55" s="7" t="s">
        <v>119</v>
      </c>
      <c r="CK55" s="7" t="s">
        <v>32</v>
      </c>
      <c r="CL55" s="7" t="s">
        <v>47</v>
      </c>
      <c r="CM55" s="7" t="s">
        <v>94</v>
      </c>
      <c r="CN55" s="7" t="s">
        <v>84</v>
      </c>
      <c r="CO55" s="7" t="s">
        <v>91</v>
      </c>
      <c r="CP55" s="7" t="s">
        <v>96</v>
      </c>
      <c r="CQ55" s="7" t="s">
        <v>106</v>
      </c>
      <c r="CR55" s="7" t="s">
        <v>120</v>
      </c>
      <c r="CS55" s="7" t="s">
        <v>120</v>
      </c>
      <c r="CT55" s="7" t="s">
        <v>100</v>
      </c>
      <c r="CU55" s="7" t="s">
        <v>100</v>
      </c>
      <c r="CV55" s="7" t="s">
        <v>123</v>
      </c>
      <c r="CW55" s="7" t="s">
        <v>8</v>
      </c>
      <c r="CX55" s="7" t="s">
        <v>103</v>
      </c>
      <c r="CY55" s="7" t="s">
        <v>107</v>
      </c>
      <c r="CZ55" s="7" t="s">
        <v>53</v>
      </c>
      <c r="DA55" s="7" t="s">
        <v>53</v>
      </c>
      <c r="DB55" s="7" t="s">
        <v>130</v>
      </c>
      <c r="DC55" s="7" t="s">
        <v>137</v>
      </c>
      <c r="DD55" s="7" t="s">
        <v>111</v>
      </c>
      <c r="DE55" s="7" t="s">
        <v>59</v>
      </c>
      <c r="DF55" s="7" t="s">
        <v>32</v>
      </c>
      <c r="DG55" s="7" t="s">
        <v>106</v>
      </c>
      <c r="DH55" s="7" t="s">
        <v>136</v>
      </c>
      <c r="DI55" s="7" t="s">
        <v>59</v>
      </c>
      <c r="DJ55" s="7" t="s">
        <v>59</v>
      </c>
      <c r="DK55" s="7" t="s">
        <v>106</v>
      </c>
      <c r="DL55" s="7" t="s">
        <v>118</v>
      </c>
      <c r="DM55" s="7" t="s">
        <v>41</v>
      </c>
      <c r="DN55" s="7" t="s">
        <v>131</v>
      </c>
      <c r="DO55" s="7" t="s">
        <v>91</v>
      </c>
      <c r="DP55" s="7" t="s">
        <v>41</v>
      </c>
      <c r="DQ55" s="7" t="s">
        <v>64</v>
      </c>
      <c r="DR55" s="7" t="s">
        <v>48</v>
      </c>
      <c r="DS55" s="7" t="s">
        <v>8</v>
      </c>
      <c r="DT55" s="7" t="s">
        <v>32</v>
      </c>
      <c r="DU55" s="7" t="s">
        <v>126</v>
      </c>
      <c r="DV55" s="7" t="s">
        <v>59</v>
      </c>
      <c r="DW55" s="7" t="s">
        <v>59</v>
      </c>
      <c r="DX55" s="7" t="s">
        <v>19</v>
      </c>
      <c r="DY55" s="7" t="s">
        <v>64</v>
      </c>
      <c r="DZ55" s="7" t="s">
        <v>48</v>
      </c>
      <c r="EA55" s="7" t="s">
        <v>32</v>
      </c>
      <c r="EB55" s="7" t="s">
        <v>48</v>
      </c>
      <c r="EC55" s="7" t="s">
        <v>47</v>
      </c>
      <c r="ED55" s="7" t="s">
        <v>8</v>
      </c>
      <c r="EE55" s="7" t="s">
        <v>19</v>
      </c>
      <c r="EF55" s="7" t="s">
        <v>19</v>
      </c>
      <c r="EG55" s="7" t="s">
        <v>19</v>
      </c>
      <c r="EH55" s="7" t="s">
        <v>8</v>
      </c>
      <c r="EI55" s="7" t="s">
        <v>19</v>
      </c>
      <c r="EJ55" s="7" t="s">
        <v>19</v>
      </c>
    </row>
    <row r="56" spans="1:140" ht="12.75" x14ac:dyDescent="0.2">
      <c r="A56" s="12">
        <v>45</v>
      </c>
      <c r="B56" s="8" t="s">
        <v>110</v>
      </c>
      <c r="C56" s="7" t="s">
        <v>117</v>
      </c>
      <c r="D56" s="7" t="s">
        <v>117</v>
      </c>
      <c r="E56" s="7" t="s">
        <v>95</v>
      </c>
      <c r="F56" s="7" t="s">
        <v>87</v>
      </c>
      <c r="G56" s="7" t="s">
        <v>133</v>
      </c>
      <c r="H56" s="7" t="s">
        <v>83</v>
      </c>
      <c r="I56" s="7" t="s">
        <v>133</v>
      </c>
      <c r="J56" s="7" t="s">
        <v>100</v>
      </c>
      <c r="K56" s="7" t="s">
        <v>125</v>
      </c>
      <c r="L56" s="7" t="s">
        <v>71</v>
      </c>
      <c r="M56" s="7" t="s">
        <v>120</v>
      </c>
      <c r="N56" s="7" t="s">
        <v>132</v>
      </c>
      <c r="O56" s="7" t="s">
        <v>71</v>
      </c>
      <c r="P56" s="7" t="s">
        <v>100</v>
      </c>
      <c r="Q56" s="7" t="s">
        <v>100</v>
      </c>
      <c r="R56" s="7" t="s">
        <v>87</v>
      </c>
      <c r="S56" s="7" t="s">
        <v>132</v>
      </c>
      <c r="T56" s="7" t="s">
        <v>95</v>
      </c>
      <c r="U56" s="7" t="s">
        <v>132</v>
      </c>
      <c r="V56" s="7" t="s">
        <v>117</v>
      </c>
      <c r="W56" s="7" t="s">
        <v>100</v>
      </c>
      <c r="X56" s="7" t="s">
        <v>84</v>
      </c>
      <c r="Y56" s="7" t="s">
        <v>129</v>
      </c>
      <c r="Z56" s="7" t="s">
        <v>85</v>
      </c>
      <c r="AA56" s="7" t="s">
        <v>121</v>
      </c>
      <c r="AB56" s="7" t="s">
        <v>105</v>
      </c>
      <c r="AC56" s="7" t="s">
        <v>87</v>
      </c>
      <c r="AD56" s="7" t="s">
        <v>138</v>
      </c>
      <c r="AE56" s="7" t="s">
        <v>122</v>
      </c>
      <c r="AF56" s="7" t="s">
        <v>76</v>
      </c>
      <c r="AG56" s="7" t="s">
        <v>121</v>
      </c>
      <c r="AH56" s="7" t="s">
        <v>112</v>
      </c>
      <c r="AI56" s="7" t="s">
        <v>83</v>
      </c>
      <c r="AJ56" s="7" t="s">
        <v>122</v>
      </c>
      <c r="AK56" s="7" t="s">
        <v>109</v>
      </c>
      <c r="AL56" s="7" t="s">
        <v>93</v>
      </c>
      <c r="AM56" s="7" t="s">
        <v>93</v>
      </c>
      <c r="AN56" s="7" t="s">
        <v>106</v>
      </c>
      <c r="AO56" s="7" t="s">
        <v>37</v>
      </c>
      <c r="AP56" s="7" t="s">
        <v>129</v>
      </c>
      <c r="AQ56" s="7" t="s">
        <v>112</v>
      </c>
      <c r="AR56" s="7" t="s">
        <v>113</v>
      </c>
      <c r="AS56" s="7" t="s">
        <v>112</v>
      </c>
      <c r="AT56" s="7" t="s">
        <v>113</v>
      </c>
      <c r="AU56" s="7" t="s">
        <v>136</v>
      </c>
      <c r="AV56" s="7" t="s">
        <v>86</v>
      </c>
      <c r="AW56" s="7" t="s">
        <v>134</v>
      </c>
      <c r="AX56" s="7" t="s">
        <v>134</v>
      </c>
      <c r="AY56" s="7" t="s">
        <v>123</v>
      </c>
      <c r="AZ56" s="7" t="s">
        <v>111</v>
      </c>
      <c r="BA56" s="7" t="s">
        <v>113</v>
      </c>
      <c r="BB56" s="7" t="s">
        <v>122</v>
      </c>
      <c r="BC56" s="7" t="s">
        <v>84</v>
      </c>
      <c r="BD56" s="7" t="s">
        <v>110</v>
      </c>
      <c r="BE56" s="7" t="s">
        <v>115</v>
      </c>
      <c r="BF56" s="7" t="s">
        <v>96</v>
      </c>
      <c r="BG56" s="7" t="s">
        <v>108</v>
      </c>
      <c r="BH56" s="7" t="s">
        <v>116</v>
      </c>
      <c r="BI56" s="7" t="s">
        <v>96</v>
      </c>
      <c r="BJ56" s="7" t="s">
        <v>122</v>
      </c>
      <c r="BK56" s="7" t="s">
        <v>41</v>
      </c>
      <c r="BL56" s="7" t="s">
        <v>120</v>
      </c>
      <c r="BM56" s="7" t="s">
        <v>86</v>
      </c>
      <c r="BN56" s="7" t="s">
        <v>136</v>
      </c>
      <c r="BO56" s="7" t="s">
        <v>137</v>
      </c>
      <c r="BP56" s="7" t="s">
        <v>94</v>
      </c>
      <c r="BQ56" s="7" t="s">
        <v>111</v>
      </c>
      <c r="BR56" s="7" t="s">
        <v>47</v>
      </c>
      <c r="BS56" s="7" t="s">
        <v>32</v>
      </c>
      <c r="BT56" s="7" t="s">
        <v>138</v>
      </c>
      <c r="BU56" s="7" t="s">
        <v>127</v>
      </c>
      <c r="BV56" s="7" t="s">
        <v>137</v>
      </c>
      <c r="BW56" s="7" t="s">
        <v>85</v>
      </c>
      <c r="BX56" s="7" t="s">
        <v>84</v>
      </c>
      <c r="BY56" s="7" t="s">
        <v>137</v>
      </c>
      <c r="BZ56" s="7" t="s">
        <v>137</v>
      </c>
      <c r="CA56" s="7" t="s">
        <v>126</v>
      </c>
      <c r="CB56" s="7" t="s">
        <v>126</v>
      </c>
      <c r="CC56" s="7" t="s">
        <v>125</v>
      </c>
      <c r="CD56" s="7" t="s">
        <v>130</v>
      </c>
      <c r="CE56" s="7" t="s">
        <v>111</v>
      </c>
      <c r="CF56" s="7" t="s">
        <v>115</v>
      </c>
      <c r="CG56" s="7" t="s">
        <v>133</v>
      </c>
      <c r="CH56" s="7" t="s">
        <v>107</v>
      </c>
      <c r="CI56" s="7" t="s">
        <v>119</v>
      </c>
      <c r="CJ56" s="7" t="s">
        <v>102</v>
      </c>
      <c r="CK56" s="7" t="s">
        <v>32</v>
      </c>
      <c r="CL56" s="7" t="s">
        <v>37</v>
      </c>
      <c r="CM56" s="7" t="s">
        <v>103</v>
      </c>
      <c r="CN56" s="7" t="s">
        <v>125</v>
      </c>
      <c r="CO56" s="7" t="s">
        <v>91</v>
      </c>
      <c r="CP56" s="7" t="s">
        <v>96</v>
      </c>
      <c r="CQ56" s="7" t="s">
        <v>106</v>
      </c>
      <c r="CR56" s="7" t="s">
        <v>126</v>
      </c>
      <c r="CS56" s="7" t="s">
        <v>120</v>
      </c>
      <c r="CT56" s="7" t="s">
        <v>121</v>
      </c>
      <c r="CU56" s="7" t="s">
        <v>121</v>
      </c>
      <c r="CV56" s="7" t="s">
        <v>123</v>
      </c>
      <c r="CW56" s="7" t="s">
        <v>8</v>
      </c>
      <c r="CX56" s="7" t="s">
        <v>103</v>
      </c>
      <c r="CY56" s="7" t="s">
        <v>94</v>
      </c>
      <c r="CZ56" s="7" t="s">
        <v>59</v>
      </c>
      <c r="DA56" s="7" t="s">
        <v>59</v>
      </c>
      <c r="DB56" s="7" t="s">
        <v>138</v>
      </c>
      <c r="DC56" s="7" t="s">
        <v>130</v>
      </c>
      <c r="DD56" s="7" t="s">
        <v>111</v>
      </c>
      <c r="DE56" s="7" t="s">
        <v>41</v>
      </c>
      <c r="DF56" s="7" t="s">
        <v>32</v>
      </c>
      <c r="DG56" s="7" t="s">
        <v>118</v>
      </c>
      <c r="DH56" s="7" t="s">
        <v>106</v>
      </c>
      <c r="DI56" s="7" t="s">
        <v>59</v>
      </c>
      <c r="DJ56" s="7" t="s">
        <v>59</v>
      </c>
      <c r="DK56" s="7" t="s">
        <v>118</v>
      </c>
      <c r="DL56" s="7" t="s">
        <v>123</v>
      </c>
      <c r="DM56" s="7" t="s">
        <v>41</v>
      </c>
      <c r="DN56" s="7" t="s">
        <v>91</v>
      </c>
      <c r="DO56" s="7" t="s">
        <v>108</v>
      </c>
      <c r="DP56" s="7" t="s">
        <v>47</v>
      </c>
      <c r="DQ56" s="7" t="s">
        <v>64</v>
      </c>
      <c r="DR56" s="7" t="s">
        <v>48</v>
      </c>
      <c r="DS56" s="7" t="s">
        <v>8</v>
      </c>
      <c r="DT56" s="7" t="s">
        <v>53</v>
      </c>
      <c r="DU56" s="7" t="s">
        <v>126</v>
      </c>
      <c r="DV56" s="7" t="s">
        <v>41</v>
      </c>
      <c r="DW56" s="7" t="s">
        <v>41</v>
      </c>
      <c r="DX56" s="7" t="s">
        <v>19</v>
      </c>
      <c r="DY56" s="7" t="s">
        <v>19</v>
      </c>
      <c r="DZ56" s="7" t="s">
        <v>32</v>
      </c>
      <c r="EA56" s="7" t="s">
        <v>53</v>
      </c>
      <c r="EB56" s="7" t="s">
        <v>32</v>
      </c>
      <c r="EC56" s="7" t="s">
        <v>47</v>
      </c>
      <c r="ED56" s="7" t="s">
        <v>8</v>
      </c>
      <c r="EE56" s="7" t="s">
        <v>19</v>
      </c>
      <c r="EF56" s="7" t="s">
        <v>19</v>
      </c>
      <c r="EG56" s="7" t="s">
        <v>19</v>
      </c>
      <c r="EH56" s="7" t="s">
        <v>8</v>
      </c>
      <c r="EI56" s="7" t="s">
        <v>8</v>
      </c>
      <c r="EJ56" s="7" t="s">
        <v>19</v>
      </c>
    </row>
    <row r="57" spans="1:140" ht="12.75" x14ac:dyDescent="0.2">
      <c r="A57" s="12">
        <v>46</v>
      </c>
      <c r="B57" s="8" t="s">
        <v>111</v>
      </c>
      <c r="C57" s="7" t="s">
        <v>121</v>
      </c>
      <c r="D57" s="7" t="s">
        <v>121</v>
      </c>
      <c r="E57" s="7" t="s">
        <v>86</v>
      </c>
      <c r="F57" s="7" t="s">
        <v>100</v>
      </c>
      <c r="G57" s="7" t="s">
        <v>85</v>
      </c>
      <c r="H57" s="7" t="s">
        <v>84</v>
      </c>
      <c r="I57" s="7" t="s">
        <v>85</v>
      </c>
      <c r="J57" s="7" t="s">
        <v>122</v>
      </c>
      <c r="K57" s="7" t="s">
        <v>131</v>
      </c>
      <c r="L57" s="7" t="s">
        <v>125</v>
      </c>
      <c r="M57" s="7" t="s">
        <v>41</v>
      </c>
      <c r="N57" s="7" t="s">
        <v>129</v>
      </c>
      <c r="O57" s="7" t="s">
        <v>72</v>
      </c>
      <c r="P57" s="7" t="s">
        <v>96</v>
      </c>
      <c r="Q57" s="7" t="s">
        <v>96</v>
      </c>
      <c r="R57" s="7" t="s">
        <v>121</v>
      </c>
      <c r="S57" s="7" t="s">
        <v>129</v>
      </c>
      <c r="T57" s="7" t="s">
        <v>86</v>
      </c>
      <c r="U57" s="7" t="s">
        <v>129</v>
      </c>
      <c r="V57" s="7" t="s">
        <v>121</v>
      </c>
      <c r="W57" s="7" t="s">
        <v>96</v>
      </c>
      <c r="X57" s="7" t="s">
        <v>115</v>
      </c>
      <c r="Y57" s="7" t="s">
        <v>91</v>
      </c>
      <c r="Z57" s="7" t="s">
        <v>96</v>
      </c>
      <c r="AA57" s="7" t="s">
        <v>109</v>
      </c>
      <c r="AB57" s="7" t="s">
        <v>121</v>
      </c>
      <c r="AC57" s="7" t="s">
        <v>100</v>
      </c>
      <c r="AD57" s="7" t="s">
        <v>94</v>
      </c>
      <c r="AE57" s="7" t="s">
        <v>138</v>
      </c>
      <c r="AF57" s="7" t="s">
        <v>125</v>
      </c>
      <c r="AG57" s="7" t="s">
        <v>122</v>
      </c>
      <c r="AH57" s="7" t="s">
        <v>101</v>
      </c>
      <c r="AI57" s="7" t="s">
        <v>84</v>
      </c>
      <c r="AJ57" s="7" t="s">
        <v>113</v>
      </c>
      <c r="AK57" s="7" t="s">
        <v>112</v>
      </c>
      <c r="AL57" s="7" t="s">
        <v>100</v>
      </c>
      <c r="AM57" s="7" t="s">
        <v>100</v>
      </c>
      <c r="AN57" s="7" t="s">
        <v>32</v>
      </c>
      <c r="AO57" s="7" t="s">
        <v>32</v>
      </c>
      <c r="AP57" s="7" t="s">
        <v>116</v>
      </c>
      <c r="AQ57" s="7" t="s">
        <v>127</v>
      </c>
      <c r="AR57" s="7" t="s">
        <v>103</v>
      </c>
      <c r="AS57" s="7" t="s">
        <v>101</v>
      </c>
      <c r="AT57" s="7" t="s">
        <v>103</v>
      </c>
      <c r="AU57" s="7" t="s">
        <v>32</v>
      </c>
      <c r="AV57" s="7" t="s">
        <v>84</v>
      </c>
      <c r="AW57" s="7" t="s">
        <v>37</v>
      </c>
      <c r="AX57" s="7" t="s">
        <v>37</v>
      </c>
      <c r="AY57" s="7" t="s">
        <v>59</v>
      </c>
      <c r="AZ57" s="7" t="s">
        <v>90</v>
      </c>
      <c r="BA57" s="7" t="s">
        <v>103</v>
      </c>
      <c r="BB57" s="7" t="s">
        <v>113</v>
      </c>
      <c r="BC57" s="7" t="s">
        <v>112</v>
      </c>
      <c r="BD57" s="7" t="s">
        <v>115</v>
      </c>
      <c r="BE57" s="7" t="s">
        <v>111</v>
      </c>
      <c r="BF57" s="7" t="s">
        <v>130</v>
      </c>
      <c r="BG57" s="7" t="s">
        <v>137</v>
      </c>
      <c r="BH57" s="7" t="s">
        <v>137</v>
      </c>
      <c r="BI57" s="7" t="s">
        <v>130</v>
      </c>
      <c r="BJ57" s="7" t="s">
        <v>138</v>
      </c>
      <c r="BK57" s="7" t="s">
        <v>8</v>
      </c>
      <c r="BL57" s="7" t="s">
        <v>41</v>
      </c>
      <c r="BM57" s="7" t="s">
        <v>84</v>
      </c>
      <c r="BN57" s="7" t="s">
        <v>32</v>
      </c>
      <c r="BO57" s="7" t="s">
        <v>119</v>
      </c>
      <c r="BP57" s="7" t="s">
        <v>123</v>
      </c>
      <c r="BQ57" s="7" t="s">
        <v>126</v>
      </c>
      <c r="BR57" s="7" t="s">
        <v>48</v>
      </c>
      <c r="BS57" s="7" t="s">
        <v>19</v>
      </c>
      <c r="BT57" s="7" t="s">
        <v>103</v>
      </c>
      <c r="BU57" s="7" t="s">
        <v>126</v>
      </c>
      <c r="BV57" s="7" t="s">
        <v>102</v>
      </c>
      <c r="BW57" s="7" t="s">
        <v>108</v>
      </c>
      <c r="BX57" s="7" t="s">
        <v>112</v>
      </c>
      <c r="BY57" s="7" t="s">
        <v>102</v>
      </c>
      <c r="BZ57" s="7" t="s">
        <v>119</v>
      </c>
      <c r="CA57" s="7" t="s">
        <v>47</v>
      </c>
      <c r="CB57" s="7" t="s">
        <v>47</v>
      </c>
      <c r="CC57" s="7" t="s">
        <v>131</v>
      </c>
      <c r="CD57" s="7" t="s">
        <v>107</v>
      </c>
      <c r="CE57" s="7" t="s">
        <v>126</v>
      </c>
      <c r="CF57" s="7" t="s">
        <v>111</v>
      </c>
      <c r="CG57" s="7" t="s">
        <v>85</v>
      </c>
      <c r="CH57" s="7" t="s">
        <v>118</v>
      </c>
      <c r="CI57" s="7" t="s">
        <v>106</v>
      </c>
      <c r="CJ57" s="7" t="s">
        <v>106</v>
      </c>
      <c r="CK57" s="7" t="s">
        <v>19</v>
      </c>
      <c r="CL57" s="7" t="s">
        <v>48</v>
      </c>
      <c r="CM57" s="7" t="s">
        <v>120</v>
      </c>
      <c r="CN57" s="7" t="s">
        <v>91</v>
      </c>
      <c r="CO57" s="7" t="s">
        <v>137</v>
      </c>
      <c r="CP57" s="7" t="s">
        <v>138</v>
      </c>
      <c r="CQ57" s="7" t="s">
        <v>53</v>
      </c>
      <c r="CR57" s="7" t="s">
        <v>47</v>
      </c>
      <c r="CS57" s="7" t="s">
        <v>41</v>
      </c>
      <c r="CT57" s="7" t="s">
        <v>122</v>
      </c>
      <c r="CU57" s="7" t="s">
        <v>122</v>
      </c>
      <c r="CV57" s="7" t="s">
        <v>41</v>
      </c>
      <c r="CW57" s="7" t="s">
        <v>39</v>
      </c>
      <c r="CX57" s="7" t="s">
        <v>120</v>
      </c>
      <c r="CY57" s="7" t="s">
        <v>123</v>
      </c>
      <c r="CZ57" s="7" t="s">
        <v>19</v>
      </c>
      <c r="DA57" s="7" t="s">
        <v>19</v>
      </c>
      <c r="DB57" s="7" t="s">
        <v>94</v>
      </c>
      <c r="DC57" s="7" t="s">
        <v>107</v>
      </c>
      <c r="DD57" s="7" t="s">
        <v>134</v>
      </c>
      <c r="DE57" s="7" t="s">
        <v>8</v>
      </c>
      <c r="DF57" s="7" t="s">
        <v>19</v>
      </c>
      <c r="DG57" s="7" t="s">
        <v>59</v>
      </c>
      <c r="DH57" s="7" t="s">
        <v>53</v>
      </c>
      <c r="DI57" s="7" t="s">
        <v>8</v>
      </c>
      <c r="DJ57" s="7" t="s">
        <v>8</v>
      </c>
      <c r="DK57" s="7" t="s">
        <v>59</v>
      </c>
      <c r="DL57" s="7" t="s">
        <v>59</v>
      </c>
      <c r="DM57" s="7" t="s">
        <v>8</v>
      </c>
      <c r="DN57" s="7" t="s">
        <v>111</v>
      </c>
      <c r="DO57" s="7" t="s">
        <v>137</v>
      </c>
      <c r="DP57" s="7" t="s">
        <v>48</v>
      </c>
      <c r="DQ57" s="7" t="s">
        <v>62</v>
      </c>
      <c r="DR57" s="7" t="s">
        <v>64</v>
      </c>
      <c r="DS57" s="7" t="s">
        <v>39</v>
      </c>
      <c r="DT57" s="7" t="s">
        <v>19</v>
      </c>
      <c r="DU57" s="7" t="s">
        <v>37</v>
      </c>
      <c r="DV57" s="7" t="s">
        <v>8</v>
      </c>
      <c r="DW57" s="7" t="s">
        <v>8</v>
      </c>
      <c r="DX57" s="7" t="s">
        <v>58</v>
      </c>
      <c r="DY57" s="7" t="s">
        <v>23</v>
      </c>
      <c r="DZ57" s="7" t="s">
        <v>64</v>
      </c>
      <c r="EA57" s="7" t="s">
        <v>19</v>
      </c>
      <c r="EB57" s="7" t="s">
        <v>64</v>
      </c>
      <c r="EC57" s="7" t="s">
        <v>48</v>
      </c>
      <c r="ED57" s="7" t="s">
        <v>39</v>
      </c>
      <c r="EE57" s="7" t="s">
        <v>58</v>
      </c>
      <c r="EF57" s="7" t="s">
        <v>4</v>
      </c>
      <c r="EG57" s="7" t="s">
        <v>29</v>
      </c>
      <c r="EH57" s="7" t="s">
        <v>39</v>
      </c>
      <c r="EI57" s="7" t="s">
        <v>4</v>
      </c>
      <c r="EJ57" s="7" t="s">
        <v>4</v>
      </c>
    </row>
    <row r="58" spans="1:140" ht="12.75" x14ac:dyDescent="0.2">
      <c r="A58" s="12">
        <v>47</v>
      </c>
      <c r="B58" s="8" t="s">
        <v>112</v>
      </c>
      <c r="C58" s="7" t="s">
        <v>71</v>
      </c>
      <c r="D58" s="7" t="s">
        <v>71</v>
      </c>
      <c r="E58" s="7" t="s">
        <v>132</v>
      </c>
      <c r="F58" s="7" t="s">
        <v>83</v>
      </c>
      <c r="G58" s="7" t="s">
        <v>121</v>
      </c>
      <c r="H58" s="7" t="s">
        <v>85</v>
      </c>
      <c r="I58" s="7" t="s">
        <v>86</v>
      </c>
      <c r="J58" s="7" t="s">
        <v>84</v>
      </c>
      <c r="K58" s="7" t="s">
        <v>96</v>
      </c>
      <c r="L58" s="7" t="s">
        <v>100</v>
      </c>
      <c r="M58" s="7" t="s">
        <v>136</v>
      </c>
      <c r="N58" s="7" t="s">
        <v>121</v>
      </c>
      <c r="O58" s="7" t="s">
        <v>100</v>
      </c>
      <c r="P58" s="7" t="s">
        <v>84</v>
      </c>
      <c r="Q58" s="7" t="s">
        <v>84</v>
      </c>
      <c r="R58" s="7" t="s">
        <v>76</v>
      </c>
      <c r="S58" s="7" t="s">
        <v>121</v>
      </c>
      <c r="T58" s="7" t="s">
        <v>132</v>
      </c>
      <c r="U58" s="7" t="s">
        <v>121</v>
      </c>
      <c r="V58" s="7" t="s">
        <v>76</v>
      </c>
      <c r="W58" s="7" t="s">
        <v>84</v>
      </c>
      <c r="X58" s="7" t="s">
        <v>108</v>
      </c>
      <c r="Y58" s="7" t="s">
        <v>122</v>
      </c>
      <c r="Z58" s="7" t="s">
        <v>84</v>
      </c>
      <c r="AA58" s="7" t="s">
        <v>129</v>
      </c>
      <c r="AB58" s="7" t="s">
        <v>132</v>
      </c>
      <c r="AC58" s="7" t="s">
        <v>83</v>
      </c>
      <c r="AD58" s="7" t="s">
        <v>111</v>
      </c>
      <c r="AE58" s="7" t="s">
        <v>115</v>
      </c>
      <c r="AF58" s="7" t="s">
        <v>100</v>
      </c>
      <c r="AG58" s="7" t="s">
        <v>72</v>
      </c>
      <c r="AH58" s="7" t="s">
        <v>137</v>
      </c>
      <c r="AI58" s="7" t="s">
        <v>85</v>
      </c>
      <c r="AJ58" s="7" t="s">
        <v>91</v>
      </c>
      <c r="AK58" s="7" t="s">
        <v>91</v>
      </c>
      <c r="AL58" s="7" t="s">
        <v>86</v>
      </c>
      <c r="AM58" s="7" t="s">
        <v>83</v>
      </c>
      <c r="AN58" s="7" t="s">
        <v>41</v>
      </c>
      <c r="AO58" s="7" t="s">
        <v>59</v>
      </c>
      <c r="AP58" s="7" t="s">
        <v>122</v>
      </c>
      <c r="AQ58" s="7" t="s">
        <v>137</v>
      </c>
      <c r="AR58" s="7" t="s">
        <v>111</v>
      </c>
      <c r="AS58" s="7" t="s">
        <v>137</v>
      </c>
      <c r="AT58" s="7" t="s">
        <v>111</v>
      </c>
      <c r="AU58" s="7" t="s">
        <v>41</v>
      </c>
      <c r="AV58" s="7" t="s">
        <v>129</v>
      </c>
      <c r="AW58" s="7" t="s">
        <v>123</v>
      </c>
      <c r="AX58" s="7" t="s">
        <v>118</v>
      </c>
      <c r="AY58" s="7" t="s">
        <v>37</v>
      </c>
      <c r="AZ58" s="7" t="s">
        <v>94</v>
      </c>
      <c r="BA58" s="7" t="s">
        <v>111</v>
      </c>
      <c r="BB58" s="7" t="s">
        <v>91</v>
      </c>
      <c r="BC58" s="7" t="s">
        <v>108</v>
      </c>
      <c r="BD58" s="7" t="s">
        <v>96</v>
      </c>
      <c r="BE58" s="7" t="s">
        <v>130</v>
      </c>
      <c r="BF58" s="7" t="s">
        <v>112</v>
      </c>
      <c r="BG58" s="7" t="s">
        <v>112</v>
      </c>
      <c r="BH58" s="7" t="s">
        <v>113</v>
      </c>
      <c r="BI58" s="7" t="s">
        <v>112</v>
      </c>
      <c r="BJ58" s="7" t="s">
        <v>131</v>
      </c>
      <c r="BK58" s="7" t="s">
        <v>32</v>
      </c>
      <c r="BL58" s="7" t="s">
        <v>37</v>
      </c>
      <c r="BM58" s="7" t="s">
        <v>129</v>
      </c>
      <c r="BN58" s="7" t="s">
        <v>59</v>
      </c>
      <c r="BO58" s="7" t="s">
        <v>103</v>
      </c>
      <c r="BP58" s="7" t="s">
        <v>126</v>
      </c>
      <c r="BQ58" s="7" t="s">
        <v>107</v>
      </c>
      <c r="BR58" s="7" t="s">
        <v>53</v>
      </c>
      <c r="BS58" s="7" t="s">
        <v>8</v>
      </c>
      <c r="BT58" s="7" t="s">
        <v>111</v>
      </c>
      <c r="BU58" s="7" t="s">
        <v>102</v>
      </c>
      <c r="BV58" s="7" t="s">
        <v>101</v>
      </c>
      <c r="BW58" s="7" t="s">
        <v>109</v>
      </c>
      <c r="BX58" s="7" t="s">
        <v>116</v>
      </c>
      <c r="BY58" s="7" t="s">
        <v>103</v>
      </c>
      <c r="BZ58" s="7" t="s">
        <v>103</v>
      </c>
      <c r="CA58" s="7" t="s">
        <v>106</v>
      </c>
      <c r="CB58" s="7" t="s">
        <v>106</v>
      </c>
      <c r="CC58" s="7" t="s">
        <v>96</v>
      </c>
      <c r="CD58" s="7" t="s">
        <v>127</v>
      </c>
      <c r="CE58" s="7" t="s">
        <v>102</v>
      </c>
      <c r="CF58" s="7" t="s">
        <v>137</v>
      </c>
      <c r="CG58" s="7" t="s">
        <v>86</v>
      </c>
      <c r="CH58" s="7" t="s">
        <v>126</v>
      </c>
      <c r="CI58" s="7" t="s">
        <v>120</v>
      </c>
      <c r="CJ58" s="7" t="s">
        <v>120</v>
      </c>
      <c r="CK58" s="7" t="s">
        <v>8</v>
      </c>
      <c r="CL58" s="7" t="s">
        <v>59</v>
      </c>
      <c r="CM58" s="7" t="s">
        <v>134</v>
      </c>
      <c r="CN58" s="7" t="s">
        <v>96</v>
      </c>
      <c r="CO58" s="7" t="s">
        <v>138</v>
      </c>
      <c r="CP58" s="7" t="s">
        <v>115</v>
      </c>
      <c r="CQ58" s="7" t="s">
        <v>41</v>
      </c>
      <c r="CR58" s="7" t="s">
        <v>106</v>
      </c>
      <c r="CS58" s="7" t="s">
        <v>136</v>
      </c>
      <c r="CT58" s="7" t="s">
        <v>125</v>
      </c>
      <c r="CU58" s="7" t="s">
        <v>125</v>
      </c>
      <c r="CV58" s="7" t="s">
        <v>37</v>
      </c>
      <c r="CW58" s="7" t="s">
        <v>64</v>
      </c>
      <c r="CX58" s="7" t="s">
        <v>90</v>
      </c>
      <c r="CY58" s="7" t="s">
        <v>126</v>
      </c>
      <c r="CZ58" s="7" t="s">
        <v>48</v>
      </c>
      <c r="DA58" s="7" t="s">
        <v>48</v>
      </c>
      <c r="DB58" s="7" t="s">
        <v>111</v>
      </c>
      <c r="DC58" s="7" t="s">
        <v>101</v>
      </c>
      <c r="DD58" s="7" t="s">
        <v>94</v>
      </c>
      <c r="DE58" s="7" t="s">
        <v>32</v>
      </c>
      <c r="DF58" s="7" t="s">
        <v>8</v>
      </c>
      <c r="DG58" s="7" t="s">
        <v>47</v>
      </c>
      <c r="DH58" s="7" t="s">
        <v>41</v>
      </c>
      <c r="DI58" s="7" t="s">
        <v>48</v>
      </c>
      <c r="DJ58" s="7" t="s">
        <v>48</v>
      </c>
      <c r="DK58" s="7" t="s">
        <v>47</v>
      </c>
      <c r="DL58" s="7" t="s">
        <v>47</v>
      </c>
      <c r="DM58" s="7" t="s">
        <v>32</v>
      </c>
      <c r="DN58" s="7" t="s">
        <v>138</v>
      </c>
      <c r="DO58" s="7" t="s">
        <v>113</v>
      </c>
      <c r="DP58" s="7" t="s">
        <v>32</v>
      </c>
      <c r="DQ58" s="7" t="s">
        <v>4</v>
      </c>
      <c r="DR58" s="7" t="s">
        <v>19</v>
      </c>
      <c r="DS58" s="7" t="s">
        <v>19</v>
      </c>
      <c r="DT58" s="7" t="s">
        <v>8</v>
      </c>
      <c r="DU58" s="7" t="s">
        <v>118</v>
      </c>
      <c r="DV58" s="7" t="s">
        <v>32</v>
      </c>
      <c r="DW58" s="7" t="s">
        <v>32</v>
      </c>
      <c r="DX58" s="7" t="s">
        <v>39</v>
      </c>
      <c r="DY58" s="7" t="s">
        <v>39</v>
      </c>
      <c r="DZ58" s="7" t="s">
        <v>19</v>
      </c>
      <c r="EA58" s="7" t="s">
        <v>8</v>
      </c>
      <c r="EB58" s="7" t="s">
        <v>8</v>
      </c>
      <c r="EC58" s="7" t="s">
        <v>53</v>
      </c>
      <c r="ED58" s="7" t="s">
        <v>19</v>
      </c>
      <c r="EE58" s="7" t="s">
        <v>39</v>
      </c>
      <c r="EF58" s="7" t="s">
        <v>43</v>
      </c>
      <c r="EG58" s="7" t="s">
        <v>39</v>
      </c>
      <c r="EH58" s="7" t="s">
        <v>64</v>
      </c>
      <c r="EI58" s="7" t="s">
        <v>64</v>
      </c>
      <c r="EJ58" s="7" t="s">
        <v>43</v>
      </c>
    </row>
    <row r="59" spans="1:140" ht="12.75" x14ac:dyDescent="0.2">
      <c r="A59" s="12">
        <v>48</v>
      </c>
      <c r="B59" s="8" t="s">
        <v>113</v>
      </c>
      <c r="C59" s="7" t="s">
        <v>71</v>
      </c>
      <c r="D59" s="7" t="s">
        <v>76</v>
      </c>
      <c r="E59" s="7" t="s">
        <v>132</v>
      </c>
      <c r="F59" s="7" t="s">
        <v>86</v>
      </c>
      <c r="G59" s="7" t="s">
        <v>121</v>
      </c>
      <c r="H59" s="7" t="s">
        <v>85</v>
      </c>
      <c r="I59" s="7" t="s">
        <v>121</v>
      </c>
      <c r="J59" s="7" t="s">
        <v>84</v>
      </c>
      <c r="K59" s="7" t="s">
        <v>96</v>
      </c>
      <c r="L59" s="7" t="s">
        <v>100</v>
      </c>
      <c r="M59" s="7" t="s">
        <v>37</v>
      </c>
      <c r="N59" s="7" t="s">
        <v>100</v>
      </c>
      <c r="O59" s="7" t="s">
        <v>100</v>
      </c>
      <c r="P59" s="7" t="s">
        <v>84</v>
      </c>
      <c r="Q59" s="7" t="s">
        <v>84</v>
      </c>
      <c r="R59" s="7" t="s">
        <v>83</v>
      </c>
      <c r="S59" s="7" t="s">
        <v>121</v>
      </c>
      <c r="T59" s="7" t="s">
        <v>132</v>
      </c>
      <c r="U59" s="7" t="s">
        <v>121</v>
      </c>
      <c r="V59" s="7" t="s">
        <v>76</v>
      </c>
      <c r="W59" s="7" t="s">
        <v>84</v>
      </c>
      <c r="X59" s="7" t="s">
        <v>108</v>
      </c>
      <c r="Y59" s="7" t="s">
        <v>122</v>
      </c>
      <c r="Z59" s="7" t="s">
        <v>114</v>
      </c>
      <c r="AA59" s="7" t="s">
        <v>72</v>
      </c>
      <c r="AB59" s="7" t="s">
        <v>71</v>
      </c>
      <c r="AC59" s="7" t="s">
        <v>83</v>
      </c>
      <c r="AD59" s="7" t="s">
        <v>111</v>
      </c>
      <c r="AE59" s="7" t="s">
        <v>115</v>
      </c>
      <c r="AF59" s="7" t="s">
        <v>85</v>
      </c>
      <c r="AG59" s="7" t="s">
        <v>125</v>
      </c>
      <c r="AH59" s="7" t="s">
        <v>111</v>
      </c>
      <c r="AI59" s="7" t="s">
        <v>129</v>
      </c>
      <c r="AJ59" s="7" t="s">
        <v>91</v>
      </c>
      <c r="AK59" s="7" t="s">
        <v>91</v>
      </c>
      <c r="AL59" s="7" t="s">
        <v>86</v>
      </c>
      <c r="AM59" s="7" t="s">
        <v>86</v>
      </c>
      <c r="AN59" s="7" t="s">
        <v>41</v>
      </c>
      <c r="AO59" s="7" t="s">
        <v>59</v>
      </c>
      <c r="AP59" s="7" t="s">
        <v>122</v>
      </c>
      <c r="AQ59" s="7" t="s">
        <v>137</v>
      </c>
      <c r="AR59" s="7" t="s">
        <v>111</v>
      </c>
      <c r="AS59" s="7" t="s">
        <v>137</v>
      </c>
      <c r="AT59" s="7" t="s">
        <v>111</v>
      </c>
      <c r="AU59" s="7" t="s">
        <v>59</v>
      </c>
      <c r="AV59" s="7" t="s">
        <v>129</v>
      </c>
      <c r="AW59" s="7" t="s">
        <v>118</v>
      </c>
      <c r="AX59" s="7" t="s">
        <v>118</v>
      </c>
      <c r="AY59" s="7" t="s">
        <v>47</v>
      </c>
      <c r="AZ59" s="7" t="s">
        <v>94</v>
      </c>
      <c r="BA59" s="7" t="s">
        <v>111</v>
      </c>
      <c r="BB59" s="7" t="s">
        <v>131</v>
      </c>
      <c r="BC59" s="7" t="s">
        <v>116</v>
      </c>
      <c r="BD59" s="7" t="s">
        <v>108</v>
      </c>
      <c r="BE59" s="7" t="s">
        <v>137</v>
      </c>
      <c r="BF59" s="7" t="s">
        <v>112</v>
      </c>
      <c r="BG59" s="7" t="s">
        <v>113</v>
      </c>
      <c r="BH59" s="7" t="s">
        <v>138</v>
      </c>
      <c r="BI59" s="7" t="s">
        <v>112</v>
      </c>
      <c r="BJ59" s="7" t="s">
        <v>115</v>
      </c>
      <c r="BK59" s="7" t="s">
        <v>32</v>
      </c>
      <c r="BL59" s="7" t="s">
        <v>37</v>
      </c>
      <c r="BM59" s="7" t="s">
        <v>129</v>
      </c>
      <c r="BN59" s="7" t="s">
        <v>59</v>
      </c>
      <c r="BO59" s="7" t="s">
        <v>94</v>
      </c>
      <c r="BP59" s="7" t="s">
        <v>126</v>
      </c>
      <c r="BQ59" s="7" t="s">
        <v>102</v>
      </c>
      <c r="BR59" s="7" t="s">
        <v>32</v>
      </c>
      <c r="BS59" s="7" t="s">
        <v>8</v>
      </c>
      <c r="BT59" s="7" t="s">
        <v>111</v>
      </c>
      <c r="BU59" s="7" t="s">
        <v>119</v>
      </c>
      <c r="BV59" s="7" t="s">
        <v>103</v>
      </c>
      <c r="BW59" s="7" t="s">
        <v>122</v>
      </c>
      <c r="BX59" s="7" t="s">
        <v>91</v>
      </c>
      <c r="BY59" s="7" t="s">
        <v>103</v>
      </c>
      <c r="BZ59" s="7" t="s">
        <v>103</v>
      </c>
      <c r="CA59" s="7" t="s">
        <v>106</v>
      </c>
      <c r="CB59" s="7" t="s">
        <v>106</v>
      </c>
      <c r="CC59" s="7" t="s">
        <v>96</v>
      </c>
      <c r="CD59" s="7" t="s">
        <v>101</v>
      </c>
      <c r="CE59" s="7" t="s">
        <v>102</v>
      </c>
      <c r="CF59" s="7" t="s">
        <v>137</v>
      </c>
      <c r="CG59" s="7" t="s">
        <v>121</v>
      </c>
      <c r="CH59" s="7" t="s">
        <v>126</v>
      </c>
      <c r="CI59" s="7" t="s">
        <v>123</v>
      </c>
      <c r="CJ59" s="7" t="s">
        <v>120</v>
      </c>
      <c r="CK59" s="7" t="s">
        <v>8</v>
      </c>
      <c r="CL59" s="7" t="s">
        <v>53</v>
      </c>
      <c r="CM59" s="7" t="s">
        <v>134</v>
      </c>
      <c r="CN59" s="7" t="s">
        <v>96</v>
      </c>
      <c r="CO59" s="7" t="s">
        <v>138</v>
      </c>
      <c r="CP59" s="7" t="s">
        <v>112</v>
      </c>
      <c r="CQ59" s="7" t="s">
        <v>41</v>
      </c>
      <c r="CR59" s="7" t="s">
        <v>136</v>
      </c>
      <c r="CS59" s="7" t="s">
        <v>136</v>
      </c>
      <c r="CT59" s="7" t="s">
        <v>84</v>
      </c>
      <c r="CU59" s="7" t="s">
        <v>125</v>
      </c>
      <c r="CV59" s="7" t="s">
        <v>37</v>
      </c>
      <c r="CW59" s="7" t="s">
        <v>64</v>
      </c>
      <c r="CX59" s="7" t="s">
        <v>134</v>
      </c>
      <c r="CY59" s="7" t="s">
        <v>126</v>
      </c>
      <c r="CZ59" s="7" t="s">
        <v>48</v>
      </c>
      <c r="DA59" s="7" t="s">
        <v>8</v>
      </c>
      <c r="DB59" s="7" t="s">
        <v>127</v>
      </c>
      <c r="DC59" s="7" t="s">
        <v>101</v>
      </c>
      <c r="DD59" s="7" t="s">
        <v>107</v>
      </c>
      <c r="DE59" s="7" t="s">
        <v>32</v>
      </c>
      <c r="DF59" s="7" t="s">
        <v>8</v>
      </c>
      <c r="DG59" s="7" t="s">
        <v>47</v>
      </c>
      <c r="DH59" s="7" t="s">
        <v>41</v>
      </c>
      <c r="DI59" s="7" t="s">
        <v>48</v>
      </c>
      <c r="DJ59" s="7" t="s">
        <v>48</v>
      </c>
      <c r="DK59" s="7" t="s">
        <v>41</v>
      </c>
      <c r="DL59" s="7" t="s">
        <v>47</v>
      </c>
      <c r="DM59" s="7" t="s">
        <v>32</v>
      </c>
      <c r="DN59" s="7" t="s">
        <v>138</v>
      </c>
      <c r="DO59" s="7" t="s">
        <v>113</v>
      </c>
      <c r="DP59" s="7" t="s">
        <v>32</v>
      </c>
      <c r="DQ59" s="7" t="s">
        <v>4</v>
      </c>
      <c r="DR59" s="7" t="s">
        <v>19</v>
      </c>
      <c r="DS59" s="7" t="s">
        <v>19</v>
      </c>
      <c r="DT59" s="7" t="s">
        <v>8</v>
      </c>
      <c r="DU59" s="7" t="s">
        <v>106</v>
      </c>
      <c r="DV59" s="7" t="s">
        <v>48</v>
      </c>
      <c r="DW59" s="7" t="s">
        <v>48</v>
      </c>
      <c r="DX59" s="7" t="s">
        <v>39</v>
      </c>
      <c r="DY59" s="7" t="s">
        <v>4</v>
      </c>
      <c r="DZ59" s="7" t="s">
        <v>19</v>
      </c>
      <c r="EA59" s="7" t="s">
        <v>8</v>
      </c>
      <c r="EB59" s="7" t="s">
        <v>19</v>
      </c>
      <c r="EC59" s="7" t="s">
        <v>53</v>
      </c>
      <c r="ED59" s="7" t="s">
        <v>64</v>
      </c>
      <c r="EE59" s="7" t="s">
        <v>39</v>
      </c>
      <c r="EF59" s="7" t="s">
        <v>39</v>
      </c>
      <c r="EG59" s="7" t="s">
        <v>39</v>
      </c>
      <c r="EH59" s="7" t="s">
        <v>64</v>
      </c>
      <c r="EI59" s="7" t="s">
        <v>43</v>
      </c>
      <c r="EJ59" s="7" t="s">
        <v>43</v>
      </c>
    </row>
    <row r="60" spans="1:140" ht="12.75" x14ac:dyDescent="0.2">
      <c r="A60" s="12">
        <v>48</v>
      </c>
      <c r="B60" s="8" t="s">
        <v>114</v>
      </c>
      <c r="C60" s="7" t="s">
        <v>83</v>
      </c>
      <c r="D60" s="7" t="s">
        <v>83</v>
      </c>
      <c r="E60" s="7" t="s">
        <v>71</v>
      </c>
      <c r="F60" s="7" t="s">
        <v>121</v>
      </c>
      <c r="G60" s="7" t="s">
        <v>121</v>
      </c>
      <c r="H60" s="7" t="s">
        <v>129</v>
      </c>
      <c r="I60" s="7" t="s">
        <v>121</v>
      </c>
      <c r="J60" s="7" t="s">
        <v>84</v>
      </c>
      <c r="K60" s="7" t="s">
        <v>108</v>
      </c>
      <c r="L60" s="7" t="s">
        <v>85</v>
      </c>
      <c r="M60" s="7" t="s">
        <v>37</v>
      </c>
      <c r="N60" s="7" t="s">
        <v>100</v>
      </c>
      <c r="O60" s="7" t="s">
        <v>85</v>
      </c>
      <c r="P60" s="7" t="s">
        <v>109</v>
      </c>
      <c r="Q60" s="7" t="s">
        <v>109</v>
      </c>
      <c r="R60" s="7" t="s">
        <v>86</v>
      </c>
      <c r="S60" s="7" t="s">
        <v>100</v>
      </c>
      <c r="T60" s="7" t="s">
        <v>71</v>
      </c>
      <c r="U60" s="7" t="s">
        <v>100</v>
      </c>
      <c r="V60" s="7" t="s">
        <v>83</v>
      </c>
      <c r="W60" s="7" t="s">
        <v>122</v>
      </c>
      <c r="X60" s="7" t="s">
        <v>91</v>
      </c>
      <c r="Y60" s="7" t="s">
        <v>96</v>
      </c>
      <c r="Z60" s="7" t="s">
        <v>122</v>
      </c>
      <c r="AA60" s="7" t="s">
        <v>125</v>
      </c>
      <c r="AB60" s="7" t="s">
        <v>76</v>
      </c>
      <c r="AC60" s="7" t="s">
        <v>86</v>
      </c>
      <c r="AD60" s="7" t="s">
        <v>101</v>
      </c>
      <c r="AE60" s="7" t="s">
        <v>112</v>
      </c>
      <c r="AF60" s="7" t="s">
        <v>129</v>
      </c>
      <c r="AG60" s="7" t="s">
        <v>84</v>
      </c>
      <c r="AH60" s="7" t="s">
        <v>111</v>
      </c>
      <c r="AI60" s="7" t="s">
        <v>129</v>
      </c>
      <c r="AJ60" s="7" t="s">
        <v>115</v>
      </c>
      <c r="AK60" s="7" t="s">
        <v>131</v>
      </c>
      <c r="AL60" s="7" t="s">
        <v>121</v>
      </c>
      <c r="AM60" s="7" t="s">
        <v>121</v>
      </c>
      <c r="AN60" s="7" t="s">
        <v>59</v>
      </c>
      <c r="AO60" s="7" t="s">
        <v>53</v>
      </c>
      <c r="AP60" s="7" t="s">
        <v>96</v>
      </c>
      <c r="AQ60" s="7" t="s">
        <v>111</v>
      </c>
      <c r="AR60" s="7" t="s">
        <v>111</v>
      </c>
      <c r="AS60" s="7" t="s">
        <v>111</v>
      </c>
      <c r="AT60" s="7" t="s">
        <v>111</v>
      </c>
      <c r="AU60" s="7" t="s">
        <v>59</v>
      </c>
      <c r="AV60" s="7" t="s">
        <v>72</v>
      </c>
      <c r="AW60" s="7" t="s">
        <v>106</v>
      </c>
      <c r="AX60" s="7" t="s">
        <v>106</v>
      </c>
      <c r="AY60" s="7" t="s">
        <v>47</v>
      </c>
      <c r="AZ60" s="7" t="s">
        <v>107</v>
      </c>
      <c r="BA60" s="7" t="s">
        <v>111</v>
      </c>
      <c r="BB60" s="7" t="s">
        <v>115</v>
      </c>
      <c r="BC60" s="7" t="s">
        <v>91</v>
      </c>
      <c r="BD60" s="7" t="s">
        <v>116</v>
      </c>
      <c r="BE60" s="7" t="s">
        <v>137</v>
      </c>
      <c r="BF60" s="7" t="s">
        <v>113</v>
      </c>
      <c r="BG60" s="7" t="s">
        <v>138</v>
      </c>
      <c r="BH60" s="7" t="s">
        <v>114</v>
      </c>
      <c r="BI60" s="7" t="s">
        <v>113</v>
      </c>
      <c r="BJ60" s="7" t="s">
        <v>112</v>
      </c>
      <c r="BK60" s="7" t="s">
        <v>48</v>
      </c>
      <c r="BL60" s="7" t="s">
        <v>47</v>
      </c>
      <c r="BM60" s="7" t="s">
        <v>125</v>
      </c>
      <c r="BN60" s="7" t="s">
        <v>59</v>
      </c>
      <c r="BO60" s="7" t="s">
        <v>107</v>
      </c>
      <c r="BP60" s="7" t="s">
        <v>126</v>
      </c>
      <c r="BQ60" s="7" t="s">
        <v>119</v>
      </c>
      <c r="BR60" s="7" t="s">
        <v>32</v>
      </c>
      <c r="BS60" s="7" t="s">
        <v>8</v>
      </c>
      <c r="BT60" s="7" t="s">
        <v>127</v>
      </c>
      <c r="BU60" s="7" t="s">
        <v>90</v>
      </c>
      <c r="BV60" s="7" t="s">
        <v>103</v>
      </c>
      <c r="BW60" s="7" t="s">
        <v>122</v>
      </c>
      <c r="BX60" s="7" t="s">
        <v>91</v>
      </c>
      <c r="BY60" s="7" t="s">
        <v>94</v>
      </c>
      <c r="BZ60" s="7" t="s">
        <v>94</v>
      </c>
      <c r="CA60" s="7" t="s">
        <v>136</v>
      </c>
      <c r="CB60" s="7" t="s">
        <v>136</v>
      </c>
      <c r="CC60" s="7" t="s">
        <v>108</v>
      </c>
      <c r="CD60" s="7" t="s">
        <v>103</v>
      </c>
      <c r="CE60" s="7" t="s">
        <v>119</v>
      </c>
      <c r="CF60" s="7" t="s">
        <v>137</v>
      </c>
      <c r="CG60" s="7" t="s">
        <v>121</v>
      </c>
      <c r="CH60" s="7" t="s">
        <v>120</v>
      </c>
      <c r="CI60" s="7" t="s">
        <v>123</v>
      </c>
      <c r="CJ60" s="7" t="s">
        <v>123</v>
      </c>
      <c r="CK60" s="7" t="s">
        <v>19</v>
      </c>
      <c r="CL60" s="7" t="s">
        <v>32</v>
      </c>
      <c r="CM60" s="7" t="s">
        <v>126</v>
      </c>
      <c r="CN60" s="7" t="s">
        <v>108</v>
      </c>
      <c r="CO60" s="7" t="s">
        <v>130</v>
      </c>
      <c r="CP60" s="7" t="s">
        <v>112</v>
      </c>
      <c r="CQ60" s="7" t="s">
        <v>41</v>
      </c>
      <c r="CR60" s="7" t="s">
        <v>37</v>
      </c>
      <c r="CS60" s="7" t="s">
        <v>37</v>
      </c>
      <c r="CT60" s="7" t="s">
        <v>84</v>
      </c>
      <c r="CU60" s="7" t="s">
        <v>84</v>
      </c>
      <c r="CV60" s="7" t="s">
        <v>47</v>
      </c>
      <c r="CW60" s="7" t="s">
        <v>64</v>
      </c>
      <c r="CX60" s="7" t="s">
        <v>126</v>
      </c>
      <c r="CY60" s="7" t="s">
        <v>120</v>
      </c>
      <c r="CZ60" s="7" t="s">
        <v>8</v>
      </c>
      <c r="DA60" s="7" t="s">
        <v>8</v>
      </c>
      <c r="DB60" s="7" t="s">
        <v>101</v>
      </c>
      <c r="DC60" s="7" t="s">
        <v>103</v>
      </c>
      <c r="DD60" s="7" t="s">
        <v>102</v>
      </c>
      <c r="DE60" s="7" t="s">
        <v>48</v>
      </c>
      <c r="DF60" s="7" t="s">
        <v>19</v>
      </c>
      <c r="DG60" s="7" t="s">
        <v>41</v>
      </c>
      <c r="DH60" s="7" t="s">
        <v>59</v>
      </c>
      <c r="DI60" s="7" t="s">
        <v>48</v>
      </c>
      <c r="DJ60" s="7" t="s">
        <v>8</v>
      </c>
      <c r="DK60" s="7" t="s">
        <v>41</v>
      </c>
      <c r="DL60" s="7" t="s">
        <v>41</v>
      </c>
      <c r="DM60" s="7" t="s">
        <v>32</v>
      </c>
      <c r="DN60" s="7" t="s">
        <v>130</v>
      </c>
      <c r="DO60" s="7" t="s">
        <v>138</v>
      </c>
      <c r="DP60" s="7" t="s">
        <v>32</v>
      </c>
      <c r="DQ60" s="7" t="s">
        <v>58</v>
      </c>
      <c r="DR60" s="7" t="s">
        <v>19</v>
      </c>
      <c r="DS60" s="7" t="s">
        <v>64</v>
      </c>
      <c r="DT60" s="7" t="s">
        <v>8</v>
      </c>
      <c r="DU60" s="7" t="s">
        <v>106</v>
      </c>
      <c r="DV60" s="7" t="s">
        <v>48</v>
      </c>
      <c r="DW60" s="7" t="s">
        <v>48</v>
      </c>
      <c r="DX60" s="7" t="s">
        <v>4</v>
      </c>
      <c r="DY60" s="7" t="s">
        <v>4</v>
      </c>
      <c r="DZ60" s="7" t="s">
        <v>19</v>
      </c>
      <c r="EA60" s="7" t="s">
        <v>8</v>
      </c>
      <c r="EB60" s="7" t="s">
        <v>19</v>
      </c>
      <c r="EC60" s="7" t="s">
        <v>32</v>
      </c>
      <c r="ED60" s="7" t="s">
        <v>64</v>
      </c>
      <c r="EE60" s="7" t="s">
        <v>39</v>
      </c>
      <c r="EF60" s="7" t="s">
        <v>39</v>
      </c>
      <c r="EG60" s="7" t="s">
        <v>39</v>
      </c>
      <c r="EH60" s="7" t="s">
        <v>43</v>
      </c>
      <c r="EI60" s="7" t="s">
        <v>39</v>
      </c>
      <c r="EJ60" s="7" t="s">
        <v>39</v>
      </c>
    </row>
    <row r="61" spans="1:140" ht="12.75" x14ac:dyDescent="0.2">
      <c r="A61" s="12">
        <v>49</v>
      </c>
      <c r="B61" s="8" t="s">
        <v>115</v>
      </c>
      <c r="C61" s="7" t="s">
        <v>132</v>
      </c>
      <c r="D61" s="7" t="s">
        <v>71</v>
      </c>
      <c r="E61" s="7" t="s">
        <v>133</v>
      </c>
      <c r="F61" s="7" t="s">
        <v>83</v>
      </c>
      <c r="G61" s="7" t="s">
        <v>86</v>
      </c>
      <c r="H61" s="7" t="s">
        <v>100</v>
      </c>
      <c r="I61" s="7" t="s">
        <v>86</v>
      </c>
      <c r="J61" s="7" t="s">
        <v>125</v>
      </c>
      <c r="K61" s="7" t="s">
        <v>96</v>
      </c>
      <c r="L61" s="7" t="s">
        <v>100</v>
      </c>
      <c r="M61" s="7" t="s">
        <v>136</v>
      </c>
      <c r="N61" s="7" t="s">
        <v>121</v>
      </c>
      <c r="O61" s="7" t="s">
        <v>121</v>
      </c>
      <c r="P61" s="7" t="s">
        <v>84</v>
      </c>
      <c r="Q61" s="7" t="s">
        <v>84</v>
      </c>
      <c r="R61" s="7" t="s">
        <v>71</v>
      </c>
      <c r="S61" s="7" t="s">
        <v>121</v>
      </c>
      <c r="T61" s="7" t="s">
        <v>132</v>
      </c>
      <c r="U61" s="7" t="s">
        <v>121</v>
      </c>
      <c r="V61" s="7" t="s">
        <v>71</v>
      </c>
      <c r="W61" s="7" t="s">
        <v>84</v>
      </c>
      <c r="X61" s="7" t="s">
        <v>96</v>
      </c>
      <c r="Y61" s="7" t="s">
        <v>122</v>
      </c>
      <c r="Z61" s="7" t="s">
        <v>84</v>
      </c>
      <c r="AA61" s="7" t="s">
        <v>129</v>
      </c>
      <c r="AB61" s="7" t="s">
        <v>132</v>
      </c>
      <c r="AC61" s="7" t="s">
        <v>76</v>
      </c>
      <c r="AD61" s="7" t="s">
        <v>111</v>
      </c>
      <c r="AE61" s="7" t="s">
        <v>131</v>
      </c>
      <c r="AF61" s="7" t="s">
        <v>100</v>
      </c>
      <c r="AG61" s="7" t="s">
        <v>129</v>
      </c>
      <c r="AH61" s="7" t="s">
        <v>137</v>
      </c>
      <c r="AI61" s="7" t="s">
        <v>85</v>
      </c>
      <c r="AJ61" s="7" t="s">
        <v>91</v>
      </c>
      <c r="AK61" s="7" t="s">
        <v>116</v>
      </c>
      <c r="AL61" s="7" t="s">
        <v>83</v>
      </c>
      <c r="AM61" s="7" t="s">
        <v>83</v>
      </c>
      <c r="AN61" s="7" t="s">
        <v>41</v>
      </c>
      <c r="AO61" s="7" t="s">
        <v>59</v>
      </c>
      <c r="AP61" s="7" t="s">
        <v>122</v>
      </c>
      <c r="AQ61" s="7" t="s">
        <v>137</v>
      </c>
      <c r="AR61" s="7" t="s">
        <v>111</v>
      </c>
      <c r="AS61" s="7" t="s">
        <v>137</v>
      </c>
      <c r="AT61" s="7" t="s">
        <v>137</v>
      </c>
      <c r="AU61" s="7" t="s">
        <v>41</v>
      </c>
      <c r="AV61" s="7" t="s">
        <v>85</v>
      </c>
      <c r="AW61" s="7" t="s">
        <v>123</v>
      </c>
      <c r="AX61" s="7" t="s">
        <v>123</v>
      </c>
      <c r="AY61" s="7" t="s">
        <v>37</v>
      </c>
      <c r="AZ61" s="7" t="s">
        <v>103</v>
      </c>
      <c r="BA61" s="7" t="s">
        <v>137</v>
      </c>
      <c r="BB61" s="7" t="s">
        <v>91</v>
      </c>
      <c r="BC61" s="7" t="s">
        <v>108</v>
      </c>
      <c r="BD61" s="7" t="s">
        <v>96</v>
      </c>
      <c r="BE61" s="7" t="s">
        <v>130</v>
      </c>
      <c r="BF61" s="7" t="s">
        <v>112</v>
      </c>
      <c r="BG61" s="7" t="s">
        <v>112</v>
      </c>
      <c r="BH61" s="7" t="s">
        <v>113</v>
      </c>
      <c r="BI61" s="7" t="s">
        <v>115</v>
      </c>
      <c r="BJ61" s="7" t="s">
        <v>91</v>
      </c>
      <c r="BK61" s="7" t="s">
        <v>32</v>
      </c>
      <c r="BL61" s="7" t="s">
        <v>136</v>
      </c>
      <c r="BM61" s="7" t="s">
        <v>129</v>
      </c>
      <c r="BN61" s="7" t="s">
        <v>41</v>
      </c>
      <c r="BO61" s="7" t="s">
        <v>103</v>
      </c>
      <c r="BP61" s="7" t="s">
        <v>134</v>
      </c>
      <c r="BQ61" s="7" t="s">
        <v>107</v>
      </c>
      <c r="BR61" s="7" t="s">
        <v>53</v>
      </c>
      <c r="BS61" s="7" t="s">
        <v>8</v>
      </c>
      <c r="BT61" s="7" t="s">
        <v>111</v>
      </c>
      <c r="BU61" s="7" t="s">
        <v>102</v>
      </c>
      <c r="BV61" s="7" t="s">
        <v>101</v>
      </c>
      <c r="BW61" s="7" t="s">
        <v>84</v>
      </c>
      <c r="BX61" s="7" t="s">
        <v>108</v>
      </c>
      <c r="BY61" s="7" t="s">
        <v>101</v>
      </c>
      <c r="BZ61" s="7" t="s">
        <v>103</v>
      </c>
      <c r="CA61" s="7" t="s">
        <v>118</v>
      </c>
      <c r="CB61" s="7" t="s">
        <v>106</v>
      </c>
      <c r="CC61" s="7" t="s">
        <v>96</v>
      </c>
      <c r="CD61" s="7" t="s">
        <v>111</v>
      </c>
      <c r="CE61" s="7" t="s">
        <v>107</v>
      </c>
      <c r="CF61" s="7" t="s">
        <v>130</v>
      </c>
      <c r="CG61" s="7" t="s">
        <v>86</v>
      </c>
      <c r="CH61" s="7" t="s">
        <v>126</v>
      </c>
      <c r="CI61" s="7" t="s">
        <v>120</v>
      </c>
      <c r="CJ61" s="7" t="s">
        <v>126</v>
      </c>
      <c r="CK61" s="7" t="s">
        <v>8</v>
      </c>
      <c r="CL61" s="7" t="s">
        <v>59</v>
      </c>
      <c r="CM61" s="7" t="s">
        <v>90</v>
      </c>
      <c r="CN61" s="7" t="s">
        <v>122</v>
      </c>
      <c r="CO61" s="7" t="s">
        <v>113</v>
      </c>
      <c r="CP61" s="7" t="s">
        <v>115</v>
      </c>
      <c r="CQ61" s="7" t="s">
        <v>47</v>
      </c>
      <c r="CR61" s="7" t="s">
        <v>106</v>
      </c>
      <c r="CS61" s="7" t="s">
        <v>106</v>
      </c>
      <c r="CT61" s="7" t="s">
        <v>125</v>
      </c>
      <c r="CU61" s="7" t="s">
        <v>72</v>
      </c>
      <c r="CV61" s="7" t="s">
        <v>37</v>
      </c>
      <c r="CW61" s="7" t="s">
        <v>19</v>
      </c>
      <c r="CX61" s="7" t="s">
        <v>119</v>
      </c>
      <c r="CY61" s="7" t="s">
        <v>126</v>
      </c>
      <c r="CZ61" s="7" t="s">
        <v>48</v>
      </c>
      <c r="DA61" s="7" t="s">
        <v>48</v>
      </c>
      <c r="DB61" s="7" t="s">
        <v>111</v>
      </c>
      <c r="DC61" s="7" t="s">
        <v>127</v>
      </c>
      <c r="DD61" s="7" t="s">
        <v>94</v>
      </c>
      <c r="DE61" s="7" t="s">
        <v>32</v>
      </c>
      <c r="DF61" s="7" t="s">
        <v>8</v>
      </c>
      <c r="DG61" s="7" t="s">
        <v>47</v>
      </c>
      <c r="DH61" s="7" t="s">
        <v>41</v>
      </c>
      <c r="DI61" s="7" t="s">
        <v>32</v>
      </c>
      <c r="DJ61" s="7" t="s">
        <v>48</v>
      </c>
      <c r="DK61" s="7" t="s">
        <v>47</v>
      </c>
      <c r="DL61" s="7" t="s">
        <v>37</v>
      </c>
      <c r="DM61" s="7" t="s">
        <v>32</v>
      </c>
      <c r="DN61" s="7" t="s">
        <v>138</v>
      </c>
      <c r="DO61" s="7" t="s">
        <v>112</v>
      </c>
      <c r="DP61" s="7" t="s">
        <v>53</v>
      </c>
      <c r="DQ61" s="7" t="s">
        <v>4</v>
      </c>
      <c r="DR61" s="7" t="s">
        <v>19</v>
      </c>
      <c r="DS61" s="7" t="s">
        <v>19</v>
      </c>
      <c r="DT61" s="7" t="s">
        <v>48</v>
      </c>
      <c r="DU61" s="7" t="s">
        <v>118</v>
      </c>
      <c r="DV61" s="7" t="s">
        <v>32</v>
      </c>
      <c r="DW61" s="7" t="s">
        <v>32</v>
      </c>
      <c r="DX61" s="7" t="s">
        <v>39</v>
      </c>
      <c r="DY61" s="7" t="s">
        <v>39</v>
      </c>
      <c r="DZ61" s="7" t="s">
        <v>8</v>
      </c>
      <c r="EA61" s="7" t="s">
        <v>8</v>
      </c>
      <c r="EB61" s="7" t="s">
        <v>8</v>
      </c>
      <c r="EC61" s="7" t="s">
        <v>59</v>
      </c>
      <c r="ED61" s="7" t="s">
        <v>19</v>
      </c>
      <c r="EE61" s="7" t="s">
        <v>39</v>
      </c>
      <c r="EF61" s="7" t="s">
        <v>43</v>
      </c>
      <c r="EG61" s="7" t="s">
        <v>43</v>
      </c>
      <c r="EH61" s="7" t="s">
        <v>64</v>
      </c>
      <c r="EI61" s="7" t="s">
        <v>64</v>
      </c>
      <c r="EJ61" s="7" t="s">
        <v>64</v>
      </c>
    </row>
    <row r="62" spans="1:140" ht="12.75" x14ac:dyDescent="0.2">
      <c r="A62" s="12">
        <v>50</v>
      </c>
      <c r="B62" s="8" t="s">
        <v>116</v>
      </c>
      <c r="C62" s="7" t="s">
        <v>133</v>
      </c>
      <c r="D62" s="7" t="s">
        <v>132</v>
      </c>
      <c r="E62" s="7" t="s">
        <v>87</v>
      </c>
      <c r="F62" s="7" t="s">
        <v>71</v>
      </c>
      <c r="G62" s="7" t="s">
        <v>83</v>
      </c>
      <c r="H62" s="7" t="s">
        <v>121</v>
      </c>
      <c r="I62" s="7" t="s">
        <v>76</v>
      </c>
      <c r="J62" s="7" t="s">
        <v>129</v>
      </c>
      <c r="K62" s="7" t="s">
        <v>122</v>
      </c>
      <c r="L62" s="7" t="s">
        <v>121</v>
      </c>
      <c r="M62" s="7" t="s">
        <v>106</v>
      </c>
      <c r="N62" s="7" t="s">
        <v>86</v>
      </c>
      <c r="O62" s="7" t="s">
        <v>121</v>
      </c>
      <c r="P62" s="7" t="s">
        <v>72</v>
      </c>
      <c r="Q62" s="7" t="s">
        <v>72</v>
      </c>
      <c r="R62" s="7" t="s">
        <v>132</v>
      </c>
      <c r="S62" s="7" t="s">
        <v>83</v>
      </c>
      <c r="T62" s="7" t="s">
        <v>93</v>
      </c>
      <c r="U62" s="7" t="s">
        <v>86</v>
      </c>
      <c r="V62" s="7" t="s">
        <v>132</v>
      </c>
      <c r="W62" s="7" t="s">
        <v>125</v>
      </c>
      <c r="X62" s="7" t="s">
        <v>122</v>
      </c>
      <c r="Y62" s="7" t="s">
        <v>84</v>
      </c>
      <c r="Z62" s="7" t="s">
        <v>125</v>
      </c>
      <c r="AA62" s="7" t="s">
        <v>85</v>
      </c>
      <c r="AB62" s="7" t="s">
        <v>133</v>
      </c>
      <c r="AC62" s="7" t="s">
        <v>132</v>
      </c>
      <c r="AD62" s="7" t="s">
        <v>137</v>
      </c>
      <c r="AE62" s="7" t="s">
        <v>91</v>
      </c>
      <c r="AF62" s="7" t="s">
        <v>121</v>
      </c>
      <c r="AG62" s="7" t="s">
        <v>85</v>
      </c>
      <c r="AH62" s="7" t="s">
        <v>130</v>
      </c>
      <c r="AI62" s="7" t="s">
        <v>100</v>
      </c>
      <c r="AJ62" s="7" t="s">
        <v>108</v>
      </c>
      <c r="AK62" s="7" t="s">
        <v>96</v>
      </c>
      <c r="AL62" s="7" t="s">
        <v>71</v>
      </c>
      <c r="AM62" s="7" t="s">
        <v>71</v>
      </c>
      <c r="AN62" s="7" t="s">
        <v>47</v>
      </c>
      <c r="AO62" s="7" t="s">
        <v>41</v>
      </c>
      <c r="AP62" s="7" t="s">
        <v>84</v>
      </c>
      <c r="AQ62" s="7" t="s">
        <v>138</v>
      </c>
      <c r="AR62" s="7" t="s">
        <v>137</v>
      </c>
      <c r="AS62" s="7" t="s">
        <v>130</v>
      </c>
      <c r="AT62" s="7" t="s">
        <v>137</v>
      </c>
      <c r="AU62" s="7" t="s">
        <v>47</v>
      </c>
      <c r="AV62" s="7" t="s">
        <v>100</v>
      </c>
      <c r="AW62" s="7" t="s">
        <v>120</v>
      </c>
      <c r="AX62" s="7" t="s">
        <v>120</v>
      </c>
      <c r="AY62" s="7" t="s">
        <v>136</v>
      </c>
      <c r="AZ62" s="7" t="s">
        <v>101</v>
      </c>
      <c r="BA62" s="7" t="s">
        <v>137</v>
      </c>
      <c r="BB62" s="7" t="s">
        <v>108</v>
      </c>
      <c r="BC62" s="7" t="s">
        <v>96</v>
      </c>
      <c r="BD62" s="7" t="s">
        <v>122</v>
      </c>
      <c r="BE62" s="7" t="s">
        <v>138</v>
      </c>
      <c r="BF62" s="7" t="s">
        <v>131</v>
      </c>
      <c r="BG62" s="7" t="s">
        <v>115</v>
      </c>
      <c r="BH62" s="7" t="s">
        <v>112</v>
      </c>
      <c r="BI62" s="7" t="s">
        <v>91</v>
      </c>
      <c r="BJ62" s="7" t="s">
        <v>116</v>
      </c>
      <c r="BK62" s="7" t="s">
        <v>53</v>
      </c>
      <c r="BL62" s="7" t="s">
        <v>106</v>
      </c>
      <c r="BM62" s="7" t="s">
        <v>100</v>
      </c>
      <c r="BN62" s="7" t="s">
        <v>41</v>
      </c>
      <c r="BO62" s="7" t="s">
        <v>101</v>
      </c>
      <c r="BP62" s="7" t="s">
        <v>119</v>
      </c>
      <c r="BQ62" s="7" t="s">
        <v>103</v>
      </c>
      <c r="BR62" s="7" t="s">
        <v>59</v>
      </c>
      <c r="BS62" s="7" t="s">
        <v>48</v>
      </c>
      <c r="BT62" s="7" t="s">
        <v>137</v>
      </c>
      <c r="BU62" s="7" t="s">
        <v>94</v>
      </c>
      <c r="BV62" s="7" t="s">
        <v>111</v>
      </c>
      <c r="BW62" s="7" t="s">
        <v>84</v>
      </c>
      <c r="BX62" s="7" t="s">
        <v>96</v>
      </c>
      <c r="BY62" s="7" t="s">
        <v>111</v>
      </c>
      <c r="BZ62" s="7" t="s">
        <v>127</v>
      </c>
      <c r="CA62" s="7" t="s">
        <v>123</v>
      </c>
      <c r="CB62" s="7" t="s">
        <v>123</v>
      </c>
      <c r="CC62" s="7" t="s">
        <v>122</v>
      </c>
      <c r="CD62" s="7" t="s">
        <v>111</v>
      </c>
      <c r="CE62" s="7" t="s">
        <v>94</v>
      </c>
      <c r="CF62" s="7" t="s">
        <v>138</v>
      </c>
      <c r="CG62" s="7" t="s">
        <v>76</v>
      </c>
      <c r="CH62" s="7" t="s">
        <v>134</v>
      </c>
      <c r="CI62" s="7" t="s">
        <v>126</v>
      </c>
      <c r="CJ62" s="7" t="s">
        <v>126</v>
      </c>
      <c r="CK62" s="7" t="s">
        <v>8</v>
      </c>
      <c r="CL62" s="7" t="s">
        <v>41</v>
      </c>
      <c r="CM62" s="7" t="s">
        <v>102</v>
      </c>
      <c r="CN62" s="7" t="s">
        <v>122</v>
      </c>
      <c r="CO62" s="7" t="s">
        <v>112</v>
      </c>
      <c r="CP62" s="7" t="s">
        <v>91</v>
      </c>
      <c r="CQ62" s="7" t="s">
        <v>37</v>
      </c>
      <c r="CR62" s="7" t="s">
        <v>118</v>
      </c>
      <c r="CS62" s="7" t="s">
        <v>118</v>
      </c>
      <c r="CT62" s="7" t="s">
        <v>129</v>
      </c>
      <c r="CU62" s="7" t="s">
        <v>129</v>
      </c>
      <c r="CV62" s="7" t="s">
        <v>106</v>
      </c>
      <c r="CW62" s="7" t="s">
        <v>19</v>
      </c>
      <c r="CX62" s="7" t="s">
        <v>102</v>
      </c>
      <c r="CY62" s="7" t="s">
        <v>90</v>
      </c>
      <c r="CZ62" s="7" t="s">
        <v>32</v>
      </c>
      <c r="DA62" s="7" t="s">
        <v>32</v>
      </c>
      <c r="DB62" s="7" t="s">
        <v>111</v>
      </c>
      <c r="DC62" s="7" t="s">
        <v>111</v>
      </c>
      <c r="DD62" s="7" t="s">
        <v>103</v>
      </c>
      <c r="DE62" s="7" t="s">
        <v>53</v>
      </c>
      <c r="DF62" s="7" t="s">
        <v>48</v>
      </c>
      <c r="DG62" s="7" t="s">
        <v>37</v>
      </c>
      <c r="DH62" s="7" t="s">
        <v>47</v>
      </c>
      <c r="DI62" s="7" t="s">
        <v>32</v>
      </c>
      <c r="DJ62" s="7" t="s">
        <v>32</v>
      </c>
      <c r="DK62" s="7" t="s">
        <v>37</v>
      </c>
      <c r="DL62" s="7" t="s">
        <v>136</v>
      </c>
      <c r="DM62" s="7" t="s">
        <v>59</v>
      </c>
      <c r="DN62" s="7" t="s">
        <v>112</v>
      </c>
      <c r="DO62" s="7" t="s">
        <v>115</v>
      </c>
      <c r="DP62" s="7" t="s">
        <v>59</v>
      </c>
      <c r="DQ62" s="7" t="s">
        <v>39</v>
      </c>
      <c r="DR62" s="7" t="s">
        <v>8</v>
      </c>
      <c r="DS62" s="7" t="s">
        <v>19</v>
      </c>
      <c r="DT62" s="7" t="s">
        <v>48</v>
      </c>
      <c r="DU62" s="7" t="s">
        <v>123</v>
      </c>
      <c r="DV62" s="7" t="s">
        <v>32</v>
      </c>
      <c r="DW62" s="7" t="s">
        <v>53</v>
      </c>
      <c r="DX62" s="7" t="s">
        <v>43</v>
      </c>
      <c r="DY62" s="7" t="s">
        <v>39</v>
      </c>
      <c r="DZ62" s="7" t="s">
        <v>8</v>
      </c>
      <c r="EA62" s="7" t="s">
        <v>48</v>
      </c>
      <c r="EB62" s="7" t="s">
        <v>8</v>
      </c>
      <c r="EC62" s="7" t="s">
        <v>59</v>
      </c>
      <c r="ED62" s="7" t="s">
        <v>19</v>
      </c>
      <c r="EE62" s="7" t="s">
        <v>64</v>
      </c>
      <c r="EF62" s="7" t="s">
        <v>64</v>
      </c>
      <c r="EG62" s="7" t="s">
        <v>64</v>
      </c>
      <c r="EH62" s="7" t="s">
        <v>19</v>
      </c>
      <c r="EI62" s="7" t="s">
        <v>19</v>
      </c>
      <c r="EJ62" s="7" t="s">
        <v>64</v>
      </c>
    </row>
    <row r="63" spans="1:140" ht="12.75" x14ac:dyDescent="0.2">
      <c r="A63" s="12">
        <v>51</v>
      </c>
      <c r="B63" s="8" t="s">
        <v>10</v>
      </c>
      <c r="C63" s="7" t="s">
        <v>107</v>
      </c>
      <c r="D63" s="7" t="s">
        <v>107</v>
      </c>
      <c r="E63" s="7" t="s">
        <v>103</v>
      </c>
      <c r="F63" s="7" t="s">
        <v>119</v>
      </c>
      <c r="G63" s="7" t="s">
        <v>134</v>
      </c>
      <c r="H63" s="7" t="s">
        <v>120</v>
      </c>
      <c r="I63" s="7" t="s">
        <v>90</v>
      </c>
      <c r="J63" s="7" t="s">
        <v>106</v>
      </c>
      <c r="K63" s="7" t="s">
        <v>41</v>
      </c>
      <c r="L63" s="7" t="s">
        <v>126</v>
      </c>
      <c r="M63" s="7" t="s">
        <v>18</v>
      </c>
      <c r="N63" s="7" t="s">
        <v>126</v>
      </c>
      <c r="O63" s="7" t="s">
        <v>126</v>
      </c>
      <c r="P63" s="7" t="s">
        <v>106</v>
      </c>
      <c r="Q63" s="7" t="s">
        <v>106</v>
      </c>
      <c r="R63" s="7" t="s">
        <v>102</v>
      </c>
      <c r="S63" s="7" t="s">
        <v>134</v>
      </c>
      <c r="T63" s="7" t="s">
        <v>94</v>
      </c>
      <c r="U63" s="7" t="s">
        <v>126</v>
      </c>
      <c r="V63" s="7" t="s">
        <v>107</v>
      </c>
      <c r="W63" s="7" t="s">
        <v>136</v>
      </c>
      <c r="X63" s="7" t="s">
        <v>41</v>
      </c>
      <c r="Y63" s="7" t="s">
        <v>47</v>
      </c>
      <c r="Z63" s="7" t="s">
        <v>136</v>
      </c>
      <c r="AA63" s="7" t="s">
        <v>123</v>
      </c>
      <c r="AB63" s="7" t="s">
        <v>94</v>
      </c>
      <c r="AC63" s="7" t="s">
        <v>102</v>
      </c>
      <c r="AD63" s="7" t="s">
        <v>19</v>
      </c>
      <c r="AE63" s="7" t="s">
        <v>53</v>
      </c>
      <c r="AF63" s="7" t="s">
        <v>120</v>
      </c>
      <c r="AG63" s="7" t="s">
        <v>118</v>
      </c>
      <c r="AH63" s="7" t="s">
        <v>8</v>
      </c>
      <c r="AI63" s="7" t="s">
        <v>120</v>
      </c>
      <c r="AJ63" s="7" t="s">
        <v>59</v>
      </c>
      <c r="AK63" s="7" t="s">
        <v>59</v>
      </c>
      <c r="AL63" s="7" t="s">
        <v>119</v>
      </c>
      <c r="AM63" s="7" t="s">
        <v>119</v>
      </c>
      <c r="AN63" s="7" t="s">
        <v>0</v>
      </c>
      <c r="AO63" s="7" t="s">
        <v>16</v>
      </c>
      <c r="AP63" s="7" t="s">
        <v>37</v>
      </c>
      <c r="AQ63" s="7" t="s">
        <v>8</v>
      </c>
      <c r="AR63" s="7" t="s">
        <v>19</v>
      </c>
      <c r="AS63" s="7" t="s">
        <v>8</v>
      </c>
      <c r="AT63" s="7" t="s">
        <v>19</v>
      </c>
      <c r="AU63" s="7" t="s">
        <v>0</v>
      </c>
      <c r="AV63" s="7" t="s">
        <v>123</v>
      </c>
      <c r="AW63" s="7" t="s">
        <v>63</v>
      </c>
      <c r="AX63" s="7" t="s">
        <v>27</v>
      </c>
      <c r="AY63" s="7" t="s">
        <v>31</v>
      </c>
      <c r="AZ63" s="7" t="s">
        <v>43</v>
      </c>
      <c r="BA63" s="7" t="s">
        <v>19</v>
      </c>
      <c r="BB63" s="7" t="s">
        <v>59</v>
      </c>
      <c r="BC63" s="7" t="s">
        <v>41</v>
      </c>
      <c r="BD63" s="7" t="s">
        <v>41</v>
      </c>
      <c r="BE63" s="7" t="s">
        <v>8</v>
      </c>
      <c r="BF63" s="7" t="s">
        <v>32</v>
      </c>
      <c r="BG63" s="7" t="s">
        <v>32</v>
      </c>
      <c r="BH63" s="7" t="s">
        <v>48</v>
      </c>
      <c r="BI63" s="7" t="s">
        <v>32</v>
      </c>
      <c r="BJ63" s="7" t="s">
        <v>53</v>
      </c>
      <c r="BK63" s="7" t="s">
        <v>10</v>
      </c>
      <c r="BL63" s="7" t="s">
        <v>18</v>
      </c>
      <c r="BM63" s="7" t="s">
        <v>123</v>
      </c>
      <c r="BN63" s="7" t="s">
        <v>16</v>
      </c>
      <c r="BO63" s="7" t="s">
        <v>64</v>
      </c>
      <c r="BP63" s="7" t="s">
        <v>58</v>
      </c>
      <c r="BQ63" s="7" t="s">
        <v>39</v>
      </c>
      <c r="BR63" s="7" t="s">
        <v>12</v>
      </c>
      <c r="BS63" s="7" t="s">
        <v>24</v>
      </c>
      <c r="BT63" s="7" t="s">
        <v>19</v>
      </c>
      <c r="BU63" s="7" t="s">
        <v>39</v>
      </c>
      <c r="BV63" s="7" t="s">
        <v>64</v>
      </c>
      <c r="BW63" s="7" t="s">
        <v>37</v>
      </c>
      <c r="BX63" s="7" t="s">
        <v>59</v>
      </c>
      <c r="BY63" s="7" t="s">
        <v>64</v>
      </c>
      <c r="BZ63" s="7" t="s">
        <v>64</v>
      </c>
      <c r="CA63" s="7" t="s">
        <v>27</v>
      </c>
      <c r="CB63" s="7" t="s">
        <v>27</v>
      </c>
      <c r="CC63" s="7" t="s">
        <v>41</v>
      </c>
      <c r="CD63" s="7" t="s">
        <v>19</v>
      </c>
      <c r="CE63" s="7" t="s">
        <v>39</v>
      </c>
      <c r="CF63" s="7" t="s">
        <v>8</v>
      </c>
      <c r="CG63" s="7" t="s">
        <v>90</v>
      </c>
      <c r="CH63" s="7" t="s">
        <v>58</v>
      </c>
      <c r="CI63" s="7" t="s">
        <v>62</v>
      </c>
      <c r="CJ63" s="7" t="s">
        <v>62</v>
      </c>
      <c r="CK63" s="7" t="s">
        <v>24</v>
      </c>
      <c r="CL63" s="7" t="s">
        <v>16</v>
      </c>
      <c r="CM63" s="7" t="s">
        <v>4</v>
      </c>
      <c r="CN63" s="7" t="s">
        <v>47</v>
      </c>
      <c r="CO63" s="7" t="s">
        <v>48</v>
      </c>
      <c r="CP63" s="7" t="s">
        <v>32</v>
      </c>
      <c r="CQ63" s="7" t="s">
        <v>0</v>
      </c>
      <c r="CR63" s="7" t="s">
        <v>9</v>
      </c>
      <c r="CS63" s="7" t="s">
        <v>9</v>
      </c>
      <c r="CT63" s="7" t="s">
        <v>106</v>
      </c>
      <c r="CU63" s="7" t="s">
        <v>118</v>
      </c>
      <c r="CV63" s="7" t="s">
        <v>18</v>
      </c>
      <c r="CW63" s="7" t="s">
        <v>44</v>
      </c>
      <c r="CX63" s="7" t="s">
        <v>4</v>
      </c>
      <c r="CY63" s="7" t="s">
        <v>58</v>
      </c>
      <c r="CZ63" s="7" t="s">
        <v>57</v>
      </c>
      <c r="DA63" s="7" t="s">
        <v>56</v>
      </c>
      <c r="DB63" s="7" t="s">
        <v>19</v>
      </c>
      <c r="DC63" s="7" t="s">
        <v>19</v>
      </c>
      <c r="DD63" s="7" t="s">
        <v>43</v>
      </c>
      <c r="DE63" s="7" t="s">
        <v>11</v>
      </c>
      <c r="DF63" s="7" t="s">
        <v>24</v>
      </c>
      <c r="DG63" s="7" t="s">
        <v>31</v>
      </c>
      <c r="DH63" s="7" t="s">
        <v>0</v>
      </c>
      <c r="DI63" s="7" t="s">
        <v>57</v>
      </c>
      <c r="DJ63" s="7" t="s">
        <v>57</v>
      </c>
      <c r="DK63" s="7" t="s">
        <v>31</v>
      </c>
      <c r="DL63" s="7" t="s">
        <v>31</v>
      </c>
      <c r="DM63" s="7" t="s">
        <v>10</v>
      </c>
      <c r="DN63" s="7" t="s">
        <v>48</v>
      </c>
      <c r="DO63" s="7" t="s">
        <v>32</v>
      </c>
      <c r="DP63" s="7" t="s">
        <v>12</v>
      </c>
      <c r="DQ63" s="7" t="s">
        <v>51</v>
      </c>
      <c r="DR63" s="7" t="s">
        <v>6</v>
      </c>
      <c r="DS63" s="7" t="s">
        <v>44</v>
      </c>
      <c r="DT63" s="7" t="s">
        <v>56</v>
      </c>
      <c r="DU63" s="7" t="s">
        <v>27</v>
      </c>
      <c r="DV63" s="7" t="s">
        <v>11</v>
      </c>
      <c r="DW63" s="7" t="s">
        <v>11</v>
      </c>
      <c r="DX63" s="7" t="s">
        <v>20</v>
      </c>
      <c r="DY63" s="7" t="s">
        <v>20</v>
      </c>
      <c r="DZ63" s="7" t="s">
        <v>6</v>
      </c>
      <c r="EA63" s="7" t="s">
        <v>24</v>
      </c>
      <c r="EB63" s="7" t="s">
        <v>24</v>
      </c>
      <c r="EC63" s="7" t="s">
        <v>13</v>
      </c>
      <c r="ED63" s="7" t="s">
        <v>44</v>
      </c>
      <c r="EE63" s="7" t="s">
        <v>20</v>
      </c>
      <c r="EF63" s="7" t="s">
        <v>44</v>
      </c>
      <c r="EG63" s="7" t="s">
        <v>20</v>
      </c>
      <c r="EH63" s="7" t="s">
        <v>44</v>
      </c>
      <c r="EI63" s="7" t="s">
        <v>44</v>
      </c>
      <c r="EJ63" s="7" t="s">
        <v>44</v>
      </c>
    </row>
    <row r="64" spans="1:140" ht="12.75" x14ac:dyDescent="0.2">
      <c r="A64" s="12">
        <v>52</v>
      </c>
      <c r="B64" s="8" t="s">
        <v>29</v>
      </c>
      <c r="C64" s="7" t="s">
        <v>130</v>
      </c>
      <c r="D64" s="7" t="s">
        <v>137</v>
      </c>
      <c r="E64" s="7" t="s">
        <v>138</v>
      </c>
      <c r="F64" s="7" t="s">
        <v>137</v>
      </c>
      <c r="G64" s="7" t="s">
        <v>111</v>
      </c>
      <c r="H64" s="7" t="s">
        <v>103</v>
      </c>
      <c r="I64" s="7" t="s">
        <v>111</v>
      </c>
      <c r="J64" s="7" t="s">
        <v>119</v>
      </c>
      <c r="K64" s="7" t="s">
        <v>120</v>
      </c>
      <c r="L64" s="7" t="s">
        <v>101</v>
      </c>
      <c r="M64" s="7" t="s">
        <v>4</v>
      </c>
      <c r="N64" s="7" t="s">
        <v>127</v>
      </c>
      <c r="O64" s="7" t="s">
        <v>101</v>
      </c>
      <c r="P64" s="7" t="s">
        <v>119</v>
      </c>
      <c r="Q64" s="7" t="s">
        <v>119</v>
      </c>
      <c r="R64" s="7" t="s">
        <v>137</v>
      </c>
      <c r="S64" s="7" t="s">
        <v>111</v>
      </c>
      <c r="T64" s="7" t="s">
        <v>138</v>
      </c>
      <c r="U64" s="7" t="s">
        <v>111</v>
      </c>
      <c r="V64" s="7" t="s">
        <v>137</v>
      </c>
      <c r="W64" s="7" t="s">
        <v>90</v>
      </c>
      <c r="X64" s="7" t="s">
        <v>123</v>
      </c>
      <c r="Y64" s="7" t="s">
        <v>126</v>
      </c>
      <c r="Z64" s="7" t="s">
        <v>134</v>
      </c>
      <c r="AA64" s="7" t="s">
        <v>107</v>
      </c>
      <c r="AB64" s="7" t="s">
        <v>130</v>
      </c>
      <c r="AC64" s="7" t="s">
        <v>137</v>
      </c>
      <c r="AD64" s="7" t="s">
        <v>32</v>
      </c>
      <c r="AE64" s="7" t="s">
        <v>106</v>
      </c>
      <c r="AF64" s="7" t="s">
        <v>103</v>
      </c>
      <c r="AG64" s="7" t="s">
        <v>107</v>
      </c>
      <c r="AH64" s="7" t="s">
        <v>59</v>
      </c>
      <c r="AI64" s="7" t="s">
        <v>103</v>
      </c>
      <c r="AJ64" s="7" t="s">
        <v>118</v>
      </c>
      <c r="AK64" s="7" t="s">
        <v>118</v>
      </c>
      <c r="AL64" s="7" t="s">
        <v>111</v>
      </c>
      <c r="AM64" s="7" t="s">
        <v>137</v>
      </c>
      <c r="AN64" s="7" t="s">
        <v>61</v>
      </c>
      <c r="AO64" s="7" t="s">
        <v>27</v>
      </c>
      <c r="AP64" s="7" t="s">
        <v>126</v>
      </c>
      <c r="AQ64" s="7" t="s">
        <v>59</v>
      </c>
      <c r="AR64" s="7" t="s">
        <v>53</v>
      </c>
      <c r="AS64" s="7" t="s">
        <v>59</v>
      </c>
      <c r="AT64" s="7" t="s">
        <v>59</v>
      </c>
      <c r="AU64" s="7" t="s">
        <v>63</v>
      </c>
      <c r="AV64" s="7" t="s">
        <v>94</v>
      </c>
      <c r="AW64" s="7" t="s">
        <v>39</v>
      </c>
      <c r="AX64" s="7" t="s">
        <v>39</v>
      </c>
      <c r="AY64" s="7" t="s">
        <v>58</v>
      </c>
      <c r="AZ64" s="7" t="s">
        <v>48</v>
      </c>
      <c r="BA64" s="7" t="s">
        <v>53</v>
      </c>
      <c r="BB64" s="7" t="s">
        <v>106</v>
      </c>
      <c r="BC64" s="7" t="s">
        <v>123</v>
      </c>
      <c r="BD64" s="7" t="s">
        <v>120</v>
      </c>
      <c r="BE64" s="7" t="s">
        <v>41</v>
      </c>
      <c r="BF64" s="7" t="s">
        <v>37</v>
      </c>
      <c r="BG64" s="7" t="s">
        <v>37</v>
      </c>
      <c r="BH64" s="7" t="s">
        <v>47</v>
      </c>
      <c r="BI64" s="7" t="s">
        <v>136</v>
      </c>
      <c r="BJ64" s="7" t="s">
        <v>106</v>
      </c>
      <c r="BK64" s="7" t="s">
        <v>18</v>
      </c>
      <c r="BL64" s="7" t="s">
        <v>29</v>
      </c>
      <c r="BM64" s="7" t="s">
        <v>94</v>
      </c>
      <c r="BN64" s="7" t="s">
        <v>63</v>
      </c>
      <c r="BO64" s="7" t="s">
        <v>48</v>
      </c>
      <c r="BP64" s="7" t="s">
        <v>19</v>
      </c>
      <c r="BQ64" s="7" t="s">
        <v>8</v>
      </c>
      <c r="BR64" s="7" t="s">
        <v>9</v>
      </c>
      <c r="BS64" s="7" t="s">
        <v>0</v>
      </c>
      <c r="BT64" s="7" t="s">
        <v>53</v>
      </c>
      <c r="BU64" s="7" t="s">
        <v>8</v>
      </c>
      <c r="BV64" s="7" t="s">
        <v>32</v>
      </c>
      <c r="BW64" s="7" t="s">
        <v>134</v>
      </c>
      <c r="BX64" s="7" t="s">
        <v>123</v>
      </c>
      <c r="BY64" s="7" t="s">
        <v>48</v>
      </c>
      <c r="BZ64" s="7" t="s">
        <v>48</v>
      </c>
      <c r="CA64" s="7" t="s">
        <v>39</v>
      </c>
      <c r="CB64" s="7" t="s">
        <v>39</v>
      </c>
      <c r="CC64" s="7" t="s">
        <v>120</v>
      </c>
      <c r="CD64" s="7" t="s">
        <v>32</v>
      </c>
      <c r="CE64" s="7" t="s">
        <v>8</v>
      </c>
      <c r="CF64" s="7" t="s">
        <v>41</v>
      </c>
      <c r="CG64" s="7" t="s">
        <v>111</v>
      </c>
      <c r="CH64" s="7" t="s">
        <v>19</v>
      </c>
      <c r="CI64" s="7" t="s">
        <v>64</v>
      </c>
      <c r="CJ64" s="7" t="s">
        <v>64</v>
      </c>
      <c r="CK64" s="7" t="s">
        <v>16</v>
      </c>
      <c r="CL64" s="7" t="s">
        <v>27</v>
      </c>
      <c r="CM64" s="7" t="s">
        <v>19</v>
      </c>
      <c r="CN64" s="7" t="s">
        <v>120</v>
      </c>
      <c r="CO64" s="7" t="s">
        <v>47</v>
      </c>
      <c r="CP64" s="7" t="s">
        <v>136</v>
      </c>
      <c r="CQ64" s="7" t="s">
        <v>62</v>
      </c>
      <c r="CR64" s="7" t="s">
        <v>4</v>
      </c>
      <c r="CS64" s="7" t="s">
        <v>4</v>
      </c>
      <c r="CT64" s="7" t="s">
        <v>102</v>
      </c>
      <c r="CU64" s="7" t="s">
        <v>102</v>
      </c>
      <c r="CV64" s="7" t="s">
        <v>58</v>
      </c>
      <c r="CW64" s="7" t="s">
        <v>11</v>
      </c>
      <c r="CX64" s="7" t="s">
        <v>19</v>
      </c>
      <c r="CY64" s="7" t="s">
        <v>19</v>
      </c>
      <c r="CZ64" s="7" t="s">
        <v>31</v>
      </c>
      <c r="DA64" s="7" t="s">
        <v>0</v>
      </c>
      <c r="DB64" s="7" t="s">
        <v>32</v>
      </c>
      <c r="DC64" s="7" t="s">
        <v>32</v>
      </c>
      <c r="DD64" s="7" t="s">
        <v>8</v>
      </c>
      <c r="DE64" s="7" t="s">
        <v>18</v>
      </c>
      <c r="DF64" s="7" t="s">
        <v>16</v>
      </c>
      <c r="DG64" s="7" t="s">
        <v>23</v>
      </c>
      <c r="DH64" s="7" t="s">
        <v>62</v>
      </c>
      <c r="DI64" s="7" t="s">
        <v>31</v>
      </c>
      <c r="DJ64" s="7" t="s">
        <v>31</v>
      </c>
      <c r="DK64" s="7" t="s">
        <v>62</v>
      </c>
      <c r="DL64" s="7" t="s">
        <v>58</v>
      </c>
      <c r="DM64" s="7" t="s">
        <v>18</v>
      </c>
      <c r="DN64" s="7" t="s">
        <v>47</v>
      </c>
      <c r="DO64" s="7" t="s">
        <v>37</v>
      </c>
      <c r="DP64" s="7" t="s">
        <v>9</v>
      </c>
      <c r="DQ64" s="7" t="s">
        <v>6</v>
      </c>
      <c r="DR64" s="7" t="s">
        <v>13</v>
      </c>
      <c r="DS64" s="7" t="s">
        <v>10</v>
      </c>
      <c r="DT64" s="7" t="s">
        <v>0</v>
      </c>
      <c r="DU64" s="7" t="s">
        <v>39</v>
      </c>
      <c r="DV64" s="7" t="s">
        <v>31</v>
      </c>
      <c r="DW64" s="7" t="s">
        <v>31</v>
      </c>
      <c r="DX64" s="7" t="s">
        <v>24</v>
      </c>
      <c r="DY64" s="7" t="s">
        <v>24</v>
      </c>
      <c r="DZ64" s="7" t="s">
        <v>16</v>
      </c>
      <c r="EA64" s="7" t="s">
        <v>0</v>
      </c>
      <c r="EB64" s="7" t="s">
        <v>16</v>
      </c>
      <c r="EC64" s="7" t="s">
        <v>27</v>
      </c>
      <c r="ED64" s="7" t="s">
        <v>11</v>
      </c>
      <c r="EE64" s="7" t="s">
        <v>24</v>
      </c>
      <c r="EF64" s="7" t="s">
        <v>56</v>
      </c>
      <c r="EG64" s="7" t="s">
        <v>24</v>
      </c>
      <c r="EH64" s="7" t="s">
        <v>57</v>
      </c>
      <c r="EI64" s="7" t="s">
        <v>57</v>
      </c>
      <c r="EJ64" s="7" t="s">
        <v>56</v>
      </c>
    </row>
    <row r="65" spans="1:140" ht="12.75" x14ac:dyDescent="0.2">
      <c r="A65" s="12">
        <v>53</v>
      </c>
      <c r="B65" s="8" t="s">
        <v>117</v>
      </c>
      <c r="C65" s="7" t="s">
        <v>81</v>
      </c>
      <c r="D65" s="7" t="s">
        <v>81</v>
      </c>
      <c r="E65" s="7" t="s">
        <v>68</v>
      </c>
      <c r="F65" s="7" t="s">
        <v>74</v>
      </c>
      <c r="G65" s="7" t="s">
        <v>73</v>
      </c>
      <c r="H65" s="7" t="s">
        <v>95</v>
      </c>
      <c r="I65" s="7" t="s">
        <v>73</v>
      </c>
      <c r="J65" s="7" t="s">
        <v>133</v>
      </c>
      <c r="K65" s="7" t="s">
        <v>83</v>
      </c>
      <c r="L65" s="7" t="s">
        <v>95</v>
      </c>
      <c r="M65" s="7" t="s">
        <v>94</v>
      </c>
      <c r="N65" s="7" t="s">
        <v>92</v>
      </c>
      <c r="O65" s="7" t="s">
        <v>69</v>
      </c>
      <c r="P65" s="7" t="s">
        <v>133</v>
      </c>
      <c r="Q65" s="7" t="s">
        <v>133</v>
      </c>
      <c r="R65" s="7" t="s">
        <v>74</v>
      </c>
      <c r="S65" s="7" t="s">
        <v>92</v>
      </c>
      <c r="T65" s="7" t="s">
        <v>68</v>
      </c>
      <c r="U65" s="7" t="s">
        <v>92</v>
      </c>
      <c r="V65" s="7" t="s">
        <v>81</v>
      </c>
      <c r="W65" s="7" t="s">
        <v>132</v>
      </c>
      <c r="X65" s="7" t="s">
        <v>121</v>
      </c>
      <c r="Y65" s="7" t="s">
        <v>76</v>
      </c>
      <c r="Z65" s="7" t="s">
        <v>132</v>
      </c>
      <c r="AA65" s="7" t="s">
        <v>87</v>
      </c>
      <c r="AB65" s="7" t="s">
        <v>79</v>
      </c>
      <c r="AC65" s="7" t="s">
        <v>74</v>
      </c>
      <c r="AD65" s="7" t="s">
        <v>96</v>
      </c>
      <c r="AE65" s="7" t="s">
        <v>85</v>
      </c>
      <c r="AF65" s="7" t="s">
        <v>95</v>
      </c>
      <c r="AG65" s="7" t="s">
        <v>87</v>
      </c>
      <c r="AH65" s="7" t="s">
        <v>122</v>
      </c>
      <c r="AI65" s="7" t="s">
        <v>105</v>
      </c>
      <c r="AJ65" s="7" t="s">
        <v>100</v>
      </c>
      <c r="AK65" s="7" t="s">
        <v>121</v>
      </c>
      <c r="AL65" s="7" t="s">
        <v>99</v>
      </c>
      <c r="AM65" s="7" t="s">
        <v>74</v>
      </c>
      <c r="AN65" s="7" t="s">
        <v>134</v>
      </c>
      <c r="AO65" s="7" t="s">
        <v>126</v>
      </c>
      <c r="AP65" s="7" t="s">
        <v>71</v>
      </c>
      <c r="AQ65" s="7" t="s">
        <v>122</v>
      </c>
      <c r="AR65" s="7" t="s">
        <v>96</v>
      </c>
      <c r="AS65" s="7" t="s">
        <v>122</v>
      </c>
      <c r="AT65" s="7" t="s">
        <v>122</v>
      </c>
      <c r="AU65" s="7" t="s">
        <v>134</v>
      </c>
      <c r="AV65" s="7" t="s">
        <v>117</v>
      </c>
      <c r="AW65" s="7" t="s">
        <v>111</v>
      </c>
      <c r="AX65" s="7" t="s">
        <v>127</v>
      </c>
      <c r="AY65" s="7" t="s">
        <v>107</v>
      </c>
      <c r="AZ65" s="7" t="s">
        <v>115</v>
      </c>
      <c r="BA65" s="7" t="s">
        <v>96</v>
      </c>
      <c r="BB65" s="7" t="s">
        <v>100</v>
      </c>
      <c r="BC65" s="7" t="s">
        <v>121</v>
      </c>
      <c r="BD65" s="7" t="s">
        <v>86</v>
      </c>
      <c r="BE65" s="7" t="s">
        <v>84</v>
      </c>
      <c r="BF65" s="7" t="s">
        <v>129</v>
      </c>
      <c r="BG65" s="7" t="s">
        <v>129</v>
      </c>
      <c r="BH65" s="7" t="s">
        <v>125</v>
      </c>
      <c r="BI65" s="7" t="s">
        <v>129</v>
      </c>
      <c r="BJ65" s="7" t="s">
        <v>100</v>
      </c>
      <c r="BK65" s="7" t="s">
        <v>123</v>
      </c>
      <c r="BL65" s="7" t="s">
        <v>94</v>
      </c>
      <c r="BM65" s="7" t="s">
        <v>117</v>
      </c>
      <c r="BN65" s="7" t="s">
        <v>126</v>
      </c>
      <c r="BO65" s="7" t="s">
        <v>131</v>
      </c>
      <c r="BP65" s="7" t="s">
        <v>130</v>
      </c>
      <c r="BQ65" s="7" t="s">
        <v>112</v>
      </c>
      <c r="BR65" s="7" t="s">
        <v>120</v>
      </c>
      <c r="BS65" s="7" t="s">
        <v>37</v>
      </c>
      <c r="BT65" s="7" t="s">
        <v>96</v>
      </c>
      <c r="BU65" s="7" t="s">
        <v>113</v>
      </c>
      <c r="BV65" s="7" t="s">
        <v>91</v>
      </c>
      <c r="BW65" s="7" t="s">
        <v>132</v>
      </c>
      <c r="BX65" s="7" t="s">
        <v>121</v>
      </c>
      <c r="BY65" s="7" t="s">
        <v>91</v>
      </c>
      <c r="BZ65" s="7" t="s">
        <v>91</v>
      </c>
      <c r="CA65" s="7" t="s">
        <v>101</v>
      </c>
      <c r="CB65" s="7" t="s">
        <v>103</v>
      </c>
      <c r="CC65" s="7" t="s">
        <v>86</v>
      </c>
      <c r="CD65" s="7" t="s">
        <v>108</v>
      </c>
      <c r="CE65" s="7" t="s">
        <v>112</v>
      </c>
      <c r="CF65" s="7" t="s">
        <v>109</v>
      </c>
      <c r="CG65" s="7" t="s">
        <v>73</v>
      </c>
      <c r="CH65" s="7" t="s">
        <v>137</v>
      </c>
      <c r="CI65" s="7" t="s">
        <v>111</v>
      </c>
      <c r="CJ65" s="7" t="s">
        <v>137</v>
      </c>
      <c r="CK65" s="7" t="s">
        <v>37</v>
      </c>
      <c r="CL65" s="7" t="s">
        <v>126</v>
      </c>
      <c r="CM65" s="7" t="s">
        <v>138</v>
      </c>
      <c r="CN65" s="7" t="s">
        <v>83</v>
      </c>
      <c r="CO65" s="7" t="s">
        <v>125</v>
      </c>
      <c r="CP65" s="7" t="s">
        <v>85</v>
      </c>
      <c r="CQ65" s="7" t="s">
        <v>119</v>
      </c>
      <c r="CR65" s="7" t="s">
        <v>103</v>
      </c>
      <c r="CS65" s="7" t="s">
        <v>103</v>
      </c>
      <c r="CT65" s="7" t="s">
        <v>93</v>
      </c>
      <c r="CU65" s="7" t="s">
        <v>87</v>
      </c>
      <c r="CV65" s="7" t="s">
        <v>107</v>
      </c>
      <c r="CW65" s="7" t="s">
        <v>59</v>
      </c>
      <c r="CX65" s="7" t="s">
        <v>138</v>
      </c>
      <c r="CY65" s="7" t="s">
        <v>137</v>
      </c>
      <c r="CZ65" s="7" t="s">
        <v>106</v>
      </c>
      <c r="DA65" s="7" t="s">
        <v>106</v>
      </c>
      <c r="DB65" s="7" t="s">
        <v>108</v>
      </c>
      <c r="DC65" s="7" t="s">
        <v>116</v>
      </c>
      <c r="DD65" s="7" t="s">
        <v>115</v>
      </c>
      <c r="DE65" s="7" t="s">
        <v>123</v>
      </c>
      <c r="DF65" s="7" t="s">
        <v>37</v>
      </c>
      <c r="DG65" s="7" t="s">
        <v>102</v>
      </c>
      <c r="DH65" s="7" t="s">
        <v>90</v>
      </c>
      <c r="DI65" s="7" t="s">
        <v>118</v>
      </c>
      <c r="DJ65" s="7" t="s">
        <v>106</v>
      </c>
      <c r="DK65" s="7" t="s">
        <v>119</v>
      </c>
      <c r="DL65" s="7" t="s">
        <v>102</v>
      </c>
      <c r="DM65" s="7" t="s">
        <v>123</v>
      </c>
      <c r="DN65" s="7" t="s">
        <v>84</v>
      </c>
      <c r="DO65" s="7" t="s">
        <v>72</v>
      </c>
      <c r="DP65" s="7" t="s">
        <v>120</v>
      </c>
      <c r="DQ65" s="7" t="s">
        <v>48</v>
      </c>
      <c r="DR65" s="7" t="s">
        <v>47</v>
      </c>
      <c r="DS65" s="7" t="s">
        <v>41</v>
      </c>
      <c r="DT65" s="7" t="s">
        <v>136</v>
      </c>
      <c r="DU65" s="7" t="s">
        <v>101</v>
      </c>
      <c r="DV65" s="7" t="s">
        <v>118</v>
      </c>
      <c r="DW65" s="7" t="s">
        <v>118</v>
      </c>
      <c r="DX65" s="7" t="s">
        <v>32</v>
      </c>
      <c r="DY65" s="7" t="s">
        <v>48</v>
      </c>
      <c r="DZ65" s="7" t="s">
        <v>47</v>
      </c>
      <c r="EA65" s="7" t="s">
        <v>136</v>
      </c>
      <c r="EB65" s="7" t="s">
        <v>47</v>
      </c>
      <c r="EC65" s="7" t="s">
        <v>120</v>
      </c>
      <c r="ED65" s="7" t="s">
        <v>59</v>
      </c>
      <c r="EE65" s="7" t="s">
        <v>32</v>
      </c>
      <c r="EF65" s="7" t="s">
        <v>32</v>
      </c>
      <c r="EG65" s="7" t="s">
        <v>32</v>
      </c>
      <c r="EH65" s="7" t="s">
        <v>59</v>
      </c>
      <c r="EI65" s="7" t="s">
        <v>53</v>
      </c>
      <c r="EJ65" s="7" t="s">
        <v>53</v>
      </c>
    </row>
    <row r="66" spans="1:140" ht="12.75" x14ac:dyDescent="0.2">
      <c r="A66" s="12">
        <v>54</v>
      </c>
      <c r="B66" s="8" t="s">
        <v>31</v>
      </c>
      <c r="C66" s="7" t="s">
        <v>127</v>
      </c>
      <c r="D66" s="7" t="s">
        <v>101</v>
      </c>
      <c r="E66" s="7" t="s">
        <v>111</v>
      </c>
      <c r="F66" s="7" t="s">
        <v>103</v>
      </c>
      <c r="G66" s="7" t="s">
        <v>94</v>
      </c>
      <c r="H66" s="7" t="s">
        <v>90</v>
      </c>
      <c r="I66" s="7" t="s">
        <v>94</v>
      </c>
      <c r="J66" s="7" t="s">
        <v>120</v>
      </c>
      <c r="K66" s="7" t="s">
        <v>136</v>
      </c>
      <c r="L66" s="7" t="s">
        <v>119</v>
      </c>
      <c r="M66" s="7" t="s">
        <v>63</v>
      </c>
      <c r="N66" s="7" t="s">
        <v>102</v>
      </c>
      <c r="O66" s="7" t="s">
        <v>102</v>
      </c>
      <c r="P66" s="7" t="s">
        <v>120</v>
      </c>
      <c r="Q66" s="7" t="s">
        <v>120</v>
      </c>
      <c r="R66" s="7" t="s">
        <v>101</v>
      </c>
      <c r="S66" s="7" t="s">
        <v>107</v>
      </c>
      <c r="T66" s="7" t="s">
        <v>111</v>
      </c>
      <c r="U66" s="7" t="s">
        <v>107</v>
      </c>
      <c r="V66" s="7" t="s">
        <v>101</v>
      </c>
      <c r="W66" s="7" t="s">
        <v>123</v>
      </c>
      <c r="X66" s="7" t="s">
        <v>37</v>
      </c>
      <c r="Y66" s="7" t="s">
        <v>106</v>
      </c>
      <c r="Z66" s="7" t="s">
        <v>123</v>
      </c>
      <c r="AA66" s="7" t="s">
        <v>126</v>
      </c>
      <c r="AB66" s="7" t="s">
        <v>111</v>
      </c>
      <c r="AC66" s="7" t="s">
        <v>103</v>
      </c>
      <c r="AD66" s="7" t="s">
        <v>8</v>
      </c>
      <c r="AE66" s="7" t="s">
        <v>41</v>
      </c>
      <c r="AF66" s="7" t="s">
        <v>119</v>
      </c>
      <c r="AG66" s="7" t="s">
        <v>126</v>
      </c>
      <c r="AH66" s="7" t="s">
        <v>48</v>
      </c>
      <c r="AI66" s="7" t="s">
        <v>134</v>
      </c>
      <c r="AJ66" s="7" t="s">
        <v>47</v>
      </c>
      <c r="AK66" s="7" t="s">
        <v>47</v>
      </c>
      <c r="AL66" s="7" t="s">
        <v>103</v>
      </c>
      <c r="AM66" s="7" t="s">
        <v>103</v>
      </c>
      <c r="AN66" s="7" t="s">
        <v>18</v>
      </c>
      <c r="AO66" s="7" t="s">
        <v>31</v>
      </c>
      <c r="AP66" s="7" t="s">
        <v>118</v>
      </c>
      <c r="AQ66" s="7" t="s">
        <v>32</v>
      </c>
      <c r="AR66" s="7" t="s">
        <v>48</v>
      </c>
      <c r="AS66" s="7" t="s">
        <v>48</v>
      </c>
      <c r="AT66" s="7" t="s">
        <v>48</v>
      </c>
      <c r="AU66" s="7" t="s">
        <v>18</v>
      </c>
      <c r="AV66" s="7" t="s">
        <v>134</v>
      </c>
      <c r="AW66" s="7" t="s">
        <v>58</v>
      </c>
      <c r="AX66" s="7" t="s">
        <v>58</v>
      </c>
      <c r="AY66" s="7" t="s">
        <v>27</v>
      </c>
      <c r="AZ66" s="7" t="s">
        <v>19</v>
      </c>
      <c r="BA66" s="7" t="s">
        <v>48</v>
      </c>
      <c r="BB66" s="7" t="s">
        <v>47</v>
      </c>
      <c r="BC66" s="7" t="s">
        <v>37</v>
      </c>
      <c r="BD66" s="7" t="s">
        <v>136</v>
      </c>
      <c r="BE66" s="7" t="s">
        <v>32</v>
      </c>
      <c r="BF66" s="7" t="s">
        <v>59</v>
      </c>
      <c r="BG66" s="7" t="s">
        <v>59</v>
      </c>
      <c r="BH66" s="7" t="s">
        <v>59</v>
      </c>
      <c r="BI66" s="7" t="s">
        <v>41</v>
      </c>
      <c r="BJ66" s="7" t="s">
        <v>41</v>
      </c>
      <c r="BK66" s="7" t="s">
        <v>16</v>
      </c>
      <c r="BL66" s="7" t="s">
        <v>63</v>
      </c>
      <c r="BM66" s="7" t="s">
        <v>126</v>
      </c>
      <c r="BN66" s="7" t="s">
        <v>31</v>
      </c>
      <c r="BO66" s="7" t="s">
        <v>19</v>
      </c>
      <c r="BP66" s="7" t="s">
        <v>39</v>
      </c>
      <c r="BQ66" s="7" t="s">
        <v>19</v>
      </c>
      <c r="BR66" s="7" t="s">
        <v>0</v>
      </c>
      <c r="BS66" s="7" t="s">
        <v>11</v>
      </c>
      <c r="BT66" s="7" t="s">
        <v>8</v>
      </c>
      <c r="BU66" s="7" t="s">
        <v>64</v>
      </c>
      <c r="BV66" s="7" t="s">
        <v>8</v>
      </c>
      <c r="BW66" s="7" t="s">
        <v>123</v>
      </c>
      <c r="BX66" s="7" t="s">
        <v>37</v>
      </c>
      <c r="BY66" s="7" t="s">
        <v>19</v>
      </c>
      <c r="BZ66" s="7" t="s">
        <v>19</v>
      </c>
      <c r="CA66" s="7" t="s">
        <v>62</v>
      </c>
      <c r="CB66" s="7" t="s">
        <v>62</v>
      </c>
      <c r="CC66" s="7" t="s">
        <v>136</v>
      </c>
      <c r="CD66" s="7" t="s">
        <v>8</v>
      </c>
      <c r="CE66" s="7" t="s">
        <v>64</v>
      </c>
      <c r="CF66" s="7" t="s">
        <v>32</v>
      </c>
      <c r="CG66" s="7" t="s">
        <v>94</v>
      </c>
      <c r="CH66" s="7" t="s">
        <v>39</v>
      </c>
      <c r="CI66" s="7" t="s">
        <v>4</v>
      </c>
      <c r="CJ66" s="7" t="s">
        <v>4</v>
      </c>
      <c r="CK66" s="7" t="s">
        <v>57</v>
      </c>
      <c r="CL66" s="7" t="s">
        <v>31</v>
      </c>
      <c r="CM66" s="7" t="s">
        <v>43</v>
      </c>
      <c r="CN66" s="7" t="s">
        <v>106</v>
      </c>
      <c r="CO66" s="7" t="s">
        <v>53</v>
      </c>
      <c r="CP66" s="7" t="s">
        <v>41</v>
      </c>
      <c r="CQ66" s="7" t="s">
        <v>9</v>
      </c>
      <c r="CR66" s="7" t="s">
        <v>62</v>
      </c>
      <c r="CS66" s="7" t="s">
        <v>61</v>
      </c>
      <c r="CT66" s="7" t="s">
        <v>120</v>
      </c>
      <c r="CU66" s="7" t="s">
        <v>126</v>
      </c>
      <c r="CV66" s="7" t="s">
        <v>27</v>
      </c>
      <c r="CW66" s="7" t="s">
        <v>24</v>
      </c>
      <c r="CX66" s="7" t="s">
        <v>43</v>
      </c>
      <c r="CY66" s="7" t="s">
        <v>39</v>
      </c>
      <c r="CZ66" s="7" t="s">
        <v>12</v>
      </c>
      <c r="DA66" s="7" t="s">
        <v>12</v>
      </c>
      <c r="DB66" s="7" t="s">
        <v>8</v>
      </c>
      <c r="DC66" s="7" t="s">
        <v>8</v>
      </c>
      <c r="DD66" s="7" t="s">
        <v>19</v>
      </c>
      <c r="DE66" s="7" t="s">
        <v>16</v>
      </c>
      <c r="DF66" s="7" t="s">
        <v>11</v>
      </c>
      <c r="DG66" s="7" t="s">
        <v>27</v>
      </c>
      <c r="DH66" s="7" t="s">
        <v>18</v>
      </c>
      <c r="DI66" s="7" t="s">
        <v>16</v>
      </c>
      <c r="DJ66" s="7" t="s">
        <v>13</v>
      </c>
      <c r="DK66" s="7" t="s">
        <v>9</v>
      </c>
      <c r="DL66" s="7" t="s">
        <v>27</v>
      </c>
      <c r="DM66" s="7" t="s">
        <v>0</v>
      </c>
      <c r="DN66" s="7" t="s">
        <v>53</v>
      </c>
      <c r="DO66" s="7" t="s">
        <v>59</v>
      </c>
      <c r="DP66" s="7" t="s">
        <v>0</v>
      </c>
      <c r="DQ66" s="7" t="s">
        <v>44</v>
      </c>
      <c r="DR66" s="7" t="s">
        <v>56</v>
      </c>
      <c r="DS66" s="7" t="s">
        <v>24</v>
      </c>
      <c r="DT66" s="7" t="s">
        <v>10</v>
      </c>
      <c r="DU66" s="7" t="s">
        <v>23</v>
      </c>
      <c r="DV66" s="7" t="s">
        <v>16</v>
      </c>
      <c r="DW66" s="7" t="s">
        <v>16</v>
      </c>
      <c r="DX66" s="7" t="s">
        <v>44</v>
      </c>
      <c r="DY66" s="7" t="s">
        <v>44</v>
      </c>
      <c r="DZ66" s="7" t="s">
        <v>57</v>
      </c>
      <c r="EA66" s="7" t="s">
        <v>10</v>
      </c>
      <c r="EB66" s="7" t="s">
        <v>57</v>
      </c>
      <c r="EC66" s="7" t="s">
        <v>0</v>
      </c>
      <c r="ED66" s="7" t="s">
        <v>24</v>
      </c>
      <c r="EE66" s="7" t="s">
        <v>44</v>
      </c>
      <c r="EF66" s="7" t="s">
        <v>6</v>
      </c>
      <c r="EG66" s="7" t="s">
        <v>44</v>
      </c>
      <c r="EH66" s="7" t="s">
        <v>6</v>
      </c>
      <c r="EI66" s="7" t="s">
        <v>6</v>
      </c>
      <c r="EJ66" s="7" t="s">
        <v>6</v>
      </c>
    </row>
    <row r="67" spans="1:140" ht="12.75" x14ac:dyDescent="0.2">
      <c r="A67" s="12">
        <v>55</v>
      </c>
      <c r="B67" s="8" t="s">
        <v>118</v>
      </c>
      <c r="C67" s="7" t="s">
        <v>84</v>
      </c>
      <c r="D67" s="7" t="s">
        <v>84</v>
      </c>
      <c r="E67" s="7" t="s">
        <v>125</v>
      </c>
      <c r="F67" s="7" t="s">
        <v>122</v>
      </c>
      <c r="G67" s="7" t="s">
        <v>122</v>
      </c>
      <c r="H67" s="7" t="s">
        <v>91</v>
      </c>
      <c r="I67" s="7" t="s">
        <v>122</v>
      </c>
      <c r="J67" s="7" t="s">
        <v>112</v>
      </c>
      <c r="K67" s="7" t="s">
        <v>137</v>
      </c>
      <c r="L67" s="7" t="s">
        <v>108</v>
      </c>
      <c r="M67" s="7" t="s">
        <v>48</v>
      </c>
      <c r="N67" s="7" t="s">
        <v>96</v>
      </c>
      <c r="O67" s="7" t="s">
        <v>108</v>
      </c>
      <c r="P67" s="7" t="s">
        <v>113</v>
      </c>
      <c r="Q67" s="7" t="s">
        <v>113</v>
      </c>
      <c r="R67" s="7" t="s">
        <v>84</v>
      </c>
      <c r="S67" s="7" t="s">
        <v>96</v>
      </c>
      <c r="T67" s="7" t="s">
        <v>125</v>
      </c>
      <c r="U67" s="7" t="s">
        <v>96</v>
      </c>
      <c r="V67" s="7" t="s">
        <v>84</v>
      </c>
      <c r="W67" s="7" t="s">
        <v>113</v>
      </c>
      <c r="X67" s="7" t="s">
        <v>111</v>
      </c>
      <c r="Y67" s="7" t="s">
        <v>130</v>
      </c>
      <c r="Z67" s="7" t="s">
        <v>138</v>
      </c>
      <c r="AA67" s="7" t="s">
        <v>115</v>
      </c>
      <c r="AB67" s="7" t="s">
        <v>84</v>
      </c>
      <c r="AC67" s="7" t="s">
        <v>109</v>
      </c>
      <c r="AD67" s="7" t="s">
        <v>120</v>
      </c>
      <c r="AE67" s="7" t="s">
        <v>101</v>
      </c>
      <c r="AF67" s="7" t="s">
        <v>116</v>
      </c>
      <c r="AG67" s="7" t="s">
        <v>115</v>
      </c>
      <c r="AH67" s="7" t="s">
        <v>126</v>
      </c>
      <c r="AI67" s="7" t="s">
        <v>91</v>
      </c>
      <c r="AJ67" s="7" t="s">
        <v>111</v>
      </c>
      <c r="AK67" s="7" t="s">
        <v>111</v>
      </c>
      <c r="AL67" s="7" t="s">
        <v>122</v>
      </c>
      <c r="AM67" s="7" t="s">
        <v>122</v>
      </c>
      <c r="AN67" s="7" t="s">
        <v>19</v>
      </c>
      <c r="AO67" s="7" t="s">
        <v>19</v>
      </c>
      <c r="AP67" s="7" t="s">
        <v>130</v>
      </c>
      <c r="AQ67" s="7" t="s">
        <v>134</v>
      </c>
      <c r="AR67" s="7" t="s">
        <v>126</v>
      </c>
      <c r="AS67" s="7" t="s">
        <v>134</v>
      </c>
      <c r="AT67" s="7" t="s">
        <v>126</v>
      </c>
      <c r="AU67" s="7" t="s">
        <v>19</v>
      </c>
      <c r="AV67" s="7" t="s">
        <v>91</v>
      </c>
      <c r="AW67" s="7" t="s">
        <v>53</v>
      </c>
      <c r="AX67" s="7" t="s">
        <v>32</v>
      </c>
      <c r="AY67" s="7" t="s">
        <v>8</v>
      </c>
      <c r="AZ67" s="7" t="s">
        <v>106</v>
      </c>
      <c r="BA67" s="7" t="s">
        <v>126</v>
      </c>
      <c r="BB67" s="7" t="s">
        <v>127</v>
      </c>
      <c r="BC67" s="7" t="s">
        <v>111</v>
      </c>
      <c r="BD67" s="7" t="s">
        <v>137</v>
      </c>
      <c r="BE67" s="7" t="s">
        <v>119</v>
      </c>
      <c r="BF67" s="7" t="s">
        <v>103</v>
      </c>
      <c r="BG67" s="7" t="s">
        <v>94</v>
      </c>
      <c r="BH67" s="7" t="s">
        <v>107</v>
      </c>
      <c r="BI67" s="7" t="s">
        <v>103</v>
      </c>
      <c r="BJ67" s="7" t="s">
        <v>101</v>
      </c>
      <c r="BK67" s="7" t="s">
        <v>64</v>
      </c>
      <c r="BL67" s="7" t="s">
        <v>48</v>
      </c>
      <c r="BM67" s="7" t="s">
        <v>131</v>
      </c>
      <c r="BN67" s="7" t="s">
        <v>19</v>
      </c>
      <c r="BO67" s="7" t="s">
        <v>118</v>
      </c>
      <c r="BP67" s="7" t="s">
        <v>41</v>
      </c>
      <c r="BQ67" s="7" t="s">
        <v>136</v>
      </c>
      <c r="BR67" s="7" t="s">
        <v>64</v>
      </c>
      <c r="BS67" s="7" t="s">
        <v>4</v>
      </c>
      <c r="BT67" s="7" t="s">
        <v>126</v>
      </c>
      <c r="BU67" s="7" t="s">
        <v>37</v>
      </c>
      <c r="BV67" s="7" t="s">
        <v>123</v>
      </c>
      <c r="BW67" s="7" t="s">
        <v>138</v>
      </c>
      <c r="BX67" s="7" t="s">
        <v>111</v>
      </c>
      <c r="BY67" s="7" t="s">
        <v>123</v>
      </c>
      <c r="BZ67" s="7" t="s">
        <v>118</v>
      </c>
      <c r="CA67" s="7" t="s">
        <v>32</v>
      </c>
      <c r="CB67" s="7" t="s">
        <v>32</v>
      </c>
      <c r="CC67" s="7" t="s">
        <v>137</v>
      </c>
      <c r="CD67" s="7" t="s">
        <v>120</v>
      </c>
      <c r="CE67" s="7" t="s">
        <v>136</v>
      </c>
      <c r="CF67" s="7" t="s">
        <v>90</v>
      </c>
      <c r="CG67" s="7" t="s">
        <v>122</v>
      </c>
      <c r="CH67" s="7" t="s">
        <v>41</v>
      </c>
      <c r="CI67" s="7" t="s">
        <v>59</v>
      </c>
      <c r="CJ67" s="7" t="s">
        <v>59</v>
      </c>
      <c r="CK67" s="7" t="s">
        <v>29</v>
      </c>
      <c r="CL67" s="7" t="s">
        <v>19</v>
      </c>
      <c r="CM67" s="7" t="s">
        <v>47</v>
      </c>
      <c r="CN67" s="7" t="s">
        <v>137</v>
      </c>
      <c r="CO67" s="7" t="s">
        <v>107</v>
      </c>
      <c r="CP67" s="7" t="s">
        <v>103</v>
      </c>
      <c r="CQ67" s="7" t="s">
        <v>8</v>
      </c>
      <c r="CR67" s="7" t="s">
        <v>32</v>
      </c>
      <c r="CS67" s="7" t="s">
        <v>48</v>
      </c>
      <c r="CT67" s="7" t="s">
        <v>112</v>
      </c>
      <c r="CU67" s="7" t="s">
        <v>112</v>
      </c>
      <c r="CV67" s="7" t="s">
        <v>48</v>
      </c>
      <c r="CW67" s="7" t="s">
        <v>63</v>
      </c>
      <c r="CX67" s="7" t="s">
        <v>47</v>
      </c>
      <c r="CY67" s="7" t="s">
        <v>41</v>
      </c>
      <c r="CZ67" s="7" t="s">
        <v>39</v>
      </c>
      <c r="DA67" s="7" t="s">
        <v>39</v>
      </c>
      <c r="DB67" s="7" t="s">
        <v>120</v>
      </c>
      <c r="DC67" s="7" t="s">
        <v>123</v>
      </c>
      <c r="DD67" s="7" t="s">
        <v>106</v>
      </c>
      <c r="DE67" s="7" t="s">
        <v>43</v>
      </c>
      <c r="DF67" s="7" t="s">
        <v>4</v>
      </c>
      <c r="DG67" s="7" t="s">
        <v>8</v>
      </c>
      <c r="DH67" s="7" t="s">
        <v>8</v>
      </c>
      <c r="DI67" s="7" t="s">
        <v>39</v>
      </c>
      <c r="DJ67" s="7" t="s">
        <v>39</v>
      </c>
      <c r="DK67" s="7" t="s">
        <v>8</v>
      </c>
      <c r="DL67" s="7" t="s">
        <v>8</v>
      </c>
      <c r="DM67" s="7" t="s">
        <v>64</v>
      </c>
      <c r="DN67" s="7" t="s">
        <v>102</v>
      </c>
      <c r="DO67" s="7" t="s">
        <v>94</v>
      </c>
      <c r="DP67" s="7" t="s">
        <v>64</v>
      </c>
      <c r="DQ67" s="7" t="s">
        <v>31</v>
      </c>
      <c r="DR67" s="7" t="s">
        <v>58</v>
      </c>
      <c r="DS67" s="7" t="s">
        <v>62</v>
      </c>
      <c r="DT67" s="7" t="s">
        <v>39</v>
      </c>
      <c r="DU67" s="7" t="s">
        <v>32</v>
      </c>
      <c r="DV67" s="7" t="s">
        <v>43</v>
      </c>
      <c r="DW67" s="7" t="s">
        <v>43</v>
      </c>
      <c r="DX67" s="7" t="s">
        <v>18</v>
      </c>
      <c r="DY67" s="7" t="s">
        <v>18</v>
      </c>
      <c r="DZ67" s="7" t="s">
        <v>58</v>
      </c>
      <c r="EA67" s="7" t="s">
        <v>4</v>
      </c>
      <c r="EB67" s="7" t="s">
        <v>58</v>
      </c>
      <c r="EC67" s="7" t="s">
        <v>19</v>
      </c>
      <c r="ED67" s="7" t="s">
        <v>61</v>
      </c>
      <c r="EE67" s="7" t="s">
        <v>9</v>
      </c>
      <c r="EF67" s="7" t="s">
        <v>27</v>
      </c>
      <c r="EG67" s="7" t="s">
        <v>9</v>
      </c>
      <c r="EH67" s="7" t="s">
        <v>63</v>
      </c>
      <c r="EI67" s="7" t="s">
        <v>27</v>
      </c>
      <c r="EJ67" s="7" t="s">
        <v>27</v>
      </c>
    </row>
    <row r="68" spans="1:140" ht="12.75" x14ac:dyDescent="0.2">
      <c r="A68" s="12">
        <v>56</v>
      </c>
      <c r="B68" s="8" t="s">
        <v>32</v>
      </c>
      <c r="C68" s="7" t="s">
        <v>108</v>
      </c>
      <c r="D68" s="7" t="s">
        <v>116</v>
      </c>
      <c r="E68" s="7" t="s">
        <v>96</v>
      </c>
      <c r="F68" s="7" t="s">
        <v>91</v>
      </c>
      <c r="G68" s="7" t="s">
        <v>115</v>
      </c>
      <c r="H68" s="7" t="s">
        <v>138</v>
      </c>
      <c r="I68" s="7" t="s">
        <v>115</v>
      </c>
      <c r="J68" s="7" t="s">
        <v>111</v>
      </c>
      <c r="K68" s="7" t="s">
        <v>103</v>
      </c>
      <c r="L68" s="7" t="s">
        <v>113</v>
      </c>
      <c r="M68" s="7" t="s">
        <v>19</v>
      </c>
      <c r="N68" s="7" t="s">
        <v>112</v>
      </c>
      <c r="O68" s="7" t="s">
        <v>113</v>
      </c>
      <c r="P68" s="7" t="s">
        <v>111</v>
      </c>
      <c r="Q68" s="7" t="s">
        <v>111</v>
      </c>
      <c r="R68" s="7" t="s">
        <v>91</v>
      </c>
      <c r="S68" s="7" t="s">
        <v>112</v>
      </c>
      <c r="T68" s="7" t="s">
        <v>96</v>
      </c>
      <c r="U68" s="7" t="s">
        <v>112</v>
      </c>
      <c r="V68" s="7" t="s">
        <v>116</v>
      </c>
      <c r="W68" s="7" t="s">
        <v>111</v>
      </c>
      <c r="X68" s="7" t="s">
        <v>94</v>
      </c>
      <c r="Y68" s="7" t="s">
        <v>101</v>
      </c>
      <c r="Z68" s="7" t="s">
        <v>111</v>
      </c>
      <c r="AA68" s="7" t="s">
        <v>137</v>
      </c>
      <c r="AB68" s="7" t="s">
        <v>108</v>
      </c>
      <c r="AC68" s="7" t="s">
        <v>91</v>
      </c>
      <c r="AD68" s="7" t="s">
        <v>136</v>
      </c>
      <c r="AE68" s="7" t="s">
        <v>90</v>
      </c>
      <c r="AF68" s="7" t="s">
        <v>138</v>
      </c>
      <c r="AG68" s="7" t="s">
        <v>137</v>
      </c>
      <c r="AH68" s="7" t="s">
        <v>106</v>
      </c>
      <c r="AI68" s="7" t="s">
        <v>138</v>
      </c>
      <c r="AJ68" s="7" t="s">
        <v>102</v>
      </c>
      <c r="AK68" s="7" t="s">
        <v>102</v>
      </c>
      <c r="AL68" s="7" t="s">
        <v>131</v>
      </c>
      <c r="AM68" s="7" t="s">
        <v>131</v>
      </c>
      <c r="AN68" s="7" t="s">
        <v>43</v>
      </c>
      <c r="AO68" s="7" t="s">
        <v>39</v>
      </c>
      <c r="AP68" s="7" t="s">
        <v>101</v>
      </c>
      <c r="AQ68" s="7" t="s">
        <v>118</v>
      </c>
      <c r="AR68" s="7" t="s">
        <v>106</v>
      </c>
      <c r="AS68" s="7" t="s">
        <v>118</v>
      </c>
      <c r="AT68" s="7" t="s">
        <v>106</v>
      </c>
      <c r="AU68" s="7" t="s">
        <v>39</v>
      </c>
      <c r="AV68" s="7" t="s">
        <v>130</v>
      </c>
      <c r="AW68" s="7" t="s">
        <v>8</v>
      </c>
      <c r="AX68" s="7" t="s">
        <v>8</v>
      </c>
      <c r="AY68" s="7" t="s">
        <v>19</v>
      </c>
      <c r="AZ68" s="7" t="s">
        <v>41</v>
      </c>
      <c r="BA68" s="7" t="s">
        <v>106</v>
      </c>
      <c r="BB68" s="7" t="s">
        <v>119</v>
      </c>
      <c r="BC68" s="7" t="s">
        <v>107</v>
      </c>
      <c r="BD68" s="7" t="s">
        <v>94</v>
      </c>
      <c r="BE68" s="7" t="s">
        <v>123</v>
      </c>
      <c r="BF68" s="7" t="s">
        <v>126</v>
      </c>
      <c r="BG68" s="7" t="s">
        <v>126</v>
      </c>
      <c r="BH68" s="7" t="s">
        <v>126</v>
      </c>
      <c r="BI68" s="7" t="s">
        <v>134</v>
      </c>
      <c r="BJ68" s="7" t="s">
        <v>119</v>
      </c>
      <c r="BK68" s="7" t="s">
        <v>58</v>
      </c>
      <c r="BL68" s="7" t="s">
        <v>19</v>
      </c>
      <c r="BM68" s="7" t="s">
        <v>130</v>
      </c>
      <c r="BN68" s="7" t="s">
        <v>39</v>
      </c>
      <c r="BO68" s="7" t="s">
        <v>41</v>
      </c>
      <c r="BP68" s="7" t="s">
        <v>32</v>
      </c>
      <c r="BQ68" s="7" t="s">
        <v>59</v>
      </c>
      <c r="BR68" s="7" t="s">
        <v>4</v>
      </c>
      <c r="BS68" s="7" t="s">
        <v>63</v>
      </c>
      <c r="BT68" s="7" t="s">
        <v>136</v>
      </c>
      <c r="BU68" s="7" t="s">
        <v>59</v>
      </c>
      <c r="BV68" s="7" t="s">
        <v>47</v>
      </c>
      <c r="BW68" s="7" t="s">
        <v>111</v>
      </c>
      <c r="BX68" s="7" t="s">
        <v>107</v>
      </c>
      <c r="BY68" s="7" t="s">
        <v>47</v>
      </c>
      <c r="BZ68" s="7" t="s">
        <v>47</v>
      </c>
      <c r="CA68" s="7" t="s">
        <v>8</v>
      </c>
      <c r="CB68" s="7" t="s">
        <v>19</v>
      </c>
      <c r="CC68" s="7" t="s">
        <v>103</v>
      </c>
      <c r="CD68" s="7" t="s">
        <v>37</v>
      </c>
      <c r="CE68" s="7" t="s">
        <v>59</v>
      </c>
      <c r="CF68" s="7" t="s">
        <v>123</v>
      </c>
      <c r="CG68" s="7" t="s">
        <v>115</v>
      </c>
      <c r="CH68" s="7" t="s">
        <v>32</v>
      </c>
      <c r="CI68" s="7" t="s">
        <v>48</v>
      </c>
      <c r="CJ68" s="7" t="s">
        <v>48</v>
      </c>
      <c r="CK68" s="7" t="s">
        <v>27</v>
      </c>
      <c r="CL68" s="7" t="s">
        <v>39</v>
      </c>
      <c r="CM68" s="7" t="s">
        <v>32</v>
      </c>
      <c r="CN68" s="7" t="s">
        <v>103</v>
      </c>
      <c r="CO68" s="7" t="s">
        <v>120</v>
      </c>
      <c r="CP68" s="7" t="s">
        <v>134</v>
      </c>
      <c r="CQ68" s="7" t="s">
        <v>64</v>
      </c>
      <c r="CR68" s="7" t="s">
        <v>19</v>
      </c>
      <c r="CS68" s="7" t="s">
        <v>19</v>
      </c>
      <c r="CT68" s="7" t="s">
        <v>137</v>
      </c>
      <c r="CU68" s="7" t="s">
        <v>137</v>
      </c>
      <c r="CV68" s="7" t="s">
        <v>19</v>
      </c>
      <c r="CW68" s="7" t="s">
        <v>31</v>
      </c>
      <c r="CX68" s="7" t="s">
        <v>53</v>
      </c>
      <c r="CY68" s="7" t="s">
        <v>32</v>
      </c>
      <c r="CZ68" s="7" t="s">
        <v>62</v>
      </c>
      <c r="DA68" s="7" t="s">
        <v>62</v>
      </c>
      <c r="DB68" s="7" t="s">
        <v>37</v>
      </c>
      <c r="DC68" s="7" t="s">
        <v>37</v>
      </c>
      <c r="DD68" s="7" t="s">
        <v>41</v>
      </c>
      <c r="DE68" s="7" t="s">
        <v>58</v>
      </c>
      <c r="DF68" s="7" t="s">
        <v>27</v>
      </c>
      <c r="DG68" s="7" t="s">
        <v>64</v>
      </c>
      <c r="DH68" s="7" t="s">
        <v>43</v>
      </c>
      <c r="DI68" s="7" t="s">
        <v>23</v>
      </c>
      <c r="DJ68" s="7" t="s">
        <v>62</v>
      </c>
      <c r="DK68" s="7" t="s">
        <v>64</v>
      </c>
      <c r="DL68" s="7" t="s">
        <v>64</v>
      </c>
      <c r="DM68" s="7" t="s">
        <v>29</v>
      </c>
      <c r="DN68" s="7" t="s">
        <v>120</v>
      </c>
      <c r="DO68" s="7" t="s">
        <v>126</v>
      </c>
      <c r="DP68" s="7" t="s">
        <v>4</v>
      </c>
      <c r="DQ68" s="7" t="s">
        <v>12</v>
      </c>
      <c r="DR68" s="7" t="s">
        <v>9</v>
      </c>
      <c r="DS68" s="7" t="s">
        <v>18</v>
      </c>
      <c r="DT68" s="7" t="s">
        <v>61</v>
      </c>
      <c r="DU68" s="7" t="s">
        <v>8</v>
      </c>
      <c r="DV68" s="7" t="s">
        <v>58</v>
      </c>
      <c r="DW68" s="7" t="s">
        <v>58</v>
      </c>
      <c r="DX68" s="7" t="s">
        <v>16</v>
      </c>
      <c r="DY68" s="7" t="s">
        <v>16</v>
      </c>
      <c r="DZ68" s="7" t="s">
        <v>27</v>
      </c>
      <c r="EA68" s="7" t="s">
        <v>63</v>
      </c>
      <c r="EB68" s="7" t="s">
        <v>27</v>
      </c>
      <c r="EC68" s="7" t="s">
        <v>4</v>
      </c>
      <c r="ED68" s="7" t="s">
        <v>31</v>
      </c>
      <c r="EE68" s="7" t="s">
        <v>16</v>
      </c>
      <c r="EF68" s="7" t="s">
        <v>0</v>
      </c>
      <c r="EG68" s="7" t="s">
        <v>0</v>
      </c>
      <c r="EH68" s="7" t="s">
        <v>31</v>
      </c>
      <c r="EI68" s="7" t="s">
        <v>0</v>
      </c>
      <c r="EJ68" s="7" t="s">
        <v>0</v>
      </c>
    </row>
    <row r="69" spans="1:140" ht="12.75" x14ac:dyDescent="0.2">
      <c r="A69" s="12">
        <v>57</v>
      </c>
      <c r="B69" s="8" t="s">
        <v>37</v>
      </c>
      <c r="C69" s="7" t="s">
        <v>122</v>
      </c>
      <c r="D69" s="7" t="s">
        <v>122</v>
      </c>
      <c r="E69" s="7" t="s">
        <v>84</v>
      </c>
      <c r="F69" s="7" t="s">
        <v>96</v>
      </c>
      <c r="G69" s="7" t="s">
        <v>108</v>
      </c>
      <c r="H69" s="7" t="s">
        <v>115</v>
      </c>
      <c r="I69" s="7" t="s">
        <v>96</v>
      </c>
      <c r="J69" s="7" t="s">
        <v>138</v>
      </c>
      <c r="K69" s="7" t="s">
        <v>111</v>
      </c>
      <c r="L69" s="7" t="s">
        <v>91</v>
      </c>
      <c r="M69" s="7" t="s">
        <v>8</v>
      </c>
      <c r="N69" s="7" t="s">
        <v>91</v>
      </c>
      <c r="O69" s="7" t="s">
        <v>91</v>
      </c>
      <c r="P69" s="7" t="s">
        <v>138</v>
      </c>
      <c r="Q69" s="7" t="s">
        <v>138</v>
      </c>
      <c r="R69" s="7" t="s">
        <v>122</v>
      </c>
      <c r="S69" s="7" t="s">
        <v>108</v>
      </c>
      <c r="T69" s="7" t="s">
        <v>84</v>
      </c>
      <c r="U69" s="7" t="s">
        <v>116</v>
      </c>
      <c r="V69" s="7" t="s">
        <v>122</v>
      </c>
      <c r="W69" s="7" t="s">
        <v>130</v>
      </c>
      <c r="X69" s="7" t="s">
        <v>111</v>
      </c>
      <c r="Y69" s="7" t="s">
        <v>137</v>
      </c>
      <c r="Z69" s="7" t="s">
        <v>130</v>
      </c>
      <c r="AA69" s="7" t="s">
        <v>112</v>
      </c>
      <c r="AB69" s="7" t="s">
        <v>109</v>
      </c>
      <c r="AC69" s="7" t="s">
        <v>122</v>
      </c>
      <c r="AD69" s="7" t="s">
        <v>123</v>
      </c>
      <c r="AE69" s="7" t="s">
        <v>94</v>
      </c>
      <c r="AF69" s="7" t="s">
        <v>131</v>
      </c>
      <c r="AG69" s="7" t="s">
        <v>113</v>
      </c>
      <c r="AH69" s="7" t="s">
        <v>120</v>
      </c>
      <c r="AI69" s="7" t="s">
        <v>115</v>
      </c>
      <c r="AJ69" s="7" t="s">
        <v>103</v>
      </c>
      <c r="AK69" s="7" t="s">
        <v>101</v>
      </c>
      <c r="AL69" s="7" t="s">
        <v>96</v>
      </c>
      <c r="AM69" s="7" t="s">
        <v>96</v>
      </c>
      <c r="AN69" s="7" t="s">
        <v>19</v>
      </c>
      <c r="AO69" s="7" t="s">
        <v>64</v>
      </c>
      <c r="AP69" s="7" t="s">
        <v>137</v>
      </c>
      <c r="AQ69" s="7" t="s">
        <v>126</v>
      </c>
      <c r="AR69" s="7" t="s">
        <v>120</v>
      </c>
      <c r="AS69" s="7" t="s">
        <v>126</v>
      </c>
      <c r="AT69" s="7" t="s">
        <v>120</v>
      </c>
      <c r="AU69" s="7" t="s">
        <v>19</v>
      </c>
      <c r="AV69" s="7" t="s">
        <v>112</v>
      </c>
      <c r="AW69" s="7" t="s">
        <v>32</v>
      </c>
      <c r="AX69" s="7" t="s">
        <v>32</v>
      </c>
      <c r="AY69" s="7" t="s">
        <v>8</v>
      </c>
      <c r="AZ69" s="7" t="s">
        <v>136</v>
      </c>
      <c r="BA69" s="7" t="s">
        <v>120</v>
      </c>
      <c r="BB69" s="7" t="s">
        <v>103</v>
      </c>
      <c r="BC69" s="7" t="s">
        <v>127</v>
      </c>
      <c r="BD69" s="7" t="s">
        <v>111</v>
      </c>
      <c r="BE69" s="7" t="s">
        <v>126</v>
      </c>
      <c r="BF69" s="7" t="s">
        <v>107</v>
      </c>
      <c r="BG69" s="7" t="s">
        <v>102</v>
      </c>
      <c r="BH69" s="7" t="s">
        <v>119</v>
      </c>
      <c r="BI69" s="7" t="s">
        <v>107</v>
      </c>
      <c r="BJ69" s="7" t="s">
        <v>103</v>
      </c>
      <c r="BK69" s="7" t="s">
        <v>39</v>
      </c>
      <c r="BL69" s="7" t="s">
        <v>8</v>
      </c>
      <c r="BM69" s="7" t="s">
        <v>112</v>
      </c>
      <c r="BN69" s="7" t="s">
        <v>19</v>
      </c>
      <c r="BO69" s="7" t="s">
        <v>136</v>
      </c>
      <c r="BP69" s="7" t="s">
        <v>59</v>
      </c>
      <c r="BQ69" s="7" t="s">
        <v>37</v>
      </c>
      <c r="BR69" s="7" t="s">
        <v>43</v>
      </c>
      <c r="BS69" s="7" t="s">
        <v>58</v>
      </c>
      <c r="BT69" s="7" t="s">
        <v>123</v>
      </c>
      <c r="BU69" s="7" t="s">
        <v>47</v>
      </c>
      <c r="BV69" s="7" t="s">
        <v>106</v>
      </c>
      <c r="BW69" s="7" t="s">
        <v>137</v>
      </c>
      <c r="BX69" s="7" t="s">
        <v>101</v>
      </c>
      <c r="BY69" s="7" t="s">
        <v>106</v>
      </c>
      <c r="BZ69" s="7" t="s">
        <v>106</v>
      </c>
      <c r="CA69" s="7" t="s">
        <v>48</v>
      </c>
      <c r="CB69" s="7" t="s">
        <v>48</v>
      </c>
      <c r="CC69" s="7" t="s">
        <v>111</v>
      </c>
      <c r="CD69" s="7" t="s">
        <v>118</v>
      </c>
      <c r="CE69" s="7" t="s">
        <v>47</v>
      </c>
      <c r="CF69" s="7" t="s">
        <v>126</v>
      </c>
      <c r="CG69" s="7" t="s">
        <v>108</v>
      </c>
      <c r="CH69" s="7" t="s">
        <v>49</v>
      </c>
      <c r="CI69" s="7" t="s">
        <v>32</v>
      </c>
      <c r="CJ69" s="7" t="s">
        <v>53</v>
      </c>
      <c r="CK69" s="7" t="s">
        <v>23</v>
      </c>
      <c r="CL69" s="7" t="s">
        <v>64</v>
      </c>
      <c r="CM69" s="7" t="s">
        <v>41</v>
      </c>
      <c r="CN69" s="7" t="s">
        <v>111</v>
      </c>
      <c r="CO69" s="7" t="s">
        <v>119</v>
      </c>
      <c r="CP69" s="7" t="s">
        <v>94</v>
      </c>
      <c r="CQ69" s="7" t="s">
        <v>19</v>
      </c>
      <c r="CR69" s="7" t="s">
        <v>48</v>
      </c>
      <c r="CS69" s="7" t="s">
        <v>8</v>
      </c>
      <c r="CT69" s="7" t="s">
        <v>138</v>
      </c>
      <c r="CU69" s="7" t="s">
        <v>113</v>
      </c>
      <c r="CV69" s="7" t="s">
        <v>8</v>
      </c>
      <c r="CW69" s="7" t="s">
        <v>27</v>
      </c>
      <c r="CX69" s="7" t="s">
        <v>41</v>
      </c>
      <c r="CY69" s="7" t="s">
        <v>59</v>
      </c>
      <c r="CZ69" s="7" t="s">
        <v>4</v>
      </c>
      <c r="DA69" s="7" t="s">
        <v>4</v>
      </c>
      <c r="DB69" s="7" t="s">
        <v>123</v>
      </c>
      <c r="DC69" s="7" t="s">
        <v>118</v>
      </c>
      <c r="DD69" s="7" t="s">
        <v>37</v>
      </c>
      <c r="DE69" s="7" t="s">
        <v>5</v>
      </c>
      <c r="DF69" s="7" t="s">
        <v>58</v>
      </c>
      <c r="DG69" s="7" t="s">
        <v>19</v>
      </c>
      <c r="DH69" s="7" t="s">
        <v>19</v>
      </c>
      <c r="DI69" s="7" t="s">
        <v>39</v>
      </c>
      <c r="DJ69" s="7" t="s">
        <v>4</v>
      </c>
      <c r="DK69" s="7" t="s">
        <v>19</v>
      </c>
      <c r="DL69" s="7" t="s">
        <v>8</v>
      </c>
      <c r="DM69" s="7" t="s">
        <v>39</v>
      </c>
      <c r="DN69" s="7" t="s">
        <v>90</v>
      </c>
      <c r="DO69" s="7" t="s">
        <v>102</v>
      </c>
      <c r="DP69" s="7" t="s">
        <v>43</v>
      </c>
      <c r="DQ69" s="7" t="s">
        <v>0</v>
      </c>
      <c r="DR69" s="7" t="s">
        <v>62</v>
      </c>
      <c r="DS69" s="7" t="s">
        <v>27</v>
      </c>
      <c r="DT69" s="7" t="s">
        <v>29</v>
      </c>
      <c r="DU69" s="7" t="s">
        <v>48</v>
      </c>
      <c r="DV69" s="7" t="s">
        <v>39</v>
      </c>
      <c r="DW69" s="7" t="s">
        <v>39</v>
      </c>
      <c r="DX69" s="7" t="s">
        <v>31</v>
      </c>
      <c r="DY69" s="7" t="s">
        <v>31</v>
      </c>
      <c r="DZ69" s="7" t="s">
        <v>62</v>
      </c>
      <c r="EA69" s="7" t="s">
        <v>58</v>
      </c>
      <c r="EB69" s="7" t="s">
        <v>62</v>
      </c>
      <c r="EC69" s="7" t="s">
        <v>64</v>
      </c>
      <c r="ED69" s="7" t="s">
        <v>27</v>
      </c>
      <c r="EE69" s="7" t="s">
        <v>31</v>
      </c>
      <c r="EF69" s="7" t="s">
        <v>18</v>
      </c>
      <c r="EG69" s="7" t="s">
        <v>18</v>
      </c>
      <c r="EH69" s="7" t="s">
        <v>27</v>
      </c>
      <c r="EI69" s="7" t="s">
        <v>9</v>
      </c>
      <c r="EJ69" s="7" t="s">
        <v>18</v>
      </c>
    </row>
    <row r="70" spans="1:140" ht="12.75" x14ac:dyDescent="0.2">
      <c r="A70" s="12">
        <v>58</v>
      </c>
      <c r="B70" s="8" t="s">
        <v>16</v>
      </c>
      <c r="C70" s="7" t="s">
        <v>103</v>
      </c>
      <c r="D70" s="7" t="s">
        <v>94</v>
      </c>
      <c r="E70" s="7" t="s">
        <v>101</v>
      </c>
      <c r="F70" s="7" t="s">
        <v>107</v>
      </c>
      <c r="G70" s="7" t="s">
        <v>119</v>
      </c>
      <c r="H70" s="7" t="s">
        <v>126</v>
      </c>
      <c r="I70" s="7" t="s">
        <v>102</v>
      </c>
      <c r="J70" s="7" t="s">
        <v>118</v>
      </c>
      <c r="K70" s="7" t="s">
        <v>37</v>
      </c>
      <c r="L70" s="7" t="s">
        <v>126</v>
      </c>
      <c r="M70" s="7" t="s">
        <v>27</v>
      </c>
      <c r="N70" s="7" t="s">
        <v>134</v>
      </c>
      <c r="O70" s="7" t="s">
        <v>134</v>
      </c>
      <c r="P70" s="7" t="s">
        <v>118</v>
      </c>
      <c r="Q70" s="7" t="s">
        <v>118</v>
      </c>
      <c r="R70" s="7" t="s">
        <v>94</v>
      </c>
      <c r="S70" s="7" t="s">
        <v>119</v>
      </c>
      <c r="T70" s="7" t="s">
        <v>103</v>
      </c>
      <c r="U70" s="7" t="s">
        <v>90</v>
      </c>
      <c r="V70" s="7" t="s">
        <v>94</v>
      </c>
      <c r="W70" s="7" t="s">
        <v>106</v>
      </c>
      <c r="X70" s="7" t="s">
        <v>47</v>
      </c>
      <c r="Y70" s="7" t="s">
        <v>37</v>
      </c>
      <c r="Z70" s="7" t="s">
        <v>106</v>
      </c>
      <c r="AA70" s="7" t="s">
        <v>120</v>
      </c>
      <c r="AB70" s="7" t="s">
        <v>103</v>
      </c>
      <c r="AC70" s="7" t="s">
        <v>107</v>
      </c>
      <c r="AD70" s="7" t="s">
        <v>19</v>
      </c>
      <c r="AE70" s="7" t="s">
        <v>59</v>
      </c>
      <c r="AF70" s="7" t="s">
        <v>126</v>
      </c>
      <c r="AG70" s="7" t="s">
        <v>123</v>
      </c>
      <c r="AH70" s="7" t="s">
        <v>8</v>
      </c>
      <c r="AI70" s="7" t="s">
        <v>126</v>
      </c>
      <c r="AJ70" s="7" t="s">
        <v>41</v>
      </c>
      <c r="AK70" s="7" t="s">
        <v>41</v>
      </c>
      <c r="AL70" s="7" t="s">
        <v>102</v>
      </c>
      <c r="AM70" s="7" t="s">
        <v>102</v>
      </c>
      <c r="AN70" s="7" t="s">
        <v>31</v>
      </c>
      <c r="AO70" s="7" t="s">
        <v>0</v>
      </c>
      <c r="AP70" s="7" t="s">
        <v>136</v>
      </c>
      <c r="AQ70" s="7" t="s">
        <v>8</v>
      </c>
      <c r="AR70" s="7" t="s">
        <v>8</v>
      </c>
      <c r="AS70" s="7" t="s">
        <v>8</v>
      </c>
      <c r="AT70" s="7" t="s">
        <v>8</v>
      </c>
      <c r="AU70" s="7" t="s">
        <v>0</v>
      </c>
      <c r="AV70" s="7" t="s">
        <v>120</v>
      </c>
      <c r="AW70" s="7" t="s">
        <v>62</v>
      </c>
      <c r="AX70" s="7" t="s">
        <v>61</v>
      </c>
      <c r="AY70" s="7" t="s">
        <v>18</v>
      </c>
      <c r="AZ70" s="7" t="s">
        <v>64</v>
      </c>
      <c r="BA70" s="7" t="s">
        <v>8</v>
      </c>
      <c r="BB70" s="7" t="s">
        <v>59</v>
      </c>
      <c r="BC70" s="7" t="s">
        <v>41</v>
      </c>
      <c r="BD70" s="7" t="s">
        <v>47</v>
      </c>
      <c r="BE70" s="7" t="s">
        <v>48</v>
      </c>
      <c r="BF70" s="7" t="s">
        <v>53</v>
      </c>
      <c r="BG70" s="7" t="s">
        <v>32</v>
      </c>
      <c r="BH70" s="7" t="s">
        <v>32</v>
      </c>
      <c r="BI70" s="7" t="s">
        <v>53</v>
      </c>
      <c r="BJ70" s="7" t="s">
        <v>59</v>
      </c>
      <c r="BK70" s="7" t="s">
        <v>12</v>
      </c>
      <c r="BL70" s="7" t="s">
        <v>9</v>
      </c>
      <c r="BM70" s="7" t="s">
        <v>120</v>
      </c>
      <c r="BN70" s="7" t="s">
        <v>0</v>
      </c>
      <c r="BO70" s="7" t="s">
        <v>64</v>
      </c>
      <c r="BP70" s="7" t="s">
        <v>4</v>
      </c>
      <c r="BQ70" s="7" t="s">
        <v>43</v>
      </c>
      <c r="BR70" s="7" t="s">
        <v>16</v>
      </c>
      <c r="BS70" s="7" t="s">
        <v>56</v>
      </c>
      <c r="BT70" s="7" t="s">
        <v>8</v>
      </c>
      <c r="BU70" s="7" t="s">
        <v>39</v>
      </c>
      <c r="BV70" s="7" t="s">
        <v>19</v>
      </c>
      <c r="BW70" s="7" t="s">
        <v>106</v>
      </c>
      <c r="BX70" s="7" t="s">
        <v>41</v>
      </c>
      <c r="BY70" s="7" t="s">
        <v>19</v>
      </c>
      <c r="BZ70" s="7" t="s">
        <v>19</v>
      </c>
      <c r="CA70" s="7" t="s">
        <v>63</v>
      </c>
      <c r="CB70" s="7" t="s">
        <v>27</v>
      </c>
      <c r="CC70" s="7" t="s">
        <v>47</v>
      </c>
      <c r="CD70" s="7" t="s">
        <v>19</v>
      </c>
      <c r="CE70" s="7" t="s">
        <v>43</v>
      </c>
      <c r="CF70" s="7" t="s">
        <v>48</v>
      </c>
      <c r="CG70" s="7" t="s">
        <v>119</v>
      </c>
      <c r="CH70" s="7" t="s">
        <v>29</v>
      </c>
      <c r="CI70" s="7" t="s">
        <v>23</v>
      </c>
      <c r="CJ70" s="7" t="s">
        <v>58</v>
      </c>
      <c r="CK70" s="7" t="s">
        <v>24</v>
      </c>
      <c r="CL70" s="7" t="s">
        <v>16</v>
      </c>
      <c r="CM70" s="7" t="s">
        <v>30</v>
      </c>
      <c r="CN70" s="7" t="s">
        <v>37</v>
      </c>
      <c r="CO70" s="7" t="s">
        <v>32</v>
      </c>
      <c r="CP70" s="7" t="s">
        <v>59</v>
      </c>
      <c r="CQ70" s="7" t="s">
        <v>31</v>
      </c>
      <c r="CR70" s="7" t="s">
        <v>27</v>
      </c>
      <c r="CS70" s="7" t="s">
        <v>27</v>
      </c>
      <c r="CT70" s="7" t="s">
        <v>123</v>
      </c>
      <c r="CU70" s="7" t="s">
        <v>123</v>
      </c>
      <c r="CV70" s="7" t="s">
        <v>9</v>
      </c>
      <c r="CW70" s="7" t="s">
        <v>6</v>
      </c>
      <c r="CX70" s="7" t="s">
        <v>39</v>
      </c>
      <c r="CY70" s="7" t="s">
        <v>4</v>
      </c>
      <c r="CZ70" s="7" t="s">
        <v>11</v>
      </c>
      <c r="DA70" s="7" t="s">
        <v>57</v>
      </c>
      <c r="DB70" s="7" t="s">
        <v>19</v>
      </c>
      <c r="DC70" s="7" t="s">
        <v>19</v>
      </c>
      <c r="DD70" s="7" t="s">
        <v>64</v>
      </c>
      <c r="DE70" s="7" t="s">
        <v>12</v>
      </c>
      <c r="DF70" s="7" t="s">
        <v>56</v>
      </c>
      <c r="DG70" s="7" t="s">
        <v>18</v>
      </c>
      <c r="DH70" s="7" t="s">
        <v>31</v>
      </c>
      <c r="DI70" s="7" t="s">
        <v>10</v>
      </c>
      <c r="DJ70" s="7" t="s">
        <v>11</v>
      </c>
      <c r="DK70" s="7" t="s">
        <v>31</v>
      </c>
      <c r="DL70" s="7" t="s">
        <v>18</v>
      </c>
      <c r="DM70" s="7" t="s">
        <v>13</v>
      </c>
      <c r="DN70" s="7" t="s">
        <v>32</v>
      </c>
      <c r="DO70" s="7" t="s">
        <v>32</v>
      </c>
      <c r="DP70" s="7" t="s">
        <v>16</v>
      </c>
      <c r="DQ70" s="7" t="s">
        <v>20</v>
      </c>
      <c r="DR70" s="7" t="s">
        <v>24</v>
      </c>
      <c r="DS70" s="7" t="s">
        <v>6</v>
      </c>
      <c r="DT70" s="7" t="s">
        <v>57</v>
      </c>
      <c r="DU70" s="7" t="s">
        <v>63</v>
      </c>
      <c r="DV70" s="7" t="s">
        <v>10</v>
      </c>
      <c r="DW70" s="7" t="s">
        <v>12</v>
      </c>
      <c r="DX70" s="7" t="s">
        <v>44</v>
      </c>
      <c r="DY70" s="7" t="s">
        <v>20</v>
      </c>
      <c r="DZ70" s="7" t="s">
        <v>24</v>
      </c>
      <c r="EA70" s="7" t="s">
        <v>57</v>
      </c>
      <c r="EB70" s="7" t="s">
        <v>24</v>
      </c>
      <c r="EC70" s="7" t="s">
        <v>16</v>
      </c>
      <c r="ED70" s="7" t="s">
        <v>6</v>
      </c>
      <c r="EE70" s="7" t="s">
        <v>44</v>
      </c>
      <c r="EF70" s="7" t="s">
        <v>44</v>
      </c>
      <c r="EG70" s="7" t="s">
        <v>44</v>
      </c>
      <c r="EH70" s="7" t="s">
        <v>44</v>
      </c>
      <c r="EI70" s="7" t="s">
        <v>44</v>
      </c>
      <c r="EJ70" s="7" t="s">
        <v>44</v>
      </c>
    </row>
    <row r="71" spans="1:140" ht="12.75" x14ac:dyDescent="0.2">
      <c r="A71" s="12">
        <v>58</v>
      </c>
      <c r="B71" s="8" t="s">
        <v>30</v>
      </c>
      <c r="C71" s="7" t="s">
        <v>126</v>
      </c>
      <c r="D71" s="7" t="s">
        <v>126</v>
      </c>
      <c r="E71" s="7" t="s">
        <v>90</v>
      </c>
      <c r="F71" s="7" t="s">
        <v>120</v>
      </c>
      <c r="G71" s="7" t="s">
        <v>123</v>
      </c>
      <c r="H71" s="7" t="s">
        <v>106</v>
      </c>
      <c r="I71" s="7" t="s">
        <v>120</v>
      </c>
      <c r="J71" s="7" t="s">
        <v>47</v>
      </c>
      <c r="K71" s="7" t="s">
        <v>53</v>
      </c>
      <c r="L71" s="7" t="s">
        <v>106</v>
      </c>
      <c r="M71" s="7" t="s">
        <v>0</v>
      </c>
      <c r="N71" s="7" t="s">
        <v>118</v>
      </c>
      <c r="O71" s="7" t="s">
        <v>118</v>
      </c>
      <c r="P71" s="7" t="s">
        <v>41</v>
      </c>
      <c r="Q71" s="7" t="s">
        <v>41</v>
      </c>
      <c r="R71" s="7" t="s">
        <v>126</v>
      </c>
      <c r="S71" s="7" t="s">
        <v>123</v>
      </c>
      <c r="T71" s="7" t="s">
        <v>134</v>
      </c>
      <c r="U71" s="7" t="s">
        <v>123</v>
      </c>
      <c r="V71" s="7" t="s">
        <v>126</v>
      </c>
      <c r="W71" s="7" t="s">
        <v>41</v>
      </c>
      <c r="X71" s="7" t="s">
        <v>32</v>
      </c>
      <c r="Y71" s="7" t="s">
        <v>59</v>
      </c>
      <c r="Z71" s="7" t="s">
        <v>41</v>
      </c>
      <c r="AA71" s="7" t="s">
        <v>37</v>
      </c>
      <c r="AB71" s="7" t="s">
        <v>134</v>
      </c>
      <c r="AC71" s="7" t="s">
        <v>126</v>
      </c>
      <c r="AD71" s="7" t="s">
        <v>43</v>
      </c>
      <c r="AE71" s="7" t="s">
        <v>48</v>
      </c>
      <c r="AF71" s="7" t="s">
        <v>106</v>
      </c>
      <c r="AG71" s="7" t="s">
        <v>37</v>
      </c>
      <c r="AH71" s="7" t="s">
        <v>64</v>
      </c>
      <c r="AI71" s="7" t="s">
        <v>136</v>
      </c>
      <c r="AJ71" s="7" t="s">
        <v>48</v>
      </c>
      <c r="AK71" s="7" t="s">
        <v>32</v>
      </c>
      <c r="AL71" s="7" t="s">
        <v>120</v>
      </c>
      <c r="AM71" s="7" t="s">
        <v>120</v>
      </c>
      <c r="AN71" s="7" t="s">
        <v>10</v>
      </c>
      <c r="AO71" s="7" t="s">
        <v>57</v>
      </c>
      <c r="AP71" s="7" t="s">
        <v>59</v>
      </c>
      <c r="AQ71" s="7" t="s">
        <v>19</v>
      </c>
      <c r="AR71" s="7" t="s">
        <v>64</v>
      </c>
      <c r="AS71" s="7" t="s">
        <v>64</v>
      </c>
      <c r="AT71" s="7" t="s">
        <v>64</v>
      </c>
      <c r="AU71" s="7" t="s">
        <v>10</v>
      </c>
      <c r="AV71" s="7" t="s">
        <v>136</v>
      </c>
      <c r="AW71" s="7" t="s">
        <v>18</v>
      </c>
      <c r="AX71" s="7" t="s">
        <v>31</v>
      </c>
      <c r="AY71" s="7" t="s">
        <v>16</v>
      </c>
      <c r="AZ71" s="7" t="s">
        <v>4</v>
      </c>
      <c r="BA71" s="7" t="s">
        <v>64</v>
      </c>
      <c r="BB71" s="7" t="s">
        <v>48</v>
      </c>
      <c r="BC71" s="7" t="s">
        <v>32</v>
      </c>
      <c r="BD71" s="7" t="s">
        <v>32</v>
      </c>
      <c r="BE71" s="7" t="s">
        <v>19</v>
      </c>
      <c r="BF71" s="7" t="s">
        <v>8</v>
      </c>
      <c r="BG71" s="7" t="s">
        <v>8</v>
      </c>
      <c r="BH71" s="7" t="s">
        <v>8</v>
      </c>
      <c r="BI71" s="7" t="s">
        <v>8</v>
      </c>
      <c r="BJ71" s="7" t="s">
        <v>48</v>
      </c>
      <c r="BK71" s="7" t="s">
        <v>24</v>
      </c>
      <c r="BL71" s="7" t="s">
        <v>0</v>
      </c>
      <c r="BM71" s="7" t="s">
        <v>37</v>
      </c>
      <c r="BN71" s="7" t="s">
        <v>11</v>
      </c>
      <c r="BO71" s="7" t="s">
        <v>4</v>
      </c>
      <c r="BP71" s="7" t="s">
        <v>63</v>
      </c>
      <c r="BQ71" s="7" t="s">
        <v>58</v>
      </c>
      <c r="BR71" s="7" t="s">
        <v>56</v>
      </c>
      <c r="BS71" s="7" t="s">
        <v>30</v>
      </c>
      <c r="BT71" s="7" t="s">
        <v>43</v>
      </c>
      <c r="BU71" s="7" t="s">
        <v>23</v>
      </c>
      <c r="BV71" s="7" t="s">
        <v>39</v>
      </c>
      <c r="BW71" s="7" t="s">
        <v>41</v>
      </c>
      <c r="BX71" s="7" t="s">
        <v>32</v>
      </c>
      <c r="BY71" s="7" t="s">
        <v>39</v>
      </c>
      <c r="BZ71" s="7" t="s">
        <v>4</v>
      </c>
      <c r="CA71" s="7" t="s">
        <v>31</v>
      </c>
      <c r="CB71" s="7" t="s">
        <v>31</v>
      </c>
      <c r="CC71" s="7" t="s">
        <v>53</v>
      </c>
      <c r="CD71" s="7" t="s">
        <v>39</v>
      </c>
      <c r="CE71" s="7" t="s">
        <v>58</v>
      </c>
      <c r="CF71" s="7" t="s">
        <v>19</v>
      </c>
      <c r="CG71" s="7" t="s">
        <v>123</v>
      </c>
      <c r="CH71" s="7" t="s">
        <v>27</v>
      </c>
      <c r="CI71" s="7" t="s">
        <v>9</v>
      </c>
      <c r="CJ71" s="7" t="s">
        <v>27</v>
      </c>
      <c r="CK71" s="7" t="s">
        <v>44</v>
      </c>
      <c r="CL71" s="7" t="s">
        <v>57</v>
      </c>
      <c r="CM71" s="7" t="s">
        <v>61</v>
      </c>
      <c r="CN71" s="7" t="s">
        <v>53</v>
      </c>
      <c r="CO71" s="7" t="s">
        <v>19</v>
      </c>
      <c r="CP71" s="7" t="s">
        <v>8</v>
      </c>
      <c r="CQ71" s="7" t="s">
        <v>12</v>
      </c>
      <c r="CR71" s="7" t="s">
        <v>0</v>
      </c>
      <c r="CS71" s="7" t="s">
        <v>0</v>
      </c>
      <c r="CT71" s="7" t="s">
        <v>47</v>
      </c>
      <c r="CU71" s="7" t="s">
        <v>47</v>
      </c>
      <c r="CV71" s="7" t="s">
        <v>16</v>
      </c>
      <c r="CW71" s="7" t="s">
        <v>20</v>
      </c>
      <c r="CX71" s="7" t="s">
        <v>62</v>
      </c>
      <c r="CY71" s="7" t="s">
        <v>27</v>
      </c>
      <c r="CZ71" s="7" t="s">
        <v>6</v>
      </c>
      <c r="DA71" s="7" t="s">
        <v>6</v>
      </c>
      <c r="DB71" s="7" t="s">
        <v>39</v>
      </c>
      <c r="DC71" s="7" t="s">
        <v>39</v>
      </c>
      <c r="DD71" s="7" t="s">
        <v>29</v>
      </c>
      <c r="DE71" s="7" t="s">
        <v>24</v>
      </c>
      <c r="DF71" s="7" t="s">
        <v>44</v>
      </c>
      <c r="DG71" s="7" t="s">
        <v>16</v>
      </c>
      <c r="DH71" s="7" t="s">
        <v>12</v>
      </c>
      <c r="DI71" s="7" t="s">
        <v>24</v>
      </c>
      <c r="DJ71" s="7" t="s">
        <v>6</v>
      </c>
      <c r="DK71" s="7" t="s">
        <v>13</v>
      </c>
      <c r="DL71" s="7" t="s">
        <v>16</v>
      </c>
      <c r="DM71" s="7" t="s">
        <v>24</v>
      </c>
      <c r="DN71" s="7" t="s">
        <v>19</v>
      </c>
      <c r="DO71" s="7" t="s">
        <v>8</v>
      </c>
      <c r="DP71" s="7" t="s">
        <v>56</v>
      </c>
      <c r="DQ71" s="7" t="s">
        <v>50</v>
      </c>
      <c r="DR71" s="7" t="s">
        <v>44</v>
      </c>
      <c r="DS71" s="7" t="s">
        <v>20</v>
      </c>
      <c r="DT71" s="7" t="s">
        <v>6</v>
      </c>
      <c r="DU71" s="7" t="s">
        <v>31</v>
      </c>
      <c r="DV71" s="7" t="s">
        <v>24</v>
      </c>
      <c r="DW71" s="7" t="s">
        <v>24</v>
      </c>
      <c r="DX71" s="7" t="s">
        <v>51</v>
      </c>
      <c r="DY71" s="7" t="s">
        <v>50</v>
      </c>
      <c r="DZ71" s="7" t="s">
        <v>44</v>
      </c>
      <c r="EA71" s="7" t="s">
        <v>6</v>
      </c>
      <c r="EB71" s="7" t="s">
        <v>44</v>
      </c>
      <c r="EC71" s="7" t="s">
        <v>57</v>
      </c>
      <c r="ED71" s="7" t="s">
        <v>20</v>
      </c>
      <c r="EE71" s="7" t="s">
        <v>51</v>
      </c>
      <c r="EF71" s="7" t="s">
        <v>51</v>
      </c>
      <c r="EG71" s="7" t="s">
        <v>51</v>
      </c>
      <c r="EH71" s="7" t="s">
        <v>20</v>
      </c>
      <c r="EI71" s="7" t="s">
        <v>51</v>
      </c>
      <c r="EJ71" s="7" t="s">
        <v>51</v>
      </c>
    </row>
    <row r="72" spans="1:140" ht="12.75" x14ac:dyDescent="0.2">
      <c r="A72" s="12">
        <v>59</v>
      </c>
      <c r="B72" s="8" t="s">
        <v>119</v>
      </c>
      <c r="C72" s="7" t="s">
        <v>85</v>
      </c>
      <c r="D72" s="7" t="s">
        <v>129</v>
      </c>
      <c r="E72" s="7" t="s">
        <v>100</v>
      </c>
      <c r="F72" s="7" t="s">
        <v>72</v>
      </c>
      <c r="G72" s="7" t="s">
        <v>84</v>
      </c>
      <c r="H72" s="7" t="s">
        <v>122</v>
      </c>
      <c r="I72" s="7" t="s">
        <v>125</v>
      </c>
      <c r="J72" s="7" t="s">
        <v>91</v>
      </c>
      <c r="K72" s="7" t="s">
        <v>113</v>
      </c>
      <c r="L72" s="7" t="s">
        <v>122</v>
      </c>
      <c r="M72" s="7" t="s">
        <v>53</v>
      </c>
      <c r="N72" s="7" t="s">
        <v>84</v>
      </c>
      <c r="O72" s="7" t="s">
        <v>109</v>
      </c>
      <c r="P72" s="7" t="s">
        <v>91</v>
      </c>
      <c r="Q72" s="7" t="s">
        <v>91</v>
      </c>
      <c r="R72" s="7" t="s">
        <v>129</v>
      </c>
      <c r="S72" s="7" t="s">
        <v>84</v>
      </c>
      <c r="T72" s="7" t="s">
        <v>100</v>
      </c>
      <c r="U72" s="7" t="s">
        <v>84</v>
      </c>
      <c r="V72" s="7" t="s">
        <v>129</v>
      </c>
      <c r="W72" s="7" t="s">
        <v>91</v>
      </c>
      <c r="X72" s="7" t="s">
        <v>138</v>
      </c>
      <c r="Y72" s="7" t="s">
        <v>112</v>
      </c>
      <c r="Z72" s="7" t="s">
        <v>131</v>
      </c>
      <c r="AA72" s="7" t="s">
        <v>96</v>
      </c>
      <c r="AB72" s="7" t="s">
        <v>85</v>
      </c>
      <c r="AC72" s="7" t="s">
        <v>129</v>
      </c>
      <c r="AD72" s="7" t="s">
        <v>119</v>
      </c>
      <c r="AE72" s="7" t="s">
        <v>137</v>
      </c>
      <c r="AF72" s="7" t="s">
        <v>122</v>
      </c>
      <c r="AG72" s="7" t="s">
        <v>108</v>
      </c>
      <c r="AH72" s="7" t="s">
        <v>107</v>
      </c>
      <c r="AI72" s="7" t="s">
        <v>122</v>
      </c>
      <c r="AJ72" s="7" t="s">
        <v>137</v>
      </c>
      <c r="AK72" s="7" t="s">
        <v>130</v>
      </c>
      <c r="AL72" s="7" t="s">
        <v>125</v>
      </c>
      <c r="AM72" s="7" t="s">
        <v>125</v>
      </c>
      <c r="AN72" s="7" t="s">
        <v>48</v>
      </c>
      <c r="AO72" s="7" t="s">
        <v>8</v>
      </c>
      <c r="AP72" s="7" t="s">
        <v>112</v>
      </c>
      <c r="AQ72" s="7" t="s">
        <v>94</v>
      </c>
      <c r="AR72" s="7" t="s">
        <v>102</v>
      </c>
      <c r="AS72" s="7" t="s">
        <v>107</v>
      </c>
      <c r="AT72" s="7" t="s">
        <v>102</v>
      </c>
      <c r="AU72" s="7" t="s">
        <v>48</v>
      </c>
      <c r="AV72" s="7" t="s">
        <v>96</v>
      </c>
      <c r="AW72" s="7" t="s">
        <v>41</v>
      </c>
      <c r="AX72" s="7" t="s">
        <v>41</v>
      </c>
      <c r="AY72" s="7" t="s">
        <v>32</v>
      </c>
      <c r="AZ72" s="7" t="s">
        <v>120</v>
      </c>
      <c r="BA72" s="7" t="s">
        <v>102</v>
      </c>
      <c r="BB72" s="7" t="s">
        <v>137</v>
      </c>
      <c r="BC72" s="7" t="s">
        <v>138</v>
      </c>
      <c r="BD72" s="7" t="s">
        <v>138</v>
      </c>
      <c r="BE72" s="7" t="s">
        <v>103</v>
      </c>
      <c r="BF72" s="7" t="s">
        <v>111</v>
      </c>
      <c r="BG72" s="7" t="s">
        <v>111</v>
      </c>
      <c r="BH72" s="7" t="s">
        <v>127</v>
      </c>
      <c r="BI72" s="7" t="s">
        <v>111</v>
      </c>
      <c r="BJ72" s="7" t="s">
        <v>137</v>
      </c>
      <c r="BK72" s="7" t="s">
        <v>19</v>
      </c>
      <c r="BL72" s="7" t="s">
        <v>53</v>
      </c>
      <c r="BM72" s="7" t="s">
        <v>96</v>
      </c>
      <c r="BN72" s="7" t="s">
        <v>8</v>
      </c>
      <c r="BO72" s="7" t="s">
        <v>126</v>
      </c>
      <c r="BP72" s="7" t="s">
        <v>136</v>
      </c>
      <c r="BQ72" s="7" t="s">
        <v>123</v>
      </c>
      <c r="BR72" s="7" t="s">
        <v>8</v>
      </c>
      <c r="BS72" s="7" t="s">
        <v>43</v>
      </c>
      <c r="BT72" s="7" t="s">
        <v>119</v>
      </c>
      <c r="BU72" s="7" t="s">
        <v>123</v>
      </c>
      <c r="BV72" s="7" t="s">
        <v>126</v>
      </c>
      <c r="BW72" s="7" t="s">
        <v>115</v>
      </c>
      <c r="BX72" s="7" t="s">
        <v>130</v>
      </c>
      <c r="BY72" s="7" t="s">
        <v>126</v>
      </c>
      <c r="BZ72" s="7" t="s">
        <v>126</v>
      </c>
      <c r="CA72" s="7" t="s">
        <v>59</v>
      </c>
      <c r="CB72" s="7" t="s">
        <v>59</v>
      </c>
      <c r="CC72" s="7" t="s">
        <v>113</v>
      </c>
      <c r="CD72" s="7" t="s">
        <v>134</v>
      </c>
      <c r="CE72" s="7" t="s">
        <v>123</v>
      </c>
      <c r="CF72" s="7" t="s">
        <v>94</v>
      </c>
      <c r="CG72" s="7" t="s">
        <v>125</v>
      </c>
      <c r="CH72" s="7" t="s">
        <v>37</v>
      </c>
      <c r="CI72" s="7" t="s">
        <v>47</v>
      </c>
      <c r="CJ72" s="7" t="s">
        <v>37</v>
      </c>
      <c r="CK72" s="7" t="s">
        <v>39</v>
      </c>
      <c r="CL72" s="7" t="s">
        <v>8</v>
      </c>
      <c r="CM72" s="7" t="s">
        <v>106</v>
      </c>
      <c r="CN72" s="7" t="s">
        <v>113</v>
      </c>
      <c r="CO72" s="7" t="s">
        <v>101</v>
      </c>
      <c r="CP72" s="7" t="s">
        <v>111</v>
      </c>
      <c r="CQ72" s="7" t="s">
        <v>48</v>
      </c>
      <c r="CR72" s="7" t="s">
        <v>59</v>
      </c>
      <c r="CS72" s="7" t="s">
        <v>59</v>
      </c>
      <c r="CT72" s="7" t="s">
        <v>116</v>
      </c>
      <c r="CU72" s="7" t="s">
        <v>108</v>
      </c>
      <c r="CV72" s="7" t="s">
        <v>32</v>
      </c>
      <c r="CW72" s="7" t="s">
        <v>58</v>
      </c>
      <c r="CX72" s="7" t="s">
        <v>106</v>
      </c>
      <c r="CY72" s="7" t="s">
        <v>136</v>
      </c>
      <c r="CZ72" s="7" t="s">
        <v>64</v>
      </c>
      <c r="DA72" s="7" t="s">
        <v>64</v>
      </c>
      <c r="DB72" s="7" t="s">
        <v>90</v>
      </c>
      <c r="DC72" s="7" t="s">
        <v>134</v>
      </c>
      <c r="DD72" s="7" t="s">
        <v>120</v>
      </c>
      <c r="DE72" s="7" t="s">
        <v>19</v>
      </c>
      <c r="DF72" s="7" t="s">
        <v>43</v>
      </c>
      <c r="DG72" s="7" t="s">
        <v>28</v>
      </c>
      <c r="DH72" s="7" t="s">
        <v>48</v>
      </c>
      <c r="DI72" s="7" t="s">
        <v>19</v>
      </c>
      <c r="DJ72" s="7" t="s">
        <v>19</v>
      </c>
      <c r="DK72" s="7" t="s">
        <v>32</v>
      </c>
      <c r="DL72" s="7" t="s">
        <v>32</v>
      </c>
      <c r="DM72" s="7" t="s">
        <v>19</v>
      </c>
      <c r="DN72" s="7" t="s">
        <v>101</v>
      </c>
      <c r="DO72" s="7" t="s">
        <v>111</v>
      </c>
      <c r="DP72" s="7" t="s">
        <v>19</v>
      </c>
      <c r="DQ72" s="7" t="s">
        <v>27</v>
      </c>
      <c r="DR72" s="7" t="s">
        <v>39</v>
      </c>
      <c r="DS72" s="7" t="s">
        <v>4</v>
      </c>
      <c r="DT72" s="7" t="s">
        <v>64</v>
      </c>
      <c r="DU72" s="7" t="s">
        <v>41</v>
      </c>
      <c r="DV72" s="7" t="s">
        <v>19</v>
      </c>
      <c r="DW72" s="7" t="s">
        <v>19</v>
      </c>
      <c r="DX72" s="7" t="s">
        <v>63</v>
      </c>
      <c r="DY72" s="7" t="s">
        <v>27</v>
      </c>
      <c r="DZ72" s="7" t="s">
        <v>39</v>
      </c>
      <c r="EA72" s="7" t="s">
        <v>64</v>
      </c>
      <c r="EB72" s="7" t="s">
        <v>39</v>
      </c>
      <c r="EC72" s="7" t="s">
        <v>8</v>
      </c>
      <c r="ED72" s="7" t="s">
        <v>29</v>
      </c>
      <c r="EE72" s="7" t="s">
        <v>61</v>
      </c>
      <c r="EF72" s="7" t="s">
        <v>62</v>
      </c>
      <c r="EG72" s="7" t="s">
        <v>62</v>
      </c>
      <c r="EH72" s="7" t="s">
        <v>58</v>
      </c>
      <c r="EI72" s="7" t="s">
        <v>23</v>
      </c>
      <c r="EJ72" s="7" t="s">
        <v>62</v>
      </c>
    </row>
    <row r="73" spans="1:140" ht="12.75" x14ac:dyDescent="0.2">
      <c r="A73" s="12">
        <v>60</v>
      </c>
      <c r="B73" s="8" t="s">
        <v>41</v>
      </c>
      <c r="C73" s="7" t="s">
        <v>122</v>
      </c>
      <c r="D73" s="7" t="s">
        <v>122</v>
      </c>
      <c r="E73" s="7" t="s">
        <v>109</v>
      </c>
      <c r="F73" s="7" t="s">
        <v>96</v>
      </c>
      <c r="G73" s="7" t="s">
        <v>116</v>
      </c>
      <c r="H73" s="7" t="s">
        <v>112</v>
      </c>
      <c r="I73" s="7" t="s">
        <v>108</v>
      </c>
      <c r="J73" s="7" t="s">
        <v>130</v>
      </c>
      <c r="K73" s="7" t="s">
        <v>111</v>
      </c>
      <c r="L73" s="7" t="s">
        <v>115</v>
      </c>
      <c r="M73" s="7" t="s">
        <v>8</v>
      </c>
      <c r="N73" s="7" t="s">
        <v>91</v>
      </c>
      <c r="O73" s="7" t="s">
        <v>131</v>
      </c>
      <c r="P73" s="7" t="s">
        <v>130</v>
      </c>
      <c r="Q73" s="7" t="s">
        <v>130</v>
      </c>
      <c r="R73" s="7" t="s">
        <v>96</v>
      </c>
      <c r="S73" s="7" t="s">
        <v>91</v>
      </c>
      <c r="T73" s="7" t="s">
        <v>122</v>
      </c>
      <c r="U73" s="7" t="s">
        <v>91</v>
      </c>
      <c r="V73" s="7" t="s">
        <v>96</v>
      </c>
      <c r="W73" s="7" t="s">
        <v>137</v>
      </c>
      <c r="X73" s="7" t="s">
        <v>101</v>
      </c>
      <c r="Y73" s="7" t="s">
        <v>111</v>
      </c>
      <c r="Z73" s="7" t="s">
        <v>137</v>
      </c>
      <c r="AA73" s="7" t="s">
        <v>113</v>
      </c>
      <c r="AB73" s="7" t="s">
        <v>122</v>
      </c>
      <c r="AC73" s="7" t="s">
        <v>96</v>
      </c>
      <c r="AD73" s="7" t="s">
        <v>118</v>
      </c>
      <c r="AE73" s="7" t="s">
        <v>107</v>
      </c>
      <c r="AF73" s="7" t="s">
        <v>115</v>
      </c>
      <c r="AG73" s="7" t="s">
        <v>138</v>
      </c>
      <c r="AH73" s="7" t="s">
        <v>120</v>
      </c>
      <c r="AI73" s="7" t="s">
        <v>112</v>
      </c>
      <c r="AJ73" s="7" t="s">
        <v>103</v>
      </c>
      <c r="AK73" s="7" t="s">
        <v>103</v>
      </c>
      <c r="AL73" s="7" t="s">
        <v>108</v>
      </c>
      <c r="AM73" s="7" t="s">
        <v>108</v>
      </c>
      <c r="AN73" s="7" t="s">
        <v>22</v>
      </c>
      <c r="AO73" s="7" t="s">
        <v>64</v>
      </c>
      <c r="AP73" s="7" t="s">
        <v>111</v>
      </c>
      <c r="AQ73" s="7" t="s">
        <v>120</v>
      </c>
      <c r="AR73" s="7" t="s">
        <v>123</v>
      </c>
      <c r="AS73" s="7" t="s">
        <v>120</v>
      </c>
      <c r="AT73" s="7" t="s">
        <v>123</v>
      </c>
      <c r="AU73" s="7" t="s">
        <v>64</v>
      </c>
      <c r="AV73" s="7" t="s">
        <v>112</v>
      </c>
      <c r="AW73" s="7" t="s">
        <v>48</v>
      </c>
      <c r="AX73" s="7" t="s">
        <v>48</v>
      </c>
      <c r="AY73" s="7" t="s">
        <v>19</v>
      </c>
      <c r="AZ73" s="7" t="s">
        <v>37</v>
      </c>
      <c r="BA73" s="7" t="s">
        <v>123</v>
      </c>
      <c r="BB73" s="7" t="s">
        <v>94</v>
      </c>
      <c r="BC73" s="7" t="s">
        <v>101</v>
      </c>
      <c r="BD73" s="7" t="s">
        <v>127</v>
      </c>
      <c r="BE73" s="7" t="s">
        <v>126</v>
      </c>
      <c r="BF73" s="7" t="s">
        <v>102</v>
      </c>
      <c r="BG73" s="7" t="s">
        <v>119</v>
      </c>
      <c r="BH73" s="7" t="s">
        <v>90</v>
      </c>
      <c r="BI73" s="7" t="s">
        <v>102</v>
      </c>
      <c r="BJ73" s="7" t="s">
        <v>94</v>
      </c>
      <c r="BK73" s="7" t="s">
        <v>39</v>
      </c>
      <c r="BL73" s="7" t="s">
        <v>8</v>
      </c>
      <c r="BM73" s="7" t="s">
        <v>113</v>
      </c>
      <c r="BN73" s="7" t="s">
        <v>64</v>
      </c>
      <c r="BO73" s="7" t="s">
        <v>37</v>
      </c>
      <c r="BP73" s="7" t="s">
        <v>59</v>
      </c>
      <c r="BQ73" s="7" t="s">
        <v>47</v>
      </c>
      <c r="BR73" s="7" t="s">
        <v>39</v>
      </c>
      <c r="BS73" s="7" t="s">
        <v>23</v>
      </c>
      <c r="BT73" s="7" t="s">
        <v>123</v>
      </c>
      <c r="BU73" s="7" t="s">
        <v>41</v>
      </c>
      <c r="BV73" s="7" t="s">
        <v>106</v>
      </c>
      <c r="BW73" s="7" t="s">
        <v>137</v>
      </c>
      <c r="BX73" s="7" t="s">
        <v>103</v>
      </c>
      <c r="BY73" s="7" t="s">
        <v>124</v>
      </c>
      <c r="BZ73" s="7" t="s">
        <v>136</v>
      </c>
      <c r="CA73" s="7" t="s">
        <v>48</v>
      </c>
      <c r="CB73" s="7" t="s">
        <v>8</v>
      </c>
      <c r="CC73" s="7" t="s">
        <v>111</v>
      </c>
      <c r="CD73" s="7" t="s">
        <v>106</v>
      </c>
      <c r="CE73" s="7" t="s">
        <v>47</v>
      </c>
      <c r="CF73" s="7" t="s">
        <v>126</v>
      </c>
      <c r="CG73" s="7" t="s">
        <v>116</v>
      </c>
      <c r="CH73" s="7" t="s">
        <v>53</v>
      </c>
      <c r="CI73" s="7" t="s">
        <v>32</v>
      </c>
      <c r="CJ73" s="7" t="s">
        <v>32</v>
      </c>
      <c r="CK73" s="7" t="s">
        <v>62</v>
      </c>
      <c r="CL73" s="7" t="s">
        <v>43</v>
      </c>
      <c r="CM73" s="7" t="s">
        <v>59</v>
      </c>
      <c r="CN73" s="7" t="s">
        <v>111</v>
      </c>
      <c r="CO73" s="7" t="s">
        <v>134</v>
      </c>
      <c r="CP73" s="7" t="s">
        <v>107</v>
      </c>
      <c r="CQ73" s="7" t="s">
        <v>19</v>
      </c>
      <c r="CR73" s="7" t="s">
        <v>8</v>
      </c>
      <c r="CS73" s="7" t="s">
        <v>8</v>
      </c>
      <c r="CT73" s="7" t="s">
        <v>138</v>
      </c>
      <c r="CU73" s="7" t="s">
        <v>138</v>
      </c>
      <c r="CV73" s="7" t="s">
        <v>8</v>
      </c>
      <c r="CW73" s="7" t="s">
        <v>9</v>
      </c>
      <c r="CX73" s="7" t="s">
        <v>41</v>
      </c>
      <c r="CY73" s="7" t="s">
        <v>59</v>
      </c>
      <c r="CZ73" s="7" t="s">
        <v>29</v>
      </c>
      <c r="DA73" s="7" t="s">
        <v>58</v>
      </c>
      <c r="DB73" s="7" t="s">
        <v>118</v>
      </c>
      <c r="DC73" s="7" t="s">
        <v>106</v>
      </c>
      <c r="DD73" s="7" t="s">
        <v>37</v>
      </c>
      <c r="DE73" s="7" t="s">
        <v>39</v>
      </c>
      <c r="DF73" s="7" t="s">
        <v>62</v>
      </c>
      <c r="DG73" s="7" t="s">
        <v>19</v>
      </c>
      <c r="DH73" s="7" t="s">
        <v>19</v>
      </c>
      <c r="DI73" s="7" t="s">
        <v>4</v>
      </c>
      <c r="DJ73" s="7" t="s">
        <v>4</v>
      </c>
      <c r="DK73" s="7" t="s">
        <v>19</v>
      </c>
      <c r="DL73" s="7" t="s">
        <v>19</v>
      </c>
      <c r="DM73" s="7" t="s">
        <v>39</v>
      </c>
      <c r="DN73" s="7" t="s">
        <v>134</v>
      </c>
      <c r="DO73" s="7" t="s">
        <v>119</v>
      </c>
      <c r="DP73" s="7" t="s">
        <v>39</v>
      </c>
      <c r="DQ73" s="7" t="s">
        <v>0</v>
      </c>
      <c r="DR73" s="7" t="s">
        <v>63</v>
      </c>
      <c r="DS73" s="7" t="s">
        <v>27</v>
      </c>
      <c r="DT73" s="7" t="s">
        <v>58</v>
      </c>
      <c r="DU73" s="7" t="s">
        <v>48</v>
      </c>
      <c r="DV73" s="7" t="s">
        <v>4</v>
      </c>
      <c r="DW73" s="7" t="s">
        <v>4</v>
      </c>
      <c r="DX73" s="7" t="s">
        <v>31</v>
      </c>
      <c r="DY73" s="7" t="s">
        <v>0</v>
      </c>
      <c r="DZ73" s="7" t="s">
        <v>61</v>
      </c>
      <c r="EA73" s="7" t="s">
        <v>58</v>
      </c>
      <c r="EB73" s="7" t="s">
        <v>62</v>
      </c>
      <c r="EC73" s="7" t="s">
        <v>43</v>
      </c>
      <c r="ED73" s="7" t="s">
        <v>27</v>
      </c>
      <c r="EE73" s="7" t="s">
        <v>31</v>
      </c>
      <c r="EF73" s="7" t="s">
        <v>31</v>
      </c>
      <c r="EG73" s="7" t="s">
        <v>31</v>
      </c>
      <c r="EH73" s="7" t="s">
        <v>9</v>
      </c>
      <c r="EI73" s="7" t="s">
        <v>18</v>
      </c>
      <c r="EJ73" s="7" t="s">
        <v>18</v>
      </c>
    </row>
    <row r="74" spans="1:140" ht="12.75" x14ac:dyDescent="0.2">
      <c r="A74" s="12">
        <v>61</v>
      </c>
      <c r="B74" s="8" t="s">
        <v>120</v>
      </c>
      <c r="C74" s="7" t="s">
        <v>125</v>
      </c>
      <c r="D74" s="7" t="s">
        <v>125</v>
      </c>
      <c r="E74" s="7" t="s">
        <v>129</v>
      </c>
      <c r="F74" s="7" t="s">
        <v>84</v>
      </c>
      <c r="G74" s="7" t="s">
        <v>122</v>
      </c>
      <c r="H74" s="7" t="s">
        <v>108</v>
      </c>
      <c r="I74" s="7" t="s">
        <v>109</v>
      </c>
      <c r="J74" s="7" t="s">
        <v>115</v>
      </c>
      <c r="K74" s="7" t="s">
        <v>130</v>
      </c>
      <c r="L74" s="7" t="s">
        <v>96</v>
      </c>
      <c r="M74" s="7" t="s">
        <v>32</v>
      </c>
      <c r="N74" s="7" t="s">
        <v>122</v>
      </c>
      <c r="O74" s="7" t="s">
        <v>96</v>
      </c>
      <c r="P74" s="7" t="s">
        <v>112</v>
      </c>
      <c r="Q74" s="7" t="s">
        <v>112</v>
      </c>
      <c r="R74" s="7" t="s">
        <v>84</v>
      </c>
      <c r="S74" s="7" t="s">
        <v>122</v>
      </c>
      <c r="T74" s="7" t="s">
        <v>129</v>
      </c>
      <c r="U74" s="7" t="s">
        <v>122</v>
      </c>
      <c r="V74" s="7" t="s">
        <v>125</v>
      </c>
      <c r="W74" s="7" t="s">
        <v>112</v>
      </c>
      <c r="X74" s="7" t="s">
        <v>137</v>
      </c>
      <c r="Y74" s="7" t="s">
        <v>138</v>
      </c>
      <c r="Z74" s="7" t="s">
        <v>112</v>
      </c>
      <c r="AA74" s="7" t="s">
        <v>91</v>
      </c>
      <c r="AB74" s="7" t="s">
        <v>72</v>
      </c>
      <c r="AC74" s="7" t="s">
        <v>84</v>
      </c>
      <c r="AD74" s="7" t="s">
        <v>126</v>
      </c>
      <c r="AE74" s="7" t="s">
        <v>111</v>
      </c>
      <c r="AF74" s="7" t="s">
        <v>96</v>
      </c>
      <c r="AG74" s="7" t="s">
        <v>91</v>
      </c>
      <c r="AH74" s="7" t="s">
        <v>90</v>
      </c>
      <c r="AI74" s="7" t="s">
        <v>108</v>
      </c>
      <c r="AJ74" s="7" t="s">
        <v>111</v>
      </c>
      <c r="AK74" s="7" t="s">
        <v>111</v>
      </c>
      <c r="AL74" s="7" t="s">
        <v>84</v>
      </c>
      <c r="AM74" s="7" t="s">
        <v>84</v>
      </c>
      <c r="AN74" s="7" t="s">
        <v>8</v>
      </c>
      <c r="AO74" s="7" t="s">
        <v>19</v>
      </c>
      <c r="AP74" s="7" t="s">
        <v>138</v>
      </c>
      <c r="AQ74" s="7" t="s">
        <v>119</v>
      </c>
      <c r="AR74" s="7" t="s">
        <v>134</v>
      </c>
      <c r="AS74" s="7" t="s">
        <v>119</v>
      </c>
      <c r="AT74" s="7" t="s">
        <v>134</v>
      </c>
      <c r="AU74" s="7" t="s">
        <v>8</v>
      </c>
      <c r="AV74" s="7" t="s">
        <v>116</v>
      </c>
      <c r="AW74" s="7" t="s">
        <v>59</v>
      </c>
      <c r="AX74" s="7" t="s">
        <v>59</v>
      </c>
      <c r="AY74" s="7" t="s">
        <v>48</v>
      </c>
      <c r="AZ74" s="7" t="s">
        <v>123</v>
      </c>
      <c r="BA74" s="7" t="s">
        <v>134</v>
      </c>
      <c r="BB74" s="7" t="s">
        <v>111</v>
      </c>
      <c r="BC74" s="7" t="s">
        <v>137</v>
      </c>
      <c r="BD74" s="7" t="s">
        <v>137</v>
      </c>
      <c r="BE74" s="7" t="s">
        <v>102</v>
      </c>
      <c r="BF74" s="7" t="s">
        <v>101</v>
      </c>
      <c r="BG74" s="7" t="s">
        <v>103</v>
      </c>
      <c r="BH74" s="7" t="s">
        <v>103</v>
      </c>
      <c r="BI74" s="7" t="s">
        <v>101</v>
      </c>
      <c r="BJ74" s="7" t="s">
        <v>111</v>
      </c>
      <c r="BK74" s="7" t="s">
        <v>64</v>
      </c>
      <c r="BL74" s="7" t="s">
        <v>32</v>
      </c>
      <c r="BM74" s="7" t="s">
        <v>91</v>
      </c>
      <c r="BN74" s="7" t="s">
        <v>8</v>
      </c>
      <c r="BO74" s="7" t="s">
        <v>123</v>
      </c>
      <c r="BP74" s="7" t="s">
        <v>47</v>
      </c>
      <c r="BQ74" s="7" t="s">
        <v>106</v>
      </c>
      <c r="BR74" s="7" t="s">
        <v>19</v>
      </c>
      <c r="BS74" s="7" t="s">
        <v>39</v>
      </c>
      <c r="BT74" s="7" t="s">
        <v>126</v>
      </c>
      <c r="BU74" s="7" t="s">
        <v>106</v>
      </c>
      <c r="BV74" s="7" t="s">
        <v>120</v>
      </c>
      <c r="BW74" s="7" t="s">
        <v>113</v>
      </c>
      <c r="BX74" s="7" t="s">
        <v>137</v>
      </c>
      <c r="BY74" s="7" t="s">
        <v>120</v>
      </c>
      <c r="BZ74" s="7" t="s">
        <v>123</v>
      </c>
      <c r="CA74" s="7" t="s">
        <v>53</v>
      </c>
      <c r="CB74" s="7" t="s">
        <v>32</v>
      </c>
      <c r="CC74" s="7" t="s">
        <v>130</v>
      </c>
      <c r="CD74" s="7" t="s">
        <v>126</v>
      </c>
      <c r="CE74" s="7" t="s">
        <v>106</v>
      </c>
      <c r="CF74" s="7" t="s">
        <v>102</v>
      </c>
      <c r="CG74" s="7" t="s">
        <v>109</v>
      </c>
      <c r="CH74" s="7" t="s">
        <v>47</v>
      </c>
      <c r="CI74" s="7" t="s">
        <v>41</v>
      </c>
      <c r="CJ74" s="7" t="s">
        <v>41</v>
      </c>
      <c r="CK74" s="7" t="s">
        <v>4</v>
      </c>
      <c r="CL74" s="7" t="s">
        <v>19</v>
      </c>
      <c r="CM74" s="7" t="s">
        <v>37</v>
      </c>
      <c r="CN74" s="7" t="s">
        <v>130</v>
      </c>
      <c r="CO74" s="7" t="s">
        <v>94</v>
      </c>
      <c r="CP74" s="7" t="s">
        <v>127</v>
      </c>
      <c r="CQ74" s="7" t="s">
        <v>8</v>
      </c>
      <c r="CR74" s="7" t="s">
        <v>32</v>
      </c>
      <c r="CS74" s="7" t="s">
        <v>32</v>
      </c>
      <c r="CT74" s="7" t="s">
        <v>115</v>
      </c>
      <c r="CU74" s="7" t="s">
        <v>131</v>
      </c>
      <c r="CV74" s="7" t="s">
        <v>48</v>
      </c>
      <c r="CW74" s="7" t="s">
        <v>62</v>
      </c>
      <c r="CX74" s="7" t="s">
        <v>37</v>
      </c>
      <c r="CY74" s="7" t="s">
        <v>47</v>
      </c>
      <c r="CZ74" s="7" t="s">
        <v>43</v>
      </c>
      <c r="DA74" s="7" t="s">
        <v>39</v>
      </c>
      <c r="DB74" s="7" t="s">
        <v>126</v>
      </c>
      <c r="DC74" s="7" t="s">
        <v>120</v>
      </c>
      <c r="DD74" s="7" t="s">
        <v>118</v>
      </c>
      <c r="DE74" s="7" t="s">
        <v>64</v>
      </c>
      <c r="DF74" s="7" t="s">
        <v>39</v>
      </c>
      <c r="DG74" s="7" t="s">
        <v>48</v>
      </c>
      <c r="DH74" s="7" t="s">
        <v>8</v>
      </c>
      <c r="DI74" s="7" t="s">
        <v>64</v>
      </c>
      <c r="DJ74" s="7" t="s">
        <v>43</v>
      </c>
      <c r="DK74" s="7" t="s">
        <v>8</v>
      </c>
      <c r="DL74" s="7" t="s">
        <v>48</v>
      </c>
      <c r="DM74" s="7" t="s">
        <v>19</v>
      </c>
      <c r="DN74" s="7" t="s">
        <v>94</v>
      </c>
      <c r="DO74" s="7" t="s">
        <v>103</v>
      </c>
      <c r="DP74" s="7" t="s">
        <v>19</v>
      </c>
      <c r="DQ74" s="7" t="s">
        <v>18</v>
      </c>
      <c r="DR74" s="7" t="s">
        <v>29</v>
      </c>
      <c r="DS74" s="7" t="s">
        <v>55</v>
      </c>
      <c r="DT74" s="7" t="s">
        <v>39</v>
      </c>
      <c r="DU74" s="7" t="s">
        <v>53</v>
      </c>
      <c r="DV74" s="7" t="s">
        <v>64</v>
      </c>
      <c r="DW74" s="7" t="s">
        <v>64</v>
      </c>
      <c r="DX74" s="7" t="s">
        <v>27</v>
      </c>
      <c r="DY74" s="7" t="s">
        <v>9</v>
      </c>
      <c r="DZ74" s="7" t="s">
        <v>4</v>
      </c>
      <c r="EA74" s="7" t="s">
        <v>39</v>
      </c>
      <c r="EB74" s="7" t="s">
        <v>4</v>
      </c>
      <c r="EC74" s="7" t="s">
        <v>19</v>
      </c>
      <c r="ED74" s="7" t="s">
        <v>62</v>
      </c>
      <c r="EE74" s="7" t="s">
        <v>27</v>
      </c>
      <c r="EF74" s="7" t="s">
        <v>27</v>
      </c>
      <c r="EG74" s="7" t="s">
        <v>27</v>
      </c>
      <c r="EH74" s="7" t="s">
        <v>62</v>
      </c>
      <c r="EI74" s="7" t="s">
        <v>63</v>
      </c>
      <c r="EJ74" s="7" t="s">
        <v>63</v>
      </c>
    </row>
    <row r="75" spans="1:140" ht="12.75" x14ac:dyDescent="0.2">
      <c r="A75" s="12">
        <v>62</v>
      </c>
      <c r="B75" s="8" t="s">
        <v>121</v>
      </c>
      <c r="C75" s="7" t="s">
        <v>92</v>
      </c>
      <c r="D75" s="7" t="s">
        <v>92</v>
      </c>
      <c r="E75" s="7" t="s">
        <v>73</v>
      </c>
      <c r="F75" s="7" t="s">
        <v>95</v>
      </c>
      <c r="G75" s="7" t="s">
        <v>117</v>
      </c>
      <c r="H75" s="7" t="s">
        <v>133</v>
      </c>
      <c r="I75" s="7" t="s">
        <v>105</v>
      </c>
      <c r="J75" s="7" t="s">
        <v>83</v>
      </c>
      <c r="K75" s="7" t="s">
        <v>85</v>
      </c>
      <c r="L75" s="7" t="s">
        <v>93</v>
      </c>
      <c r="M75" s="7" t="s">
        <v>134</v>
      </c>
      <c r="N75" s="7" t="s">
        <v>87</v>
      </c>
      <c r="O75" s="7" t="s">
        <v>87</v>
      </c>
      <c r="P75" s="7" t="s">
        <v>86</v>
      </c>
      <c r="Q75" s="7" t="s">
        <v>86</v>
      </c>
      <c r="R75" s="7" t="s">
        <v>69</v>
      </c>
      <c r="S75" s="7" t="s">
        <v>117</v>
      </c>
      <c r="T75" s="7" t="s">
        <v>73</v>
      </c>
      <c r="U75" s="7" t="s">
        <v>87</v>
      </c>
      <c r="V75" s="7" t="s">
        <v>69</v>
      </c>
      <c r="W75" s="7" t="s">
        <v>86</v>
      </c>
      <c r="X75" s="7" t="s">
        <v>129</v>
      </c>
      <c r="Y75" s="7" t="s">
        <v>100</v>
      </c>
      <c r="Z75" s="7" t="s">
        <v>121</v>
      </c>
      <c r="AA75" s="7" t="s">
        <v>71</v>
      </c>
      <c r="AB75" s="7" t="s">
        <v>92</v>
      </c>
      <c r="AC75" s="7" t="s">
        <v>95</v>
      </c>
      <c r="AD75" s="7" t="s">
        <v>115</v>
      </c>
      <c r="AE75" s="7" t="s">
        <v>84</v>
      </c>
      <c r="AF75" s="7" t="s">
        <v>133</v>
      </c>
      <c r="AG75" s="7" t="s">
        <v>71</v>
      </c>
      <c r="AH75" s="7" t="s">
        <v>91</v>
      </c>
      <c r="AI75" s="7" t="s">
        <v>132</v>
      </c>
      <c r="AJ75" s="7" t="s">
        <v>125</v>
      </c>
      <c r="AK75" s="7" t="s">
        <v>72</v>
      </c>
      <c r="AL75" s="7" t="s">
        <v>95</v>
      </c>
      <c r="AM75" s="7" t="s">
        <v>95</v>
      </c>
      <c r="AN75" s="7" t="s">
        <v>123</v>
      </c>
      <c r="AO75" s="7" t="s">
        <v>118</v>
      </c>
      <c r="AP75" s="7" t="s">
        <v>121</v>
      </c>
      <c r="AQ75" s="7" t="s">
        <v>116</v>
      </c>
      <c r="AR75" s="7" t="s">
        <v>131</v>
      </c>
      <c r="AS75" s="7" t="s">
        <v>91</v>
      </c>
      <c r="AT75" s="7" t="s">
        <v>91</v>
      </c>
      <c r="AU75" s="7" t="s">
        <v>123</v>
      </c>
      <c r="AV75" s="7" t="s">
        <v>132</v>
      </c>
      <c r="AW75" s="7" t="s">
        <v>107</v>
      </c>
      <c r="AX75" s="7" t="s">
        <v>107</v>
      </c>
      <c r="AY75" s="7" t="s">
        <v>126</v>
      </c>
      <c r="AZ75" s="7" t="s">
        <v>138</v>
      </c>
      <c r="BA75" s="7" t="s">
        <v>131</v>
      </c>
      <c r="BB75" s="7" t="s">
        <v>125</v>
      </c>
      <c r="BC75" s="7" t="s">
        <v>129</v>
      </c>
      <c r="BD75" s="7" t="s">
        <v>85</v>
      </c>
      <c r="BE75" s="7" t="s">
        <v>108</v>
      </c>
      <c r="BF75" s="7" t="s">
        <v>109</v>
      </c>
      <c r="BG75" s="7" t="s">
        <v>122</v>
      </c>
      <c r="BH75" s="7" t="s">
        <v>122</v>
      </c>
      <c r="BI75" s="7" t="s">
        <v>84</v>
      </c>
      <c r="BJ75" s="7" t="s">
        <v>84</v>
      </c>
      <c r="BK75" s="7" t="s">
        <v>37</v>
      </c>
      <c r="BL75" s="7" t="s">
        <v>134</v>
      </c>
      <c r="BM75" s="7" t="s">
        <v>132</v>
      </c>
      <c r="BN75" s="7" t="s">
        <v>123</v>
      </c>
      <c r="BO75" s="7" t="s">
        <v>138</v>
      </c>
      <c r="BP75" s="7" t="s">
        <v>111</v>
      </c>
      <c r="BQ75" s="7" t="s">
        <v>137</v>
      </c>
      <c r="BR75" s="7" t="s">
        <v>106</v>
      </c>
      <c r="BS75" s="7" t="s">
        <v>41</v>
      </c>
      <c r="BT75" s="7" t="s">
        <v>115</v>
      </c>
      <c r="BU75" s="7" t="s">
        <v>137</v>
      </c>
      <c r="BV75" s="7" t="s">
        <v>113</v>
      </c>
      <c r="BW75" s="7" t="s">
        <v>121</v>
      </c>
      <c r="BX75" s="7" t="s">
        <v>129</v>
      </c>
      <c r="BY75" s="7" t="s">
        <v>113</v>
      </c>
      <c r="BZ75" s="7" t="s">
        <v>138</v>
      </c>
      <c r="CA75" s="7" t="s">
        <v>102</v>
      </c>
      <c r="CB75" s="7" t="s">
        <v>119</v>
      </c>
      <c r="CC75" s="7" t="s">
        <v>85</v>
      </c>
      <c r="CD75" s="7" t="s">
        <v>112</v>
      </c>
      <c r="CE75" s="7" t="s">
        <v>137</v>
      </c>
      <c r="CF75" s="7" t="s">
        <v>108</v>
      </c>
      <c r="CG75" s="7" t="s">
        <v>105</v>
      </c>
      <c r="CH75" s="7" t="s">
        <v>101</v>
      </c>
      <c r="CI75" s="7" t="s">
        <v>103</v>
      </c>
      <c r="CJ75" s="7" t="s">
        <v>103</v>
      </c>
      <c r="CK75" s="7" t="s">
        <v>59</v>
      </c>
      <c r="CL75" s="7" t="s">
        <v>106</v>
      </c>
      <c r="CM75" s="7" t="s">
        <v>111</v>
      </c>
      <c r="CN75" s="7" t="s">
        <v>100</v>
      </c>
      <c r="CO75" s="7" t="s">
        <v>122</v>
      </c>
      <c r="CP75" s="7" t="s">
        <v>84</v>
      </c>
      <c r="CQ75" s="7" t="s">
        <v>120</v>
      </c>
      <c r="CR75" s="7" t="s">
        <v>119</v>
      </c>
      <c r="CS75" s="7" t="s">
        <v>90</v>
      </c>
      <c r="CT75" s="7" t="s">
        <v>83</v>
      </c>
      <c r="CU75" s="7" t="s">
        <v>76</v>
      </c>
      <c r="CV75" s="7" t="s">
        <v>126</v>
      </c>
      <c r="CW75" s="7" t="s">
        <v>32</v>
      </c>
      <c r="CX75" s="7" t="s">
        <v>111</v>
      </c>
      <c r="CY75" s="7" t="s">
        <v>127</v>
      </c>
      <c r="CZ75" s="7" t="s">
        <v>47</v>
      </c>
      <c r="DA75" s="7" t="s">
        <v>41</v>
      </c>
      <c r="DB75" s="7" t="s">
        <v>112</v>
      </c>
      <c r="DC75" s="7" t="s">
        <v>112</v>
      </c>
      <c r="DD75" s="7" t="s">
        <v>130</v>
      </c>
      <c r="DE75" s="7" t="s">
        <v>37</v>
      </c>
      <c r="DF75" s="7" t="s">
        <v>59</v>
      </c>
      <c r="DG75" s="7" t="s">
        <v>126</v>
      </c>
      <c r="DH75" s="7" t="s">
        <v>120</v>
      </c>
      <c r="DI75" s="7" t="s">
        <v>47</v>
      </c>
      <c r="DJ75" s="7" t="s">
        <v>47</v>
      </c>
      <c r="DK75" s="7" t="s">
        <v>120</v>
      </c>
      <c r="DL75" s="7" t="s">
        <v>126</v>
      </c>
      <c r="DM75" s="7" t="s">
        <v>136</v>
      </c>
      <c r="DN75" s="7" t="s">
        <v>96</v>
      </c>
      <c r="DO75" s="7" t="s">
        <v>122</v>
      </c>
      <c r="DP75" s="7" t="s">
        <v>136</v>
      </c>
      <c r="DQ75" s="7" t="s">
        <v>19</v>
      </c>
      <c r="DR75" s="7" t="s">
        <v>53</v>
      </c>
      <c r="DS75" s="7" t="s">
        <v>32</v>
      </c>
      <c r="DT75" s="7" t="s">
        <v>41</v>
      </c>
      <c r="DU75" s="7" t="s">
        <v>102</v>
      </c>
      <c r="DV75" s="7" t="s">
        <v>37</v>
      </c>
      <c r="DW75" s="7" t="s">
        <v>37</v>
      </c>
      <c r="DX75" s="7" t="s">
        <v>8</v>
      </c>
      <c r="DY75" s="7" t="s">
        <v>8</v>
      </c>
      <c r="DZ75" s="7" t="s">
        <v>59</v>
      </c>
      <c r="EA75" s="7" t="s">
        <v>41</v>
      </c>
      <c r="EB75" s="7" t="s">
        <v>59</v>
      </c>
      <c r="EC75" s="7" t="s">
        <v>106</v>
      </c>
      <c r="ED75" s="7" t="s">
        <v>32</v>
      </c>
      <c r="EE75" s="7" t="s">
        <v>8</v>
      </c>
      <c r="EF75" s="7" t="s">
        <v>8</v>
      </c>
      <c r="EG75" s="7" t="s">
        <v>8</v>
      </c>
      <c r="EH75" s="7" t="s">
        <v>48</v>
      </c>
      <c r="EI75" s="7" t="s">
        <v>48</v>
      </c>
      <c r="EJ75" s="7" t="s">
        <v>48</v>
      </c>
    </row>
    <row r="76" spans="1:140" ht="12.75" x14ac:dyDescent="0.2">
      <c r="A76" s="12">
        <v>63</v>
      </c>
      <c r="B76" s="8" t="s">
        <v>122</v>
      </c>
      <c r="C76" s="7" t="s">
        <v>87</v>
      </c>
      <c r="D76" s="7" t="s">
        <v>87</v>
      </c>
      <c r="E76" s="7" t="s">
        <v>117</v>
      </c>
      <c r="F76" s="7" t="s">
        <v>133</v>
      </c>
      <c r="G76" s="7" t="s">
        <v>132</v>
      </c>
      <c r="H76" s="7" t="s">
        <v>86</v>
      </c>
      <c r="I76" s="7" t="s">
        <v>132</v>
      </c>
      <c r="J76" s="7" t="s">
        <v>85</v>
      </c>
      <c r="K76" s="7" t="s">
        <v>84</v>
      </c>
      <c r="L76" s="7" t="s">
        <v>83</v>
      </c>
      <c r="M76" s="7" t="s">
        <v>123</v>
      </c>
      <c r="N76" s="7" t="s">
        <v>76</v>
      </c>
      <c r="O76" s="7" t="s">
        <v>83</v>
      </c>
      <c r="P76" s="7" t="s">
        <v>85</v>
      </c>
      <c r="Q76" s="7" t="s">
        <v>85</v>
      </c>
      <c r="R76" s="7" t="s">
        <v>93</v>
      </c>
      <c r="S76" s="7" t="s">
        <v>71</v>
      </c>
      <c r="T76" s="7" t="s">
        <v>117</v>
      </c>
      <c r="U76" s="7" t="s">
        <v>71</v>
      </c>
      <c r="V76" s="7" t="s">
        <v>93</v>
      </c>
      <c r="W76" s="7" t="s">
        <v>129</v>
      </c>
      <c r="X76" s="7" t="s">
        <v>109</v>
      </c>
      <c r="Y76" s="7" t="s">
        <v>125</v>
      </c>
      <c r="Z76" s="7" t="s">
        <v>129</v>
      </c>
      <c r="AA76" s="7" t="s">
        <v>121</v>
      </c>
      <c r="AB76" s="7" t="s">
        <v>87</v>
      </c>
      <c r="AC76" s="7" t="s">
        <v>133</v>
      </c>
      <c r="AD76" s="7" t="s">
        <v>130</v>
      </c>
      <c r="AE76" s="7" t="s">
        <v>96</v>
      </c>
      <c r="AF76" s="7" t="s">
        <v>86</v>
      </c>
      <c r="AG76" s="7" t="s">
        <v>100</v>
      </c>
      <c r="AH76" s="7" t="s">
        <v>138</v>
      </c>
      <c r="AI76" s="7" t="s">
        <v>121</v>
      </c>
      <c r="AJ76" s="7" t="s">
        <v>122</v>
      </c>
      <c r="AK76" s="7" t="s">
        <v>122</v>
      </c>
      <c r="AL76" s="7" t="s">
        <v>132</v>
      </c>
      <c r="AM76" s="7" t="s">
        <v>133</v>
      </c>
      <c r="AN76" s="7" t="s">
        <v>37</v>
      </c>
      <c r="AO76" s="7" t="s">
        <v>47</v>
      </c>
      <c r="AP76" s="7" t="s">
        <v>125</v>
      </c>
      <c r="AQ76" s="7" t="s">
        <v>113</v>
      </c>
      <c r="AR76" s="7" t="s">
        <v>138</v>
      </c>
      <c r="AS76" s="7" t="s">
        <v>113</v>
      </c>
      <c r="AT76" s="7" t="s">
        <v>138</v>
      </c>
      <c r="AU76" s="7" t="s">
        <v>37</v>
      </c>
      <c r="AV76" s="7" t="s">
        <v>121</v>
      </c>
      <c r="AW76" s="7" t="s">
        <v>126</v>
      </c>
      <c r="AX76" s="7" t="s">
        <v>126</v>
      </c>
      <c r="AY76" s="7" t="s">
        <v>118</v>
      </c>
      <c r="AZ76" s="7" t="s">
        <v>111</v>
      </c>
      <c r="BA76" s="7" t="s">
        <v>138</v>
      </c>
      <c r="BB76" s="7" t="s">
        <v>96</v>
      </c>
      <c r="BC76" s="7" t="s">
        <v>122</v>
      </c>
      <c r="BD76" s="7" t="s">
        <v>84</v>
      </c>
      <c r="BE76" s="7" t="s">
        <v>112</v>
      </c>
      <c r="BF76" s="7" t="s">
        <v>116</v>
      </c>
      <c r="BG76" s="7" t="s">
        <v>91</v>
      </c>
      <c r="BH76" s="7" t="s">
        <v>91</v>
      </c>
      <c r="BI76" s="7" t="s">
        <v>108</v>
      </c>
      <c r="BJ76" s="7" t="s">
        <v>96</v>
      </c>
      <c r="BK76" s="7" t="s">
        <v>59</v>
      </c>
      <c r="BL76" s="7" t="s">
        <v>123</v>
      </c>
      <c r="BM76" s="7" t="s">
        <v>121</v>
      </c>
      <c r="BN76" s="7" t="s">
        <v>37</v>
      </c>
      <c r="BO76" s="7" t="s">
        <v>111</v>
      </c>
      <c r="BP76" s="7" t="s">
        <v>107</v>
      </c>
      <c r="BQ76" s="7" t="s">
        <v>101</v>
      </c>
      <c r="BR76" s="7" t="s">
        <v>41</v>
      </c>
      <c r="BS76" s="7" t="s">
        <v>32</v>
      </c>
      <c r="BT76" s="7" t="s">
        <v>130</v>
      </c>
      <c r="BU76" s="7" t="s">
        <v>103</v>
      </c>
      <c r="BV76" s="7" t="s">
        <v>137</v>
      </c>
      <c r="BW76" s="7" t="s">
        <v>129</v>
      </c>
      <c r="BX76" s="7" t="s">
        <v>122</v>
      </c>
      <c r="BY76" s="7" t="s">
        <v>111</v>
      </c>
      <c r="BZ76" s="7" t="s">
        <v>111</v>
      </c>
      <c r="CA76" s="7" t="s">
        <v>120</v>
      </c>
      <c r="CB76" s="7" t="s">
        <v>120</v>
      </c>
      <c r="CC76" s="7" t="s">
        <v>84</v>
      </c>
      <c r="CD76" s="7" t="s">
        <v>137</v>
      </c>
      <c r="CE76" s="7" t="s">
        <v>101</v>
      </c>
      <c r="CF76" s="7" t="s">
        <v>112</v>
      </c>
      <c r="CG76" s="7" t="s">
        <v>132</v>
      </c>
      <c r="CH76" s="7" t="s">
        <v>102</v>
      </c>
      <c r="CI76" s="7" t="s">
        <v>134</v>
      </c>
      <c r="CJ76" s="7" t="s">
        <v>119</v>
      </c>
      <c r="CK76" s="7" t="s">
        <v>48</v>
      </c>
      <c r="CL76" s="7" t="s">
        <v>47</v>
      </c>
      <c r="CM76" s="7" t="s">
        <v>94</v>
      </c>
      <c r="CN76" s="7" t="s">
        <v>84</v>
      </c>
      <c r="CO76" s="7" t="s">
        <v>131</v>
      </c>
      <c r="CP76" s="7" t="s">
        <v>108</v>
      </c>
      <c r="CQ76" s="7" t="s">
        <v>136</v>
      </c>
      <c r="CR76" s="7" t="s">
        <v>120</v>
      </c>
      <c r="CS76" s="7" t="s">
        <v>123</v>
      </c>
      <c r="CT76" s="7" t="s">
        <v>100</v>
      </c>
      <c r="CU76" s="7" t="s">
        <v>100</v>
      </c>
      <c r="CV76" s="7" t="s">
        <v>118</v>
      </c>
      <c r="CW76" s="7" t="s">
        <v>8</v>
      </c>
      <c r="CX76" s="7" t="s">
        <v>94</v>
      </c>
      <c r="CY76" s="7" t="s">
        <v>102</v>
      </c>
      <c r="CZ76" s="7" t="s">
        <v>53</v>
      </c>
      <c r="DA76" s="7" t="s">
        <v>32</v>
      </c>
      <c r="DB76" s="7" t="s">
        <v>137</v>
      </c>
      <c r="DC76" s="7" t="s">
        <v>137</v>
      </c>
      <c r="DD76" s="7" t="s">
        <v>111</v>
      </c>
      <c r="DE76" s="7" t="s">
        <v>59</v>
      </c>
      <c r="DF76" s="7" t="s">
        <v>32</v>
      </c>
      <c r="DG76" s="7" t="s">
        <v>106</v>
      </c>
      <c r="DH76" s="7" t="s">
        <v>136</v>
      </c>
      <c r="DI76" s="7" t="s">
        <v>59</v>
      </c>
      <c r="DJ76" s="7" t="s">
        <v>53</v>
      </c>
      <c r="DK76" s="7" t="s">
        <v>106</v>
      </c>
      <c r="DL76" s="7" t="s">
        <v>106</v>
      </c>
      <c r="DM76" s="7" t="s">
        <v>41</v>
      </c>
      <c r="DN76" s="7" t="s">
        <v>115</v>
      </c>
      <c r="DO76" s="7" t="s">
        <v>91</v>
      </c>
      <c r="DP76" s="7" t="s">
        <v>41</v>
      </c>
      <c r="DQ76" s="7" t="s">
        <v>43</v>
      </c>
      <c r="DR76" s="7" t="s">
        <v>48</v>
      </c>
      <c r="DS76" s="7" t="s">
        <v>8</v>
      </c>
      <c r="DT76" s="7" t="s">
        <v>32</v>
      </c>
      <c r="DU76" s="7" t="s">
        <v>126</v>
      </c>
      <c r="DV76" s="7" t="s">
        <v>59</v>
      </c>
      <c r="DW76" s="7" t="s">
        <v>59</v>
      </c>
      <c r="DX76" s="7" t="s">
        <v>64</v>
      </c>
      <c r="DY76" s="7" t="s">
        <v>64</v>
      </c>
      <c r="DZ76" s="7" t="s">
        <v>48</v>
      </c>
      <c r="EA76" s="7" t="s">
        <v>32</v>
      </c>
      <c r="EB76" s="7" t="s">
        <v>48</v>
      </c>
      <c r="EC76" s="7" t="s">
        <v>41</v>
      </c>
      <c r="ED76" s="7" t="s">
        <v>8</v>
      </c>
      <c r="EE76" s="7" t="s">
        <v>19</v>
      </c>
      <c r="EF76" s="7" t="s">
        <v>19</v>
      </c>
      <c r="EG76" s="7" t="s">
        <v>19</v>
      </c>
      <c r="EH76" s="7" t="s">
        <v>19</v>
      </c>
      <c r="EI76" s="7" t="s">
        <v>19</v>
      </c>
      <c r="EJ76" s="7" t="s">
        <v>19</v>
      </c>
    </row>
    <row r="77" spans="1:140" ht="12.75" x14ac:dyDescent="0.2">
      <c r="A77" s="12">
        <v>64</v>
      </c>
      <c r="B77" s="8" t="s">
        <v>123</v>
      </c>
      <c r="C77" s="7" t="s">
        <v>125</v>
      </c>
      <c r="D77" s="7" t="s">
        <v>84</v>
      </c>
      <c r="E77" s="7" t="s">
        <v>129</v>
      </c>
      <c r="F77" s="7" t="s">
        <v>84</v>
      </c>
      <c r="G77" s="7" t="s">
        <v>122</v>
      </c>
      <c r="H77" s="7" t="s">
        <v>108</v>
      </c>
      <c r="I77" s="7" t="s">
        <v>122</v>
      </c>
      <c r="J77" s="7" t="s">
        <v>112</v>
      </c>
      <c r="K77" s="7" t="s">
        <v>130</v>
      </c>
      <c r="L77" s="7" t="s">
        <v>96</v>
      </c>
      <c r="M77" s="7" t="s">
        <v>32</v>
      </c>
      <c r="N77" s="7" t="s">
        <v>96</v>
      </c>
      <c r="O77" s="7" t="s">
        <v>96</v>
      </c>
      <c r="P77" s="7" t="s">
        <v>112</v>
      </c>
      <c r="Q77" s="7" t="s">
        <v>112</v>
      </c>
      <c r="R77" s="7" t="s">
        <v>84</v>
      </c>
      <c r="S77" s="7" t="s">
        <v>122</v>
      </c>
      <c r="T77" s="7" t="s">
        <v>72</v>
      </c>
      <c r="U77" s="7" t="s">
        <v>122</v>
      </c>
      <c r="V77" s="7" t="s">
        <v>84</v>
      </c>
      <c r="W77" s="7" t="s">
        <v>112</v>
      </c>
      <c r="X77" s="7" t="s">
        <v>137</v>
      </c>
      <c r="Y77" s="7" t="s">
        <v>138</v>
      </c>
      <c r="Z77" s="7" t="s">
        <v>113</v>
      </c>
      <c r="AA77" s="7" t="s">
        <v>91</v>
      </c>
      <c r="AB77" s="7" t="s">
        <v>125</v>
      </c>
      <c r="AC77" s="7" t="s">
        <v>84</v>
      </c>
      <c r="AD77" s="7" t="s">
        <v>126</v>
      </c>
      <c r="AE77" s="7" t="s">
        <v>127</v>
      </c>
      <c r="AF77" s="7" t="s">
        <v>108</v>
      </c>
      <c r="AG77" s="7" t="s">
        <v>131</v>
      </c>
      <c r="AH77" s="7" t="s">
        <v>134</v>
      </c>
      <c r="AI77" s="7" t="s">
        <v>116</v>
      </c>
      <c r="AJ77" s="7" t="s">
        <v>111</v>
      </c>
      <c r="AK77" s="7" t="s">
        <v>111</v>
      </c>
      <c r="AL77" s="7" t="s">
        <v>109</v>
      </c>
      <c r="AM77" s="7" t="s">
        <v>109</v>
      </c>
      <c r="AN77" s="7" t="s">
        <v>8</v>
      </c>
      <c r="AO77" s="7" t="s">
        <v>19</v>
      </c>
      <c r="AP77" s="7" t="s">
        <v>138</v>
      </c>
      <c r="AQ77" s="7" t="s">
        <v>119</v>
      </c>
      <c r="AR77" s="7" t="s">
        <v>126</v>
      </c>
      <c r="AS77" s="7" t="s">
        <v>90</v>
      </c>
      <c r="AT77" s="7" t="s">
        <v>134</v>
      </c>
      <c r="AU77" s="7" t="s">
        <v>8</v>
      </c>
      <c r="AV77" s="7" t="s">
        <v>91</v>
      </c>
      <c r="AW77" s="7" t="s">
        <v>59</v>
      </c>
      <c r="AX77" s="7" t="s">
        <v>53</v>
      </c>
      <c r="AY77" s="7" t="s">
        <v>48</v>
      </c>
      <c r="AZ77" s="7" t="s">
        <v>118</v>
      </c>
      <c r="BA77" s="7" t="s">
        <v>134</v>
      </c>
      <c r="BB77" s="7" t="s">
        <v>111</v>
      </c>
      <c r="BC77" s="7" t="s">
        <v>137</v>
      </c>
      <c r="BD77" s="7" t="s">
        <v>137</v>
      </c>
      <c r="BE77" s="7" t="s">
        <v>102</v>
      </c>
      <c r="BF77" s="7" t="s">
        <v>103</v>
      </c>
      <c r="BG77" s="7" t="s">
        <v>103</v>
      </c>
      <c r="BH77" s="7" t="s">
        <v>94</v>
      </c>
      <c r="BI77" s="7" t="s">
        <v>101</v>
      </c>
      <c r="BJ77" s="7" t="s">
        <v>111</v>
      </c>
      <c r="BK77" s="7" t="s">
        <v>64</v>
      </c>
      <c r="BL77" s="7" t="s">
        <v>48</v>
      </c>
      <c r="BM77" s="7" t="s">
        <v>91</v>
      </c>
      <c r="BN77" s="7" t="s">
        <v>19</v>
      </c>
      <c r="BO77" s="7" t="s">
        <v>123</v>
      </c>
      <c r="BP77" s="7" t="s">
        <v>47</v>
      </c>
      <c r="BQ77" s="7" t="s">
        <v>106</v>
      </c>
      <c r="BR77" s="7" t="s">
        <v>19</v>
      </c>
      <c r="BS77" s="7" t="s">
        <v>39</v>
      </c>
      <c r="BT77" s="7" t="s">
        <v>126</v>
      </c>
      <c r="BU77" s="7" t="s">
        <v>124</v>
      </c>
      <c r="BV77" s="7" t="s">
        <v>120</v>
      </c>
      <c r="BW77" s="7" t="s">
        <v>113</v>
      </c>
      <c r="BX77" s="7" t="s">
        <v>111</v>
      </c>
      <c r="BY77" s="7" t="s">
        <v>123</v>
      </c>
      <c r="BZ77" s="7" t="s">
        <v>123</v>
      </c>
      <c r="CA77" s="7" t="s">
        <v>32</v>
      </c>
      <c r="CB77" s="7" t="s">
        <v>32</v>
      </c>
      <c r="CC77" s="7" t="s">
        <v>137</v>
      </c>
      <c r="CD77" s="7" t="s">
        <v>120</v>
      </c>
      <c r="CE77" s="7" t="s">
        <v>106</v>
      </c>
      <c r="CF77" s="7" t="s">
        <v>119</v>
      </c>
      <c r="CG77" s="7" t="s">
        <v>122</v>
      </c>
      <c r="CH77" s="7" t="s">
        <v>41</v>
      </c>
      <c r="CI77" s="7" t="s">
        <v>59</v>
      </c>
      <c r="CJ77" s="7" t="s">
        <v>41</v>
      </c>
      <c r="CK77" s="7" t="s">
        <v>4</v>
      </c>
      <c r="CL77" s="7" t="s">
        <v>19</v>
      </c>
      <c r="CM77" s="7" t="s">
        <v>37</v>
      </c>
      <c r="CN77" s="7" t="s">
        <v>130</v>
      </c>
      <c r="CO77" s="7" t="s">
        <v>94</v>
      </c>
      <c r="CP77" s="7" t="s">
        <v>101</v>
      </c>
      <c r="CQ77" s="7" t="s">
        <v>8</v>
      </c>
      <c r="CR77" s="7" t="s">
        <v>32</v>
      </c>
      <c r="CS77" s="7" t="s">
        <v>32</v>
      </c>
      <c r="CT77" s="7" t="s">
        <v>115</v>
      </c>
      <c r="CU77" s="7" t="s">
        <v>115</v>
      </c>
      <c r="CV77" s="7" t="s">
        <v>48</v>
      </c>
      <c r="CW77" s="7" t="s">
        <v>62</v>
      </c>
      <c r="CX77" s="7" t="s">
        <v>37</v>
      </c>
      <c r="CY77" s="7" t="s">
        <v>47</v>
      </c>
      <c r="CZ77" s="7" t="s">
        <v>39</v>
      </c>
      <c r="DA77" s="7" t="s">
        <v>39</v>
      </c>
      <c r="DB77" s="7" t="s">
        <v>126</v>
      </c>
      <c r="DC77" s="7" t="s">
        <v>120</v>
      </c>
      <c r="DD77" s="7" t="s">
        <v>118</v>
      </c>
      <c r="DE77" s="7" t="s">
        <v>64</v>
      </c>
      <c r="DF77" s="7" t="s">
        <v>4</v>
      </c>
      <c r="DG77" s="7" t="s">
        <v>8</v>
      </c>
      <c r="DH77" s="7" t="s">
        <v>8</v>
      </c>
      <c r="DI77" s="7" t="s">
        <v>43</v>
      </c>
      <c r="DJ77" s="7" t="s">
        <v>43</v>
      </c>
      <c r="DK77" s="7" t="s">
        <v>8</v>
      </c>
      <c r="DL77" s="7" t="s">
        <v>48</v>
      </c>
      <c r="DM77" s="7" t="s">
        <v>64</v>
      </c>
      <c r="DN77" s="7" t="s">
        <v>107</v>
      </c>
      <c r="DO77" s="7" t="s">
        <v>103</v>
      </c>
      <c r="DP77" s="7" t="s">
        <v>19</v>
      </c>
      <c r="DQ77" s="7" t="s">
        <v>18</v>
      </c>
      <c r="DR77" s="7" t="s">
        <v>58</v>
      </c>
      <c r="DS77" s="7" t="s">
        <v>62</v>
      </c>
      <c r="DT77" s="7" t="s">
        <v>39</v>
      </c>
      <c r="DU77" s="7" t="s">
        <v>53</v>
      </c>
      <c r="DV77" s="7" t="s">
        <v>64</v>
      </c>
      <c r="DW77" s="7" t="s">
        <v>64</v>
      </c>
      <c r="DX77" s="7" t="s">
        <v>9</v>
      </c>
      <c r="DY77" s="7" t="s">
        <v>18</v>
      </c>
      <c r="DZ77" s="7" t="s">
        <v>29</v>
      </c>
      <c r="EA77" s="7" t="s">
        <v>39</v>
      </c>
      <c r="EB77" s="7" t="s">
        <v>4</v>
      </c>
      <c r="EC77" s="7" t="s">
        <v>19</v>
      </c>
      <c r="ED77" s="7" t="s">
        <v>62</v>
      </c>
      <c r="EE77" s="7" t="s">
        <v>27</v>
      </c>
      <c r="EF77" s="7" t="s">
        <v>27</v>
      </c>
      <c r="EG77" s="7" t="s">
        <v>27</v>
      </c>
      <c r="EH77" s="7" t="s">
        <v>61</v>
      </c>
      <c r="EI77" s="7" t="s">
        <v>63</v>
      </c>
      <c r="EJ77" s="7" t="s">
        <v>27</v>
      </c>
    </row>
    <row r="78" spans="1:140" ht="12.75" x14ac:dyDescent="0.2">
      <c r="A78" s="12">
        <v>64</v>
      </c>
      <c r="B78" s="8" t="s">
        <v>124</v>
      </c>
      <c r="C78" s="7" t="s">
        <v>84</v>
      </c>
      <c r="D78" s="7" t="s">
        <v>84</v>
      </c>
      <c r="E78" s="7" t="s">
        <v>72</v>
      </c>
      <c r="F78" s="7" t="s">
        <v>109</v>
      </c>
      <c r="G78" s="7" t="s">
        <v>122</v>
      </c>
      <c r="H78" s="7" t="s">
        <v>116</v>
      </c>
      <c r="I78" s="7" t="s">
        <v>122</v>
      </c>
      <c r="J78" s="7" t="s">
        <v>112</v>
      </c>
      <c r="K78" s="7" t="s">
        <v>137</v>
      </c>
      <c r="L78" s="7" t="s">
        <v>108</v>
      </c>
      <c r="M78" s="7" t="s">
        <v>48</v>
      </c>
      <c r="N78" s="7" t="s">
        <v>96</v>
      </c>
      <c r="O78" s="7" t="s">
        <v>96</v>
      </c>
      <c r="P78" s="7" t="s">
        <v>112</v>
      </c>
      <c r="Q78" s="7" t="s">
        <v>112</v>
      </c>
      <c r="R78" s="7" t="s">
        <v>84</v>
      </c>
      <c r="S78" s="7" t="s">
        <v>122</v>
      </c>
      <c r="T78" s="7" t="s">
        <v>125</v>
      </c>
      <c r="U78" s="7" t="s">
        <v>96</v>
      </c>
      <c r="V78" s="7" t="s">
        <v>84</v>
      </c>
      <c r="W78" s="7" t="s">
        <v>113</v>
      </c>
      <c r="X78" s="7" t="s">
        <v>137</v>
      </c>
      <c r="Y78" s="7" t="s">
        <v>130</v>
      </c>
      <c r="Z78" s="7" t="s">
        <v>113</v>
      </c>
      <c r="AA78" s="7" t="s">
        <v>131</v>
      </c>
      <c r="AB78" s="7" t="s">
        <v>125</v>
      </c>
      <c r="AC78" s="7" t="s">
        <v>84</v>
      </c>
      <c r="AD78" s="7" t="s">
        <v>126</v>
      </c>
      <c r="AE78" s="7" t="s">
        <v>101</v>
      </c>
      <c r="AF78" s="7" t="s">
        <v>108</v>
      </c>
      <c r="AG78" s="7" t="s">
        <v>115</v>
      </c>
      <c r="AH78" s="7" t="s">
        <v>134</v>
      </c>
      <c r="AI78" s="7" t="s">
        <v>91</v>
      </c>
      <c r="AJ78" s="7" t="s">
        <v>111</v>
      </c>
      <c r="AK78" s="7" t="s">
        <v>111</v>
      </c>
      <c r="AL78" s="7" t="s">
        <v>122</v>
      </c>
      <c r="AM78" s="7" t="s">
        <v>109</v>
      </c>
      <c r="AN78" s="7" t="s">
        <v>8</v>
      </c>
      <c r="AO78" s="7" t="s">
        <v>19</v>
      </c>
      <c r="AP78" s="7" t="s">
        <v>138</v>
      </c>
      <c r="AQ78" s="7" t="s">
        <v>90</v>
      </c>
      <c r="AR78" s="7" t="s">
        <v>126</v>
      </c>
      <c r="AS78" s="7" t="s">
        <v>134</v>
      </c>
      <c r="AT78" s="7" t="s">
        <v>126</v>
      </c>
      <c r="AU78" s="7" t="s">
        <v>19</v>
      </c>
      <c r="AV78" s="7" t="s">
        <v>91</v>
      </c>
      <c r="AW78" s="7" t="s">
        <v>53</v>
      </c>
      <c r="AX78" s="7" t="s">
        <v>53</v>
      </c>
      <c r="AY78" s="7" t="s">
        <v>48</v>
      </c>
      <c r="AZ78" s="7" t="s">
        <v>118</v>
      </c>
      <c r="BA78" s="7" t="s">
        <v>126</v>
      </c>
      <c r="BB78" s="7" t="s">
        <v>111</v>
      </c>
      <c r="BC78" s="7" t="s">
        <v>111</v>
      </c>
      <c r="BD78" s="7" t="s">
        <v>137</v>
      </c>
      <c r="BE78" s="7" t="s">
        <v>119</v>
      </c>
      <c r="BF78" s="7" t="s">
        <v>103</v>
      </c>
      <c r="BG78" s="7" t="s">
        <v>103</v>
      </c>
      <c r="BH78" s="7" t="s">
        <v>94</v>
      </c>
      <c r="BI78" s="7" t="s">
        <v>103</v>
      </c>
      <c r="BJ78" s="7" t="s">
        <v>127</v>
      </c>
      <c r="BK78" s="7" t="s">
        <v>64</v>
      </c>
      <c r="BL78" s="7" t="s">
        <v>48</v>
      </c>
      <c r="BM78" s="7" t="s">
        <v>91</v>
      </c>
      <c r="BN78" s="7" t="s">
        <v>19</v>
      </c>
      <c r="BO78" s="7" t="s">
        <v>118</v>
      </c>
      <c r="BP78" s="7" t="s">
        <v>47</v>
      </c>
      <c r="BQ78" s="7" t="s">
        <v>106</v>
      </c>
      <c r="BR78" s="7" t="s">
        <v>19</v>
      </c>
      <c r="BS78" s="7" t="s">
        <v>4</v>
      </c>
      <c r="BT78" s="7" t="s">
        <v>126</v>
      </c>
      <c r="BU78" s="7" t="s">
        <v>136</v>
      </c>
      <c r="BV78" s="7" t="s">
        <v>123</v>
      </c>
      <c r="BW78" s="7" t="s">
        <v>138</v>
      </c>
      <c r="BX78" s="7" t="s">
        <v>111</v>
      </c>
      <c r="BY78" s="7" t="s">
        <v>123</v>
      </c>
      <c r="BZ78" s="7" t="s">
        <v>124</v>
      </c>
      <c r="CA78" s="7" t="s">
        <v>32</v>
      </c>
      <c r="CB78" s="7" t="s">
        <v>32</v>
      </c>
      <c r="CC78" s="7" t="s">
        <v>137</v>
      </c>
      <c r="CD78" s="7" t="s">
        <v>120</v>
      </c>
      <c r="CE78" s="7" t="s">
        <v>136</v>
      </c>
      <c r="CF78" s="7" t="s">
        <v>119</v>
      </c>
      <c r="CG78" s="7" t="s">
        <v>122</v>
      </c>
      <c r="CH78" s="7" t="s">
        <v>41</v>
      </c>
      <c r="CI78" s="7" t="s">
        <v>59</v>
      </c>
      <c r="CJ78" s="7" t="s">
        <v>41</v>
      </c>
      <c r="CK78" s="7" t="s">
        <v>4</v>
      </c>
      <c r="CL78" s="7" t="s">
        <v>19</v>
      </c>
      <c r="CM78" s="7" t="s">
        <v>47</v>
      </c>
      <c r="CN78" s="7" t="s">
        <v>137</v>
      </c>
      <c r="CO78" s="7" t="s">
        <v>107</v>
      </c>
      <c r="CP78" s="7" t="s">
        <v>101</v>
      </c>
      <c r="CQ78" s="7" t="s">
        <v>8</v>
      </c>
      <c r="CR78" s="7" t="s">
        <v>32</v>
      </c>
      <c r="CS78" s="7" t="s">
        <v>32</v>
      </c>
      <c r="CT78" s="7" t="s">
        <v>112</v>
      </c>
      <c r="CU78" s="7" t="s">
        <v>115</v>
      </c>
      <c r="CV78" s="7" t="s">
        <v>48</v>
      </c>
      <c r="CW78" s="7" t="s">
        <v>61</v>
      </c>
      <c r="CX78" s="7" t="s">
        <v>37</v>
      </c>
      <c r="CY78" s="7" t="s">
        <v>41</v>
      </c>
      <c r="CZ78" s="7" t="s">
        <v>39</v>
      </c>
      <c r="DA78" s="7" t="s">
        <v>39</v>
      </c>
      <c r="DB78" s="7" t="s">
        <v>120</v>
      </c>
      <c r="DC78" s="7" t="s">
        <v>120</v>
      </c>
      <c r="DD78" s="7" t="s">
        <v>106</v>
      </c>
      <c r="DE78" s="7" t="s">
        <v>64</v>
      </c>
      <c r="DF78" s="7" t="s">
        <v>4</v>
      </c>
      <c r="DG78" s="7" t="s">
        <v>8</v>
      </c>
      <c r="DH78" s="7" t="s">
        <v>8</v>
      </c>
      <c r="DI78" s="7" t="s">
        <v>43</v>
      </c>
      <c r="DJ78" s="7" t="s">
        <v>39</v>
      </c>
      <c r="DK78" s="7" t="s">
        <v>8</v>
      </c>
      <c r="DL78" s="7" t="s">
        <v>8</v>
      </c>
      <c r="DM78" s="7" t="s">
        <v>64</v>
      </c>
      <c r="DN78" s="7" t="s">
        <v>107</v>
      </c>
      <c r="DO78" s="7" t="s">
        <v>94</v>
      </c>
      <c r="DP78" s="7" t="s">
        <v>64</v>
      </c>
      <c r="DQ78" s="7" t="s">
        <v>31</v>
      </c>
      <c r="DR78" s="7" t="s">
        <v>58</v>
      </c>
      <c r="DS78" s="7" t="s">
        <v>62</v>
      </c>
      <c r="DT78" s="7" t="s">
        <v>39</v>
      </c>
      <c r="DU78" s="7" t="s">
        <v>32</v>
      </c>
      <c r="DV78" s="7" t="s">
        <v>43</v>
      </c>
      <c r="DW78" s="7" t="s">
        <v>43</v>
      </c>
      <c r="DX78" s="7" t="s">
        <v>9</v>
      </c>
      <c r="DY78" s="7" t="s">
        <v>18</v>
      </c>
      <c r="DZ78" s="7" t="s">
        <v>58</v>
      </c>
      <c r="EA78" s="7" t="s">
        <v>39</v>
      </c>
      <c r="EB78" s="7" t="s">
        <v>29</v>
      </c>
      <c r="EC78" s="7" t="s">
        <v>19</v>
      </c>
      <c r="ED78" s="7" t="s">
        <v>62</v>
      </c>
      <c r="EE78" s="7" t="s">
        <v>9</v>
      </c>
      <c r="EF78" s="7" t="s">
        <v>27</v>
      </c>
      <c r="EG78" s="7" t="s">
        <v>27</v>
      </c>
      <c r="EH78" s="7" t="s">
        <v>63</v>
      </c>
      <c r="EI78" s="7" t="s">
        <v>27</v>
      </c>
      <c r="EJ78" s="7" t="s">
        <v>27</v>
      </c>
    </row>
    <row r="79" spans="1:140" ht="12.75" x14ac:dyDescent="0.2">
      <c r="A79" s="12">
        <v>65</v>
      </c>
      <c r="B79" s="8" t="s">
        <v>43</v>
      </c>
      <c r="C79" s="7" t="s">
        <v>113</v>
      </c>
      <c r="D79" s="7" t="s">
        <v>138</v>
      </c>
      <c r="E79" s="7" t="s">
        <v>112</v>
      </c>
      <c r="F79" s="7" t="s">
        <v>130</v>
      </c>
      <c r="G79" s="7" t="s">
        <v>137</v>
      </c>
      <c r="H79" s="7" t="s">
        <v>111</v>
      </c>
      <c r="I79" s="7" t="s">
        <v>137</v>
      </c>
      <c r="J79" s="7" t="s">
        <v>94</v>
      </c>
      <c r="K79" s="7" t="s">
        <v>134</v>
      </c>
      <c r="L79" s="7" t="s">
        <v>111</v>
      </c>
      <c r="M79" s="7" t="s">
        <v>39</v>
      </c>
      <c r="N79" s="7" t="s">
        <v>111</v>
      </c>
      <c r="O79" s="7" t="s">
        <v>111</v>
      </c>
      <c r="P79" s="7" t="s">
        <v>107</v>
      </c>
      <c r="Q79" s="7" t="s">
        <v>107</v>
      </c>
      <c r="R79" s="7" t="s">
        <v>138</v>
      </c>
      <c r="S79" s="7" t="s">
        <v>137</v>
      </c>
      <c r="T79" s="7" t="s">
        <v>112</v>
      </c>
      <c r="U79" s="7" t="s">
        <v>137</v>
      </c>
      <c r="V79" s="7" t="s">
        <v>138</v>
      </c>
      <c r="W79" s="7" t="s">
        <v>107</v>
      </c>
      <c r="X79" s="7" t="s">
        <v>126</v>
      </c>
      <c r="Y79" s="7" t="s">
        <v>90</v>
      </c>
      <c r="Z79" s="7" t="s">
        <v>102</v>
      </c>
      <c r="AA79" s="7" t="s">
        <v>103</v>
      </c>
      <c r="AB79" s="7" t="s">
        <v>113</v>
      </c>
      <c r="AC79" s="7" t="s">
        <v>138</v>
      </c>
      <c r="AD79" s="7" t="s">
        <v>59</v>
      </c>
      <c r="AE79" s="7" t="s">
        <v>123</v>
      </c>
      <c r="AF79" s="7" t="s">
        <v>111</v>
      </c>
      <c r="AG79" s="7" t="s">
        <v>103</v>
      </c>
      <c r="AH79" s="7" t="s">
        <v>41</v>
      </c>
      <c r="AI79" s="7" t="s">
        <v>127</v>
      </c>
      <c r="AJ79" s="7" t="s">
        <v>120</v>
      </c>
      <c r="AK79" s="7" t="s">
        <v>120</v>
      </c>
      <c r="AL79" s="7" t="s">
        <v>130</v>
      </c>
      <c r="AM79" s="7" t="s">
        <v>130</v>
      </c>
      <c r="AN79" s="7" t="s">
        <v>58</v>
      </c>
      <c r="AO79" s="7" t="s">
        <v>62</v>
      </c>
      <c r="AP79" s="7" t="s">
        <v>119</v>
      </c>
      <c r="AQ79" s="7" t="s">
        <v>47</v>
      </c>
      <c r="AR79" s="7" t="s">
        <v>41</v>
      </c>
      <c r="AS79" s="7" t="s">
        <v>41</v>
      </c>
      <c r="AT79" s="7" t="s">
        <v>41</v>
      </c>
      <c r="AU79" s="7" t="s">
        <v>23</v>
      </c>
      <c r="AV79" s="7" t="s">
        <v>101</v>
      </c>
      <c r="AW79" s="7" t="s">
        <v>64</v>
      </c>
      <c r="AX79" s="7" t="s">
        <v>64</v>
      </c>
      <c r="AY79" s="7" t="s">
        <v>4</v>
      </c>
      <c r="AZ79" s="7" t="s">
        <v>32</v>
      </c>
      <c r="BA79" s="7" t="s">
        <v>46</v>
      </c>
      <c r="BB79" s="7" t="s">
        <v>123</v>
      </c>
      <c r="BC79" s="7" t="s">
        <v>126</v>
      </c>
      <c r="BD79" s="7" t="s">
        <v>126</v>
      </c>
      <c r="BE79" s="7" t="s">
        <v>47</v>
      </c>
      <c r="BF79" s="7" t="s">
        <v>106</v>
      </c>
      <c r="BG79" s="7" t="s">
        <v>106</v>
      </c>
      <c r="BH79" s="7" t="s">
        <v>136</v>
      </c>
      <c r="BI79" s="7" t="s">
        <v>118</v>
      </c>
      <c r="BJ79" s="7" t="s">
        <v>123</v>
      </c>
      <c r="BK79" s="7" t="s">
        <v>27</v>
      </c>
      <c r="BL79" s="7" t="s">
        <v>39</v>
      </c>
      <c r="BM79" s="7" t="s">
        <v>101</v>
      </c>
      <c r="BN79" s="7" t="s">
        <v>62</v>
      </c>
      <c r="BO79" s="7" t="s">
        <v>32</v>
      </c>
      <c r="BP79" s="7" t="s">
        <v>8</v>
      </c>
      <c r="BQ79" s="7" t="s">
        <v>48</v>
      </c>
      <c r="BR79" s="7" t="s">
        <v>63</v>
      </c>
      <c r="BS79" s="7" t="s">
        <v>31</v>
      </c>
      <c r="BT79" s="7" t="s">
        <v>59</v>
      </c>
      <c r="BU79" s="7" t="s">
        <v>48</v>
      </c>
      <c r="BV79" s="7" t="s">
        <v>53</v>
      </c>
      <c r="BW79" s="7" t="s">
        <v>102</v>
      </c>
      <c r="BX79" s="7" t="s">
        <v>120</v>
      </c>
      <c r="BY79" s="7" t="s">
        <v>32</v>
      </c>
      <c r="BZ79" s="7" t="s">
        <v>32</v>
      </c>
      <c r="CA79" s="7" t="s">
        <v>43</v>
      </c>
      <c r="CB79" s="7" t="s">
        <v>43</v>
      </c>
      <c r="CC79" s="7" t="s">
        <v>126</v>
      </c>
      <c r="CD79" s="7" t="s">
        <v>59</v>
      </c>
      <c r="CE79" s="7" t="s">
        <v>48</v>
      </c>
      <c r="CF79" s="7" t="s">
        <v>47</v>
      </c>
      <c r="CG79" s="7" t="s">
        <v>137</v>
      </c>
      <c r="CH79" s="7" t="s">
        <v>19</v>
      </c>
      <c r="CI79" s="7" t="s">
        <v>19</v>
      </c>
      <c r="CJ79" s="7" t="s">
        <v>19</v>
      </c>
      <c r="CK79" s="7" t="s">
        <v>0</v>
      </c>
      <c r="CL79" s="7" t="s">
        <v>61</v>
      </c>
      <c r="CM79" s="7" t="s">
        <v>8</v>
      </c>
      <c r="CN79" s="7" t="s">
        <v>134</v>
      </c>
      <c r="CO79" s="7" t="s">
        <v>136</v>
      </c>
      <c r="CP79" s="7" t="s">
        <v>118</v>
      </c>
      <c r="CQ79" s="7" t="s">
        <v>58</v>
      </c>
      <c r="CR79" s="7" t="s">
        <v>40</v>
      </c>
      <c r="CS79" s="7" t="s">
        <v>39</v>
      </c>
      <c r="CT79" s="7" t="s">
        <v>94</v>
      </c>
      <c r="CU79" s="7" t="s">
        <v>103</v>
      </c>
      <c r="CV79" s="7" t="s">
        <v>39</v>
      </c>
      <c r="CW79" s="7" t="s">
        <v>12</v>
      </c>
      <c r="CX79" s="7" t="s">
        <v>8</v>
      </c>
      <c r="CY79" s="7" t="s">
        <v>19</v>
      </c>
      <c r="CZ79" s="7" t="s">
        <v>18</v>
      </c>
      <c r="DA79" s="7" t="s">
        <v>18</v>
      </c>
      <c r="DB79" s="7" t="s">
        <v>59</v>
      </c>
      <c r="DC79" s="7" t="s">
        <v>53</v>
      </c>
      <c r="DD79" s="7" t="s">
        <v>32</v>
      </c>
      <c r="DE79" s="7" t="s">
        <v>27</v>
      </c>
      <c r="DF79" s="7" t="s">
        <v>31</v>
      </c>
      <c r="DG79" s="7" t="s">
        <v>4</v>
      </c>
      <c r="DH79" s="7" t="s">
        <v>58</v>
      </c>
      <c r="DI79" s="7" t="s">
        <v>9</v>
      </c>
      <c r="DJ79" s="7" t="s">
        <v>18</v>
      </c>
      <c r="DK79" s="7" t="s">
        <v>29</v>
      </c>
      <c r="DL79" s="7" t="s">
        <v>4</v>
      </c>
      <c r="DM79" s="7" t="s">
        <v>27</v>
      </c>
      <c r="DN79" s="7" t="s">
        <v>37</v>
      </c>
      <c r="DO79" s="7" t="s">
        <v>106</v>
      </c>
      <c r="DP79" s="7" t="s">
        <v>27</v>
      </c>
      <c r="DQ79" s="7" t="s">
        <v>24</v>
      </c>
      <c r="DR79" s="7" t="s">
        <v>0</v>
      </c>
      <c r="DS79" s="7" t="s">
        <v>16</v>
      </c>
      <c r="DT79" s="7" t="s">
        <v>31</v>
      </c>
      <c r="DU79" s="7" t="s">
        <v>64</v>
      </c>
      <c r="DV79" s="7" t="s">
        <v>9</v>
      </c>
      <c r="DW79" s="7" t="s">
        <v>9</v>
      </c>
      <c r="DX79" s="7" t="s">
        <v>57</v>
      </c>
      <c r="DY79" s="7" t="s">
        <v>56</v>
      </c>
      <c r="DZ79" s="7" t="s">
        <v>0</v>
      </c>
      <c r="EA79" s="7" t="s">
        <v>31</v>
      </c>
      <c r="EB79" s="7" t="s">
        <v>0</v>
      </c>
      <c r="EC79" s="7" t="s">
        <v>63</v>
      </c>
      <c r="ED79" s="7" t="s">
        <v>13</v>
      </c>
      <c r="EE79" s="7" t="s">
        <v>57</v>
      </c>
      <c r="EF79" s="7" t="s">
        <v>11</v>
      </c>
      <c r="EG79" s="7" t="s">
        <v>57</v>
      </c>
      <c r="EH79" s="7" t="s">
        <v>12</v>
      </c>
      <c r="EI79" s="7" t="s">
        <v>10</v>
      </c>
      <c r="EJ79" s="7" t="s">
        <v>11</v>
      </c>
    </row>
    <row r="80" spans="1:140" ht="12.75" x14ac:dyDescent="0.2">
      <c r="A80" s="12">
        <v>65</v>
      </c>
      <c r="B80" s="8" t="s">
        <v>46</v>
      </c>
      <c r="C80" s="7" t="s">
        <v>138</v>
      </c>
      <c r="D80" s="7" t="s">
        <v>138</v>
      </c>
      <c r="E80" s="7" t="s">
        <v>112</v>
      </c>
      <c r="F80" s="7" t="s">
        <v>130</v>
      </c>
      <c r="G80" s="7" t="s">
        <v>137</v>
      </c>
      <c r="H80" s="7" t="s">
        <v>127</v>
      </c>
      <c r="I80" s="7" t="s">
        <v>137</v>
      </c>
      <c r="J80" s="7" t="s">
        <v>107</v>
      </c>
      <c r="K80" s="7" t="s">
        <v>126</v>
      </c>
      <c r="L80" s="7" t="s">
        <v>111</v>
      </c>
      <c r="M80" s="7" t="s">
        <v>39</v>
      </c>
      <c r="N80" s="7" t="s">
        <v>111</v>
      </c>
      <c r="O80" s="7" t="s">
        <v>111</v>
      </c>
      <c r="P80" s="7" t="s">
        <v>107</v>
      </c>
      <c r="Q80" s="7" t="s">
        <v>107</v>
      </c>
      <c r="R80" s="7" t="s">
        <v>138</v>
      </c>
      <c r="S80" s="7" t="s">
        <v>137</v>
      </c>
      <c r="T80" s="7" t="s">
        <v>113</v>
      </c>
      <c r="U80" s="7" t="s">
        <v>111</v>
      </c>
      <c r="V80" s="7" t="s">
        <v>138</v>
      </c>
      <c r="W80" s="7" t="s">
        <v>102</v>
      </c>
      <c r="X80" s="7" t="s">
        <v>126</v>
      </c>
      <c r="Y80" s="7" t="s">
        <v>134</v>
      </c>
      <c r="Z80" s="7" t="s">
        <v>102</v>
      </c>
      <c r="AA80" s="7" t="s">
        <v>103</v>
      </c>
      <c r="AB80" s="7" t="s">
        <v>113</v>
      </c>
      <c r="AC80" s="7" t="s">
        <v>130</v>
      </c>
      <c r="AD80" s="7" t="s">
        <v>59</v>
      </c>
      <c r="AE80" s="7" t="s">
        <v>118</v>
      </c>
      <c r="AF80" s="7" t="s">
        <v>111</v>
      </c>
      <c r="AG80" s="7" t="s">
        <v>103</v>
      </c>
      <c r="AH80" s="7" t="s">
        <v>41</v>
      </c>
      <c r="AI80" s="7" t="s">
        <v>101</v>
      </c>
      <c r="AJ80" s="7" t="s">
        <v>123</v>
      </c>
      <c r="AK80" s="7" t="s">
        <v>120</v>
      </c>
      <c r="AL80" s="7" t="s">
        <v>137</v>
      </c>
      <c r="AM80" s="7" t="s">
        <v>130</v>
      </c>
      <c r="AN80" s="7" t="s">
        <v>23</v>
      </c>
      <c r="AO80" s="7" t="s">
        <v>61</v>
      </c>
      <c r="AP80" s="7" t="s">
        <v>90</v>
      </c>
      <c r="AQ80" s="7" t="s">
        <v>41</v>
      </c>
      <c r="AR80" s="7" t="s">
        <v>59</v>
      </c>
      <c r="AS80" s="7" t="s">
        <v>41</v>
      </c>
      <c r="AT80" s="7" t="s">
        <v>41</v>
      </c>
      <c r="AU80" s="7" t="s">
        <v>62</v>
      </c>
      <c r="AV80" s="7" t="s">
        <v>101</v>
      </c>
      <c r="AW80" s="7" t="s">
        <v>64</v>
      </c>
      <c r="AX80" s="7" t="s">
        <v>64</v>
      </c>
      <c r="AY80" s="7" t="s">
        <v>4</v>
      </c>
      <c r="AZ80" s="7" t="s">
        <v>32</v>
      </c>
      <c r="BA80" s="7" t="s">
        <v>59</v>
      </c>
      <c r="BB80" s="7" t="s">
        <v>123</v>
      </c>
      <c r="BC80" s="7" t="s">
        <v>120</v>
      </c>
      <c r="BD80" s="7" t="s">
        <v>126</v>
      </c>
      <c r="BE80" s="7" t="s">
        <v>47</v>
      </c>
      <c r="BF80" s="7" t="s">
        <v>106</v>
      </c>
      <c r="BG80" s="7" t="s">
        <v>106</v>
      </c>
      <c r="BH80" s="7" t="s">
        <v>136</v>
      </c>
      <c r="BI80" s="7" t="s">
        <v>106</v>
      </c>
      <c r="BJ80" s="7" t="s">
        <v>123</v>
      </c>
      <c r="BK80" s="7" t="s">
        <v>27</v>
      </c>
      <c r="BL80" s="7" t="s">
        <v>39</v>
      </c>
      <c r="BM80" s="7" t="s">
        <v>103</v>
      </c>
      <c r="BN80" s="7" t="s">
        <v>62</v>
      </c>
      <c r="BO80" s="7" t="s">
        <v>32</v>
      </c>
      <c r="BP80" s="7" t="s">
        <v>19</v>
      </c>
      <c r="BQ80" s="7" t="s">
        <v>48</v>
      </c>
      <c r="BR80" s="7" t="s">
        <v>27</v>
      </c>
      <c r="BS80" s="7" t="s">
        <v>31</v>
      </c>
      <c r="BT80" s="7" t="s">
        <v>59</v>
      </c>
      <c r="BU80" s="7" t="s">
        <v>8</v>
      </c>
      <c r="BV80" s="7" t="s">
        <v>32</v>
      </c>
      <c r="BW80" s="7" t="s">
        <v>119</v>
      </c>
      <c r="BX80" s="7" t="s">
        <v>120</v>
      </c>
      <c r="BY80" s="7" t="s">
        <v>32</v>
      </c>
      <c r="BZ80" s="7" t="s">
        <v>32</v>
      </c>
      <c r="CA80" s="7" t="s">
        <v>43</v>
      </c>
      <c r="CB80" s="7" t="s">
        <v>46</v>
      </c>
      <c r="CC80" s="7" t="s">
        <v>126</v>
      </c>
      <c r="CD80" s="7" t="s">
        <v>53</v>
      </c>
      <c r="CE80" s="7" t="s">
        <v>48</v>
      </c>
      <c r="CF80" s="7" t="s">
        <v>47</v>
      </c>
      <c r="CG80" s="7" t="s">
        <v>137</v>
      </c>
      <c r="CH80" s="7" t="s">
        <v>19</v>
      </c>
      <c r="CI80" s="7" t="s">
        <v>19</v>
      </c>
      <c r="CJ80" s="7" t="s">
        <v>19</v>
      </c>
      <c r="CK80" s="7" t="s">
        <v>0</v>
      </c>
      <c r="CL80" s="7" t="s">
        <v>63</v>
      </c>
      <c r="CM80" s="7" t="s">
        <v>8</v>
      </c>
      <c r="CN80" s="7" t="s">
        <v>126</v>
      </c>
      <c r="CO80" s="7" t="s">
        <v>37</v>
      </c>
      <c r="CP80" s="7" t="s">
        <v>118</v>
      </c>
      <c r="CQ80" s="7" t="s">
        <v>58</v>
      </c>
      <c r="CR80" s="7" t="s">
        <v>39</v>
      </c>
      <c r="CS80" s="7" t="s">
        <v>39</v>
      </c>
      <c r="CT80" s="7" t="s">
        <v>94</v>
      </c>
      <c r="CU80" s="7" t="s">
        <v>94</v>
      </c>
      <c r="CV80" s="7" t="s">
        <v>4</v>
      </c>
      <c r="CW80" s="7" t="s">
        <v>12</v>
      </c>
      <c r="CX80" s="7" t="s">
        <v>8</v>
      </c>
      <c r="CY80" s="7" t="s">
        <v>19</v>
      </c>
      <c r="CZ80" s="7" t="s">
        <v>18</v>
      </c>
      <c r="DA80" s="7" t="s">
        <v>31</v>
      </c>
      <c r="DB80" s="7" t="s">
        <v>59</v>
      </c>
      <c r="DC80" s="7" t="s">
        <v>53</v>
      </c>
      <c r="DD80" s="7" t="s">
        <v>48</v>
      </c>
      <c r="DE80" s="7" t="s">
        <v>9</v>
      </c>
      <c r="DF80" s="7" t="s">
        <v>0</v>
      </c>
      <c r="DG80" s="7" t="s">
        <v>29</v>
      </c>
      <c r="DH80" s="7" t="s">
        <v>58</v>
      </c>
      <c r="DI80" s="7" t="s">
        <v>18</v>
      </c>
      <c r="DJ80" s="7" t="s">
        <v>18</v>
      </c>
      <c r="DK80" s="7" t="s">
        <v>58</v>
      </c>
      <c r="DL80" s="7" t="s">
        <v>4</v>
      </c>
      <c r="DM80" s="7" t="s">
        <v>27</v>
      </c>
      <c r="DN80" s="7" t="s">
        <v>37</v>
      </c>
      <c r="DO80" s="7" t="s">
        <v>136</v>
      </c>
      <c r="DP80" s="7" t="s">
        <v>27</v>
      </c>
      <c r="DQ80" s="7" t="s">
        <v>24</v>
      </c>
      <c r="DR80" s="7" t="s">
        <v>16</v>
      </c>
      <c r="DS80" s="7" t="s">
        <v>13</v>
      </c>
      <c r="DT80" s="7" t="s">
        <v>31</v>
      </c>
      <c r="DU80" s="7" t="s">
        <v>43</v>
      </c>
      <c r="DV80" s="7" t="s">
        <v>9</v>
      </c>
      <c r="DW80" s="7" t="s">
        <v>9</v>
      </c>
      <c r="DX80" s="7" t="s">
        <v>56</v>
      </c>
      <c r="DY80" s="7" t="s">
        <v>24</v>
      </c>
      <c r="DZ80" s="7" t="s">
        <v>0</v>
      </c>
      <c r="EA80" s="7" t="s">
        <v>31</v>
      </c>
      <c r="EB80" s="7" t="s">
        <v>0</v>
      </c>
      <c r="EC80" s="7" t="s">
        <v>63</v>
      </c>
      <c r="ED80" s="7" t="s">
        <v>12</v>
      </c>
      <c r="EE80" s="7" t="s">
        <v>57</v>
      </c>
      <c r="EF80" s="7" t="s">
        <v>57</v>
      </c>
      <c r="EG80" s="7" t="s">
        <v>57</v>
      </c>
      <c r="EH80" s="7" t="s">
        <v>10</v>
      </c>
      <c r="EI80" s="7" t="s">
        <v>11</v>
      </c>
      <c r="EJ80" s="7" t="s">
        <v>11</v>
      </c>
    </row>
    <row r="81" spans="1:140" ht="12.75" x14ac:dyDescent="0.2">
      <c r="A81" s="12">
        <v>66</v>
      </c>
      <c r="B81" s="8" t="s">
        <v>125</v>
      </c>
      <c r="C81" s="7" t="s">
        <v>105</v>
      </c>
      <c r="D81" s="7" t="s">
        <v>117</v>
      </c>
      <c r="E81" s="7" t="s">
        <v>95</v>
      </c>
      <c r="F81" s="7" t="s">
        <v>87</v>
      </c>
      <c r="G81" s="7" t="s">
        <v>133</v>
      </c>
      <c r="H81" s="7" t="s">
        <v>76</v>
      </c>
      <c r="I81" s="7" t="s">
        <v>93</v>
      </c>
      <c r="J81" s="7" t="s">
        <v>121</v>
      </c>
      <c r="K81" s="7" t="s">
        <v>72</v>
      </c>
      <c r="L81" s="7" t="s">
        <v>71</v>
      </c>
      <c r="M81" s="7" t="s">
        <v>120</v>
      </c>
      <c r="N81" s="7" t="s">
        <v>132</v>
      </c>
      <c r="O81" s="7" t="s">
        <v>132</v>
      </c>
      <c r="P81" s="7" t="s">
        <v>100</v>
      </c>
      <c r="Q81" s="7" t="s">
        <v>100</v>
      </c>
      <c r="R81" s="7" t="s">
        <v>117</v>
      </c>
      <c r="S81" s="7" t="s">
        <v>133</v>
      </c>
      <c r="T81" s="7" t="s">
        <v>95</v>
      </c>
      <c r="U81" s="7" t="s">
        <v>132</v>
      </c>
      <c r="V81" s="7" t="s">
        <v>117</v>
      </c>
      <c r="W81" s="7" t="s">
        <v>100</v>
      </c>
      <c r="X81" s="7" t="s">
        <v>84</v>
      </c>
      <c r="Y81" s="7" t="s">
        <v>129</v>
      </c>
      <c r="Z81" s="7" t="s">
        <v>100</v>
      </c>
      <c r="AA81" s="7" t="s">
        <v>86</v>
      </c>
      <c r="AB81" s="7" t="s">
        <v>95</v>
      </c>
      <c r="AC81" s="7" t="s">
        <v>87</v>
      </c>
      <c r="AD81" s="7" t="s">
        <v>138</v>
      </c>
      <c r="AE81" s="7" t="s">
        <v>122</v>
      </c>
      <c r="AF81" s="7" t="s">
        <v>71</v>
      </c>
      <c r="AG81" s="7" t="s">
        <v>121</v>
      </c>
      <c r="AH81" s="7" t="s">
        <v>112</v>
      </c>
      <c r="AI81" s="7" t="s">
        <v>83</v>
      </c>
      <c r="AJ81" s="7" t="s">
        <v>109</v>
      </c>
      <c r="AK81" s="7" t="s">
        <v>84</v>
      </c>
      <c r="AL81" s="7" t="s">
        <v>87</v>
      </c>
      <c r="AM81" s="7" t="s">
        <v>87</v>
      </c>
      <c r="AN81" s="7" t="s">
        <v>106</v>
      </c>
      <c r="AO81" s="7" t="s">
        <v>37</v>
      </c>
      <c r="AP81" s="7" t="s">
        <v>129</v>
      </c>
      <c r="AQ81" s="7" t="s">
        <v>115</v>
      </c>
      <c r="AR81" s="7" t="s">
        <v>113</v>
      </c>
      <c r="AS81" s="7" t="s">
        <v>112</v>
      </c>
      <c r="AT81" s="7" t="s">
        <v>112</v>
      </c>
      <c r="AU81" s="7" t="s">
        <v>106</v>
      </c>
      <c r="AV81" s="7" t="s">
        <v>83</v>
      </c>
      <c r="AW81" s="7" t="s">
        <v>21</v>
      </c>
      <c r="AX81" s="7" t="s">
        <v>134</v>
      </c>
      <c r="AY81" s="7" t="s">
        <v>123</v>
      </c>
      <c r="AZ81" s="7" t="s">
        <v>137</v>
      </c>
      <c r="BA81" s="7" t="s">
        <v>113</v>
      </c>
      <c r="BB81" s="7" t="s">
        <v>122</v>
      </c>
      <c r="BC81" s="7" t="s">
        <v>84</v>
      </c>
      <c r="BD81" s="7" t="s">
        <v>125</v>
      </c>
      <c r="BE81" s="7" t="s">
        <v>131</v>
      </c>
      <c r="BF81" s="7" t="s">
        <v>96</v>
      </c>
      <c r="BG81" s="7" t="s">
        <v>96</v>
      </c>
      <c r="BH81" s="7" t="s">
        <v>108</v>
      </c>
      <c r="BI81" s="7" t="s">
        <v>96</v>
      </c>
      <c r="BJ81" s="7" t="s">
        <v>122</v>
      </c>
      <c r="BK81" s="7" t="s">
        <v>41</v>
      </c>
      <c r="BL81" s="7" t="s">
        <v>120</v>
      </c>
      <c r="BM81" s="7" t="s">
        <v>86</v>
      </c>
      <c r="BN81" s="7" t="s">
        <v>136</v>
      </c>
      <c r="BO81" s="7" t="s">
        <v>137</v>
      </c>
      <c r="BP81" s="7" t="s">
        <v>103</v>
      </c>
      <c r="BQ81" s="7" t="s">
        <v>111</v>
      </c>
      <c r="BR81" s="7" t="s">
        <v>47</v>
      </c>
      <c r="BS81" s="7" t="s">
        <v>53</v>
      </c>
      <c r="BT81" s="7" t="s">
        <v>113</v>
      </c>
      <c r="BU81" s="7" t="s">
        <v>111</v>
      </c>
      <c r="BV81" s="7" t="s">
        <v>130</v>
      </c>
      <c r="BW81" s="7" t="s">
        <v>85</v>
      </c>
      <c r="BX81" s="7" t="s">
        <v>84</v>
      </c>
      <c r="BY81" s="7" t="s">
        <v>137</v>
      </c>
      <c r="BZ81" s="7" t="s">
        <v>137</v>
      </c>
      <c r="CA81" s="7" t="s">
        <v>126</v>
      </c>
      <c r="CB81" s="7" t="s">
        <v>126</v>
      </c>
      <c r="CC81" s="7" t="s">
        <v>125</v>
      </c>
      <c r="CD81" s="7" t="s">
        <v>138</v>
      </c>
      <c r="CE81" s="7" t="s">
        <v>111</v>
      </c>
      <c r="CF81" s="7" t="s">
        <v>115</v>
      </c>
      <c r="CG81" s="7" t="s">
        <v>93</v>
      </c>
      <c r="CH81" s="7" t="s">
        <v>94</v>
      </c>
      <c r="CI81" s="7" t="s">
        <v>102</v>
      </c>
      <c r="CJ81" s="7" t="s">
        <v>107</v>
      </c>
      <c r="CK81" s="7" t="s">
        <v>32</v>
      </c>
      <c r="CL81" s="7" t="s">
        <v>37</v>
      </c>
      <c r="CM81" s="7" t="s">
        <v>103</v>
      </c>
      <c r="CN81" s="7" t="s">
        <v>72</v>
      </c>
      <c r="CO81" s="7" t="s">
        <v>116</v>
      </c>
      <c r="CP81" s="7" t="s">
        <v>122</v>
      </c>
      <c r="CQ81" s="7" t="s">
        <v>118</v>
      </c>
      <c r="CR81" s="7" t="s">
        <v>126</v>
      </c>
      <c r="CS81" s="7" t="s">
        <v>126</v>
      </c>
      <c r="CT81" s="7" t="s">
        <v>121</v>
      </c>
      <c r="CU81" s="7" t="s">
        <v>121</v>
      </c>
      <c r="CV81" s="7" t="s">
        <v>120</v>
      </c>
      <c r="CW81" s="7" t="s">
        <v>8</v>
      </c>
      <c r="CX81" s="7" t="s">
        <v>101</v>
      </c>
      <c r="CY81" s="7" t="s">
        <v>94</v>
      </c>
      <c r="CZ81" s="7" t="s">
        <v>59</v>
      </c>
      <c r="DA81" s="7" t="s">
        <v>59</v>
      </c>
      <c r="DB81" s="7" t="s">
        <v>138</v>
      </c>
      <c r="DC81" s="7" t="s">
        <v>130</v>
      </c>
      <c r="DD81" s="7" t="s">
        <v>111</v>
      </c>
      <c r="DE81" s="7" t="s">
        <v>41</v>
      </c>
      <c r="DF81" s="7" t="s">
        <v>32</v>
      </c>
      <c r="DG81" s="7" t="s">
        <v>123</v>
      </c>
      <c r="DH81" s="7" t="s">
        <v>106</v>
      </c>
      <c r="DI81" s="7" t="s">
        <v>41</v>
      </c>
      <c r="DJ81" s="7" t="s">
        <v>59</v>
      </c>
      <c r="DK81" s="7" t="s">
        <v>118</v>
      </c>
      <c r="DL81" s="7" t="s">
        <v>123</v>
      </c>
      <c r="DM81" s="7" t="s">
        <v>47</v>
      </c>
      <c r="DN81" s="7" t="s">
        <v>91</v>
      </c>
      <c r="DO81" s="7" t="s">
        <v>108</v>
      </c>
      <c r="DP81" s="7" t="s">
        <v>47</v>
      </c>
      <c r="DQ81" s="7" t="s">
        <v>64</v>
      </c>
      <c r="DR81" s="7" t="s">
        <v>32</v>
      </c>
      <c r="DS81" s="7" t="s">
        <v>48</v>
      </c>
      <c r="DT81" s="7" t="s">
        <v>59</v>
      </c>
      <c r="DU81" s="7" t="s">
        <v>134</v>
      </c>
      <c r="DV81" s="7" t="s">
        <v>41</v>
      </c>
      <c r="DW81" s="7" t="s">
        <v>41</v>
      </c>
      <c r="DX81" s="7" t="s">
        <v>19</v>
      </c>
      <c r="DY81" s="7" t="s">
        <v>19</v>
      </c>
      <c r="DZ81" s="7" t="s">
        <v>32</v>
      </c>
      <c r="EA81" s="7" t="s">
        <v>53</v>
      </c>
      <c r="EB81" s="7" t="s">
        <v>32</v>
      </c>
      <c r="EC81" s="7" t="s">
        <v>37</v>
      </c>
      <c r="ED81" s="7" t="s">
        <v>8</v>
      </c>
      <c r="EE81" s="7" t="s">
        <v>19</v>
      </c>
      <c r="EF81" s="7" t="s">
        <v>19</v>
      </c>
      <c r="EG81" s="7" t="s">
        <v>19</v>
      </c>
      <c r="EH81" s="7" t="s">
        <v>8</v>
      </c>
      <c r="EI81" s="7" t="s">
        <v>8</v>
      </c>
      <c r="EJ81" s="7" t="s">
        <v>8</v>
      </c>
    </row>
    <row r="82" spans="1:140" ht="12.75" x14ac:dyDescent="0.2">
      <c r="A82" s="12">
        <v>67</v>
      </c>
      <c r="B82" s="8" t="s">
        <v>126</v>
      </c>
      <c r="C82" s="7" t="s">
        <v>129</v>
      </c>
      <c r="D82" s="7" t="s">
        <v>72</v>
      </c>
      <c r="E82" s="7" t="s">
        <v>85</v>
      </c>
      <c r="F82" s="7" t="s">
        <v>84</v>
      </c>
      <c r="G82" s="7" t="s">
        <v>84</v>
      </c>
      <c r="H82" s="7" t="s">
        <v>96</v>
      </c>
      <c r="I82" s="7" t="s">
        <v>84</v>
      </c>
      <c r="J82" s="7" t="s">
        <v>131</v>
      </c>
      <c r="K82" s="7" t="s">
        <v>138</v>
      </c>
      <c r="L82" s="7" t="s">
        <v>122</v>
      </c>
      <c r="M82" s="7" t="s">
        <v>32</v>
      </c>
      <c r="N82" s="7" t="s">
        <v>122</v>
      </c>
      <c r="O82" s="7" t="s">
        <v>122</v>
      </c>
      <c r="P82" s="7" t="s">
        <v>115</v>
      </c>
      <c r="Q82" s="7" t="s">
        <v>115</v>
      </c>
      <c r="R82" s="7" t="s">
        <v>125</v>
      </c>
      <c r="S82" s="7" t="s">
        <v>109</v>
      </c>
      <c r="T82" s="7" t="s">
        <v>129</v>
      </c>
      <c r="U82" s="7" t="s">
        <v>122</v>
      </c>
      <c r="V82" s="7" t="s">
        <v>72</v>
      </c>
      <c r="W82" s="7" t="s">
        <v>115</v>
      </c>
      <c r="X82" s="7" t="s">
        <v>130</v>
      </c>
      <c r="Y82" s="7" t="s">
        <v>113</v>
      </c>
      <c r="Z82" s="7" t="s">
        <v>112</v>
      </c>
      <c r="AA82" s="7" t="s">
        <v>116</v>
      </c>
      <c r="AB82" s="7" t="s">
        <v>129</v>
      </c>
      <c r="AC82" s="7" t="s">
        <v>125</v>
      </c>
      <c r="AD82" s="7" t="s">
        <v>134</v>
      </c>
      <c r="AE82" s="7" t="s">
        <v>111</v>
      </c>
      <c r="AF82" s="7" t="s">
        <v>96</v>
      </c>
      <c r="AG82" s="7" t="s">
        <v>91</v>
      </c>
      <c r="AH82" s="7" t="s">
        <v>119</v>
      </c>
      <c r="AI82" s="7" t="s">
        <v>96</v>
      </c>
      <c r="AJ82" s="7" t="s">
        <v>137</v>
      </c>
      <c r="AK82" s="7" t="s">
        <v>137</v>
      </c>
      <c r="AL82" s="7" t="s">
        <v>84</v>
      </c>
      <c r="AM82" s="7" t="s">
        <v>84</v>
      </c>
      <c r="AN82" s="7" t="s">
        <v>8</v>
      </c>
      <c r="AO82" s="7" t="s">
        <v>8</v>
      </c>
      <c r="AP82" s="7" t="s">
        <v>113</v>
      </c>
      <c r="AQ82" s="7" t="s">
        <v>102</v>
      </c>
      <c r="AR82" s="7" t="s">
        <v>90</v>
      </c>
      <c r="AS82" s="7" t="s">
        <v>102</v>
      </c>
      <c r="AT82" s="7" t="s">
        <v>119</v>
      </c>
      <c r="AU82" s="7" t="s">
        <v>8</v>
      </c>
      <c r="AV82" s="7" t="s">
        <v>108</v>
      </c>
      <c r="AW82" s="7" t="s">
        <v>59</v>
      </c>
      <c r="AX82" s="7" t="s">
        <v>59</v>
      </c>
      <c r="AY82" s="7" t="s">
        <v>32</v>
      </c>
      <c r="AZ82" s="7" t="s">
        <v>123</v>
      </c>
      <c r="BA82" s="7" t="s">
        <v>90</v>
      </c>
      <c r="BB82" s="7" t="s">
        <v>111</v>
      </c>
      <c r="BC82" s="7" t="s">
        <v>137</v>
      </c>
      <c r="BD82" s="7" t="s">
        <v>130</v>
      </c>
      <c r="BE82" s="7" t="s">
        <v>107</v>
      </c>
      <c r="BF82" s="7" t="s">
        <v>127</v>
      </c>
      <c r="BG82" s="7" t="s">
        <v>101</v>
      </c>
      <c r="BH82" s="7" t="s">
        <v>103</v>
      </c>
      <c r="BI82" s="7" t="s">
        <v>111</v>
      </c>
      <c r="BJ82" s="7" t="s">
        <v>111</v>
      </c>
      <c r="BK82" s="7" t="s">
        <v>19</v>
      </c>
      <c r="BL82" s="7" t="s">
        <v>32</v>
      </c>
      <c r="BM82" s="7" t="s">
        <v>108</v>
      </c>
      <c r="BN82" s="7" t="s">
        <v>8</v>
      </c>
      <c r="BO82" s="7" t="s">
        <v>120</v>
      </c>
      <c r="BP82" s="7" t="s">
        <v>37</v>
      </c>
      <c r="BQ82" s="7" t="s">
        <v>118</v>
      </c>
      <c r="BR82" s="7" t="s">
        <v>19</v>
      </c>
      <c r="BS82" s="7" t="s">
        <v>39</v>
      </c>
      <c r="BT82" s="7" t="s">
        <v>134</v>
      </c>
      <c r="BU82" s="7" t="s">
        <v>106</v>
      </c>
      <c r="BV82" s="7" t="s">
        <v>126</v>
      </c>
      <c r="BW82" s="7" t="s">
        <v>112</v>
      </c>
      <c r="BX82" s="7" t="s">
        <v>137</v>
      </c>
      <c r="BY82" s="7" t="s">
        <v>120</v>
      </c>
      <c r="BZ82" s="7" t="s">
        <v>120</v>
      </c>
      <c r="CA82" s="7" t="s">
        <v>59</v>
      </c>
      <c r="CB82" s="7" t="s">
        <v>53</v>
      </c>
      <c r="CC82" s="7" t="s">
        <v>138</v>
      </c>
      <c r="CD82" s="7" t="s">
        <v>126</v>
      </c>
      <c r="CE82" s="7" t="s">
        <v>118</v>
      </c>
      <c r="CF82" s="7" t="s">
        <v>107</v>
      </c>
      <c r="CG82" s="7" t="s">
        <v>84</v>
      </c>
      <c r="CH82" s="7" t="s">
        <v>47</v>
      </c>
      <c r="CI82" s="7" t="s">
        <v>41</v>
      </c>
      <c r="CJ82" s="7" t="s">
        <v>47</v>
      </c>
      <c r="CK82" s="7" t="s">
        <v>39</v>
      </c>
      <c r="CL82" s="7" t="s">
        <v>19</v>
      </c>
      <c r="CM82" s="7" t="s">
        <v>136</v>
      </c>
      <c r="CN82" s="7" t="s">
        <v>138</v>
      </c>
      <c r="CO82" s="7" t="s">
        <v>103</v>
      </c>
      <c r="CP82" s="7" t="s">
        <v>111</v>
      </c>
      <c r="CQ82" s="7" t="s">
        <v>48</v>
      </c>
      <c r="CR82" s="7" t="s">
        <v>53</v>
      </c>
      <c r="CS82" s="7" t="s">
        <v>32</v>
      </c>
      <c r="CT82" s="7" t="s">
        <v>91</v>
      </c>
      <c r="CU82" s="7" t="s">
        <v>91</v>
      </c>
      <c r="CV82" s="7" t="s">
        <v>32</v>
      </c>
      <c r="CW82" s="7" t="s">
        <v>23</v>
      </c>
      <c r="CX82" s="7" t="s">
        <v>136</v>
      </c>
      <c r="CY82" s="7" t="s">
        <v>37</v>
      </c>
      <c r="CZ82" s="7" t="s">
        <v>64</v>
      </c>
      <c r="DA82" s="7" t="s">
        <v>43</v>
      </c>
      <c r="DB82" s="7" t="s">
        <v>126</v>
      </c>
      <c r="DC82" s="7" t="s">
        <v>126</v>
      </c>
      <c r="DD82" s="7" t="s">
        <v>123</v>
      </c>
      <c r="DE82" s="7" t="s">
        <v>19</v>
      </c>
      <c r="DF82" s="7" t="s">
        <v>39</v>
      </c>
      <c r="DG82" s="7" t="s">
        <v>48</v>
      </c>
      <c r="DH82" s="7" t="s">
        <v>8</v>
      </c>
      <c r="DI82" s="7" t="s">
        <v>64</v>
      </c>
      <c r="DJ82" s="7" t="s">
        <v>64</v>
      </c>
      <c r="DK82" s="7" t="s">
        <v>48</v>
      </c>
      <c r="DL82" s="7" t="s">
        <v>48</v>
      </c>
      <c r="DM82" s="7" t="s">
        <v>19</v>
      </c>
      <c r="DN82" s="7" t="s">
        <v>103</v>
      </c>
      <c r="DO82" s="7" t="s">
        <v>101</v>
      </c>
      <c r="DP82" s="7" t="s">
        <v>19</v>
      </c>
      <c r="DQ82" s="7" t="s">
        <v>9</v>
      </c>
      <c r="DR82" s="7" t="s">
        <v>4</v>
      </c>
      <c r="DS82" s="7" t="s">
        <v>58</v>
      </c>
      <c r="DT82" s="7" t="s">
        <v>43</v>
      </c>
      <c r="DU82" s="7" t="s">
        <v>59</v>
      </c>
      <c r="DV82" s="7" t="s">
        <v>64</v>
      </c>
      <c r="DW82" s="7" t="s">
        <v>19</v>
      </c>
      <c r="DX82" s="7" t="s">
        <v>27</v>
      </c>
      <c r="DY82" s="7" t="s">
        <v>27</v>
      </c>
      <c r="DZ82" s="7" t="s">
        <v>4</v>
      </c>
      <c r="EA82" s="7" t="s">
        <v>39</v>
      </c>
      <c r="EB82" s="7" t="s">
        <v>39</v>
      </c>
      <c r="EC82" s="7" t="s">
        <v>19</v>
      </c>
      <c r="ED82" s="7" t="s">
        <v>58</v>
      </c>
      <c r="EE82" s="7" t="s">
        <v>27</v>
      </c>
      <c r="EF82" s="7" t="s">
        <v>63</v>
      </c>
      <c r="EG82" s="7" t="s">
        <v>63</v>
      </c>
      <c r="EH82" s="7" t="s">
        <v>62</v>
      </c>
      <c r="EI82" s="7" t="s">
        <v>62</v>
      </c>
      <c r="EJ82" s="7" t="s">
        <v>61</v>
      </c>
    </row>
    <row r="83" spans="1:140" ht="12.75" x14ac:dyDescent="0.2">
      <c r="A83" s="12">
        <v>68</v>
      </c>
      <c r="B83" s="8" t="s">
        <v>47</v>
      </c>
      <c r="C83" s="7" t="s">
        <v>122</v>
      </c>
      <c r="D83" s="7" t="s">
        <v>122</v>
      </c>
      <c r="E83" s="7" t="s">
        <v>84</v>
      </c>
      <c r="F83" s="7" t="s">
        <v>96</v>
      </c>
      <c r="G83" s="7" t="s">
        <v>108</v>
      </c>
      <c r="H83" s="7" t="s">
        <v>115</v>
      </c>
      <c r="I83" s="7" t="s">
        <v>108</v>
      </c>
      <c r="J83" s="7" t="s">
        <v>138</v>
      </c>
      <c r="K83" s="7" t="s">
        <v>111</v>
      </c>
      <c r="L83" s="7" t="s">
        <v>131</v>
      </c>
      <c r="M83" s="7" t="s">
        <v>8</v>
      </c>
      <c r="N83" s="7" t="s">
        <v>91</v>
      </c>
      <c r="O83" s="7" t="s">
        <v>91</v>
      </c>
      <c r="P83" s="7" t="s">
        <v>130</v>
      </c>
      <c r="Q83" s="7" t="s">
        <v>130</v>
      </c>
      <c r="R83" s="7" t="s">
        <v>122</v>
      </c>
      <c r="S83" s="7" t="s">
        <v>116</v>
      </c>
      <c r="T83" s="7" t="s">
        <v>109</v>
      </c>
      <c r="U83" s="7" t="s">
        <v>91</v>
      </c>
      <c r="V83" s="7" t="s">
        <v>122</v>
      </c>
      <c r="W83" s="7" t="s">
        <v>130</v>
      </c>
      <c r="X83" s="7" t="s">
        <v>127</v>
      </c>
      <c r="Y83" s="7" t="s">
        <v>111</v>
      </c>
      <c r="Z83" s="7" t="s">
        <v>137</v>
      </c>
      <c r="AA83" s="7" t="s">
        <v>113</v>
      </c>
      <c r="AB83" s="7" t="s">
        <v>122</v>
      </c>
      <c r="AC83" s="7" t="s">
        <v>96</v>
      </c>
      <c r="AD83" s="7" t="s">
        <v>123</v>
      </c>
      <c r="AE83" s="7" t="s">
        <v>94</v>
      </c>
      <c r="AF83" s="7" t="s">
        <v>115</v>
      </c>
      <c r="AG83" s="7" t="s">
        <v>113</v>
      </c>
      <c r="AH83" s="7" t="s">
        <v>120</v>
      </c>
      <c r="AI83" s="7" t="s">
        <v>112</v>
      </c>
      <c r="AJ83" s="7" t="s">
        <v>103</v>
      </c>
      <c r="AK83" s="7" t="s">
        <v>103</v>
      </c>
      <c r="AL83" s="7" t="s">
        <v>96</v>
      </c>
      <c r="AM83" s="7" t="s">
        <v>96</v>
      </c>
      <c r="AN83" s="7" t="s">
        <v>19</v>
      </c>
      <c r="AO83" s="7" t="s">
        <v>64</v>
      </c>
      <c r="AP83" s="7" t="s">
        <v>137</v>
      </c>
      <c r="AQ83" s="7" t="s">
        <v>126</v>
      </c>
      <c r="AR83" s="7" t="s">
        <v>123</v>
      </c>
      <c r="AS83" s="7" t="s">
        <v>120</v>
      </c>
      <c r="AT83" s="7" t="s">
        <v>120</v>
      </c>
      <c r="AU83" s="7" t="s">
        <v>19</v>
      </c>
      <c r="AV83" s="7" t="s">
        <v>112</v>
      </c>
      <c r="AW83" s="7" t="s">
        <v>32</v>
      </c>
      <c r="AX83" s="7" t="s">
        <v>48</v>
      </c>
      <c r="AY83" s="7" t="s">
        <v>8</v>
      </c>
      <c r="AZ83" s="7" t="s">
        <v>37</v>
      </c>
      <c r="BA83" s="7" t="s">
        <v>123</v>
      </c>
      <c r="BB83" s="7" t="s">
        <v>103</v>
      </c>
      <c r="BC83" s="7" t="s">
        <v>101</v>
      </c>
      <c r="BD83" s="7" t="s">
        <v>111</v>
      </c>
      <c r="BE83" s="7" t="s">
        <v>126</v>
      </c>
      <c r="BF83" s="7" t="s">
        <v>102</v>
      </c>
      <c r="BG83" s="7" t="s">
        <v>102</v>
      </c>
      <c r="BH83" s="7" t="s">
        <v>119</v>
      </c>
      <c r="BI83" s="7" t="s">
        <v>107</v>
      </c>
      <c r="BJ83" s="7" t="s">
        <v>94</v>
      </c>
      <c r="BK83" s="7" t="s">
        <v>39</v>
      </c>
      <c r="BL83" s="7" t="s">
        <v>8</v>
      </c>
      <c r="BM83" s="7" t="s">
        <v>112</v>
      </c>
      <c r="BN83" s="7" t="s">
        <v>64</v>
      </c>
      <c r="BO83" s="7" t="s">
        <v>136</v>
      </c>
      <c r="BP83" s="7" t="s">
        <v>59</v>
      </c>
      <c r="BQ83" s="7" t="s">
        <v>47</v>
      </c>
      <c r="BR83" s="7" t="s">
        <v>43</v>
      </c>
      <c r="BS83" s="7" t="s">
        <v>58</v>
      </c>
      <c r="BT83" s="7" t="s">
        <v>123</v>
      </c>
      <c r="BU83" s="7" t="s">
        <v>47</v>
      </c>
      <c r="BV83" s="7" t="s">
        <v>106</v>
      </c>
      <c r="BW83" s="7" t="s">
        <v>137</v>
      </c>
      <c r="BX83" s="7" t="s">
        <v>101</v>
      </c>
      <c r="BY83" s="7" t="s">
        <v>106</v>
      </c>
      <c r="BZ83" s="7" t="s">
        <v>136</v>
      </c>
      <c r="CA83" s="7" t="s">
        <v>48</v>
      </c>
      <c r="CB83" s="7" t="s">
        <v>48</v>
      </c>
      <c r="CC83" s="7" t="s">
        <v>111</v>
      </c>
      <c r="CD83" s="7" t="s">
        <v>118</v>
      </c>
      <c r="CE83" s="7" t="s">
        <v>47</v>
      </c>
      <c r="CF83" s="7" t="s">
        <v>126</v>
      </c>
      <c r="CG83" s="7" t="s">
        <v>108</v>
      </c>
      <c r="CH83" s="7" t="s">
        <v>59</v>
      </c>
      <c r="CI83" s="7" t="s">
        <v>32</v>
      </c>
      <c r="CJ83" s="7" t="s">
        <v>53</v>
      </c>
      <c r="CK83" s="7" t="s">
        <v>62</v>
      </c>
      <c r="CL83" s="7" t="s">
        <v>64</v>
      </c>
      <c r="CM83" s="7" t="s">
        <v>41</v>
      </c>
      <c r="CN83" s="7" t="s">
        <v>111</v>
      </c>
      <c r="CO83" s="7" t="s">
        <v>90</v>
      </c>
      <c r="CP83" s="7" t="s">
        <v>107</v>
      </c>
      <c r="CQ83" s="7" t="s">
        <v>19</v>
      </c>
      <c r="CR83" s="7" t="s">
        <v>8</v>
      </c>
      <c r="CS83" s="7" t="s">
        <v>8</v>
      </c>
      <c r="CT83" s="7" t="s">
        <v>138</v>
      </c>
      <c r="CU83" s="7" t="s">
        <v>138</v>
      </c>
      <c r="CV83" s="7" t="s">
        <v>8</v>
      </c>
      <c r="CW83" s="7" t="s">
        <v>27</v>
      </c>
      <c r="CX83" s="7" t="s">
        <v>41</v>
      </c>
      <c r="CY83" s="7" t="s">
        <v>59</v>
      </c>
      <c r="CZ83" s="7" t="s">
        <v>4</v>
      </c>
      <c r="DA83" s="7" t="s">
        <v>29</v>
      </c>
      <c r="DB83" s="7" t="s">
        <v>118</v>
      </c>
      <c r="DC83" s="7" t="s">
        <v>106</v>
      </c>
      <c r="DD83" s="7" t="s">
        <v>37</v>
      </c>
      <c r="DE83" s="7" t="s">
        <v>39</v>
      </c>
      <c r="DF83" s="7" t="s">
        <v>23</v>
      </c>
      <c r="DG83" s="7" t="s">
        <v>19</v>
      </c>
      <c r="DH83" s="7" t="s">
        <v>19</v>
      </c>
      <c r="DI83" s="7" t="s">
        <v>4</v>
      </c>
      <c r="DJ83" s="7" t="s">
        <v>4</v>
      </c>
      <c r="DK83" s="7" t="s">
        <v>19</v>
      </c>
      <c r="DL83" s="7" t="s">
        <v>19</v>
      </c>
      <c r="DM83" s="7" t="s">
        <v>39</v>
      </c>
      <c r="DN83" s="7" t="s">
        <v>134</v>
      </c>
      <c r="DO83" s="7" t="s">
        <v>119</v>
      </c>
      <c r="DP83" s="7" t="s">
        <v>39</v>
      </c>
      <c r="DQ83" s="7" t="s">
        <v>0</v>
      </c>
      <c r="DR83" s="7" t="s">
        <v>61</v>
      </c>
      <c r="DS83" s="7" t="s">
        <v>27</v>
      </c>
      <c r="DT83" s="7" t="s">
        <v>58</v>
      </c>
      <c r="DU83" s="7" t="s">
        <v>48</v>
      </c>
      <c r="DV83" s="7" t="s">
        <v>39</v>
      </c>
      <c r="DW83" s="7" t="s">
        <v>39</v>
      </c>
      <c r="DX83" s="7" t="s">
        <v>31</v>
      </c>
      <c r="DY83" s="7" t="s">
        <v>0</v>
      </c>
      <c r="DZ83" s="7" t="s">
        <v>62</v>
      </c>
      <c r="EA83" s="7" t="s">
        <v>58</v>
      </c>
      <c r="EB83" s="7" t="s">
        <v>62</v>
      </c>
      <c r="EC83" s="7" t="s">
        <v>43</v>
      </c>
      <c r="ED83" s="7" t="s">
        <v>27</v>
      </c>
      <c r="EE83" s="7" t="s">
        <v>31</v>
      </c>
      <c r="EF83" s="7" t="s">
        <v>18</v>
      </c>
      <c r="EG83" s="7" t="s">
        <v>31</v>
      </c>
      <c r="EH83" s="7" t="s">
        <v>9</v>
      </c>
      <c r="EI83" s="7" t="s">
        <v>18</v>
      </c>
      <c r="EJ83" s="7" t="s">
        <v>18</v>
      </c>
    </row>
    <row r="84" spans="1:140" ht="12.75" x14ac:dyDescent="0.2">
      <c r="A84" s="12">
        <v>69</v>
      </c>
      <c r="B84" s="8" t="s">
        <v>127</v>
      </c>
      <c r="C84" s="7" t="s">
        <v>121</v>
      </c>
      <c r="D84" s="7" t="s">
        <v>121</v>
      </c>
      <c r="E84" s="7" t="s">
        <v>86</v>
      </c>
      <c r="F84" s="7" t="s">
        <v>100</v>
      </c>
      <c r="G84" s="7" t="s">
        <v>129</v>
      </c>
      <c r="H84" s="7" t="s">
        <v>84</v>
      </c>
      <c r="I84" s="7" t="s">
        <v>85</v>
      </c>
      <c r="J84" s="7" t="s">
        <v>96</v>
      </c>
      <c r="K84" s="7" t="s">
        <v>131</v>
      </c>
      <c r="L84" s="7" t="s">
        <v>125</v>
      </c>
      <c r="M84" s="7" t="s">
        <v>41</v>
      </c>
      <c r="N84" s="7" t="s">
        <v>72</v>
      </c>
      <c r="O84" s="7" t="s">
        <v>125</v>
      </c>
      <c r="P84" s="7" t="s">
        <v>96</v>
      </c>
      <c r="Q84" s="7" t="s">
        <v>96</v>
      </c>
      <c r="R84" s="7" t="s">
        <v>100</v>
      </c>
      <c r="S84" s="7" t="s">
        <v>129</v>
      </c>
      <c r="T84" s="7" t="s">
        <v>121</v>
      </c>
      <c r="U84" s="7" t="s">
        <v>129</v>
      </c>
      <c r="V84" s="7" t="s">
        <v>100</v>
      </c>
      <c r="W84" s="7" t="s">
        <v>96</v>
      </c>
      <c r="X84" s="7" t="s">
        <v>112</v>
      </c>
      <c r="Y84" s="7" t="s">
        <v>91</v>
      </c>
      <c r="Z84" s="7" t="s">
        <v>108</v>
      </c>
      <c r="AA84" s="7" t="s">
        <v>122</v>
      </c>
      <c r="AB84" s="7" t="s">
        <v>121</v>
      </c>
      <c r="AC84" s="7" t="s">
        <v>100</v>
      </c>
      <c r="AD84" s="7" t="s">
        <v>94</v>
      </c>
      <c r="AE84" s="7" t="s">
        <v>138</v>
      </c>
      <c r="AF84" s="7" t="s">
        <v>84</v>
      </c>
      <c r="AG84" s="7" t="s">
        <v>122</v>
      </c>
      <c r="AH84" s="7" t="s">
        <v>103</v>
      </c>
      <c r="AI84" s="7" t="s">
        <v>84</v>
      </c>
      <c r="AJ84" s="7" t="s">
        <v>113</v>
      </c>
      <c r="AK84" s="7" t="s">
        <v>113</v>
      </c>
      <c r="AL84" s="7" t="s">
        <v>85</v>
      </c>
      <c r="AM84" s="7" t="s">
        <v>85</v>
      </c>
      <c r="AN84" s="7" t="s">
        <v>32</v>
      </c>
      <c r="AO84" s="7" t="s">
        <v>48</v>
      </c>
      <c r="AP84" s="7" t="s">
        <v>91</v>
      </c>
      <c r="AQ84" s="7" t="s">
        <v>101</v>
      </c>
      <c r="AR84" s="7" t="s">
        <v>103</v>
      </c>
      <c r="AS84" s="7" t="s">
        <v>101</v>
      </c>
      <c r="AT84" s="7" t="s">
        <v>103</v>
      </c>
      <c r="AU84" s="7" t="s">
        <v>32</v>
      </c>
      <c r="AV84" s="7" t="s">
        <v>84</v>
      </c>
      <c r="AW84" s="7" t="s">
        <v>37</v>
      </c>
      <c r="AX84" s="7" t="s">
        <v>37</v>
      </c>
      <c r="AY84" s="7" t="s">
        <v>59</v>
      </c>
      <c r="AZ84" s="7" t="s">
        <v>134</v>
      </c>
      <c r="BA84" s="7" t="s">
        <v>103</v>
      </c>
      <c r="BB84" s="7" t="s">
        <v>138</v>
      </c>
      <c r="BC84" s="7" t="s">
        <v>112</v>
      </c>
      <c r="BD84" s="7" t="s">
        <v>115</v>
      </c>
      <c r="BE84" s="7" t="s">
        <v>111</v>
      </c>
      <c r="BF84" s="7" t="s">
        <v>137</v>
      </c>
      <c r="BG84" s="7" t="s">
        <v>137</v>
      </c>
      <c r="BH84" s="7" t="s">
        <v>137</v>
      </c>
      <c r="BI84" s="7" t="s">
        <v>130</v>
      </c>
      <c r="BJ84" s="7" t="s">
        <v>138</v>
      </c>
      <c r="BK84" s="7" t="s">
        <v>8</v>
      </c>
      <c r="BL84" s="7" t="s">
        <v>41</v>
      </c>
      <c r="BM84" s="7" t="s">
        <v>109</v>
      </c>
      <c r="BN84" s="7" t="s">
        <v>32</v>
      </c>
      <c r="BO84" s="7" t="s">
        <v>90</v>
      </c>
      <c r="BP84" s="7" t="s">
        <v>123</v>
      </c>
      <c r="BQ84" s="7" t="s">
        <v>126</v>
      </c>
      <c r="BR84" s="7" t="s">
        <v>48</v>
      </c>
      <c r="BS84" s="7" t="s">
        <v>19</v>
      </c>
      <c r="BT84" s="7" t="s">
        <v>94</v>
      </c>
      <c r="BU84" s="7" t="s">
        <v>126</v>
      </c>
      <c r="BV84" s="7" t="s">
        <v>102</v>
      </c>
      <c r="BW84" s="7" t="s">
        <v>108</v>
      </c>
      <c r="BX84" s="7" t="s">
        <v>112</v>
      </c>
      <c r="BY84" s="7" t="s">
        <v>119</v>
      </c>
      <c r="BZ84" s="7" t="s">
        <v>119</v>
      </c>
      <c r="CA84" s="7" t="s">
        <v>47</v>
      </c>
      <c r="CB84" s="7" t="s">
        <v>47</v>
      </c>
      <c r="CC84" s="7" t="s">
        <v>115</v>
      </c>
      <c r="CD84" s="7" t="s">
        <v>107</v>
      </c>
      <c r="CE84" s="7" t="s">
        <v>126</v>
      </c>
      <c r="CF84" s="7" t="s">
        <v>127</v>
      </c>
      <c r="CG84" s="7" t="s">
        <v>85</v>
      </c>
      <c r="CH84" s="7" t="s">
        <v>118</v>
      </c>
      <c r="CI84" s="7" t="s">
        <v>136</v>
      </c>
      <c r="CJ84" s="7" t="s">
        <v>106</v>
      </c>
      <c r="CK84" s="7" t="s">
        <v>64</v>
      </c>
      <c r="CL84" s="7" t="s">
        <v>48</v>
      </c>
      <c r="CM84" s="7" t="s">
        <v>123</v>
      </c>
      <c r="CN84" s="7" t="s">
        <v>131</v>
      </c>
      <c r="CO84" s="7" t="s">
        <v>111</v>
      </c>
      <c r="CP84" s="7" t="s">
        <v>130</v>
      </c>
      <c r="CQ84" s="7" t="s">
        <v>53</v>
      </c>
      <c r="CR84" s="7" t="s">
        <v>41</v>
      </c>
      <c r="CS84" s="7" t="s">
        <v>41</v>
      </c>
      <c r="CT84" s="7" t="s">
        <v>122</v>
      </c>
      <c r="CU84" s="7" t="s">
        <v>122</v>
      </c>
      <c r="CV84" s="7" t="s">
        <v>59</v>
      </c>
      <c r="CW84" s="7" t="s">
        <v>39</v>
      </c>
      <c r="CX84" s="7" t="s">
        <v>120</v>
      </c>
      <c r="CY84" s="7" t="s">
        <v>118</v>
      </c>
      <c r="CZ84" s="7" t="s">
        <v>19</v>
      </c>
      <c r="DA84" s="7" t="s">
        <v>19</v>
      </c>
      <c r="DB84" s="7" t="s">
        <v>107</v>
      </c>
      <c r="DC84" s="7" t="s">
        <v>102</v>
      </c>
      <c r="DD84" s="7" t="s">
        <v>134</v>
      </c>
      <c r="DE84" s="7" t="s">
        <v>8</v>
      </c>
      <c r="DF84" s="7" t="s">
        <v>19</v>
      </c>
      <c r="DG84" s="7" t="s">
        <v>59</v>
      </c>
      <c r="DH84" s="7" t="s">
        <v>32</v>
      </c>
      <c r="DI84" s="7" t="s">
        <v>8</v>
      </c>
      <c r="DJ84" s="7" t="s">
        <v>19</v>
      </c>
      <c r="DK84" s="7" t="s">
        <v>53</v>
      </c>
      <c r="DL84" s="7" t="s">
        <v>59</v>
      </c>
      <c r="DM84" s="7" t="s">
        <v>8</v>
      </c>
      <c r="DN84" s="7" t="s">
        <v>111</v>
      </c>
      <c r="DO84" s="7" t="s">
        <v>137</v>
      </c>
      <c r="DP84" s="7" t="s">
        <v>8</v>
      </c>
      <c r="DQ84" s="7" t="s">
        <v>62</v>
      </c>
      <c r="DR84" s="7" t="s">
        <v>64</v>
      </c>
      <c r="DS84" s="7" t="s">
        <v>39</v>
      </c>
      <c r="DT84" s="7" t="s">
        <v>19</v>
      </c>
      <c r="DU84" s="7" t="s">
        <v>47</v>
      </c>
      <c r="DV84" s="7" t="s">
        <v>8</v>
      </c>
      <c r="DW84" s="7" t="s">
        <v>8</v>
      </c>
      <c r="DX84" s="7" t="s">
        <v>58</v>
      </c>
      <c r="DY84" s="7" t="s">
        <v>62</v>
      </c>
      <c r="DZ84" s="7" t="s">
        <v>64</v>
      </c>
      <c r="EA84" s="7" t="s">
        <v>19</v>
      </c>
      <c r="EB84" s="7" t="s">
        <v>64</v>
      </c>
      <c r="EC84" s="7" t="s">
        <v>48</v>
      </c>
      <c r="ED84" s="7" t="s">
        <v>39</v>
      </c>
      <c r="EE84" s="7" t="s">
        <v>58</v>
      </c>
      <c r="EF84" s="7" t="s">
        <v>29</v>
      </c>
      <c r="EG84" s="7" t="s">
        <v>58</v>
      </c>
      <c r="EH84" s="7" t="s">
        <v>39</v>
      </c>
      <c r="EI84" s="7" t="s">
        <v>4</v>
      </c>
      <c r="EJ84" s="7" t="s">
        <v>4</v>
      </c>
    </row>
    <row r="85" spans="1:140" ht="12.75" x14ac:dyDescent="0.2">
      <c r="A85" s="12">
        <v>70</v>
      </c>
      <c r="B85" s="8" t="s">
        <v>128</v>
      </c>
      <c r="C85" s="7" t="s">
        <v>67</v>
      </c>
      <c r="D85" s="7" t="s">
        <v>67</v>
      </c>
      <c r="E85" s="7" t="s">
        <v>82</v>
      </c>
      <c r="F85" s="7" t="s">
        <v>98</v>
      </c>
      <c r="G85" s="7" t="s">
        <v>128</v>
      </c>
      <c r="H85" s="7" t="s">
        <v>74</v>
      </c>
      <c r="I85" s="7" t="s">
        <v>70</v>
      </c>
      <c r="J85" s="7" t="s">
        <v>69</v>
      </c>
      <c r="K85" s="7" t="s">
        <v>93</v>
      </c>
      <c r="L85" s="7" t="s">
        <v>81</v>
      </c>
      <c r="M85" s="7" t="s">
        <v>111</v>
      </c>
      <c r="N85" s="7" t="s">
        <v>79</v>
      </c>
      <c r="O85" s="7" t="s">
        <v>81</v>
      </c>
      <c r="P85" s="7" t="s">
        <v>95</v>
      </c>
      <c r="Q85" s="7" t="s">
        <v>95</v>
      </c>
      <c r="R85" s="7" t="s">
        <v>67</v>
      </c>
      <c r="S85" s="7" t="s">
        <v>68</v>
      </c>
      <c r="T85" s="7" t="s">
        <v>78</v>
      </c>
      <c r="U85" s="7" t="s">
        <v>79</v>
      </c>
      <c r="V85" s="7" t="s">
        <v>67</v>
      </c>
      <c r="W85" s="7" t="s">
        <v>95</v>
      </c>
      <c r="X85" s="7" t="s">
        <v>133</v>
      </c>
      <c r="Y85" s="7" t="s">
        <v>87</v>
      </c>
      <c r="Z85" s="7" t="s">
        <v>105</v>
      </c>
      <c r="AA85" s="7" t="s">
        <v>73</v>
      </c>
      <c r="AB85" s="7" t="s">
        <v>78</v>
      </c>
      <c r="AC85" s="7" t="s">
        <v>98</v>
      </c>
      <c r="AD85" s="7" t="s">
        <v>84</v>
      </c>
      <c r="AE85" s="7" t="s">
        <v>83</v>
      </c>
      <c r="AF85" s="7" t="s">
        <v>74</v>
      </c>
      <c r="AG85" s="7" t="s">
        <v>92</v>
      </c>
      <c r="AH85" s="7" t="s">
        <v>129</v>
      </c>
      <c r="AI85" s="7" t="s">
        <v>74</v>
      </c>
      <c r="AJ85" s="7" t="s">
        <v>71</v>
      </c>
      <c r="AK85" s="7" t="s">
        <v>71</v>
      </c>
      <c r="AL85" s="7" t="s">
        <v>70</v>
      </c>
      <c r="AM85" s="7" t="s">
        <v>70</v>
      </c>
      <c r="AN85" s="7" t="s">
        <v>103</v>
      </c>
      <c r="AO85" s="7" t="s">
        <v>107</v>
      </c>
      <c r="AP85" s="7" t="s">
        <v>117</v>
      </c>
      <c r="AQ85" s="7" t="s">
        <v>129</v>
      </c>
      <c r="AR85" s="7" t="s">
        <v>125</v>
      </c>
      <c r="AS85" s="7" t="s">
        <v>129</v>
      </c>
      <c r="AT85" s="7" t="s">
        <v>72</v>
      </c>
      <c r="AU85" s="7" t="s">
        <v>94</v>
      </c>
      <c r="AV85" s="7" t="s">
        <v>73</v>
      </c>
      <c r="AW85" s="7" t="s">
        <v>130</v>
      </c>
      <c r="AX85" s="7" t="s">
        <v>130</v>
      </c>
      <c r="AY85" s="7" t="s">
        <v>111</v>
      </c>
      <c r="AZ85" s="7" t="s">
        <v>96</v>
      </c>
      <c r="BA85" s="7" t="s">
        <v>125</v>
      </c>
      <c r="BB85" s="7" t="s">
        <v>76</v>
      </c>
      <c r="BC85" s="7" t="s">
        <v>110</v>
      </c>
      <c r="BD85" s="7" t="s">
        <v>133</v>
      </c>
      <c r="BE85" s="7" t="s">
        <v>85</v>
      </c>
      <c r="BF85" s="7" t="s">
        <v>86</v>
      </c>
      <c r="BG85" s="7" t="s">
        <v>121</v>
      </c>
      <c r="BH85" s="7" t="s">
        <v>121</v>
      </c>
      <c r="BI85" s="7" t="s">
        <v>86</v>
      </c>
      <c r="BJ85" s="7" t="s">
        <v>76</v>
      </c>
      <c r="BK85" s="7" t="s">
        <v>90</v>
      </c>
      <c r="BL85" s="7" t="s">
        <v>111</v>
      </c>
      <c r="BM85" s="7" t="s">
        <v>73</v>
      </c>
      <c r="BN85" s="7" t="s">
        <v>94</v>
      </c>
      <c r="BO85" s="7" t="s">
        <v>122</v>
      </c>
      <c r="BP85" s="7" t="s">
        <v>115</v>
      </c>
      <c r="BQ85" s="7" t="s">
        <v>108</v>
      </c>
      <c r="BR85" s="7" t="s">
        <v>119</v>
      </c>
      <c r="BS85" s="7" t="s">
        <v>123</v>
      </c>
      <c r="BT85" s="7" t="s">
        <v>125</v>
      </c>
      <c r="BU85" s="7" t="s">
        <v>116</v>
      </c>
      <c r="BV85" s="7" t="s">
        <v>109</v>
      </c>
      <c r="BW85" s="7" t="s">
        <v>105</v>
      </c>
      <c r="BX85" s="7" t="s">
        <v>132</v>
      </c>
      <c r="BY85" s="7" t="s">
        <v>122</v>
      </c>
      <c r="BZ85" s="7" t="s">
        <v>122</v>
      </c>
      <c r="CA85" s="7" t="s">
        <v>137</v>
      </c>
      <c r="CB85" s="7" t="s">
        <v>137</v>
      </c>
      <c r="CC85" s="7" t="s">
        <v>93</v>
      </c>
      <c r="CD85" s="7" t="s">
        <v>84</v>
      </c>
      <c r="CE85" s="7" t="s">
        <v>108</v>
      </c>
      <c r="CF85" s="7" t="s">
        <v>85</v>
      </c>
      <c r="CG85" s="7" t="s">
        <v>128</v>
      </c>
      <c r="CH85" s="7" t="s">
        <v>112</v>
      </c>
      <c r="CI85" s="7" t="s">
        <v>138</v>
      </c>
      <c r="CJ85" s="7" t="s">
        <v>113</v>
      </c>
      <c r="CK85" s="7" t="s">
        <v>123</v>
      </c>
      <c r="CL85" s="7" t="s">
        <v>107</v>
      </c>
      <c r="CM85" s="7" t="s">
        <v>131</v>
      </c>
      <c r="CN85" s="7" t="s">
        <v>93</v>
      </c>
      <c r="CO85" s="7" t="s">
        <v>100</v>
      </c>
      <c r="CP85" s="7" t="s">
        <v>83</v>
      </c>
      <c r="CQ85" s="7" t="s">
        <v>101</v>
      </c>
      <c r="CR85" s="7" t="s">
        <v>137</v>
      </c>
      <c r="CS85" s="7" t="s">
        <v>137</v>
      </c>
      <c r="CT85" s="7" t="s">
        <v>69</v>
      </c>
      <c r="CU85" s="7" t="s">
        <v>92</v>
      </c>
      <c r="CV85" s="7" t="s">
        <v>111</v>
      </c>
      <c r="CW85" s="7" t="s">
        <v>37</v>
      </c>
      <c r="CX85" s="7" t="s">
        <v>91</v>
      </c>
      <c r="CY85" s="7" t="s">
        <v>115</v>
      </c>
      <c r="CZ85" s="7" t="s">
        <v>126</v>
      </c>
      <c r="DA85" s="7" t="s">
        <v>120</v>
      </c>
      <c r="DB85" s="7" t="s">
        <v>84</v>
      </c>
      <c r="DC85" s="7" t="s">
        <v>109</v>
      </c>
      <c r="DD85" s="7" t="s">
        <v>96</v>
      </c>
      <c r="DE85" s="7" t="s">
        <v>134</v>
      </c>
      <c r="DF85" s="7" t="s">
        <v>123</v>
      </c>
      <c r="DG85" s="7" t="s">
        <v>127</v>
      </c>
      <c r="DH85" s="7" t="s">
        <v>103</v>
      </c>
      <c r="DI85" s="7" t="s">
        <v>126</v>
      </c>
      <c r="DJ85" s="7" t="s">
        <v>126</v>
      </c>
      <c r="DK85" s="7" t="s">
        <v>101</v>
      </c>
      <c r="DL85" s="7" t="s">
        <v>127</v>
      </c>
      <c r="DM85" s="7" t="s">
        <v>90</v>
      </c>
      <c r="DN85" s="7" t="s">
        <v>100</v>
      </c>
      <c r="DO85" s="7" t="s">
        <v>121</v>
      </c>
      <c r="DP85" s="7" t="s">
        <v>119</v>
      </c>
      <c r="DQ85" s="7" t="s">
        <v>59</v>
      </c>
      <c r="DR85" s="7" t="s">
        <v>118</v>
      </c>
      <c r="DS85" s="7" t="s">
        <v>136</v>
      </c>
      <c r="DT85" s="7" t="s">
        <v>120</v>
      </c>
      <c r="DU85" s="7" t="s">
        <v>130</v>
      </c>
      <c r="DV85" s="7" t="s">
        <v>134</v>
      </c>
      <c r="DW85" s="7" t="s">
        <v>134</v>
      </c>
      <c r="DX85" s="7" t="s">
        <v>41</v>
      </c>
      <c r="DY85" s="7" t="s">
        <v>59</v>
      </c>
      <c r="DZ85" s="7" t="s">
        <v>118</v>
      </c>
      <c r="EA85" s="7" t="s">
        <v>120</v>
      </c>
      <c r="EB85" s="7" t="s">
        <v>118</v>
      </c>
      <c r="EC85" s="7" t="s">
        <v>102</v>
      </c>
      <c r="ED85" s="7" t="s">
        <v>136</v>
      </c>
      <c r="EE85" s="7" t="s">
        <v>41</v>
      </c>
      <c r="EF85" s="7" t="s">
        <v>41</v>
      </c>
      <c r="EG85" s="7" t="s">
        <v>41</v>
      </c>
      <c r="EH85" s="7" t="s">
        <v>37</v>
      </c>
      <c r="EI85" s="7" t="s">
        <v>47</v>
      </c>
      <c r="EJ85" s="7" t="s">
        <v>47</v>
      </c>
    </row>
    <row r="86" spans="1:140" ht="12.75" x14ac:dyDescent="0.2">
      <c r="A86" s="12">
        <v>71</v>
      </c>
      <c r="B86" s="8" t="s">
        <v>48</v>
      </c>
      <c r="C86" s="7" t="s">
        <v>91</v>
      </c>
      <c r="D86" s="7" t="s">
        <v>91</v>
      </c>
      <c r="E86" s="7" t="s">
        <v>108</v>
      </c>
      <c r="F86" s="7" t="s">
        <v>115</v>
      </c>
      <c r="G86" s="7" t="s">
        <v>112</v>
      </c>
      <c r="H86" s="7" t="s">
        <v>130</v>
      </c>
      <c r="I86" s="7" t="s">
        <v>112</v>
      </c>
      <c r="J86" s="7" t="s">
        <v>111</v>
      </c>
      <c r="K86" s="7" t="s">
        <v>94</v>
      </c>
      <c r="L86" s="7" t="s">
        <v>138</v>
      </c>
      <c r="M86" s="7" t="s">
        <v>19</v>
      </c>
      <c r="N86" s="7" t="s">
        <v>113</v>
      </c>
      <c r="O86" s="7" t="s">
        <v>138</v>
      </c>
      <c r="P86" s="7" t="s">
        <v>111</v>
      </c>
      <c r="Q86" s="7" t="s">
        <v>111</v>
      </c>
      <c r="R86" s="7" t="s">
        <v>91</v>
      </c>
      <c r="S86" s="7" t="s">
        <v>112</v>
      </c>
      <c r="T86" s="7" t="s">
        <v>108</v>
      </c>
      <c r="U86" s="7" t="s">
        <v>113</v>
      </c>
      <c r="V86" s="7" t="s">
        <v>91</v>
      </c>
      <c r="W86" s="7" t="s">
        <v>111</v>
      </c>
      <c r="X86" s="7" t="s">
        <v>107</v>
      </c>
      <c r="Y86" s="7" t="s">
        <v>103</v>
      </c>
      <c r="Z86" s="7" t="s">
        <v>127</v>
      </c>
      <c r="AA86" s="7" t="s">
        <v>137</v>
      </c>
      <c r="AB86" s="7" t="s">
        <v>116</v>
      </c>
      <c r="AC86" s="7" t="s">
        <v>131</v>
      </c>
      <c r="AD86" s="7" t="s">
        <v>37</v>
      </c>
      <c r="AE86" s="7" t="s">
        <v>134</v>
      </c>
      <c r="AF86" s="7" t="s">
        <v>138</v>
      </c>
      <c r="AG86" s="7" t="s">
        <v>137</v>
      </c>
      <c r="AH86" s="7" t="s">
        <v>106</v>
      </c>
      <c r="AI86" s="7" t="s">
        <v>130</v>
      </c>
      <c r="AJ86" s="7" t="s">
        <v>119</v>
      </c>
      <c r="AK86" s="7" t="s">
        <v>119</v>
      </c>
      <c r="AL86" s="7" t="s">
        <v>115</v>
      </c>
      <c r="AM86" s="7" t="s">
        <v>115</v>
      </c>
      <c r="AN86" s="7" t="s">
        <v>39</v>
      </c>
      <c r="AO86" s="7" t="s">
        <v>4</v>
      </c>
      <c r="AP86" s="7" t="s">
        <v>103</v>
      </c>
      <c r="AQ86" s="7" t="s">
        <v>106</v>
      </c>
      <c r="AR86" s="7" t="s">
        <v>136</v>
      </c>
      <c r="AS86" s="7" t="s">
        <v>106</v>
      </c>
      <c r="AT86" s="7" t="s">
        <v>136</v>
      </c>
      <c r="AU86" s="7" t="s">
        <v>39</v>
      </c>
      <c r="AV86" s="7" t="s">
        <v>137</v>
      </c>
      <c r="AW86" s="7" t="s">
        <v>8</v>
      </c>
      <c r="AX86" s="7" t="s">
        <v>8</v>
      </c>
      <c r="AY86" s="7" t="s">
        <v>64</v>
      </c>
      <c r="AZ86" s="7" t="s">
        <v>41</v>
      </c>
      <c r="BA86" s="7" t="s">
        <v>136</v>
      </c>
      <c r="BB86" s="7" t="s">
        <v>90</v>
      </c>
      <c r="BC86" s="7" t="s">
        <v>102</v>
      </c>
      <c r="BD86" s="7" t="s">
        <v>107</v>
      </c>
      <c r="BE86" s="7" t="s">
        <v>118</v>
      </c>
      <c r="BF86" s="7" t="s">
        <v>126</v>
      </c>
      <c r="BG86" s="7" t="s">
        <v>126</v>
      </c>
      <c r="BH86" s="7" t="s">
        <v>120</v>
      </c>
      <c r="BI86" s="7" t="s">
        <v>126</v>
      </c>
      <c r="BJ86" s="7" t="s">
        <v>134</v>
      </c>
      <c r="BK86" s="7" t="s">
        <v>58</v>
      </c>
      <c r="BL86" s="7" t="s">
        <v>19</v>
      </c>
      <c r="BM86" s="7" t="s">
        <v>137</v>
      </c>
      <c r="BN86" s="7" t="s">
        <v>39</v>
      </c>
      <c r="BO86" s="7" t="s">
        <v>41</v>
      </c>
      <c r="BP86" s="7" t="s">
        <v>32</v>
      </c>
      <c r="BQ86" s="7" t="s">
        <v>49</v>
      </c>
      <c r="BR86" s="7" t="s">
        <v>29</v>
      </c>
      <c r="BS86" s="7" t="s">
        <v>27</v>
      </c>
      <c r="BT86" s="7" t="s">
        <v>37</v>
      </c>
      <c r="BU86" s="7" t="s">
        <v>53</v>
      </c>
      <c r="BV86" s="7" t="s">
        <v>47</v>
      </c>
      <c r="BW86" s="7" t="s">
        <v>101</v>
      </c>
      <c r="BX86" s="7" t="s">
        <v>102</v>
      </c>
      <c r="BY86" s="7" t="s">
        <v>41</v>
      </c>
      <c r="BZ86" s="7" t="s">
        <v>41</v>
      </c>
      <c r="CA86" s="7" t="s">
        <v>19</v>
      </c>
      <c r="CB86" s="7" t="s">
        <v>19</v>
      </c>
      <c r="CC86" s="7" t="s">
        <v>94</v>
      </c>
      <c r="CD86" s="7" t="s">
        <v>47</v>
      </c>
      <c r="CE86" s="7" t="s">
        <v>59</v>
      </c>
      <c r="CF86" s="7" t="s">
        <v>118</v>
      </c>
      <c r="CG86" s="7" t="s">
        <v>112</v>
      </c>
      <c r="CH86" s="7" t="s">
        <v>48</v>
      </c>
      <c r="CI86" s="7" t="s">
        <v>8</v>
      </c>
      <c r="CJ86" s="7" t="s">
        <v>48</v>
      </c>
      <c r="CK86" s="7" t="s">
        <v>27</v>
      </c>
      <c r="CL86" s="7" t="s">
        <v>4</v>
      </c>
      <c r="CM86" s="7" t="s">
        <v>32</v>
      </c>
      <c r="CN86" s="7" t="s">
        <v>94</v>
      </c>
      <c r="CO86" s="7" t="s">
        <v>120</v>
      </c>
      <c r="CP86" s="7" t="s">
        <v>126</v>
      </c>
      <c r="CQ86" s="7" t="s">
        <v>43</v>
      </c>
      <c r="CR86" s="7" t="s">
        <v>19</v>
      </c>
      <c r="CS86" s="7" t="s">
        <v>19</v>
      </c>
      <c r="CT86" s="7" t="s">
        <v>111</v>
      </c>
      <c r="CU86" s="7" t="s">
        <v>111</v>
      </c>
      <c r="CV86" s="7" t="s">
        <v>64</v>
      </c>
      <c r="CW86" s="7" t="s">
        <v>31</v>
      </c>
      <c r="CX86" s="7" t="s">
        <v>32</v>
      </c>
      <c r="CY86" s="7" t="s">
        <v>48</v>
      </c>
      <c r="CZ86" s="7" t="s">
        <v>61</v>
      </c>
      <c r="DA86" s="7" t="s">
        <v>63</v>
      </c>
      <c r="DB86" s="7" t="s">
        <v>37</v>
      </c>
      <c r="DC86" s="7" t="s">
        <v>47</v>
      </c>
      <c r="DD86" s="7" t="s">
        <v>59</v>
      </c>
      <c r="DE86" s="7" t="s">
        <v>23</v>
      </c>
      <c r="DF86" s="7" t="s">
        <v>27</v>
      </c>
      <c r="DG86" s="7" t="s">
        <v>64</v>
      </c>
      <c r="DH86" s="7" t="s">
        <v>39</v>
      </c>
      <c r="DI86" s="7" t="s">
        <v>62</v>
      </c>
      <c r="DJ86" s="7" t="s">
        <v>62</v>
      </c>
      <c r="DK86" s="7" t="s">
        <v>43</v>
      </c>
      <c r="DL86" s="7" t="s">
        <v>64</v>
      </c>
      <c r="DM86" s="7" t="s">
        <v>58</v>
      </c>
      <c r="DN86" s="7" t="s">
        <v>123</v>
      </c>
      <c r="DO86" s="7" t="s">
        <v>120</v>
      </c>
      <c r="DP86" s="7" t="s">
        <v>58</v>
      </c>
      <c r="DQ86" s="7" t="s">
        <v>10</v>
      </c>
      <c r="DR86" s="7" t="s">
        <v>18</v>
      </c>
      <c r="DS86" s="7" t="s">
        <v>31</v>
      </c>
      <c r="DT86" s="7" t="s">
        <v>63</v>
      </c>
      <c r="DU86" s="7" t="s">
        <v>17</v>
      </c>
      <c r="DV86" s="7" t="s">
        <v>62</v>
      </c>
      <c r="DW86" s="7" t="s">
        <v>23</v>
      </c>
      <c r="DX86" s="7" t="s">
        <v>16</v>
      </c>
      <c r="DY86" s="7" t="s">
        <v>12</v>
      </c>
      <c r="DZ86" s="7" t="s">
        <v>9</v>
      </c>
      <c r="EA86" s="7" t="s">
        <v>27</v>
      </c>
      <c r="EB86" s="7" t="s">
        <v>9</v>
      </c>
      <c r="EC86" s="7" t="s">
        <v>4</v>
      </c>
      <c r="ED86" s="7" t="s">
        <v>31</v>
      </c>
      <c r="EE86" s="7" t="s">
        <v>16</v>
      </c>
      <c r="EF86" s="7" t="s">
        <v>16</v>
      </c>
      <c r="EG86" s="7" t="s">
        <v>16</v>
      </c>
      <c r="EH86" s="7" t="s">
        <v>0</v>
      </c>
      <c r="EI86" s="7" t="s">
        <v>0</v>
      </c>
      <c r="EJ86" s="7" t="s">
        <v>0</v>
      </c>
    </row>
    <row r="87" spans="1:140" ht="12.75" x14ac:dyDescent="0.2">
      <c r="A87" s="12">
        <v>71</v>
      </c>
      <c r="B87" s="8" t="s">
        <v>49</v>
      </c>
      <c r="C87" s="7" t="s">
        <v>115</v>
      </c>
      <c r="D87" s="7" t="s">
        <v>115</v>
      </c>
      <c r="E87" s="7" t="s">
        <v>91</v>
      </c>
      <c r="F87" s="7" t="s">
        <v>112</v>
      </c>
      <c r="G87" s="7" t="s">
        <v>138</v>
      </c>
      <c r="H87" s="7" t="s">
        <v>137</v>
      </c>
      <c r="I87" s="7" t="s">
        <v>113</v>
      </c>
      <c r="J87" s="7" t="s">
        <v>101</v>
      </c>
      <c r="K87" s="7" t="s">
        <v>102</v>
      </c>
      <c r="L87" s="7" t="s">
        <v>137</v>
      </c>
      <c r="M87" s="7" t="s">
        <v>64</v>
      </c>
      <c r="N87" s="7" t="s">
        <v>130</v>
      </c>
      <c r="O87" s="7" t="s">
        <v>130</v>
      </c>
      <c r="P87" s="7" t="s">
        <v>101</v>
      </c>
      <c r="Q87" s="7" t="s">
        <v>101</v>
      </c>
      <c r="R87" s="7" t="s">
        <v>112</v>
      </c>
      <c r="S87" s="7" t="s">
        <v>138</v>
      </c>
      <c r="T87" s="7" t="s">
        <v>91</v>
      </c>
      <c r="U87" s="7" t="s">
        <v>138</v>
      </c>
      <c r="V87" s="7" t="s">
        <v>115</v>
      </c>
      <c r="W87" s="7" t="s">
        <v>103</v>
      </c>
      <c r="X87" s="7" t="s">
        <v>119</v>
      </c>
      <c r="Y87" s="7" t="s">
        <v>107</v>
      </c>
      <c r="Z87" s="7" t="s">
        <v>103</v>
      </c>
      <c r="AA87" s="7" t="s">
        <v>111</v>
      </c>
      <c r="AB87" s="7" t="s">
        <v>131</v>
      </c>
      <c r="AC87" s="7" t="s">
        <v>112</v>
      </c>
      <c r="AD87" s="7" t="s">
        <v>47</v>
      </c>
      <c r="AE87" s="7" t="s">
        <v>126</v>
      </c>
      <c r="AF87" s="7" t="s">
        <v>137</v>
      </c>
      <c r="AG87" s="7" t="s">
        <v>111</v>
      </c>
      <c r="AH87" s="7" t="s">
        <v>37</v>
      </c>
      <c r="AI87" s="7" t="s">
        <v>137</v>
      </c>
      <c r="AJ87" s="7" t="s">
        <v>126</v>
      </c>
      <c r="AK87" s="7" t="s">
        <v>134</v>
      </c>
      <c r="AL87" s="7" t="s">
        <v>113</v>
      </c>
      <c r="AM87" s="7" t="s">
        <v>113</v>
      </c>
      <c r="AN87" s="7" t="s">
        <v>4</v>
      </c>
      <c r="AO87" s="7" t="s">
        <v>58</v>
      </c>
      <c r="AP87" s="7" t="s">
        <v>94</v>
      </c>
      <c r="AQ87" s="7" t="s">
        <v>136</v>
      </c>
      <c r="AR87" s="7" t="s">
        <v>47</v>
      </c>
      <c r="AS87" s="7" t="s">
        <v>37</v>
      </c>
      <c r="AT87" s="7" t="s">
        <v>37</v>
      </c>
      <c r="AU87" s="7" t="s">
        <v>4</v>
      </c>
      <c r="AV87" s="7" t="s">
        <v>111</v>
      </c>
      <c r="AW87" s="7" t="s">
        <v>19</v>
      </c>
      <c r="AX87" s="7" t="s">
        <v>19</v>
      </c>
      <c r="AY87" s="7" t="s">
        <v>43</v>
      </c>
      <c r="AZ87" s="7" t="s">
        <v>59</v>
      </c>
      <c r="BA87" s="7" t="s">
        <v>37</v>
      </c>
      <c r="BB87" s="7" t="s">
        <v>126</v>
      </c>
      <c r="BC87" s="7" t="s">
        <v>90</v>
      </c>
      <c r="BD87" s="7" t="s">
        <v>119</v>
      </c>
      <c r="BE87" s="7" t="s">
        <v>106</v>
      </c>
      <c r="BF87" s="7" t="s">
        <v>120</v>
      </c>
      <c r="BG87" s="7" t="s">
        <v>123</v>
      </c>
      <c r="BH87" s="7" t="s">
        <v>123</v>
      </c>
      <c r="BI87" s="7" t="s">
        <v>120</v>
      </c>
      <c r="BJ87" s="7" t="s">
        <v>126</v>
      </c>
      <c r="BK87" s="7" t="s">
        <v>62</v>
      </c>
      <c r="BL87" s="7" t="s">
        <v>64</v>
      </c>
      <c r="BM87" s="7" t="s">
        <v>111</v>
      </c>
      <c r="BN87" s="7" t="s">
        <v>4</v>
      </c>
      <c r="BO87" s="7" t="s">
        <v>59</v>
      </c>
      <c r="BP87" s="7" t="s">
        <v>48</v>
      </c>
      <c r="BQ87" s="7" t="s">
        <v>32</v>
      </c>
      <c r="BR87" s="7" t="s">
        <v>23</v>
      </c>
      <c r="BS87" s="7" t="s">
        <v>9</v>
      </c>
      <c r="BT87" s="7" t="s">
        <v>47</v>
      </c>
      <c r="BU87" s="7" t="s">
        <v>32</v>
      </c>
      <c r="BV87" s="7" t="s">
        <v>41</v>
      </c>
      <c r="BW87" s="7" t="s">
        <v>103</v>
      </c>
      <c r="BX87" s="7" t="s">
        <v>134</v>
      </c>
      <c r="BY87" s="7" t="s">
        <v>59</v>
      </c>
      <c r="BZ87" s="7" t="s">
        <v>59</v>
      </c>
      <c r="CA87" s="7" t="s">
        <v>19</v>
      </c>
      <c r="CB87" s="7" t="s">
        <v>19</v>
      </c>
      <c r="CC87" s="7" t="s">
        <v>102</v>
      </c>
      <c r="CD87" s="7" t="s">
        <v>41</v>
      </c>
      <c r="CE87" s="7" t="s">
        <v>32</v>
      </c>
      <c r="CF87" s="7" t="s">
        <v>136</v>
      </c>
      <c r="CG87" s="7" t="s">
        <v>138</v>
      </c>
      <c r="CH87" s="7" t="s">
        <v>8</v>
      </c>
      <c r="CI87" s="7" t="s">
        <v>49</v>
      </c>
      <c r="CJ87" s="7" t="s">
        <v>8</v>
      </c>
      <c r="CK87" s="7" t="s">
        <v>18</v>
      </c>
      <c r="CL87" s="7" t="s">
        <v>58</v>
      </c>
      <c r="CM87" s="7" t="s">
        <v>48</v>
      </c>
      <c r="CN87" s="7" t="s">
        <v>102</v>
      </c>
      <c r="CO87" s="7" t="s">
        <v>118</v>
      </c>
      <c r="CP87" s="7" t="s">
        <v>120</v>
      </c>
      <c r="CQ87" s="7" t="s">
        <v>39</v>
      </c>
      <c r="CR87" s="7" t="s">
        <v>64</v>
      </c>
      <c r="CS87" s="7" t="s">
        <v>64</v>
      </c>
      <c r="CT87" s="7" t="s">
        <v>127</v>
      </c>
      <c r="CU87" s="7" t="s">
        <v>111</v>
      </c>
      <c r="CV87" s="7" t="s">
        <v>43</v>
      </c>
      <c r="CW87" s="7" t="s">
        <v>0</v>
      </c>
      <c r="CX87" s="7" t="s">
        <v>48</v>
      </c>
      <c r="CY87" s="7" t="s">
        <v>8</v>
      </c>
      <c r="CZ87" s="7" t="s">
        <v>27</v>
      </c>
      <c r="DA87" s="7" t="s">
        <v>27</v>
      </c>
      <c r="DB87" s="7" t="s">
        <v>41</v>
      </c>
      <c r="DC87" s="7" t="s">
        <v>41</v>
      </c>
      <c r="DD87" s="7" t="s">
        <v>53</v>
      </c>
      <c r="DE87" s="7" t="s">
        <v>61</v>
      </c>
      <c r="DF87" s="7" t="s">
        <v>18</v>
      </c>
      <c r="DG87" s="7" t="s">
        <v>39</v>
      </c>
      <c r="DH87" s="7" t="s">
        <v>39</v>
      </c>
      <c r="DI87" s="7" t="s">
        <v>63</v>
      </c>
      <c r="DJ87" s="7" t="s">
        <v>27</v>
      </c>
      <c r="DK87" s="7" t="s">
        <v>39</v>
      </c>
      <c r="DL87" s="7" t="s">
        <v>39</v>
      </c>
      <c r="DM87" s="7" t="s">
        <v>62</v>
      </c>
      <c r="DN87" s="7" t="s">
        <v>118</v>
      </c>
      <c r="DO87" s="7" t="s">
        <v>123</v>
      </c>
      <c r="DP87" s="7" t="s">
        <v>62</v>
      </c>
      <c r="DQ87" s="7" t="s">
        <v>57</v>
      </c>
      <c r="DR87" s="7" t="s">
        <v>31</v>
      </c>
      <c r="DS87" s="7" t="s">
        <v>0</v>
      </c>
      <c r="DT87" s="7" t="s">
        <v>27</v>
      </c>
      <c r="DU87" s="7" t="s">
        <v>19</v>
      </c>
      <c r="DV87" s="7" t="s">
        <v>63</v>
      </c>
      <c r="DW87" s="7" t="s">
        <v>61</v>
      </c>
      <c r="DX87" s="7" t="s">
        <v>10</v>
      </c>
      <c r="DY87" s="7" t="s">
        <v>11</v>
      </c>
      <c r="DZ87" s="7" t="s">
        <v>31</v>
      </c>
      <c r="EA87" s="7" t="s">
        <v>9</v>
      </c>
      <c r="EB87" s="7" t="s">
        <v>18</v>
      </c>
      <c r="EC87" s="7" t="s">
        <v>58</v>
      </c>
      <c r="ED87" s="7" t="s">
        <v>0</v>
      </c>
      <c r="EE87" s="7" t="s">
        <v>12</v>
      </c>
      <c r="EF87" s="7" t="s">
        <v>13</v>
      </c>
      <c r="EG87" s="7" t="s">
        <v>12</v>
      </c>
      <c r="EH87" s="7" t="s">
        <v>16</v>
      </c>
      <c r="EI87" s="7" t="s">
        <v>16</v>
      </c>
      <c r="EJ87" s="7" t="s">
        <v>16</v>
      </c>
    </row>
    <row r="88" spans="1:140" ht="12.75" x14ac:dyDescent="0.2">
      <c r="A88" s="12">
        <v>72</v>
      </c>
      <c r="B88" s="8" t="s">
        <v>8</v>
      </c>
      <c r="C88" s="7" t="s">
        <v>91</v>
      </c>
      <c r="D88" s="7" t="s">
        <v>131</v>
      </c>
      <c r="E88" s="7" t="s">
        <v>116</v>
      </c>
      <c r="F88" s="7" t="s">
        <v>112</v>
      </c>
      <c r="G88" s="7" t="s">
        <v>113</v>
      </c>
      <c r="H88" s="7" t="s">
        <v>137</v>
      </c>
      <c r="I88" s="7" t="s">
        <v>112</v>
      </c>
      <c r="J88" s="7" t="s">
        <v>111</v>
      </c>
      <c r="K88" s="7" t="s">
        <v>107</v>
      </c>
      <c r="L88" s="7" t="s">
        <v>130</v>
      </c>
      <c r="M88" s="7" t="s">
        <v>64</v>
      </c>
      <c r="N88" s="7" t="s">
        <v>138</v>
      </c>
      <c r="O88" s="7" t="s">
        <v>138</v>
      </c>
      <c r="P88" s="7" t="s">
        <v>127</v>
      </c>
      <c r="Q88" s="7" t="s">
        <v>127</v>
      </c>
      <c r="R88" s="7" t="s">
        <v>115</v>
      </c>
      <c r="S88" s="7" t="s">
        <v>113</v>
      </c>
      <c r="T88" s="7" t="s">
        <v>91</v>
      </c>
      <c r="U88" s="7" t="s">
        <v>138</v>
      </c>
      <c r="V88" s="7" t="s">
        <v>131</v>
      </c>
      <c r="W88" s="7" t="s">
        <v>101</v>
      </c>
      <c r="X88" s="7" t="s">
        <v>102</v>
      </c>
      <c r="Y88" s="7" t="s">
        <v>94</v>
      </c>
      <c r="Z88" s="7" t="s">
        <v>101</v>
      </c>
      <c r="AA88" s="7" t="s">
        <v>111</v>
      </c>
      <c r="AB88" s="7" t="s">
        <v>91</v>
      </c>
      <c r="AC88" s="7" t="s">
        <v>115</v>
      </c>
      <c r="AD88" s="7" t="s">
        <v>47</v>
      </c>
      <c r="AE88" s="7" t="s">
        <v>126</v>
      </c>
      <c r="AF88" s="7" t="s">
        <v>130</v>
      </c>
      <c r="AG88" s="7" t="s">
        <v>111</v>
      </c>
      <c r="AH88" s="7" t="s">
        <v>136</v>
      </c>
      <c r="AI88" s="7" t="s">
        <v>137</v>
      </c>
      <c r="AJ88" s="7" t="s">
        <v>134</v>
      </c>
      <c r="AK88" s="7" t="s">
        <v>90</v>
      </c>
      <c r="AL88" s="7" t="s">
        <v>112</v>
      </c>
      <c r="AM88" s="7" t="s">
        <v>112</v>
      </c>
      <c r="AN88" s="7" t="s">
        <v>39</v>
      </c>
      <c r="AO88" s="7" t="s">
        <v>4</v>
      </c>
      <c r="AP88" s="7" t="s">
        <v>103</v>
      </c>
      <c r="AQ88" s="7" t="s">
        <v>106</v>
      </c>
      <c r="AR88" s="7" t="s">
        <v>37</v>
      </c>
      <c r="AS88" s="7" t="s">
        <v>136</v>
      </c>
      <c r="AT88" s="7" t="s">
        <v>37</v>
      </c>
      <c r="AU88" s="7" t="s">
        <v>39</v>
      </c>
      <c r="AV88" s="7" t="s">
        <v>137</v>
      </c>
      <c r="AW88" s="7" t="s">
        <v>19</v>
      </c>
      <c r="AX88" s="7" t="s">
        <v>19</v>
      </c>
      <c r="AY88" s="7" t="s">
        <v>64</v>
      </c>
      <c r="AZ88" s="7" t="s">
        <v>59</v>
      </c>
      <c r="BA88" s="7" t="s">
        <v>37</v>
      </c>
      <c r="BB88" s="7" t="s">
        <v>134</v>
      </c>
      <c r="BC88" s="7" t="s">
        <v>119</v>
      </c>
      <c r="BD88" s="7" t="s">
        <v>102</v>
      </c>
      <c r="BE88" s="7" t="s">
        <v>106</v>
      </c>
      <c r="BF88" s="7" t="s">
        <v>120</v>
      </c>
      <c r="BG88" s="7" t="s">
        <v>120</v>
      </c>
      <c r="BH88" s="7" t="s">
        <v>123</v>
      </c>
      <c r="BI88" s="7" t="s">
        <v>126</v>
      </c>
      <c r="BJ88" s="7" t="s">
        <v>126</v>
      </c>
      <c r="BK88" s="7" t="s">
        <v>62</v>
      </c>
      <c r="BL88" s="7" t="s">
        <v>64</v>
      </c>
      <c r="BM88" s="7" t="s">
        <v>137</v>
      </c>
      <c r="BN88" s="7" t="s">
        <v>4</v>
      </c>
      <c r="BO88" s="7" t="s">
        <v>59</v>
      </c>
      <c r="BP88" s="7" t="s">
        <v>48</v>
      </c>
      <c r="BQ88" s="7" t="s">
        <v>53</v>
      </c>
      <c r="BR88" s="7" t="s">
        <v>58</v>
      </c>
      <c r="BS88" s="7" t="s">
        <v>27</v>
      </c>
      <c r="BT88" s="7" t="s">
        <v>37</v>
      </c>
      <c r="BU88" s="7" t="s">
        <v>32</v>
      </c>
      <c r="BV88" s="7" t="s">
        <v>41</v>
      </c>
      <c r="BW88" s="7" t="s">
        <v>103</v>
      </c>
      <c r="BX88" s="7" t="s">
        <v>119</v>
      </c>
      <c r="BY88" s="7" t="s">
        <v>41</v>
      </c>
      <c r="BZ88" s="7" t="s">
        <v>41</v>
      </c>
      <c r="CA88" s="7" t="s">
        <v>19</v>
      </c>
      <c r="CB88" s="7" t="s">
        <v>19</v>
      </c>
      <c r="CC88" s="7" t="s">
        <v>107</v>
      </c>
      <c r="CD88" s="7" t="s">
        <v>47</v>
      </c>
      <c r="CE88" s="7" t="s">
        <v>53</v>
      </c>
      <c r="CF88" s="7" t="s">
        <v>106</v>
      </c>
      <c r="CG88" s="7" t="s">
        <v>113</v>
      </c>
      <c r="CH88" s="7" t="s">
        <v>48</v>
      </c>
      <c r="CI88" s="7" t="s">
        <v>8</v>
      </c>
      <c r="CJ88" s="7" t="s">
        <v>8</v>
      </c>
      <c r="CK88" s="7" t="s">
        <v>9</v>
      </c>
      <c r="CL88" s="7" t="s">
        <v>29</v>
      </c>
      <c r="CM88" s="7" t="s">
        <v>32</v>
      </c>
      <c r="CN88" s="7" t="s">
        <v>107</v>
      </c>
      <c r="CO88" s="7" t="s">
        <v>123</v>
      </c>
      <c r="CP88" s="7" t="s">
        <v>126</v>
      </c>
      <c r="CQ88" s="7" t="s">
        <v>39</v>
      </c>
      <c r="CR88" s="7" t="s">
        <v>19</v>
      </c>
      <c r="CS88" s="7" t="s">
        <v>19</v>
      </c>
      <c r="CT88" s="7" t="s">
        <v>111</v>
      </c>
      <c r="CU88" s="7" t="s">
        <v>111</v>
      </c>
      <c r="CV88" s="7" t="s">
        <v>64</v>
      </c>
      <c r="CW88" s="7" t="s">
        <v>0</v>
      </c>
      <c r="CX88" s="7" t="s">
        <v>32</v>
      </c>
      <c r="CY88" s="7" t="s">
        <v>48</v>
      </c>
      <c r="CZ88" s="7" t="s">
        <v>63</v>
      </c>
      <c r="DA88" s="7" t="s">
        <v>27</v>
      </c>
      <c r="DB88" s="7" t="s">
        <v>47</v>
      </c>
      <c r="DC88" s="7" t="s">
        <v>41</v>
      </c>
      <c r="DD88" s="7" t="s">
        <v>59</v>
      </c>
      <c r="DE88" s="7" t="s">
        <v>62</v>
      </c>
      <c r="DF88" s="7" t="s">
        <v>9</v>
      </c>
      <c r="DG88" s="7" t="s">
        <v>43</v>
      </c>
      <c r="DH88" s="7" t="s">
        <v>39</v>
      </c>
      <c r="DI88" s="7" t="s">
        <v>61</v>
      </c>
      <c r="DJ88" s="7" t="s">
        <v>63</v>
      </c>
      <c r="DK88" s="7" t="s">
        <v>39</v>
      </c>
      <c r="DL88" s="7" t="s">
        <v>43</v>
      </c>
      <c r="DM88" s="7" t="s">
        <v>23</v>
      </c>
      <c r="DN88" s="7" t="s">
        <v>123</v>
      </c>
      <c r="DO88" s="7" t="s">
        <v>120</v>
      </c>
      <c r="DP88" s="7" t="s">
        <v>58</v>
      </c>
      <c r="DQ88" s="7" t="s">
        <v>11</v>
      </c>
      <c r="DR88" s="7" t="s">
        <v>18</v>
      </c>
      <c r="DS88" s="7" t="s">
        <v>31</v>
      </c>
      <c r="DT88" s="7" t="s">
        <v>27</v>
      </c>
      <c r="DU88" s="7" t="s">
        <v>19</v>
      </c>
      <c r="DV88" s="7" t="s">
        <v>62</v>
      </c>
      <c r="DW88" s="7" t="s">
        <v>62</v>
      </c>
      <c r="DX88" s="7" t="s">
        <v>12</v>
      </c>
      <c r="DY88" s="7" t="s">
        <v>10</v>
      </c>
      <c r="DZ88" s="7" t="s">
        <v>18</v>
      </c>
      <c r="EA88" s="7" t="s">
        <v>27</v>
      </c>
      <c r="EB88" s="7" t="s">
        <v>18</v>
      </c>
      <c r="EC88" s="7" t="s">
        <v>58</v>
      </c>
      <c r="ED88" s="7" t="s">
        <v>0</v>
      </c>
      <c r="EE88" s="7" t="s">
        <v>13</v>
      </c>
      <c r="EF88" s="7" t="s">
        <v>16</v>
      </c>
      <c r="EG88" s="7" t="s">
        <v>16</v>
      </c>
      <c r="EH88" s="7" t="s">
        <v>0</v>
      </c>
      <c r="EI88" s="7" t="s">
        <v>16</v>
      </c>
      <c r="EJ88" s="7" t="s">
        <v>16</v>
      </c>
    </row>
    <row r="89" spans="1:140" ht="12.75" x14ac:dyDescent="0.2">
      <c r="A89" s="12">
        <v>73</v>
      </c>
      <c r="B89" s="8" t="s">
        <v>44</v>
      </c>
      <c r="C89" s="7" t="s">
        <v>126</v>
      </c>
      <c r="D89" s="7" t="s">
        <v>126</v>
      </c>
      <c r="E89" s="7" t="s">
        <v>134</v>
      </c>
      <c r="F89" s="7" t="s">
        <v>120</v>
      </c>
      <c r="G89" s="7" t="s">
        <v>123</v>
      </c>
      <c r="H89" s="7" t="s">
        <v>136</v>
      </c>
      <c r="I89" s="7" t="s">
        <v>123</v>
      </c>
      <c r="J89" s="7" t="s">
        <v>41</v>
      </c>
      <c r="K89" s="7" t="s">
        <v>32</v>
      </c>
      <c r="L89" s="7" t="s">
        <v>106</v>
      </c>
      <c r="M89" s="7" t="s">
        <v>16</v>
      </c>
      <c r="N89" s="7" t="s">
        <v>106</v>
      </c>
      <c r="O89" s="7" t="s">
        <v>106</v>
      </c>
      <c r="P89" s="7" t="s">
        <v>41</v>
      </c>
      <c r="Q89" s="7" t="s">
        <v>41</v>
      </c>
      <c r="R89" s="7" t="s">
        <v>120</v>
      </c>
      <c r="S89" s="7" t="s">
        <v>118</v>
      </c>
      <c r="T89" s="7" t="s">
        <v>126</v>
      </c>
      <c r="U89" s="7" t="s">
        <v>118</v>
      </c>
      <c r="V89" s="7" t="s">
        <v>120</v>
      </c>
      <c r="W89" s="7" t="s">
        <v>41</v>
      </c>
      <c r="X89" s="7" t="s">
        <v>32</v>
      </c>
      <c r="Y89" s="7" t="s">
        <v>53</v>
      </c>
      <c r="Z89" s="7" t="s">
        <v>59</v>
      </c>
      <c r="AA89" s="7" t="s">
        <v>47</v>
      </c>
      <c r="AB89" s="7" t="s">
        <v>126</v>
      </c>
      <c r="AC89" s="7" t="s">
        <v>120</v>
      </c>
      <c r="AD89" s="7" t="s">
        <v>39</v>
      </c>
      <c r="AE89" s="7" t="s">
        <v>8</v>
      </c>
      <c r="AF89" s="7" t="s">
        <v>136</v>
      </c>
      <c r="AG89" s="7" t="s">
        <v>47</v>
      </c>
      <c r="AH89" s="7" t="s">
        <v>64</v>
      </c>
      <c r="AI89" s="7" t="s">
        <v>37</v>
      </c>
      <c r="AJ89" s="7" t="s">
        <v>48</v>
      </c>
      <c r="AK89" s="7" t="s">
        <v>48</v>
      </c>
      <c r="AL89" s="7" t="s">
        <v>123</v>
      </c>
      <c r="AM89" s="7" t="s">
        <v>123</v>
      </c>
      <c r="AN89" s="7" t="s">
        <v>11</v>
      </c>
      <c r="AO89" s="7" t="s">
        <v>57</v>
      </c>
      <c r="AP89" s="7" t="s">
        <v>59</v>
      </c>
      <c r="AQ89" s="7" t="s">
        <v>64</v>
      </c>
      <c r="AR89" s="7" t="s">
        <v>43</v>
      </c>
      <c r="AS89" s="7" t="s">
        <v>64</v>
      </c>
      <c r="AT89" s="7" t="s">
        <v>43</v>
      </c>
      <c r="AU89" s="7" t="s">
        <v>11</v>
      </c>
      <c r="AV89" s="7" t="s">
        <v>37</v>
      </c>
      <c r="AW89" s="7" t="s">
        <v>31</v>
      </c>
      <c r="AX89" s="7" t="s">
        <v>31</v>
      </c>
      <c r="AY89" s="7" t="s">
        <v>16</v>
      </c>
      <c r="AZ89" s="7" t="s">
        <v>58</v>
      </c>
      <c r="BA89" s="7" t="s">
        <v>43</v>
      </c>
      <c r="BB89" s="7" t="s">
        <v>48</v>
      </c>
      <c r="BC89" s="7" t="s">
        <v>32</v>
      </c>
      <c r="BD89" s="7" t="s">
        <v>32</v>
      </c>
      <c r="BE89" s="7" t="s">
        <v>19</v>
      </c>
      <c r="BF89" s="7" t="s">
        <v>8</v>
      </c>
      <c r="BG89" s="7" t="s">
        <v>8</v>
      </c>
      <c r="BH89" s="7" t="s">
        <v>19</v>
      </c>
      <c r="BI89" s="7" t="s">
        <v>8</v>
      </c>
      <c r="BJ89" s="7" t="s">
        <v>8</v>
      </c>
      <c r="BK89" s="7" t="s">
        <v>24</v>
      </c>
      <c r="BL89" s="7" t="s">
        <v>16</v>
      </c>
      <c r="BM89" s="7" t="s">
        <v>37</v>
      </c>
      <c r="BN89" s="7" t="s">
        <v>57</v>
      </c>
      <c r="BO89" s="7" t="s">
        <v>29</v>
      </c>
      <c r="BP89" s="7" t="s">
        <v>27</v>
      </c>
      <c r="BQ89" s="7" t="s">
        <v>23</v>
      </c>
      <c r="BR89" s="7" t="s">
        <v>24</v>
      </c>
      <c r="BS89" s="7" t="s">
        <v>44</v>
      </c>
      <c r="BT89" s="7" t="s">
        <v>39</v>
      </c>
      <c r="BU89" s="7" t="s">
        <v>62</v>
      </c>
      <c r="BV89" s="7" t="s">
        <v>4</v>
      </c>
      <c r="BW89" s="7" t="s">
        <v>59</v>
      </c>
      <c r="BX89" s="7" t="s">
        <v>48</v>
      </c>
      <c r="BY89" s="7" t="s">
        <v>4</v>
      </c>
      <c r="BZ89" s="7" t="s">
        <v>4</v>
      </c>
      <c r="CA89" s="7" t="s">
        <v>0</v>
      </c>
      <c r="CB89" s="7" t="s">
        <v>0</v>
      </c>
      <c r="CC89" s="7" t="s">
        <v>32</v>
      </c>
      <c r="CD89" s="7" t="s">
        <v>39</v>
      </c>
      <c r="CE89" s="7" t="s">
        <v>62</v>
      </c>
      <c r="CF89" s="7" t="s">
        <v>64</v>
      </c>
      <c r="CG89" s="7" t="s">
        <v>123</v>
      </c>
      <c r="CH89" s="7" t="s">
        <v>27</v>
      </c>
      <c r="CI89" s="7" t="s">
        <v>18</v>
      </c>
      <c r="CJ89" s="7" t="s">
        <v>9</v>
      </c>
      <c r="CK89" s="7" t="s">
        <v>44</v>
      </c>
      <c r="CL89" s="7" t="s">
        <v>56</v>
      </c>
      <c r="CM89" s="7" t="s">
        <v>63</v>
      </c>
      <c r="CN89" s="7" t="s">
        <v>32</v>
      </c>
      <c r="CO89" s="7" t="s">
        <v>19</v>
      </c>
      <c r="CP89" s="7" t="s">
        <v>8</v>
      </c>
      <c r="CQ89" s="7" t="s">
        <v>10</v>
      </c>
      <c r="CR89" s="7" t="s">
        <v>0</v>
      </c>
      <c r="CS89" s="7" t="s">
        <v>0</v>
      </c>
      <c r="CT89" s="7" t="s">
        <v>41</v>
      </c>
      <c r="CU89" s="7" t="s">
        <v>47</v>
      </c>
      <c r="CV89" s="7" t="s">
        <v>16</v>
      </c>
      <c r="CW89" s="7" t="s">
        <v>20</v>
      </c>
      <c r="CX89" s="7" t="s">
        <v>63</v>
      </c>
      <c r="CY89" s="7" t="s">
        <v>27</v>
      </c>
      <c r="CZ89" s="7" t="s">
        <v>6</v>
      </c>
      <c r="DA89" s="7" t="s">
        <v>6</v>
      </c>
      <c r="DB89" s="7" t="s">
        <v>39</v>
      </c>
      <c r="DC89" s="7" t="s">
        <v>39</v>
      </c>
      <c r="DD89" s="7" t="s">
        <v>58</v>
      </c>
      <c r="DE89" s="7" t="s">
        <v>24</v>
      </c>
      <c r="DF89" s="7" t="s">
        <v>44</v>
      </c>
      <c r="DG89" s="7" t="s">
        <v>12</v>
      </c>
      <c r="DH89" s="7" t="s">
        <v>10</v>
      </c>
      <c r="DI89" s="7" t="s">
        <v>6</v>
      </c>
      <c r="DJ89" s="7" t="s">
        <v>6</v>
      </c>
      <c r="DK89" s="7" t="s">
        <v>12</v>
      </c>
      <c r="DL89" s="7" t="s">
        <v>13</v>
      </c>
      <c r="DM89" s="7" t="s">
        <v>24</v>
      </c>
      <c r="DN89" s="7" t="s">
        <v>19</v>
      </c>
      <c r="DO89" s="7" t="s">
        <v>19</v>
      </c>
      <c r="DP89" s="7" t="s">
        <v>24</v>
      </c>
      <c r="DQ89" s="7" t="s">
        <v>50</v>
      </c>
      <c r="DR89" s="7" t="s">
        <v>44</v>
      </c>
      <c r="DS89" s="7" t="s">
        <v>20</v>
      </c>
      <c r="DT89" s="7" t="s">
        <v>44</v>
      </c>
      <c r="DU89" s="7" t="s">
        <v>31</v>
      </c>
      <c r="DV89" s="7" t="s">
        <v>6</v>
      </c>
      <c r="DW89" s="7" t="s">
        <v>6</v>
      </c>
      <c r="DX89" s="7" t="s">
        <v>50</v>
      </c>
      <c r="DY89" s="7" t="s">
        <v>50</v>
      </c>
      <c r="DZ89" s="7" t="s">
        <v>44</v>
      </c>
      <c r="EA89" s="7" t="s">
        <v>44</v>
      </c>
      <c r="EB89" s="7" t="s">
        <v>44</v>
      </c>
      <c r="EC89" s="7" t="s">
        <v>56</v>
      </c>
      <c r="ED89" s="7" t="s">
        <v>20</v>
      </c>
      <c r="EE89" s="7" t="s">
        <v>50</v>
      </c>
      <c r="EF89" s="7" t="s">
        <v>51</v>
      </c>
      <c r="EG89" s="7" t="s">
        <v>51</v>
      </c>
      <c r="EH89" s="7" t="s">
        <v>51</v>
      </c>
      <c r="EI89" s="7" t="s">
        <v>51</v>
      </c>
      <c r="EJ89" s="7" t="s">
        <v>51</v>
      </c>
    </row>
    <row r="90" spans="1:140" ht="12.75" x14ac:dyDescent="0.2">
      <c r="A90" s="12">
        <v>74</v>
      </c>
      <c r="B90" s="8" t="s">
        <v>0</v>
      </c>
      <c r="C90" s="7" t="s">
        <v>103</v>
      </c>
      <c r="D90" s="7" t="s">
        <v>103</v>
      </c>
      <c r="E90" s="7" t="s">
        <v>127</v>
      </c>
      <c r="F90" s="7" t="s">
        <v>94</v>
      </c>
      <c r="G90" s="7" t="s">
        <v>102</v>
      </c>
      <c r="H90" s="7" t="s">
        <v>126</v>
      </c>
      <c r="I90" s="7" t="s">
        <v>107</v>
      </c>
      <c r="J90" s="7" t="s">
        <v>123</v>
      </c>
      <c r="K90" s="7" t="s">
        <v>37</v>
      </c>
      <c r="L90" s="7" t="s">
        <v>134</v>
      </c>
      <c r="M90" s="7" t="s">
        <v>27</v>
      </c>
      <c r="N90" s="7" t="s">
        <v>119</v>
      </c>
      <c r="O90" s="7" t="s">
        <v>90</v>
      </c>
      <c r="P90" s="7" t="s">
        <v>123</v>
      </c>
      <c r="Q90" s="7" t="s">
        <v>123</v>
      </c>
      <c r="R90" s="7" t="s">
        <v>103</v>
      </c>
      <c r="S90" s="7" t="s">
        <v>102</v>
      </c>
      <c r="T90" s="7" t="s">
        <v>101</v>
      </c>
      <c r="U90" s="7" t="s">
        <v>119</v>
      </c>
      <c r="V90" s="7" t="s">
        <v>103</v>
      </c>
      <c r="W90" s="7" t="s">
        <v>118</v>
      </c>
      <c r="X90" s="7" t="s">
        <v>47</v>
      </c>
      <c r="Y90" s="7" t="s">
        <v>136</v>
      </c>
      <c r="Z90" s="7" t="s">
        <v>118</v>
      </c>
      <c r="AA90" s="7" t="s">
        <v>120</v>
      </c>
      <c r="AB90" s="7" t="s">
        <v>101</v>
      </c>
      <c r="AC90" s="7" t="s">
        <v>94</v>
      </c>
      <c r="AD90" s="7" t="s">
        <v>8</v>
      </c>
      <c r="AE90" s="7" t="s">
        <v>59</v>
      </c>
      <c r="AF90" s="7" t="s">
        <v>134</v>
      </c>
      <c r="AG90" s="7" t="s">
        <v>120</v>
      </c>
      <c r="AH90" s="7" t="s">
        <v>8</v>
      </c>
      <c r="AI90" s="7" t="s">
        <v>126</v>
      </c>
      <c r="AJ90" s="7" t="s">
        <v>41</v>
      </c>
      <c r="AK90" s="7" t="s">
        <v>41</v>
      </c>
      <c r="AL90" s="7" t="s">
        <v>107</v>
      </c>
      <c r="AM90" s="7" t="s">
        <v>107</v>
      </c>
      <c r="AN90" s="7" t="s">
        <v>31</v>
      </c>
      <c r="AO90" s="7" t="s">
        <v>0</v>
      </c>
      <c r="AP90" s="7" t="s">
        <v>106</v>
      </c>
      <c r="AQ90" s="7" t="s">
        <v>48</v>
      </c>
      <c r="AR90" s="7" t="s">
        <v>8</v>
      </c>
      <c r="AS90" s="7" t="s">
        <v>48</v>
      </c>
      <c r="AT90" s="7" t="s">
        <v>8</v>
      </c>
      <c r="AU90" s="7" t="s">
        <v>31</v>
      </c>
      <c r="AV90" s="7" t="s">
        <v>126</v>
      </c>
      <c r="AW90" s="7" t="s">
        <v>62</v>
      </c>
      <c r="AX90" s="7" t="s">
        <v>62</v>
      </c>
      <c r="AY90" s="7" t="s">
        <v>9</v>
      </c>
      <c r="AZ90" s="7" t="s">
        <v>19</v>
      </c>
      <c r="BA90" s="7" t="s">
        <v>8</v>
      </c>
      <c r="BB90" s="7" t="s">
        <v>41</v>
      </c>
      <c r="BC90" s="7" t="s">
        <v>47</v>
      </c>
      <c r="BD90" s="7" t="s">
        <v>37</v>
      </c>
      <c r="BE90" s="7" t="s">
        <v>48</v>
      </c>
      <c r="BF90" s="7" t="s">
        <v>59</v>
      </c>
      <c r="BG90" s="7" t="s">
        <v>53</v>
      </c>
      <c r="BH90" s="7" t="s">
        <v>32</v>
      </c>
      <c r="BI90" s="7" t="s">
        <v>59</v>
      </c>
      <c r="BJ90" s="7" t="s">
        <v>41</v>
      </c>
      <c r="BK90" s="7" t="s">
        <v>16</v>
      </c>
      <c r="BL90" s="7" t="s">
        <v>27</v>
      </c>
      <c r="BM90" s="7" t="s">
        <v>126</v>
      </c>
      <c r="BN90" s="7" t="s">
        <v>31</v>
      </c>
      <c r="BO90" s="7" t="s">
        <v>19</v>
      </c>
      <c r="BP90" s="7" t="s">
        <v>39</v>
      </c>
      <c r="BQ90" s="7" t="s">
        <v>64</v>
      </c>
      <c r="BR90" s="7" t="s">
        <v>16</v>
      </c>
      <c r="BS90" s="7" t="s">
        <v>57</v>
      </c>
      <c r="BT90" s="7" t="s">
        <v>8</v>
      </c>
      <c r="BU90" s="7" t="s">
        <v>43</v>
      </c>
      <c r="BV90" s="7" t="s">
        <v>19</v>
      </c>
      <c r="BW90" s="7" t="s">
        <v>106</v>
      </c>
      <c r="BX90" s="7" t="s">
        <v>47</v>
      </c>
      <c r="BY90" s="7" t="s">
        <v>19</v>
      </c>
      <c r="BZ90" s="7" t="s">
        <v>19</v>
      </c>
      <c r="CA90" s="7" t="s">
        <v>61</v>
      </c>
      <c r="CB90" s="7" t="s">
        <v>63</v>
      </c>
      <c r="CC90" s="7" t="s">
        <v>37</v>
      </c>
      <c r="CD90" s="7" t="s">
        <v>19</v>
      </c>
      <c r="CE90" s="7" t="s">
        <v>64</v>
      </c>
      <c r="CF90" s="7" t="s">
        <v>48</v>
      </c>
      <c r="CG90" s="7" t="s">
        <v>107</v>
      </c>
      <c r="CH90" s="7" t="s">
        <v>4</v>
      </c>
      <c r="CI90" s="7" t="s">
        <v>58</v>
      </c>
      <c r="CJ90" s="7" t="s">
        <v>29</v>
      </c>
      <c r="CK90" s="7" t="s">
        <v>56</v>
      </c>
      <c r="CL90" s="7" t="s">
        <v>0</v>
      </c>
      <c r="CM90" s="7" t="s">
        <v>39</v>
      </c>
      <c r="CN90" s="7" t="s">
        <v>37</v>
      </c>
      <c r="CO90" s="7" t="s">
        <v>32</v>
      </c>
      <c r="CP90" s="7" t="s">
        <v>59</v>
      </c>
      <c r="CQ90" s="7" t="s">
        <v>18</v>
      </c>
      <c r="CR90" s="7" t="s">
        <v>63</v>
      </c>
      <c r="CS90" s="7" t="s">
        <v>27</v>
      </c>
      <c r="CT90" s="7" t="s">
        <v>123</v>
      </c>
      <c r="CU90" s="7" t="s">
        <v>120</v>
      </c>
      <c r="CV90" s="7" t="s">
        <v>27</v>
      </c>
      <c r="CW90" s="7" t="s">
        <v>6</v>
      </c>
      <c r="CX90" s="7" t="s">
        <v>39</v>
      </c>
      <c r="CY90" s="7" t="s">
        <v>4</v>
      </c>
      <c r="CZ90" s="7" t="s">
        <v>10</v>
      </c>
      <c r="DA90" s="7" t="s">
        <v>11</v>
      </c>
      <c r="DB90" s="7" t="s">
        <v>8</v>
      </c>
      <c r="DC90" s="7" t="s">
        <v>19</v>
      </c>
      <c r="DD90" s="7" t="s">
        <v>64</v>
      </c>
      <c r="DE90" s="7" t="s">
        <v>13</v>
      </c>
      <c r="DF90" s="7" t="s">
        <v>57</v>
      </c>
      <c r="DG90" s="7" t="s">
        <v>18</v>
      </c>
      <c r="DH90" s="7" t="s">
        <v>31</v>
      </c>
      <c r="DI90" s="7" t="s">
        <v>12</v>
      </c>
      <c r="DJ90" s="7" t="s">
        <v>10</v>
      </c>
      <c r="DK90" s="7" t="s">
        <v>18</v>
      </c>
      <c r="DL90" s="7" t="s">
        <v>9</v>
      </c>
      <c r="DM90" s="7" t="s">
        <v>16</v>
      </c>
      <c r="DN90" s="7" t="s">
        <v>32</v>
      </c>
      <c r="DO90" s="7" t="s">
        <v>53</v>
      </c>
      <c r="DP90" s="7" t="s">
        <v>16</v>
      </c>
      <c r="DQ90" s="7" t="s">
        <v>20</v>
      </c>
      <c r="DR90" s="7" t="s">
        <v>24</v>
      </c>
      <c r="DS90" s="7" t="s">
        <v>6</v>
      </c>
      <c r="DT90" s="7" t="s">
        <v>11</v>
      </c>
      <c r="DU90" s="7" t="s">
        <v>62</v>
      </c>
      <c r="DV90" s="7" t="s">
        <v>12</v>
      </c>
      <c r="DW90" s="7" t="s">
        <v>13</v>
      </c>
      <c r="DX90" s="7" t="s">
        <v>44</v>
      </c>
      <c r="DY90" s="7" t="s">
        <v>44</v>
      </c>
      <c r="DZ90" s="7" t="s">
        <v>24</v>
      </c>
      <c r="EA90" s="7" t="s">
        <v>57</v>
      </c>
      <c r="EB90" s="7" t="s">
        <v>56</v>
      </c>
      <c r="EC90" s="7" t="s">
        <v>0</v>
      </c>
      <c r="ED90" s="7" t="s">
        <v>6</v>
      </c>
      <c r="EE90" s="7" t="s">
        <v>44</v>
      </c>
      <c r="EF90" s="7" t="s">
        <v>44</v>
      </c>
      <c r="EG90" s="7" t="s">
        <v>44</v>
      </c>
      <c r="EH90" s="7" t="s">
        <v>6</v>
      </c>
      <c r="EI90" s="7" t="s">
        <v>44</v>
      </c>
      <c r="EJ90" s="7" t="s">
        <v>44</v>
      </c>
    </row>
    <row r="91" spans="1:140" ht="12.75" x14ac:dyDescent="0.2">
      <c r="A91" s="12">
        <v>75</v>
      </c>
      <c r="B91" s="8" t="s">
        <v>53</v>
      </c>
      <c r="C91" s="7" t="s">
        <v>96</v>
      </c>
      <c r="D91" s="7" t="s">
        <v>108</v>
      </c>
      <c r="E91" s="7" t="s">
        <v>122</v>
      </c>
      <c r="F91" s="7" t="s">
        <v>91</v>
      </c>
      <c r="G91" s="7" t="s">
        <v>131</v>
      </c>
      <c r="H91" s="7" t="s">
        <v>113</v>
      </c>
      <c r="I91" s="7" t="s">
        <v>91</v>
      </c>
      <c r="J91" s="7" t="s">
        <v>137</v>
      </c>
      <c r="K91" s="7" t="s">
        <v>101</v>
      </c>
      <c r="L91" s="7" t="s">
        <v>112</v>
      </c>
      <c r="M91" s="7" t="s">
        <v>19</v>
      </c>
      <c r="N91" s="7" t="s">
        <v>112</v>
      </c>
      <c r="O91" s="7" t="s">
        <v>112</v>
      </c>
      <c r="P91" s="7" t="s">
        <v>137</v>
      </c>
      <c r="Q91" s="7" t="s">
        <v>137</v>
      </c>
      <c r="R91" s="7" t="s">
        <v>108</v>
      </c>
      <c r="S91" s="7" t="s">
        <v>115</v>
      </c>
      <c r="T91" s="7" t="s">
        <v>96</v>
      </c>
      <c r="U91" s="7" t="s">
        <v>115</v>
      </c>
      <c r="V91" s="7" t="s">
        <v>108</v>
      </c>
      <c r="W91" s="7" t="s">
        <v>111</v>
      </c>
      <c r="X91" s="7" t="s">
        <v>103</v>
      </c>
      <c r="Y91" s="7" t="s">
        <v>127</v>
      </c>
      <c r="Z91" s="7" t="s">
        <v>111</v>
      </c>
      <c r="AA91" s="7" t="s">
        <v>130</v>
      </c>
      <c r="AB91" s="7" t="s">
        <v>96</v>
      </c>
      <c r="AC91" s="7" t="s">
        <v>116</v>
      </c>
      <c r="AD91" s="7" t="s">
        <v>106</v>
      </c>
      <c r="AE91" s="7" t="s">
        <v>119</v>
      </c>
      <c r="AF91" s="7" t="s">
        <v>113</v>
      </c>
      <c r="AG91" s="7" t="s">
        <v>130</v>
      </c>
      <c r="AH91" s="7" t="s">
        <v>118</v>
      </c>
      <c r="AI91" s="7" t="s">
        <v>138</v>
      </c>
      <c r="AJ91" s="7" t="s">
        <v>107</v>
      </c>
      <c r="AK91" s="7" t="s">
        <v>107</v>
      </c>
      <c r="AL91" s="7" t="s">
        <v>91</v>
      </c>
      <c r="AM91" s="7" t="s">
        <v>91</v>
      </c>
      <c r="AN91" s="7" t="s">
        <v>64</v>
      </c>
      <c r="AO91" s="7" t="s">
        <v>39</v>
      </c>
      <c r="AP91" s="7" t="s">
        <v>111</v>
      </c>
      <c r="AQ91" s="7" t="s">
        <v>123</v>
      </c>
      <c r="AR91" s="7" t="s">
        <v>106</v>
      </c>
      <c r="AS91" s="7" t="s">
        <v>123</v>
      </c>
      <c r="AT91" s="7" t="s">
        <v>118</v>
      </c>
      <c r="AU91" s="7" t="s">
        <v>43</v>
      </c>
      <c r="AV91" s="7" t="s">
        <v>138</v>
      </c>
      <c r="AW91" s="7" t="s">
        <v>8</v>
      </c>
      <c r="AX91" s="7" t="s">
        <v>8</v>
      </c>
      <c r="AY91" s="7" t="s">
        <v>19</v>
      </c>
      <c r="AZ91" s="7" t="s">
        <v>47</v>
      </c>
      <c r="BA91" s="7" t="s">
        <v>118</v>
      </c>
      <c r="BB91" s="7" t="s">
        <v>102</v>
      </c>
      <c r="BC91" s="7" t="s">
        <v>94</v>
      </c>
      <c r="BD91" s="7" t="s">
        <v>103</v>
      </c>
      <c r="BE91" s="7" t="s">
        <v>120</v>
      </c>
      <c r="BF91" s="7" t="s">
        <v>134</v>
      </c>
      <c r="BG91" s="7" t="s">
        <v>134</v>
      </c>
      <c r="BH91" s="7" t="s">
        <v>126</v>
      </c>
      <c r="BI91" s="7" t="s">
        <v>90</v>
      </c>
      <c r="BJ91" s="7" t="s">
        <v>102</v>
      </c>
      <c r="BK91" s="7" t="s">
        <v>4</v>
      </c>
      <c r="BL91" s="7" t="s">
        <v>19</v>
      </c>
      <c r="BM91" s="7" t="s">
        <v>138</v>
      </c>
      <c r="BN91" s="7" t="s">
        <v>43</v>
      </c>
      <c r="BO91" s="7" t="s">
        <v>47</v>
      </c>
      <c r="BP91" s="7" t="s">
        <v>32</v>
      </c>
      <c r="BQ91" s="7" t="s">
        <v>41</v>
      </c>
      <c r="BR91" s="7" t="s">
        <v>30</v>
      </c>
      <c r="BS91" s="7" t="s">
        <v>61</v>
      </c>
      <c r="BT91" s="7" t="s">
        <v>106</v>
      </c>
      <c r="BU91" s="7" t="s">
        <v>59</v>
      </c>
      <c r="BV91" s="7" t="s">
        <v>37</v>
      </c>
      <c r="BW91" s="7" t="s">
        <v>111</v>
      </c>
      <c r="BX91" s="7" t="s">
        <v>94</v>
      </c>
      <c r="BY91" s="7" t="s">
        <v>37</v>
      </c>
      <c r="BZ91" s="7" t="s">
        <v>47</v>
      </c>
      <c r="CA91" s="7" t="s">
        <v>8</v>
      </c>
      <c r="CB91" s="7" t="s">
        <v>8</v>
      </c>
      <c r="CC91" s="7" t="s">
        <v>103</v>
      </c>
      <c r="CD91" s="7" t="s">
        <v>136</v>
      </c>
      <c r="CE91" s="7" t="s">
        <v>41</v>
      </c>
      <c r="CF91" s="7" t="s">
        <v>123</v>
      </c>
      <c r="CG91" s="7" t="s">
        <v>131</v>
      </c>
      <c r="CH91" s="7" t="s">
        <v>32</v>
      </c>
      <c r="CI91" s="7" t="s">
        <v>48</v>
      </c>
      <c r="CJ91" s="7" t="s">
        <v>32</v>
      </c>
      <c r="CK91" s="7" t="s">
        <v>63</v>
      </c>
      <c r="CL91" s="7" t="s">
        <v>39</v>
      </c>
      <c r="CM91" s="7" t="s">
        <v>53</v>
      </c>
      <c r="CN91" s="7" t="s">
        <v>101</v>
      </c>
      <c r="CO91" s="7" t="s">
        <v>126</v>
      </c>
      <c r="CP91" s="7" t="s">
        <v>119</v>
      </c>
      <c r="CQ91" s="7" t="s">
        <v>64</v>
      </c>
      <c r="CR91" s="7" t="s">
        <v>8</v>
      </c>
      <c r="CS91" s="7" t="s">
        <v>19</v>
      </c>
      <c r="CT91" s="7" t="s">
        <v>137</v>
      </c>
      <c r="CU91" s="7" t="s">
        <v>137</v>
      </c>
      <c r="CV91" s="7" t="s">
        <v>19</v>
      </c>
      <c r="CW91" s="7" t="s">
        <v>18</v>
      </c>
      <c r="CX91" s="7" t="s">
        <v>59</v>
      </c>
      <c r="CY91" s="7" t="s">
        <v>32</v>
      </c>
      <c r="CZ91" s="7" t="s">
        <v>23</v>
      </c>
      <c r="DA91" s="7" t="s">
        <v>62</v>
      </c>
      <c r="DB91" s="7" t="s">
        <v>136</v>
      </c>
      <c r="DC91" s="7" t="s">
        <v>37</v>
      </c>
      <c r="DD91" s="7" t="s">
        <v>41</v>
      </c>
      <c r="DE91" s="7" t="s">
        <v>29</v>
      </c>
      <c r="DF91" s="7" t="s">
        <v>63</v>
      </c>
      <c r="DG91" s="7" t="s">
        <v>19</v>
      </c>
      <c r="DH91" s="7" t="s">
        <v>64</v>
      </c>
      <c r="DI91" s="7" t="s">
        <v>58</v>
      </c>
      <c r="DJ91" s="7" t="s">
        <v>58</v>
      </c>
      <c r="DK91" s="7" t="s">
        <v>64</v>
      </c>
      <c r="DL91" s="7" t="s">
        <v>19</v>
      </c>
      <c r="DM91" s="7" t="s">
        <v>4</v>
      </c>
      <c r="DN91" s="7" t="s">
        <v>126</v>
      </c>
      <c r="DO91" s="7" t="s">
        <v>126</v>
      </c>
      <c r="DP91" s="7" t="s">
        <v>4</v>
      </c>
      <c r="DQ91" s="7" t="s">
        <v>16</v>
      </c>
      <c r="DR91" s="7" t="s">
        <v>27</v>
      </c>
      <c r="DS91" s="7" t="s">
        <v>18</v>
      </c>
      <c r="DT91" s="7" t="s">
        <v>62</v>
      </c>
      <c r="DU91" s="7" t="s">
        <v>8</v>
      </c>
      <c r="DV91" s="7" t="s">
        <v>58</v>
      </c>
      <c r="DW91" s="7" t="s">
        <v>29</v>
      </c>
      <c r="DX91" s="7" t="s">
        <v>0</v>
      </c>
      <c r="DY91" s="7" t="s">
        <v>16</v>
      </c>
      <c r="DZ91" s="7" t="s">
        <v>27</v>
      </c>
      <c r="EA91" s="7" t="s">
        <v>62</v>
      </c>
      <c r="EB91" s="7" t="s">
        <v>27</v>
      </c>
      <c r="EC91" s="7" t="s">
        <v>39</v>
      </c>
      <c r="ED91" s="7" t="s">
        <v>18</v>
      </c>
      <c r="EE91" s="7" t="s">
        <v>0</v>
      </c>
      <c r="EF91" s="7" t="s">
        <v>0</v>
      </c>
      <c r="EG91" s="7" t="s">
        <v>0</v>
      </c>
      <c r="EH91" s="7" t="s">
        <v>31</v>
      </c>
      <c r="EI91" s="7" t="s">
        <v>31</v>
      </c>
      <c r="EJ91" s="7" t="s">
        <v>31</v>
      </c>
    </row>
    <row r="92" spans="1:140" ht="12.75" x14ac:dyDescent="0.2">
      <c r="A92" s="12">
        <v>76</v>
      </c>
      <c r="B92" s="8" t="s">
        <v>129</v>
      </c>
      <c r="C92" s="7" t="s">
        <v>95</v>
      </c>
      <c r="D92" s="7" t="s">
        <v>105</v>
      </c>
      <c r="E92" s="7" t="s">
        <v>69</v>
      </c>
      <c r="F92" s="7" t="s">
        <v>87</v>
      </c>
      <c r="G92" s="7" t="s">
        <v>93</v>
      </c>
      <c r="H92" s="7" t="s">
        <v>71</v>
      </c>
      <c r="I92" s="7" t="s">
        <v>87</v>
      </c>
      <c r="J92" s="7" t="s">
        <v>121</v>
      </c>
      <c r="K92" s="7" t="s">
        <v>129</v>
      </c>
      <c r="L92" s="7" t="s">
        <v>132</v>
      </c>
      <c r="M92" s="7" t="s">
        <v>126</v>
      </c>
      <c r="N92" s="7" t="s">
        <v>132</v>
      </c>
      <c r="O92" s="7" t="s">
        <v>132</v>
      </c>
      <c r="P92" s="7" t="s">
        <v>121</v>
      </c>
      <c r="Q92" s="7" t="s">
        <v>121</v>
      </c>
      <c r="R92" s="7" t="s">
        <v>117</v>
      </c>
      <c r="S92" s="7" t="s">
        <v>133</v>
      </c>
      <c r="T92" s="7" t="s">
        <v>95</v>
      </c>
      <c r="U92" s="7" t="s">
        <v>133</v>
      </c>
      <c r="V92" s="7" t="s">
        <v>105</v>
      </c>
      <c r="W92" s="7" t="s">
        <v>100</v>
      </c>
      <c r="X92" s="7" t="s">
        <v>125</v>
      </c>
      <c r="Y92" s="7" t="s">
        <v>129</v>
      </c>
      <c r="Z92" s="7" t="s">
        <v>100</v>
      </c>
      <c r="AA92" s="7" t="s">
        <v>86</v>
      </c>
      <c r="AB92" s="7" t="s">
        <v>95</v>
      </c>
      <c r="AC92" s="7" t="s">
        <v>117</v>
      </c>
      <c r="AD92" s="7" t="s">
        <v>113</v>
      </c>
      <c r="AE92" s="7" t="s">
        <v>122</v>
      </c>
      <c r="AF92" s="7" t="s">
        <v>71</v>
      </c>
      <c r="AG92" s="7" t="s">
        <v>86</v>
      </c>
      <c r="AH92" s="7" t="s">
        <v>112</v>
      </c>
      <c r="AI92" s="7" t="s">
        <v>76</v>
      </c>
      <c r="AJ92" s="7" t="s">
        <v>84</v>
      </c>
      <c r="AK92" s="7" t="s">
        <v>84</v>
      </c>
      <c r="AL92" s="7" t="s">
        <v>87</v>
      </c>
      <c r="AM92" s="7" t="s">
        <v>87</v>
      </c>
      <c r="AN92" s="7" t="s">
        <v>106</v>
      </c>
      <c r="AO92" s="7" t="s">
        <v>136</v>
      </c>
      <c r="AP92" s="7" t="s">
        <v>85</v>
      </c>
      <c r="AQ92" s="7" t="s">
        <v>115</v>
      </c>
      <c r="AR92" s="7" t="s">
        <v>112</v>
      </c>
      <c r="AS92" s="7" t="s">
        <v>115</v>
      </c>
      <c r="AT92" s="7" t="s">
        <v>112</v>
      </c>
      <c r="AU92" s="7" t="s">
        <v>106</v>
      </c>
      <c r="AV92" s="7" t="s">
        <v>83</v>
      </c>
      <c r="AW92" s="7" t="s">
        <v>119</v>
      </c>
      <c r="AX92" s="7" t="s">
        <v>90</v>
      </c>
      <c r="AY92" s="7" t="s">
        <v>120</v>
      </c>
      <c r="AZ92" s="7" t="s">
        <v>137</v>
      </c>
      <c r="BA92" s="7" t="s">
        <v>112</v>
      </c>
      <c r="BB92" s="7" t="s">
        <v>109</v>
      </c>
      <c r="BC92" s="7" t="s">
        <v>84</v>
      </c>
      <c r="BD92" s="7" t="s">
        <v>125</v>
      </c>
      <c r="BE92" s="7" t="s">
        <v>91</v>
      </c>
      <c r="BF92" s="7" t="s">
        <v>96</v>
      </c>
      <c r="BG92" s="7" t="s">
        <v>96</v>
      </c>
      <c r="BH92" s="7" t="s">
        <v>108</v>
      </c>
      <c r="BI92" s="7" t="s">
        <v>122</v>
      </c>
      <c r="BJ92" s="7" t="s">
        <v>122</v>
      </c>
      <c r="BK92" s="7" t="s">
        <v>47</v>
      </c>
      <c r="BL92" s="7" t="s">
        <v>120</v>
      </c>
      <c r="BM92" s="7" t="s">
        <v>83</v>
      </c>
      <c r="BN92" s="7" t="s">
        <v>106</v>
      </c>
      <c r="BO92" s="7" t="s">
        <v>137</v>
      </c>
      <c r="BP92" s="7" t="s">
        <v>103</v>
      </c>
      <c r="BQ92" s="7" t="s">
        <v>111</v>
      </c>
      <c r="BR92" s="7" t="s">
        <v>37</v>
      </c>
      <c r="BS92" s="7" t="s">
        <v>53</v>
      </c>
      <c r="BT92" s="7" t="s">
        <v>113</v>
      </c>
      <c r="BU92" s="7" t="s">
        <v>111</v>
      </c>
      <c r="BV92" s="7" t="s">
        <v>130</v>
      </c>
      <c r="BW92" s="7" t="s">
        <v>100</v>
      </c>
      <c r="BX92" s="7" t="s">
        <v>84</v>
      </c>
      <c r="BY92" s="7" t="s">
        <v>130</v>
      </c>
      <c r="BZ92" s="7" t="s">
        <v>137</v>
      </c>
      <c r="CA92" s="7" t="s">
        <v>134</v>
      </c>
      <c r="CB92" s="7" t="s">
        <v>126</v>
      </c>
      <c r="CC92" s="7" t="s">
        <v>72</v>
      </c>
      <c r="CD92" s="7" t="s">
        <v>138</v>
      </c>
      <c r="CE92" s="7" t="s">
        <v>111</v>
      </c>
      <c r="CF92" s="7" t="s">
        <v>131</v>
      </c>
      <c r="CG92" s="7" t="s">
        <v>93</v>
      </c>
      <c r="CH92" s="7" t="s">
        <v>94</v>
      </c>
      <c r="CI92" s="7" t="s">
        <v>102</v>
      </c>
      <c r="CJ92" s="7" t="s">
        <v>107</v>
      </c>
      <c r="CK92" s="7" t="s">
        <v>32</v>
      </c>
      <c r="CL92" s="7" t="s">
        <v>37</v>
      </c>
      <c r="CM92" s="7" t="s">
        <v>101</v>
      </c>
      <c r="CN92" s="7" t="s">
        <v>129</v>
      </c>
      <c r="CO92" s="7" t="s">
        <v>108</v>
      </c>
      <c r="CP92" s="7" t="s">
        <v>122</v>
      </c>
      <c r="CQ92" s="7" t="s">
        <v>118</v>
      </c>
      <c r="CR92" s="7" t="s">
        <v>126</v>
      </c>
      <c r="CS92" s="7" t="s">
        <v>126</v>
      </c>
      <c r="CT92" s="7" t="s">
        <v>121</v>
      </c>
      <c r="CU92" s="7" t="s">
        <v>121</v>
      </c>
      <c r="CV92" s="7" t="s">
        <v>120</v>
      </c>
      <c r="CW92" s="7" t="s">
        <v>8</v>
      </c>
      <c r="CX92" s="7" t="s">
        <v>101</v>
      </c>
      <c r="CY92" s="7" t="s">
        <v>103</v>
      </c>
      <c r="CZ92" s="7" t="s">
        <v>59</v>
      </c>
      <c r="DA92" s="7" t="s">
        <v>59</v>
      </c>
      <c r="DB92" s="7" t="s">
        <v>138</v>
      </c>
      <c r="DC92" s="7" t="s">
        <v>138</v>
      </c>
      <c r="DD92" s="7" t="s">
        <v>137</v>
      </c>
      <c r="DE92" s="7" t="s">
        <v>41</v>
      </c>
      <c r="DF92" s="7" t="s">
        <v>53</v>
      </c>
      <c r="DG92" s="7" t="s">
        <v>123</v>
      </c>
      <c r="DH92" s="7" t="s">
        <v>118</v>
      </c>
      <c r="DI92" s="7" t="s">
        <v>41</v>
      </c>
      <c r="DJ92" s="7" t="s">
        <v>41</v>
      </c>
      <c r="DK92" s="7" t="s">
        <v>123</v>
      </c>
      <c r="DL92" s="7" t="s">
        <v>123</v>
      </c>
      <c r="DM92" s="7" t="s">
        <v>47</v>
      </c>
      <c r="DN92" s="7" t="s">
        <v>116</v>
      </c>
      <c r="DO92" s="7" t="s">
        <v>96</v>
      </c>
      <c r="DP92" s="7" t="s">
        <v>47</v>
      </c>
      <c r="DQ92" s="7" t="s">
        <v>19</v>
      </c>
      <c r="DR92" s="7" t="s">
        <v>32</v>
      </c>
      <c r="DS92" s="7" t="s">
        <v>48</v>
      </c>
      <c r="DT92" s="7" t="s">
        <v>59</v>
      </c>
      <c r="DU92" s="7" t="s">
        <v>134</v>
      </c>
      <c r="DV92" s="7" t="s">
        <v>41</v>
      </c>
      <c r="DW92" s="7" t="s">
        <v>41</v>
      </c>
      <c r="DX92" s="7" t="s">
        <v>19</v>
      </c>
      <c r="DY92" s="7" t="s">
        <v>19</v>
      </c>
      <c r="DZ92" s="7" t="s">
        <v>32</v>
      </c>
      <c r="EA92" s="7" t="s">
        <v>59</v>
      </c>
      <c r="EB92" s="7" t="s">
        <v>32</v>
      </c>
      <c r="EC92" s="7" t="s">
        <v>37</v>
      </c>
      <c r="ED92" s="7" t="s">
        <v>48</v>
      </c>
      <c r="EE92" s="7" t="s">
        <v>19</v>
      </c>
      <c r="EF92" s="7" t="s">
        <v>8</v>
      </c>
      <c r="EG92" s="7" t="s">
        <v>19</v>
      </c>
      <c r="EH92" s="7" t="s">
        <v>8</v>
      </c>
      <c r="EI92" s="7" t="s">
        <v>8</v>
      </c>
      <c r="EJ92" s="7" t="s">
        <v>8</v>
      </c>
    </row>
    <row r="93" spans="1:140" ht="12.75" x14ac:dyDescent="0.2">
      <c r="A93" s="12">
        <v>77</v>
      </c>
      <c r="B93" s="8" t="s">
        <v>130</v>
      </c>
      <c r="C93" s="7" t="s">
        <v>83</v>
      </c>
      <c r="D93" s="7" t="s">
        <v>86</v>
      </c>
      <c r="E93" s="7" t="s">
        <v>71</v>
      </c>
      <c r="F93" s="7" t="s">
        <v>121</v>
      </c>
      <c r="G93" s="7" t="s">
        <v>100</v>
      </c>
      <c r="H93" s="7" t="s">
        <v>129</v>
      </c>
      <c r="I93" s="7" t="s">
        <v>121</v>
      </c>
      <c r="J93" s="7" t="s">
        <v>109</v>
      </c>
      <c r="K93" s="7" t="s">
        <v>116</v>
      </c>
      <c r="L93" s="7" t="s">
        <v>129</v>
      </c>
      <c r="M93" s="7" t="s">
        <v>47</v>
      </c>
      <c r="N93" s="7" t="s">
        <v>85</v>
      </c>
      <c r="O93" s="7" t="s">
        <v>85</v>
      </c>
      <c r="P93" s="7" t="s">
        <v>122</v>
      </c>
      <c r="Q93" s="7" t="s">
        <v>122</v>
      </c>
      <c r="R93" s="7" t="s">
        <v>86</v>
      </c>
      <c r="S93" s="7" t="s">
        <v>100</v>
      </c>
      <c r="T93" s="7" t="s">
        <v>76</v>
      </c>
      <c r="U93" s="7" t="s">
        <v>100</v>
      </c>
      <c r="V93" s="7" t="s">
        <v>86</v>
      </c>
      <c r="W93" s="7" t="s">
        <v>122</v>
      </c>
      <c r="X93" s="7" t="s">
        <v>91</v>
      </c>
      <c r="Y93" s="7" t="s">
        <v>96</v>
      </c>
      <c r="Z93" s="7" t="s">
        <v>122</v>
      </c>
      <c r="AA93" s="7" t="s">
        <v>84</v>
      </c>
      <c r="AB93" s="7" t="s">
        <v>83</v>
      </c>
      <c r="AC93" s="7" t="s">
        <v>121</v>
      </c>
      <c r="AD93" s="7" t="s">
        <v>101</v>
      </c>
      <c r="AE93" s="7" t="s">
        <v>112</v>
      </c>
      <c r="AF93" s="7" t="s">
        <v>129</v>
      </c>
      <c r="AG93" s="7" t="s">
        <v>84</v>
      </c>
      <c r="AH93" s="7" t="s">
        <v>111</v>
      </c>
      <c r="AI93" s="7" t="s">
        <v>72</v>
      </c>
      <c r="AJ93" s="7" t="s">
        <v>115</v>
      </c>
      <c r="AK93" s="7" t="s">
        <v>115</v>
      </c>
      <c r="AL93" s="7" t="s">
        <v>121</v>
      </c>
      <c r="AM93" s="7" t="s">
        <v>121</v>
      </c>
      <c r="AN93" s="7" t="s">
        <v>59</v>
      </c>
      <c r="AO93" s="7" t="s">
        <v>32</v>
      </c>
      <c r="AP93" s="7" t="s">
        <v>96</v>
      </c>
      <c r="AQ93" s="7" t="s">
        <v>111</v>
      </c>
      <c r="AR93" s="7" t="s">
        <v>127</v>
      </c>
      <c r="AS93" s="7" t="s">
        <v>111</v>
      </c>
      <c r="AT93" s="7" t="s">
        <v>111</v>
      </c>
      <c r="AU93" s="7" t="s">
        <v>59</v>
      </c>
      <c r="AV93" s="7" t="s">
        <v>125</v>
      </c>
      <c r="AW93" s="7" t="s">
        <v>106</v>
      </c>
      <c r="AX93" s="7" t="s">
        <v>106</v>
      </c>
      <c r="AY93" s="7" t="s">
        <v>41</v>
      </c>
      <c r="AZ93" s="7" t="s">
        <v>102</v>
      </c>
      <c r="BA93" s="7" t="s">
        <v>127</v>
      </c>
      <c r="BB93" s="7" t="s">
        <v>112</v>
      </c>
      <c r="BC93" s="7" t="s">
        <v>91</v>
      </c>
      <c r="BD93" s="7" t="s">
        <v>91</v>
      </c>
      <c r="BE93" s="7" t="s">
        <v>137</v>
      </c>
      <c r="BF93" s="7" t="s">
        <v>138</v>
      </c>
      <c r="BG93" s="7" t="s">
        <v>138</v>
      </c>
      <c r="BH93" s="7" t="s">
        <v>130</v>
      </c>
      <c r="BI93" s="7" t="s">
        <v>113</v>
      </c>
      <c r="BJ93" s="7" t="s">
        <v>112</v>
      </c>
      <c r="BK93" s="7" t="s">
        <v>48</v>
      </c>
      <c r="BL93" s="7" t="s">
        <v>47</v>
      </c>
      <c r="BM93" s="7" t="s">
        <v>125</v>
      </c>
      <c r="BN93" s="7" t="s">
        <v>53</v>
      </c>
      <c r="BO93" s="7" t="s">
        <v>107</v>
      </c>
      <c r="BP93" s="7" t="s">
        <v>120</v>
      </c>
      <c r="BQ93" s="7" t="s">
        <v>119</v>
      </c>
      <c r="BR93" s="7" t="s">
        <v>32</v>
      </c>
      <c r="BS93" s="7" t="s">
        <v>19</v>
      </c>
      <c r="BT93" s="7" t="s">
        <v>101</v>
      </c>
      <c r="BU93" s="7" t="s">
        <v>134</v>
      </c>
      <c r="BV93" s="7" t="s">
        <v>94</v>
      </c>
      <c r="BW93" s="7" t="s">
        <v>122</v>
      </c>
      <c r="BX93" s="7" t="s">
        <v>131</v>
      </c>
      <c r="BY93" s="7" t="s">
        <v>94</v>
      </c>
      <c r="BZ93" s="7" t="s">
        <v>107</v>
      </c>
      <c r="CA93" s="7" t="s">
        <v>136</v>
      </c>
      <c r="CB93" s="7" t="s">
        <v>37</v>
      </c>
      <c r="CC93" s="7" t="s">
        <v>116</v>
      </c>
      <c r="CD93" s="7" t="s">
        <v>103</v>
      </c>
      <c r="CE93" s="7" t="s">
        <v>90</v>
      </c>
      <c r="CF93" s="7" t="s">
        <v>111</v>
      </c>
      <c r="CG93" s="7" t="s">
        <v>100</v>
      </c>
      <c r="CH93" s="7" t="s">
        <v>120</v>
      </c>
      <c r="CI93" s="7" t="s">
        <v>118</v>
      </c>
      <c r="CJ93" s="7" t="s">
        <v>123</v>
      </c>
      <c r="CK93" s="7" t="s">
        <v>19</v>
      </c>
      <c r="CL93" s="7" t="s">
        <v>32</v>
      </c>
      <c r="CM93" s="7" t="s">
        <v>126</v>
      </c>
      <c r="CN93" s="7" t="s">
        <v>108</v>
      </c>
      <c r="CO93" s="7" t="s">
        <v>130</v>
      </c>
      <c r="CP93" s="7" t="s">
        <v>113</v>
      </c>
      <c r="CQ93" s="7" t="s">
        <v>59</v>
      </c>
      <c r="CR93" s="7" t="s">
        <v>37</v>
      </c>
      <c r="CS93" s="7" t="s">
        <v>37</v>
      </c>
      <c r="CT93" s="7" t="s">
        <v>84</v>
      </c>
      <c r="CU93" s="7" t="s">
        <v>84</v>
      </c>
      <c r="CV93" s="7" t="s">
        <v>47</v>
      </c>
      <c r="CW93" s="7" t="s">
        <v>43</v>
      </c>
      <c r="CX93" s="7" t="s">
        <v>126</v>
      </c>
      <c r="CY93" s="7" t="s">
        <v>120</v>
      </c>
      <c r="CZ93" s="7" t="s">
        <v>8</v>
      </c>
      <c r="DA93" s="7" t="s">
        <v>8</v>
      </c>
      <c r="DB93" s="7" t="s">
        <v>103</v>
      </c>
      <c r="DC93" s="7" t="s">
        <v>103</v>
      </c>
      <c r="DD93" s="7" t="s">
        <v>102</v>
      </c>
      <c r="DE93" s="7" t="s">
        <v>48</v>
      </c>
      <c r="DF93" s="7" t="s">
        <v>19</v>
      </c>
      <c r="DG93" s="7" t="s">
        <v>41</v>
      </c>
      <c r="DH93" s="7" t="s">
        <v>59</v>
      </c>
      <c r="DI93" s="7" t="s">
        <v>8</v>
      </c>
      <c r="DJ93" s="7" t="s">
        <v>8</v>
      </c>
      <c r="DK93" s="7" t="s">
        <v>41</v>
      </c>
      <c r="DL93" s="7" t="s">
        <v>41</v>
      </c>
      <c r="DM93" s="7" t="s">
        <v>48</v>
      </c>
      <c r="DN93" s="7" t="s">
        <v>137</v>
      </c>
      <c r="DO93" s="7" t="s">
        <v>138</v>
      </c>
      <c r="DP93" s="7" t="s">
        <v>32</v>
      </c>
      <c r="DQ93" s="7" t="s">
        <v>58</v>
      </c>
      <c r="DR93" s="7" t="s">
        <v>19</v>
      </c>
      <c r="DS93" s="7" t="s">
        <v>64</v>
      </c>
      <c r="DT93" s="7" t="s">
        <v>8</v>
      </c>
      <c r="DU93" s="7" t="s">
        <v>136</v>
      </c>
      <c r="DV93" s="7" t="s">
        <v>48</v>
      </c>
      <c r="DW93" s="7" t="s">
        <v>48</v>
      </c>
      <c r="DX93" s="7" t="s">
        <v>4</v>
      </c>
      <c r="DY93" s="7" t="s">
        <v>29</v>
      </c>
      <c r="DZ93" s="7" t="s">
        <v>19</v>
      </c>
      <c r="EA93" s="7" t="s">
        <v>8</v>
      </c>
      <c r="EB93" s="7" t="s">
        <v>19</v>
      </c>
      <c r="EC93" s="7" t="s">
        <v>32</v>
      </c>
      <c r="ED93" s="7" t="s">
        <v>64</v>
      </c>
      <c r="EE93" s="7" t="s">
        <v>4</v>
      </c>
      <c r="EF93" s="7" t="s">
        <v>39</v>
      </c>
      <c r="EG93" s="7" t="s">
        <v>39</v>
      </c>
      <c r="EH93" s="7" t="s">
        <v>43</v>
      </c>
      <c r="EI93" s="7" t="s">
        <v>39</v>
      </c>
      <c r="EJ93" s="7" t="s">
        <v>39</v>
      </c>
    </row>
    <row r="94" spans="1:140" ht="12.75" x14ac:dyDescent="0.2">
      <c r="A94" s="12">
        <v>78</v>
      </c>
      <c r="B94" s="8" t="s">
        <v>131</v>
      </c>
      <c r="C94" s="7" t="s">
        <v>132</v>
      </c>
      <c r="D94" s="7" t="s">
        <v>132</v>
      </c>
      <c r="E94" s="7" t="s">
        <v>133</v>
      </c>
      <c r="F94" s="7" t="s">
        <v>76</v>
      </c>
      <c r="G94" s="7" t="s">
        <v>86</v>
      </c>
      <c r="H94" s="7" t="s">
        <v>100</v>
      </c>
      <c r="I94" s="7" t="s">
        <v>83</v>
      </c>
      <c r="J94" s="7" t="s">
        <v>125</v>
      </c>
      <c r="K94" s="7" t="s">
        <v>122</v>
      </c>
      <c r="L94" s="7" t="s">
        <v>121</v>
      </c>
      <c r="M94" s="7" t="s">
        <v>106</v>
      </c>
      <c r="N94" s="7" t="s">
        <v>121</v>
      </c>
      <c r="O94" s="7" t="s">
        <v>121</v>
      </c>
      <c r="P94" s="7" t="s">
        <v>125</v>
      </c>
      <c r="Q94" s="7" t="s">
        <v>125</v>
      </c>
      <c r="R94" s="7" t="s">
        <v>71</v>
      </c>
      <c r="S94" s="7" t="s">
        <v>86</v>
      </c>
      <c r="T94" s="7" t="s">
        <v>133</v>
      </c>
      <c r="U94" s="7" t="s">
        <v>121</v>
      </c>
      <c r="V94" s="7" t="s">
        <v>71</v>
      </c>
      <c r="W94" s="7" t="s">
        <v>84</v>
      </c>
      <c r="X94" s="7" t="s">
        <v>96</v>
      </c>
      <c r="Y94" s="7" t="s">
        <v>122</v>
      </c>
      <c r="Z94" s="7" t="s">
        <v>84</v>
      </c>
      <c r="AA94" s="7" t="s">
        <v>129</v>
      </c>
      <c r="AB94" s="7" t="s">
        <v>132</v>
      </c>
      <c r="AC94" s="7" t="s">
        <v>71</v>
      </c>
      <c r="AD94" s="7" t="s">
        <v>111</v>
      </c>
      <c r="AE94" s="7" t="s">
        <v>91</v>
      </c>
      <c r="AF94" s="7" t="s">
        <v>100</v>
      </c>
      <c r="AG94" s="7" t="s">
        <v>129</v>
      </c>
      <c r="AH94" s="7" t="s">
        <v>137</v>
      </c>
      <c r="AI94" s="7" t="s">
        <v>100</v>
      </c>
      <c r="AJ94" s="7" t="s">
        <v>116</v>
      </c>
      <c r="AK94" s="7" t="s">
        <v>108</v>
      </c>
      <c r="AL94" s="7" t="s">
        <v>83</v>
      </c>
      <c r="AM94" s="7" t="s">
        <v>76</v>
      </c>
      <c r="AN94" s="7" t="s">
        <v>41</v>
      </c>
      <c r="AO94" s="7" t="s">
        <v>59</v>
      </c>
      <c r="AP94" s="7" t="s">
        <v>109</v>
      </c>
      <c r="AQ94" s="7" t="s">
        <v>130</v>
      </c>
      <c r="AR94" s="7" t="s">
        <v>137</v>
      </c>
      <c r="AS94" s="7" t="s">
        <v>137</v>
      </c>
      <c r="AT94" s="7" t="s">
        <v>137</v>
      </c>
      <c r="AU94" s="7" t="s">
        <v>41</v>
      </c>
      <c r="AV94" s="7" t="s">
        <v>85</v>
      </c>
      <c r="AW94" s="7" t="s">
        <v>123</v>
      </c>
      <c r="AX94" s="7" t="s">
        <v>123</v>
      </c>
      <c r="AY94" s="7" t="s">
        <v>37</v>
      </c>
      <c r="AZ94" s="7" t="s">
        <v>103</v>
      </c>
      <c r="BA94" s="7" t="s">
        <v>137</v>
      </c>
      <c r="BB94" s="7" t="s">
        <v>91</v>
      </c>
      <c r="BC94" s="7" t="s">
        <v>96</v>
      </c>
      <c r="BD94" s="7" t="s">
        <v>96</v>
      </c>
      <c r="BE94" s="7" t="s">
        <v>138</v>
      </c>
      <c r="BF94" s="7" t="s">
        <v>115</v>
      </c>
      <c r="BG94" s="7" t="s">
        <v>112</v>
      </c>
      <c r="BH94" s="7" t="s">
        <v>112</v>
      </c>
      <c r="BI94" s="7" t="s">
        <v>115</v>
      </c>
      <c r="BJ94" s="7" t="s">
        <v>91</v>
      </c>
      <c r="BK94" s="7" t="s">
        <v>32</v>
      </c>
      <c r="BL94" s="7" t="s">
        <v>136</v>
      </c>
      <c r="BM94" s="7" t="s">
        <v>85</v>
      </c>
      <c r="BN94" s="7" t="s">
        <v>41</v>
      </c>
      <c r="BO94" s="7" t="s">
        <v>103</v>
      </c>
      <c r="BP94" s="7" t="s">
        <v>134</v>
      </c>
      <c r="BQ94" s="7" t="s">
        <v>94</v>
      </c>
      <c r="BR94" s="7" t="s">
        <v>59</v>
      </c>
      <c r="BS94" s="7" t="s">
        <v>8</v>
      </c>
      <c r="BT94" s="7" t="s">
        <v>111</v>
      </c>
      <c r="BU94" s="7" t="s">
        <v>107</v>
      </c>
      <c r="BV94" s="7" t="s">
        <v>127</v>
      </c>
      <c r="BW94" s="7" t="s">
        <v>84</v>
      </c>
      <c r="BX94" s="7" t="s">
        <v>108</v>
      </c>
      <c r="BY94" s="7" t="s">
        <v>101</v>
      </c>
      <c r="BZ94" s="7" t="s">
        <v>101</v>
      </c>
      <c r="CA94" s="7" t="s">
        <v>118</v>
      </c>
      <c r="CB94" s="7" t="s">
        <v>118</v>
      </c>
      <c r="CC94" s="7" t="s">
        <v>122</v>
      </c>
      <c r="CD94" s="7" t="s">
        <v>111</v>
      </c>
      <c r="CE94" s="7" t="s">
        <v>107</v>
      </c>
      <c r="CF94" s="7" t="s">
        <v>130</v>
      </c>
      <c r="CG94" s="7" t="s">
        <v>83</v>
      </c>
      <c r="CH94" s="7" t="s">
        <v>126</v>
      </c>
      <c r="CI94" s="7" t="s">
        <v>120</v>
      </c>
      <c r="CJ94" s="7" t="s">
        <v>126</v>
      </c>
      <c r="CK94" s="7" t="s">
        <v>8</v>
      </c>
      <c r="CL94" s="7" t="s">
        <v>59</v>
      </c>
      <c r="CM94" s="7" t="s">
        <v>119</v>
      </c>
      <c r="CN94" s="7" t="s">
        <v>122</v>
      </c>
      <c r="CO94" s="7" t="s">
        <v>113</v>
      </c>
      <c r="CP94" s="7" t="s">
        <v>131</v>
      </c>
      <c r="CQ94" s="7" t="s">
        <v>47</v>
      </c>
      <c r="CR94" s="7" t="s">
        <v>106</v>
      </c>
      <c r="CS94" s="7" t="s">
        <v>106</v>
      </c>
      <c r="CT94" s="7" t="s">
        <v>72</v>
      </c>
      <c r="CU94" s="7" t="s">
        <v>129</v>
      </c>
      <c r="CV94" s="7" t="s">
        <v>136</v>
      </c>
      <c r="CW94" s="7" t="s">
        <v>19</v>
      </c>
      <c r="CX94" s="7" t="s">
        <v>119</v>
      </c>
      <c r="CY94" s="7" t="s">
        <v>134</v>
      </c>
      <c r="CZ94" s="7" t="s">
        <v>48</v>
      </c>
      <c r="DA94" s="7" t="s">
        <v>48</v>
      </c>
      <c r="DB94" s="7" t="s">
        <v>111</v>
      </c>
      <c r="DC94" s="7" t="s">
        <v>111</v>
      </c>
      <c r="DD94" s="7" t="s">
        <v>103</v>
      </c>
      <c r="DE94" s="7" t="s">
        <v>32</v>
      </c>
      <c r="DF94" s="7" t="s">
        <v>8</v>
      </c>
      <c r="DG94" s="7" t="s">
        <v>37</v>
      </c>
      <c r="DH94" s="7" t="s">
        <v>47</v>
      </c>
      <c r="DI94" s="7" t="s">
        <v>32</v>
      </c>
      <c r="DJ94" s="7" t="s">
        <v>32</v>
      </c>
      <c r="DK94" s="7" t="s">
        <v>47</v>
      </c>
      <c r="DL94" s="7" t="s">
        <v>37</v>
      </c>
      <c r="DM94" s="7" t="s">
        <v>53</v>
      </c>
      <c r="DN94" s="7" t="s">
        <v>113</v>
      </c>
      <c r="DO94" s="7" t="s">
        <v>112</v>
      </c>
      <c r="DP94" s="7" t="s">
        <v>53</v>
      </c>
      <c r="DQ94" s="7" t="s">
        <v>39</v>
      </c>
      <c r="DR94" s="7" t="s">
        <v>8</v>
      </c>
      <c r="DS94" s="7" t="s">
        <v>19</v>
      </c>
      <c r="DT94" s="7" t="s">
        <v>48</v>
      </c>
      <c r="DU94" s="7" t="s">
        <v>123</v>
      </c>
      <c r="DV94" s="7" t="s">
        <v>32</v>
      </c>
      <c r="DW94" s="7" t="s">
        <v>32</v>
      </c>
      <c r="DX94" s="7" t="s">
        <v>39</v>
      </c>
      <c r="DY94" s="7" t="s">
        <v>39</v>
      </c>
      <c r="DZ94" s="7" t="s">
        <v>8</v>
      </c>
      <c r="EA94" s="7" t="s">
        <v>48</v>
      </c>
      <c r="EB94" s="7" t="s">
        <v>8</v>
      </c>
      <c r="EC94" s="7" t="s">
        <v>59</v>
      </c>
      <c r="ED94" s="7" t="s">
        <v>19</v>
      </c>
      <c r="EE94" s="7" t="s">
        <v>43</v>
      </c>
      <c r="EF94" s="7" t="s">
        <v>64</v>
      </c>
      <c r="EG94" s="7" t="s">
        <v>43</v>
      </c>
      <c r="EH94" s="7" t="s">
        <v>19</v>
      </c>
      <c r="EI94" s="7" t="s">
        <v>64</v>
      </c>
      <c r="EJ94" s="7" t="s">
        <v>64</v>
      </c>
    </row>
    <row r="95" spans="1:140" ht="12.75" x14ac:dyDescent="0.2">
      <c r="A95" s="12">
        <v>79</v>
      </c>
      <c r="B95" s="8" t="s">
        <v>27</v>
      </c>
      <c r="C95" s="7" t="s">
        <v>111</v>
      </c>
      <c r="D95" s="7" t="s">
        <v>111</v>
      </c>
      <c r="E95" s="7" t="s">
        <v>137</v>
      </c>
      <c r="F95" s="7" t="s">
        <v>127</v>
      </c>
      <c r="G95" s="7" t="s">
        <v>103</v>
      </c>
      <c r="H95" s="7" t="s">
        <v>102</v>
      </c>
      <c r="I95" s="7" t="s">
        <v>101</v>
      </c>
      <c r="J95" s="7" t="s">
        <v>126</v>
      </c>
      <c r="K95" s="7" t="s">
        <v>118</v>
      </c>
      <c r="L95" s="7" t="s">
        <v>107</v>
      </c>
      <c r="M95" s="7" t="s">
        <v>62</v>
      </c>
      <c r="N95" s="7" t="s">
        <v>94</v>
      </c>
      <c r="O95" s="7" t="s">
        <v>94</v>
      </c>
      <c r="P95" s="7" t="s">
        <v>126</v>
      </c>
      <c r="Q95" s="7" t="s">
        <v>126</v>
      </c>
      <c r="R95" s="7" t="s">
        <v>111</v>
      </c>
      <c r="S95" s="7" t="s">
        <v>103</v>
      </c>
      <c r="T95" s="7" t="s">
        <v>137</v>
      </c>
      <c r="U95" s="7" t="s">
        <v>103</v>
      </c>
      <c r="V95" s="7" t="s">
        <v>111</v>
      </c>
      <c r="W95" s="7" t="s">
        <v>126</v>
      </c>
      <c r="X95" s="7" t="s">
        <v>106</v>
      </c>
      <c r="Y95" s="7" t="s">
        <v>123</v>
      </c>
      <c r="Z95" s="7" t="s">
        <v>120</v>
      </c>
      <c r="AA95" s="7" t="s">
        <v>90</v>
      </c>
      <c r="AB95" s="7" t="s">
        <v>111</v>
      </c>
      <c r="AC95" s="7" t="s">
        <v>111</v>
      </c>
      <c r="AD95" s="7" t="s">
        <v>48</v>
      </c>
      <c r="AE95" s="7" t="s">
        <v>47</v>
      </c>
      <c r="AF95" s="7" t="s">
        <v>107</v>
      </c>
      <c r="AG95" s="7" t="s">
        <v>134</v>
      </c>
      <c r="AH95" s="7" t="s">
        <v>32</v>
      </c>
      <c r="AI95" s="7" t="s">
        <v>102</v>
      </c>
      <c r="AJ95" s="7" t="s">
        <v>37</v>
      </c>
      <c r="AK95" s="7" t="s">
        <v>136</v>
      </c>
      <c r="AL95" s="7" t="s">
        <v>101</v>
      </c>
      <c r="AM95" s="7" t="s">
        <v>127</v>
      </c>
      <c r="AN95" s="7" t="s">
        <v>27</v>
      </c>
      <c r="AO95" s="7" t="s">
        <v>18</v>
      </c>
      <c r="AP95" s="7" t="s">
        <v>123</v>
      </c>
      <c r="AQ95" s="7" t="s">
        <v>32</v>
      </c>
      <c r="AR95" s="7" t="s">
        <v>32</v>
      </c>
      <c r="AS95" s="7" t="s">
        <v>32</v>
      </c>
      <c r="AT95" s="7" t="s">
        <v>32</v>
      </c>
      <c r="AU95" s="7" t="s">
        <v>9</v>
      </c>
      <c r="AV95" s="7" t="s">
        <v>119</v>
      </c>
      <c r="AW95" s="7" t="s">
        <v>4</v>
      </c>
      <c r="AX95" s="7" t="s">
        <v>4</v>
      </c>
      <c r="AY95" s="7" t="s">
        <v>61</v>
      </c>
      <c r="AZ95" s="7" t="s">
        <v>8</v>
      </c>
      <c r="BA95" s="7" t="s">
        <v>32</v>
      </c>
      <c r="BB95" s="7" t="s">
        <v>37</v>
      </c>
      <c r="BC95" s="7" t="s">
        <v>106</v>
      </c>
      <c r="BD95" s="7" t="s">
        <v>106</v>
      </c>
      <c r="BE95" s="7" t="s">
        <v>53</v>
      </c>
      <c r="BF95" s="7" t="s">
        <v>41</v>
      </c>
      <c r="BG95" s="7" t="s">
        <v>41</v>
      </c>
      <c r="BH95" s="7" t="s">
        <v>41</v>
      </c>
      <c r="BI95" s="7" t="s">
        <v>47</v>
      </c>
      <c r="BJ95" s="7" t="s">
        <v>37</v>
      </c>
      <c r="BK95" s="7" t="s">
        <v>0</v>
      </c>
      <c r="BL95" s="7" t="s">
        <v>62</v>
      </c>
      <c r="BM95" s="7" t="s">
        <v>119</v>
      </c>
      <c r="BN95" s="7" t="s">
        <v>9</v>
      </c>
      <c r="BO95" s="7" t="s">
        <v>8</v>
      </c>
      <c r="BP95" s="7" t="s">
        <v>64</v>
      </c>
      <c r="BQ95" s="7" t="s">
        <v>19</v>
      </c>
      <c r="BR95" s="7" t="s">
        <v>31</v>
      </c>
      <c r="BS95" s="7" t="s">
        <v>12</v>
      </c>
      <c r="BT95" s="7" t="s">
        <v>48</v>
      </c>
      <c r="BU95" s="7" t="s">
        <v>19</v>
      </c>
      <c r="BV95" s="7" t="s">
        <v>8</v>
      </c>
      <c r="BW95" s="7" t="s">
        <v>120</v>
      </c>
      <c r="BX95" s="7" t="s">
        <v>136</v>
      </c>
      <c r="BY95" s="7" t="s">
        <v>8</v>
      </c>
      <c r="BZ95" s="7" t="s">
        <v>8</v>
      </c>
      <c r="CA95" s="7" t="s">
        <v>58</v>
      </c>
      <c r="CB95" s="7" t="s">
        <v>58</v>
      </c>
      <c r="CC95" s="7" t="s">
        <v>118</v>
      </c>
      <c r="CD95" s="7" t="s">
        <v>48</v>
      </c>
      <c r="CE95" s="7" t="s">
        <v>19</v>
      </c>
      <c r="CF95" s="7" t="s">
        <v>53</v>
      </c>
      <c r="CG95" s="7" t="s">
        <v>101</v>
      </c>
      <c r="CH95" s="7" t="s">
        <v>43</v>
      </c>
      <c r="CI95" s="7" t="s">
        <v>39</v>
      </c>
      <c r="CJ95" s="7" t="s">
        <v>39</v>
      </c>
      <c r="CK95" s="7" t="s">
        <v>10</v>
      </c>
      <c r="CL95" s="7" t="s">
        <v>18</v>
      </c>
      <c r="CM95" s="7" t="s">
        <v>64</v>
      </c>
      <c r="CN95" s="7" t="s">
        <v>118</v>
      </c>
      <c r="CO95" s="7" t="s">
        <v>59</v>
      </c>
      <c r="CP95" s="7" t="s">
        <v>47</v>
      </c>
      <c r="CQ95" s="7" t="s">
        <v>27</v>
      </c>
      <c r="CR95" s="7" t="s">
        <v>58</v>
      </c>
      <c r="CS95" s="7" t="s">
        <v>23</v>
      </c>
      <c r="CT95" s="7" t="s">
        <v>126</v>
      </c>
      <c r="CU95" s="7" t="s">
        <v>134</v>
      </c>
      <c r="CV95" s="7" t="s">
        <v>62</v>
      </c>
      <c r="CW95" s="7" t="s">
        <v>24</v>
      </c>
      <c r="CX95" s="7" t="s">
        <v>64</v>
      </c>
      <c r="CY95" s="7" t="s">
        <v>43</v>
      </c>
      <c r="CZ95" s="7" t="s">
        <v>16</v>
      </c>
      <c r="DA95" s="7" t="s">
        <v>16</v>
      </c>
      <c r="DB95" s="7" t="s">
        <v>48</v>
      </c>
      <c r="DC95" s="7" t="s">
        <v>8</v>
      </c>
      <c r="DD95" s="7" t="s">
        <v>19</v>
      </c>
      <c r="DE95" s="7" t="s">
        <v>0</v>
      </c>
      <c r="DF95" s="7" t="s">
        <v>12</v>
      </c>
      <c r="DG95" s="7" t="s">
        <v>63</v>
      </c>
      <c r="DH95" s="7" t="s">
        <v>27</v>
      </c>
      <c r="DI95" s="7" t="s">
        <v>0</v>
      </c>
      <c r="DJ95" s="7" t="s">
        <v>16</v>
      </c>
      <c r="DK95" s="7" t="s">
        <v>27</v>
      </c>
      <c r="DL95" s="7" t="s">
        <v>63</v>
      </c>
      <c r="DM95" s="7" t="s">
        <v>31</v>
      </c>
      <c r="DN95" s="7" t="s">
        <v>59</v>
      </c>
      <c r="DO95" s="7" t="s">
        <v>41</v>
      </c>
      <c r="DP95" s="7" t="s">
        <v>31</v>
      </c>
      <c r="DQ95" s="7" t="s">
        <v>44</v>
      </c>
      <c r="DR95" s="7" t="s">
        <v>11</v>
      </c>
      <c r="DS95" s="7" t="s">
        <v>56</v>
      </c>
      <c r="DT95" s="7" t="s">
        <v>16</v>
      </c>
      <c r="DU95" s="7" t="s">
        <v>29</v>
      </c>
      <c r="DV95" s="7" t="s">
        <v>0</v>
      </c>
      <c r="DW95" s="7" t="s">
        <v>0</v>
      </c>
      <c r="DX95" s="7" t="s">
        <v>6</v>
      </c>
      <c r="DY95" s="7" t="s">
        <v>44</v>
      </c>
      <c r="DZ95" s="7" t="s">
        <v>11</v>
      </c>
      <c r="EA95" s="7" t="s">
        <v>13</v>
      </c>
      <c r="EB95" s="7" t="s">
        <v>10</v>
      </c>
      <c r="EC95" s="7" t="s">
        <v>31</v>
      </c>
      <c r="ED95" s="7" t="s">
        <v>56</v>
      </c>
      <c r="EE95" s="7" t="s">
        <v>6</v>
      </c>
      <c r="EF95" s="7" t="s">
        <v>6</v>
      </c>
      <c r="EG95" s="7" t="s">
        <v>6</v>
      </c>
      <c r="EH95" s="7" t="s">
        <v>24</v>
      </c>
      <c r="EI95" s="7" t="s">
        <v>24</v>
      </c>
      <c r="EJ95" s="7" t="s">
        <v>24</v>
      </c>
    </row>
    <row r="96" spans="1:140" ht="12.75" x14ac:dyDescent="0.2">
      <c r="A96" s="12">
        <v>80</v>
      </c>
      <c r="B96" s="8" t="s">
        <v>39</v>
      </c>
      <c r="C96" s="7" t="s">
        <v>138</v>
      </c>
      <c r="D96" s="7" t="s">
        <v>138</v>
      </c>
      <c r="E96" s="7" t="s">
        <v>113</v>
      </c>
      <c r="F96" s="7" t="s">
        <v>137</v>
      </c>
      <c r="G96" s="7" t="s">
        <v>137</v>
      </c>
      <c r="H96" s="7" t="s">
        <v>101</v>
      </c>
      <c r="I96" s="7" t="s">
        <v>137</v>
      </c>
      <c r="J96" s="7" t="s">
        <v>107</v>
      </c>
      <c r="K96" s="7" t="s">
        <v>126</v>
      </c>
      <c r="L96" s="7" t="s">
        <v>111</v>
      </c>
      <c r="M96" s="7" t="s">
        <v>39</v>
      </c>
      <c r="N96" s="7" t="s">
        <v>111</v>
      </c>
      <c r="O96" s="7" t="s">
        <v>111</v>
      </c>
      <c r="P96" s="7" t="s">
        <v>102</v>
      </c>
      <c r="Q96" s="7" t="s">
        <v>102</v>
      </c>
      <c r="R96" s="7" t="s">
        <v>130</v>
      </c>
      <c r="S96" s="7" t="s">
        <v>111</v>
      </c>
      <c r="T96" s="7" t="s">
        <v>113</v>
      </c>
      <c r="U96" s="7" t="s">
        <v>111</v>
      </c>
      <c r="V96" s="7" t="s">
        <v>130</v>
      </c>
      <c r="W96" s="7" t="s">
        <v>102</v>
      </c>
      <c r="X96" s="7" t="s">
        <v>120</v>
      </c>
      <c r="Y96" s="7" t="s">
        <v>134</v>
      </c>
      <c r="Z96" s="7" t="s">
        <v>119</v>
      </c>
      <c r="AA96" s="7" t="s">
        <v>103</v>
      </c>
      <c r="AB96" s="7" t="s">
        <v>138</v>
      </c>
      <c r="AC96" s="7" t="s">
        <v>130</v>
      </c>
      <c r="AD96" s="7" t="s">
        <v>59</v>
      </c>
      <c r="AE96" s="7" t="s">
        <v>118</v>
      </c>
      <c r="AF96" s="7" t="s">
        <v>127</v>
      </c>
      <c r="AG96" s="7" t="s">
        <v>94</v>
      </c>
      <c r="AH96" s="7" t="s">
        <v>41</v>
      </c>
      <c r="AI96" s="7" t="s">
        <v>101</v>
      </c>
      <c r="AJ96" s="7" t="s">
        <v>123</v>
      </c>
      <c r="AK96" s="7" t="s">
        <v>123</v>
      </c>
      <c r="AL96" s="7" t="s">
        <v>137</v>
      </c>
      <c r="AM96" s="7" t="s">
        <v>137</v>
      </c>
      <c r="AN96" s="7" t="s">
        <v>62</v>
      </c>
      <c r="AO96" s="7" t="s">
        <v>63</v>
      </c>
      <c r="AP96" s="7" t="s">
        <v>134</v>
      </c>
      <c r="AQ96" s="7" t="s">
        <v>41</v>
      </c>
      <c r="AR96" s="7" t="s">
        <v>59</v>
      </c>
      <c r="AS96" s="7" t="s">
        <v>41</v>
      </c>
      <c r="AT96" s="7" t="s">
        <v>59</v>
      </c>
      <c r="AU96" s="7" t="s">
        <v>62</v>
      </c>
      <c r="AV96" s="7" t="s">
        <v>103</v>
      </c>
      <c r="AW96" s="7" t="s">
        <v>64</v>
      </c>
      <c r="AX96" s="7" t="s">
        <v>43</v>
      </c>
      <c r="AY96" s="7" t="s">
        <v>4</v>
      </c>
      <c r="AZ96" s="7" t="s">
        <v>48</v>
      </c>
      <c r="BA96" s="7" t="s">
        <v>59</v>
      </c>
      <c r="BB96" s="7" t="s">
        <v>123</v>
      </c>
      <c r="BC96" s="7" t="s">
        <v>120</v>
      </c>
      <c r="BD96" s="7" t="s">
        <v>126</v>
      </c>
      <c r="BE96" s="7" t="s">
        <v>47</v>
      </c>
      <c r="BF96" s="7" t="s">
        <v>106</v>
      </c>
      <c r="BG96" s="7" t="s">
        <v>136</v>
      </c>
      <c r="BH96" s="7" t="s">
        <v>37</v>
      </c>
      <c r="BI96" s="7" t="s">
        <v>106</v>
      </c>
      <c r="BJ96" s="7" t="s">
        <v>118</v>
      </c>
      <c r="BK96" s="7" t="s">
        <v>9</v>
      </c>
      <c r="BL96" s="7" t="s">
        <v>4</v>
      </c>
      <c r="BM96" s="7" t="s">
        <v>103</v>
      </c>
      <c r="BN96" s="7" t="s">
        <v>62</v>
      </c>
      <c r="BO96" s="7" t="s">
        <v>32</v>
      </c>
      <c r="BP96" s="7" t="s">
        <v>19</v>
      </c>
      <c r="BQ96" s="7" t="s">
        <v>48</v>
      </c>
      <c r="BR96" s="7" t="s">
        <v>27</v>
      </c>
      <c r="BS96" s="7" t="s">
        <v>0</v>
      </c>
      <c r="BT96" s="7" t="s">
        <v>59</v>
      </c>
      <c r="BU96" s="7" t="s">
        <v>8</v>
      </c>
      <c r="BV96" s="7" t="s">
        <v>32</v>
      </c>
      <c r="BW96" s="7" t="s">
        <v>119</v>
      </c>
      <c r="BX96" s="7" t="s">
        <v>120</v>
      </c>
      <c r="BY96" s="7" t="s">
        <v>32</v>
      </c>
      <c r="BZ96" s="7" t="s">
        <v>32</v>
      </c>
      <c r="CA96" s="7" t="s">
        <v>40</v>
      </c>
      <c r="CB96" s="7" t="s">
        <v>39</v>
      </c>
      <c r="CC96" s="7" t="s">
        <v>126</v>
      </c>
      <c r="CD96" s="7" t="s">
        <v>53</v>
      </c>
      <c r="CE96" s="7" t="s">
        <v>8</v>
      </c>
      <c r="CF96" s="7" t="s">
        <v>41</v>
      </c>
      <c r="CG96" s="7" t="s">
        <v>137</v>
      </c>
      <c r="CH96" s="7" t="s">
        <v>19</v>
      </c>
      <c r="CI96" s="7" t="s">
        <v>64</v>
      </c>
      <c r="CJ96" s="7" t="s">
        <v>19</v>
      </c>
      <c r="CK96" s="7" t="s">
        <v>0</v>
      </c>
      <c r="CL96" s="7" t="s">
        <v>63</v>
      </c>
      <c r="CM96" s="7" t="s">
        <v>8</v>
      </c>
      <c r="CN96" s="7" t="s">
        <v>126</v>
      </c>
      <c r="CO96" s="7" t="s">
        <v>37</v>
      </c>
      <c r="CP96" s="7" t="s">
        <v>106</v>
      </c>
      <c r="CQ96" s="7" t="s">
        <v>58</v>
      </c>
      <c r="CR96" s="7" t="s">
        <v>39</v>
      </c>
      <c r="CS96" s="7" t="s">
        <v>39</v>
      </c>
      <c r="CT96" s="7" t="s">
        <v>107</v>
      </c>
      <c r="CU96" s="7" t="s">
        <v>94</v>
      </c>
      <c r="CV96" s="7" t="s">
        <v>4</v>
      </c>
      <c r="CW96" s="7" t="s">
        <v>10</v>
      </c>
      <c r="CX96" s="7" t="s">
        <v>8</v>
      </c>
      <c r="CY96" s="7" t="s">
        <v>19</v>
      </c>
      <c r="CZ96" s="7" t="s">
        <v>31</v>
      </c>
      <c r="DA96" s="7" t="s">
        <v>31</v>
      </c>
      <c r="DB96" s="7" t="s">
        <v>53</v>
      </c>
      <c r="DC96" s="7" t="s">
        <v>32</v>
      </c>
      <c r="DD96" s="7" t="s">
        <v>48</v>
      </c>
      <c r="DE96" s="7" t="s">
        <v>9</v>
      </c>
      <c r="DF96" s="7" t="s">
        <v>0</v>
      </c>
      <c r="DG96" s="7" t="s">
        <v>58</v>
      </c>
      <c r="DH96" s="7" t="s">
        <v>23</v>
      </c>
      <c r="DI96" s="7" t="s">
        <v>18</v>
      </c>
      <c r="DJ96" s="7" t="s">
        <v>18</v>
      </c>
      <c r="DK96" s="7" t="s">
        <v>58</v>
      </c>
      <c r="DL96" s="7" t="s">
        <v>29</v>
      </c>
      <c r="DM96" s="7" t="s">
        <v>27</v>
      </c>
      <c r="DN96" s="7" t="s">
        <v>37</v>
      </c>
      <c r="DO96" s="7" t="s">
        <v>136</v>
      </c>
      <c r="DP96" s="7" t="s">
        <v>27</v>
      </c>
      <c r="DQ96" s="7" t="s">
        <v>24</v>
      </c>
      <c r="DR96" s="7" t="s">
        <v>16</v>
      </c>
      <c r="DS96" s="7" t="s">
        <v>12</v>
      </c>
      <c r="DT96" s="7" t="s">
        <v>31</v>
      </c>
      <c r="DU96" s="7" t="s">
        <v>43</v>
      </c>
      <c r="DV96" s="7" t="s">
        <v>18</v>
      </c>
      <c r="DW96" s="7" t="s">
        <v>9</v>
      </c>
      <c r="DX96" s="7" t="s">
        <v>56</v>
      </c>
      <c r="DY96" s="7" t="s">
        <v>24</v>
      </c>
      <c r="DZ96" s="7" t="s">
        <v>16</v>
      </c>
      <c r="EA96" s="7" t="s">
        <v>31</v>
      </c>
      <c r="EB96" s="7" t="s">
        <v>0</v>
      </c>
      <c r="EC96" s="7" t="s">
        <v>27</v>
      </c>
      <c r="ED96" s="7" t="s">
        <v>12</v>
      </c>
      <c r="EE96" s="7" t="s">
        <v>56</v>
      </c>
      <c r="EF96" s="7" t="s">
        <v>57</v>
      </c>
      <c r="EG96" s="7" t="s">
        <v>57</v>
      </c>
      <c r="EH96" s="7" t="s">
        <v>10</v>
      </c>
      <c r="EI96" s="7" t="s">
        <v>11</v>
      </c>
      <c r="EJ96" s="7" t="s">
        <v>57</v>
      </c>
    </row>
    <row r="97" spans="1:140" ht="12.75" x14ac:dyDescent="0.2">
      <c r="A97" s="12">
        <v>80</v>
      </c>
      <c r="B97" s="8" t="s">
        <v>40</v>
      </c>
      <c r="C97" s="7" t="s">
        <v>138</v>
      </c>
      <c r="D97" s="7" t="s">
        <v>130</v>
      </c>
      <c r="E97" s="7" t="s">
        <v>113</v>
      </c>
      <c r="F97" s="7" t="s">
        <v>137</v>
      </c>
      <c r="G97" s="7" t="s">
        <v>111</v>
      </c>
      <c r="H97" s="7" t="s">
        <v>101</v>
      </c>
      <c r="I97" s="7" t="s">
        <v>137</v>
      </c>
      <c r="J97" s="7" t="s">
        <v>102</v>
      </c>
      <c r="K97" s="7" t="s">
        <v>126</v>
      </c>
      <c r="L97" s="7" t="s">
        <v>127</v>
      </c>
      <c r="M97" s="7" t="s">
        <v>4</v>
      </c>
      <c r="N97" s="7" t="s">
        <v>111</v>
      </c>
      <c r="O97" s="7" t="s">
        <v>111</v>
      </c>
      <c r="P97" s="7" t="s">
        <v>102</v>
      </c>
      <c r="Q97" s="7" t="s">
        <v>102</v>
      </c>
      <c r="R97" s="7" t="s">
        <v>130</v>
      </c>
      <c r="S97" s="7" t="s">
        <v>111</v>
      </c>
      <c r="T97" s="7" t="s">
        <v>138</v>
      </c>
      <c r="U97" s="7" t="s">
        <v>111</v>
      </c>
      <c r="V97" s="7" t="s">
        <v>130</v>
      </c>
      <c r="W97" s="7" t="s">
        <v>119</v>
      </c>
      <c r="X97" s="7" t="s">
        <v>120</v>
      </c>
      <c r="Y97" s="7" t="s">
        <v>126</v>
      </c>
      <c r="Z97" s="7" t="s">
        <v>119</v>
      </c>
      <c r="AA97" s="7" t="s">
        <v>94</v>
      </c>
      <c r="AB97" s="7" t="s">
        <v>138</v>
      </c>
      <c r="AC97" s="7" t="s">
        <v>137</v>
      </c>
      <c r="AD97" s="7" t="s">
        <v>53</v>
      </c>
      <c r="AE97" s="7" t="s">
        <v>106</v>
      </c>
      <c r="AF97" s="7" t="s">
        <v>101</v>
      </c>
      <c r="AG97" s="7" t="s">
        <v>94</v>
      </c>
      <c r="AH97" s="7" t="s">
        <v>59</v>
      </c>
      <c r="AI97" s="7" t="s">
        <v>103</v>
      </c>
      <c r="AJ97" s="7" t="s">
        <v>123</v>
      </c>
      <c r="AK97" s="7" t="s">
        <v>123</v>
      </c>
      <c r="AL97" s="7" t="s">
        <v>137</v>
      </c>
      <c r="AM97" s="7" t="s">
        <v>137</v>
      </c>
      <c r="AN97" s="7" t="s">
        <v>62</v>
      </c>
      <c r="AO97" s="7" t="s">
        <v>63</v>
      </c>
      <c r="AP97" s="7" t="s">
        <v>134</v>
      </c>
      <c r="AQ97" s="7" t="s">
        <v>41</v>
      </c>
      <c r="AR97" s="7" t="s">
        <v>59</v>
      </c>
      <c r="AS97" s="7" t="s">
        <v>41</v>
      </c>
      <c r="AT97" s="7" t="s">
        <v>59</v>
      </c>
      <c r="AU97" s="7" t="s">
        <v>62</v>
      </c>
      <c r="AV97" s="7" t="s">
        <v>103</v>
      </c>
      <c r="AW97" s="7" t="s">
        <v>43</v>
      </c>
      <c r="AX97" s="7" t="s">
        <v>43</v>
      </c>
      <c r="AY97" s="7" t="s">
        <v>29</v>
      </c>
      <c r="AZ97" s="7" t="s">
        <v>48</v>
      </c>
      <c r="BA97" s="7" t="s">
        <v>59</v>
      </c>
      <c r="BB97" s="7" t="s">
        <v>118</v>
      </c>
      <c r="BC97" s="7" t="s">
        <v>120</v>
      </c>
      <c r="BD97" s="7" t="s">
        <v>120</v>
      </c>
      <c r="BE97" s="7" t="s">
        <v>41</v>
      </c>
      <c r="BF97" s="7" t="s">
        <v>136</v>
      </c>
      <c r="BG97" s="7" t="s">
        <v>136</v>
      </c>
      <c r="BH97" s="7" t="s">
        <v>37</v>
      </c>
      <c r="BI97" s="7" t="s">
        <v>106</v>
      </c>
      <c r="BJ97" s="7" t="s">
        <v>118</v>
      </c>
      <c r="BK97" s="7" t="s">
        <v>9</v>
      </c>
      <c r="BL97" s="7" t="s">
        <v>4</v>
      </c>
      <c r="BM97" s="7" t="s">
        <v>103</v>
      </c>
      <c r="BN97" s="7" t="s">
        <v>61</v>
      </c>
      <c r="BO97" s="7" t="s">
        <v>48</v>
      </c>
      <c r="BP97" s="7" t="s">
        <v>19</v>
      </c>
      <c r="BQ97" s="7" t="s">
        <v>8</v>
      </c>
      <c r="BR97" s="7" t="s">
        <v>27</v>
      </c>
      <c r="BS97" s="7" t="s">
        <v>0</v>
      </c>
      <c r="BT97" s="7" t="s">
        <v>59</v>
      </c>
      <c r="BU97" s="7" t="s">
        <v>8</v>
      </c>
      <c r="BV97" s="7" t="s">
        <v>32</v>
      </c>
      <c r="BW97" s="7" t="s">
        <v>90</v>
      </c>
      <c r="BX97" s="7" t="s">
        <v>123</v>
      </c>
      <c r="BY97" s="7" t="s">
        <v>32</v>
      </c>
      <c r="BZ97" s="7" t="s">
        <v>32</v>
      </c>
      <c r="CA97" s="7" t="s">
        <v>39</v>
      </c>
      <c r="CB97" s="7" t="s">
        <v>39</v>
      </c>
      <c r="CC97" s="7" t="s">
        <v>126</v>
      </c>
      <c r="CD97" s="7" t="s">
        <v>32</v>
      </c>
      <c r="CE97" s="7" t="s">
        <v>8</v>
      </c>
      <c r="CF97" s="7" t="s">
        <v>41</v>
      </c>
      <c r="CG97" s="7" t="s">
        <v>137</v>
      </c>
      <c r="CH97" s="7" t="s">
        <v>19</v>
      </c>
      <c r="CI97" s="7" t="s">
        <v>64</v>
      </c>
      <c r="CJ97" s="7" t="s">
        <v>19</v>
      </c>
      <c r="CK97" s="7" t="s">
        <v>0</v>
      </c>
      <c r="CL97" s="7" t="s">
        <v>27</v>
      </c>
      <c r="CM97" s="7" t="s">
        <v>19</v>
      </c>
      <c r="CN97" s="7" t="s">
        <v>126</v>
      </c>
      <c r="CO97" s="7" t="s">
        <v>37</v>
      </c>
      <c r="CP97" s="7" t="s">
        <v>106</v>
      </c>
      <c r="CQ97" s="7" t="s">
        <v>23</v>
      </c>
      <c r="CR97" s="7" t="s">
        <v>39</v>
      </c>
      <c r="CS97" s="7" t="s">
        <v>40</v>
      </c>
      <c r="CT97" s="7" t="s">
        <v>107</v>
      </c>
      <c r="CU97" s="7" t="s">
        <v>107</v>
      </c>
      <c r="CV97" s="7" t="s">
        <v>4</v>
      </c>
      <c r="CW97" s="7" t="s">
        <v>10</v>
      </c>
      <c r="CX97" s="7" t="s">
        <v>8</v>
      </c>
      <c r="CY97" s="7" t="s">
        <v>19</v>
      </c>
      <c r="CZ97" s="7" t="s">
        <v>31</v>
      </c>
      <c r="DA97" s="7" t="s">
        <v>31</v>
      </c>
      <c r="DB97" s="7" t="s">
        <v>53</v>
      </c>
      <c r="DC97" s="7" t="s">
        <v>32</v>
      </c>
      <c r="DD97" s="7" t="s">
        <v>48</v>
      </c>
      <c r="DE97" s="7" t="s">
        <v>18</v>
      </c>
      <c r="DF97" s="7" t="s">
        <v>0</v>
      </c>
      <c r="DG97" s="7" t="s">
        <v>58</v>
      </c>
      <c r="DH97" s="7" t="s">
        <v>62</v>
      </c>
      <c r="DI97" s="7" t="s">
        <v>18</v>
      </c>
      <c r="DJ97" s="7" t="s">
        <v>31</v>
      </c>
      <c r="DK97" s="7" t="s">
        <v>58</v>
      </c>
      <c r="DL97" s="7" t="s">
        <v>58</v>
      </c>
      <c r="DM97" s="7" t="s">
        <v>9</v>
      </c>
      <c r="DN97" s="7" t="s">
        <v>47</v>
      </c>
      <c r="DO97" s="7" t="s">
        <v>37</v>
      </c>
      <c r="DP97" s="7" t="s">
        <v>27</v>
      </c>
      <c r="DQ97" s="7" t="s">
        <v>24</v>
      </c>
      <c r="DR97" s="7" t="s">
        <v>16</v>
      </c>
      <c r="DS97" s="7" t="s">
        <v>12</v>
      </c>
      <c r="DT97" s="7" t="s">
        <v>31</v>
      </c>
      <c r="DU97" s="7" t="s">
        <v>39</v>
      </c>
      <c r="DV97" s="7" t="s">
        <v>18</v>
      </c>
      <c r="DW97" s="7" t="s">
        <v>18</v>
      </c>
      <c r="DX97" s="7" t="s">
        <v>24</v>
      </c>
      <c r="DY97" s="7" t="s">
        <v>24</v>
      </c>
      <c r="DZ97" s="7" t="s">
        <v>16</v>
      </c>
      <c r="EA97" s="7" t="s">
        <v>0</v>
      </c>
      <c r="EB97" s="7" t="s">
        <v>16</v>
      </c>
      <c r="EC97" s="7" t="s">
        <v>27</v>
      </c>
      <c r="ED97" s="7" t="s">
        <v>10</v>
      </c>
      <c r="EE97" s="7" t="s">
        <v>56</v>
      </c>
      <c r="EF97" s="7" t="s">
        <v>57</v>
      </c>
      <c r="EG97" s="7" t="s">
        <v>56</v>
      </c>
      <c r="EH97" s="7" t="s">
        <v>11</v>
      </c>
      <c r="EI97" s="7" t="s">
        <v>57</v>
      </c>
      <c r="EJ97" s="7" t="s">
        <v>57</v>
      </c>
    </row>
    <row r="98" spans="1:140" ht="12.75" x14ac:dyDescent="0.2">
      <c r="A98" s="12">
        <v>81</v>
      </c>
      <c r="B98" s="8" t="s">
        <v>132</v>
      </c>
      <c r="C98" s="7" t="s">
        <v>74</v>
      </c>
      <c r="D98" s="7" t="s">
        <v>74</v>
      </c>
      <c r="E98" s="7" t="s">
        <v>81</v>
      </c>
      <c r="F98" s="7" t="s">
        <v>92</v>
      </c>
      <c r="G98" s="7" t="s">
        <v>69</v>
      </c>
      <c r="H98" s="7" t="s">
        <v>87</v>
      </c>
      <c r="I98" s="7" t="s">
        <v>92</v>
      </c>
      <c r="J98" s="7" t="s">
        <v>132</v>
      </c>
      <c r="K98" s="7" t="s">
        <v>121</v>
      </c>
      <c r="L98" s="7" t="s">
        <v>117</v>
      </c>
      <c r="M98" s="7" t="s">
        <v>102</v>
      </c>
      <c r="N98" s="7" t="s">
        <v>95</v>
      </c>
      <c r="O98" s="7" t="s">
        <v>105</v>
      </c>
      <c r="P98" s="7" t="s">
        <v>71</v>
      </c>
      <c r="Q98" s="7" t="s">
        <v>71</v>
      </c>
      <c r="R98" s="7" t="s">
        <v>73</v>
      </c>
      <c r="S98" s="7" t="s">
        <v>95</v>
      </c>
      <c r="T98" s="7" t="s">
        <v>74</v>
      </c>
      <c r="U98" s="7" t="s">
        <v>95</v>
      </c>
      <c r="V98" s="7" t="s">
        <v>73</v>
      </c>
      <c r="W98" s="7" t="s">
        <v>71</v>
      </c>
      <c r="X98" s="7" t="s">
        <v>100</v>
      </c>
      <c r="Y98" s="7" t="s">
        <v>86</v>
      </c>
      <c r="Z98" s="7" t="s">
        <v>76</v>
      </c>
      <c r="AA98" s="7" t="s">
        <v>133</v>
      </c>
      <c r="AB98" s="7" t="s">
        <v>74</v>
      </c>
      <c r="AC98" s="7" t="s">
        <v>73</v>
      </c>
      <c r="AD98" s="7" t="s">
        <v>91</v>
      </c>
      <c r="AE98" s="7" t="s">
        <v>129</v>
      </c>
      <c r="AF98" s="7" t="s">
        <v>117</v>
      </c>
      <c r="AG98" s="7" t="s">
        <v>133</v>
      </c>
      <c r="AH98" s="7" t="s">
        <v>96</v>
      </c>
      <c r="AI98" s="7" t="s">
        <v>87</v>
      </c>
      <c r="AJ98" s="7" t="s">
        <v>85</v>
      </c>
      <c r="AK98" s="7" t="s">
        <v>85</v>
      </c>
      <c r="AL98" s="7" t="s">
        <v>92</v>
      </c>
      <c r="AM98" s="7" t="s">
        <v>92</v>
      </c>
      <c r="AN98" s="7" t="s">
        <v>126</v>
      </c>
      <c r="AO98" s="7" t="s">
        <v>120</v>
      </c>
      <c r="AP98" s="7" t="s">
        <v>86</v>
      </c>
      <c r="AQ98" s="7" t="s">
        <v>96</v>
      </c>
      <c r="AR98" s="7" t="s">
        <v>108</v>
      </c>
      <c r="AS98" s="7" t="s">
        <v>96</v>
      </c>
      <c r="AT98" s="7" t="s">
        <v>108</v>
      </c>
      <c r="AU98" s="7" t="s">
        <v>126</v>
      </c>
      <c r="AV98" s="7" t="s">
        <v>87</v>
      </c>
      <c r="AW98" s="7" t="s">
        <v>103</v>
      </c>
      <c r="AX98" s="7" t="s">
        <v>103</v>
      </c>
      <c r="AY98" s="7" t="s">
        <v>119</v>
      </c>
      <c r="AZ98" s="7" t="s">
        <v>112</v>
      </c>
      <c r="BA98" s="7" t="s">
        <v>108</v>
      </c>
      <c r="BB98" s="7" t="s">
        <v>129</v>
      </c>
      <c r="BC98" s="7" t="s">
        <v>100</v>
      </c>
      <c r="BD98" s="7" t="s">
        <v>121</v>
      </c>
      <c r="BE98" s="7" t="s">
        <v>122</v>
      </c>
      <c r="BF98" s="7" t="s">
        <v>125</v>
      </c>
      <c r="BG98" s="7" t="s">
        <v>84</v>
      </c>
      <c r="BH98" s="7" t="s">
        <v>84</v>
      </c>
      <c r="BI98" s="7" t="s">
        <v>125</v>
      </c>
      <c r="BJ98" s="7" t="s">
        <v>129</v>
      </c>
      <c r="BK98" s="7" t="s">
        <v>106</v>
      </c>
      <c r="BL98" s="7" t="s">
        <v>102</v>
      </c>
      <c r="BM98" s="7" t="s">
        <v>93</v>
      </c>
      <c r="BN98" s="7" t="s">
        <v>120</v>
      </c>
      <c r="BO98" s="7" t="s">
        <v>112</v>
      </c>
      <c r="BP98" s="7" t="s">
        <v>137</v>
      </c>
      <c r="BQ98" s="7" t="s">
        <v>138</v>
      </c>
      <c r="BR98" s="7" t="s">
        <v>123</v>
      </c>
      <c r="BS98" s="7" t="s">
        <v>47</v>
      </c>
      <c r="BT98" s="7" t="s">
        <v>116</v>
      </c>
      <c r="BU98" s="7" t="s">
        <v>138</v>
      </c>
      <c r="BV98" s="7" t="s">
        <v>115</v>
      </c>
      <c r="BW98" s="7" t="s">
        <v>83</v>
      </c>
      <c r="BX98" s="7" t="s">
        <v>100</v>
      </c>
      <c r="BY98" s="7" t="s">
        <v>115</v>
      </c>
      <c r="BZ98" s="7" t="s">
        <v>112</v>
      </c>
      <c r="CA98" s="7" t="s">
        <v>94</v>
      </c>
      <c r="CB98" s="7" t="s">
        <v>94</v>
      </c>
      <c r="CC98" s="7" t="s">
        <v>121</v>
      </c>
      <c r="CD98" s="7" t="s">
        <v>91</v>
      </c>
      <c r="CE98" s="7" t="s">
        <v>138</v>
      </c>
      <c r="CF98" s="7" t="s">
        <v>122</v>
      </c>
      <c r="CG98" s="7" t="s">
        <v>69</v>
      </c>
      <c r="CH98" s="7" t="s">
        <v>111</v>
      </c>
      <c r="CI98" s="7" t="s">
        <v>127</v>
      </c>
      <c r="CJ98" s="7" t="s">
        <v>111</v>
      </c>
      <c r="CK98" s="7" t="s">
        <v>41</v>
      </c>
      <c r="CL98" s="7" t="s">
        <v>123</v>
      </c>
      <c r="CM98" s="7" t="s">
        <v>137</v>
      </c>
      <c r="CN98" s="7" t="s">
        <v>121</v>
      </c>
      <c r="CO98" s="7" t="s">
        <v>84</v>
      </c>
      <c r="CP98" s="7" t="s">
        <v>72</v>
      </c>
      <c r="CQ98" s="7" t="s">
        <v>126</v>
      </c>
      <c r="CR98" s="7" t="s">
        <v>107</v>
      </c>
      <c r="CS98" s="7" t="s">
        <v>107</v>
      </c>
      <c r="CT98" s="7" t="s">
        <v>132</v>
      </c>
      <c r="CU98" s="7" t="s">
        <v>132</v>
      </c>
      <c r="CV98" s="7" t="s">
        <v>119</v>
      </c>
      <c r="CW98" s="7" t="s">
        <v>53</v>
      </c>
      <c r="CX98" s="7" t="s">
        <v>137</v>
      </c>
      <c r="CY98" s="7" t="s">
        <v>111</v>
      </c>
      <c r="CZ98" s="7" t="s">
        <v>37</v>
      </c>
      <c r="DA98" s="7" t="s">
        <v>37</v>
      </c>
      <c r="DB98" s="7" t="s">
        <v>91</v>
      </c>
      <c r="DC98" s="7" t="s">
        <v>131</v>
      </c>
      <c r="DD98" s="7" t="s">
        <v>113</v>
      </c>
      <c r="DE98" s="7" t="s">
        <v>106</v>
      </c>
      <c r="DF98" s="7" t="s">
        <v>47</v>
      </c>
      <c r="DG98" s="7" t="s">
        <v>134</v>
      </c>
      <c r="DH98" s="7" t="s">
        <v>126</v>
      </c>
      <c r="DI98" s="7" t="s">
        <v>136</v>
      </c>
      <c r="DJ98" s="7" t="s">
        <v>136</v>
      </c>
      <c r="DK98" s="7" t="s">
        <v>134</v>
      </c>
      <c r="DL98" s="7" t="s">
        <v>90</v>
      </c>
      <c r="DM98" s="7" t="s">
        <v>118</v>
      </c>
      <c r="DN98" s="7" t="s">
        <v>109</v>
      </c>
      <c r="DO98" s="7" t="s">
        <v>84</v>
      </c>
      <c r="DP98" s="7" t="s">
        <v>118</v>
      </c>
      <c r="DQ98" s="7" t="s">
        <v>8</v>
      </c>
      <c r="DR98" s="7" t="s">
        <v>41</v>
      </c>
      <c r="DS98" s="7" t="s">
        <v>59</v>
      </c>
      <c r="DT98" s="7" t="s">
        <v>37</v>
      </c>
      <c r="DU98" s="7" t="s">
        <v>103</v>
      </c>
      <c r="DV98" s="7" t="s">
        <v>106</v>
      </c>
      <c r="DW98" s="7" t="s">
        <v>106</v>
      </c>
      <c r="DX98" s="7" t="s">
        <v>48</v>
      </c>
      <c r="DY98" s="7" t="s">
        <v>8</v>
      </c>
      <c r="DZ98" s="7" t="s">
        <v>41</v>
      </c>
      <c r="EA98" s="7" t="s">
        <v>47</v>
      </c>
      <c r="EB98" s="7" t="s">
        <v>41</v>
      </c>
      <c r="EC98" s="7" t="s">
        <v>123</v>
      </c>
      <c r="ED98" s="7" t="s">
        <v>53</v>
      </c>
      <c r="EE98" s="7" t="s">
        <v>48</v>
      </c>
      <c r="EF98" s="7" t="s">
        <v>32</v>
      </c>
      <c r="EG98" s="7" t="s">
        <v>48</v>
      </c>
      <c r="EH98" s="7" t="s">
        <v>32</v>
      </c>
      <c r="EI98" s="7" t="s">
        <v>32</v>
      </c>
      <c r="EJ98" s="7" t="s">
        <v>32</v>
      </c>
    </row>
    <row r="99" spans="1:140" ht="12.75" x14ac:dyDescent="0.2">
      <c r="A99" s="12">
        <v>81</v>
      </c>
      <c r="B99" s="8" t="s">
        <v>133</v>
      </c>
      <c r="C99" s="7" t="s">
        <v>74</v>
      </c>
      <c r="D99" s="7" t="s">
        <v>74</v>
      </c>
      <c r="E99" s="7" t="s">
        <v>81</v>
      </c>
      <c r="F99" s="7" t="s">
        <v>73</v>
      </c>
      <c r="G99" s="7" t="s">
        <v>92</v>
      </c>
      <c r="H99" s="7" t="s">
        <v>117</v>
      </c>
      <c r="I99" s="7" t="s">
        <v>92</v>
      </c>
      <c r="J99" s="7" t="s">
        <v>132</v>
      </c>
      <c r="K99" s="7" t="s">
        <v>121</v>
      </c>
      <c r="L99" s="7" t="s">
        <v>105</v>
      </c>
      <c r="M99" s="7" t="s">
        <v>107</v>
      </c>
      <c r="N99" s="7" t="s">
        <v>95</v>
      </c>
      <c r="O99" s="7" t="s">
        <v>95</v>
      </c>
      <c r="P99" s="7" t="s">
        <v>132</v>
      </c>
      <c r="Q99" s="7" t="s">
        <v>132</v>
      </c>
      <c r="R99" s="7" t="s">
        <v>74</v>
      </c>
      <c r="S99" s="7" t="s">
        <v>69</v>
      </c>
      <c r="T99" s="7" t="s">
        <v>81</v>
      </c>
      <c r="U99" s="7" t="s">
        <v>95</v>
      </c>
      <c r="V99" s="7" t="s">
        <v>74</v>
      </c>
      <c r="W99" s="7" t="s">
        <v>71</v>
      </c>
      <c r="X99" s="7" t="s">
        <v>121</v>
      </c>
      <c r="Y99" s="7" t="s">
        <v>86</v>
      </c>
      <c r="Z99" s="7" t="s">
        <v>71</v>
      </c>
      <c r="AA99" s="7" t="s">
        <v>93</v>
      </c>
      <c r="AB99" s="7" t="s">
        <v>74</v>
      </c>
      <c r="AC99" s="7" t="s">
        <v>73</v>
      </c>
      <c r="AD99" s="7" t="s">
        <v>116</v>
      </c>
      <c r="AE99" s="7" t="s">
        <v>129</v>
      </c>
      <c r="AF99" s="7" t="s">
        <v>117</v>
      </c>
      <c r="AG99" s="7" t="s">
        <v>133</v>
      </c>
      <c r="AH99" s="7" t="s">
        <v>96</v>
      </c>
      <c r="AI99" s="7" t="s">
        <v>87</v>
      </c>
      <c r="AJ99" s="7" t="s">
        <v>85</v>
      </c>
      <c r="AK99" s="7" t="s">
        <v>100</v>
      </c>
      <c r="AL99" s="7" t="s">
        <v>92</v>
      </c>
      <c r="AM99" s="7" t="s">
        <v>73</v>
      </c>
      <c r="AN99" s="7" t="s">
        <v>126</v>
      </c>
      <c r="AO99" s="7" t="s">
        <v>120</v>
      </c>
      <c r="AP99" s="7" t="s">
        <v>83</v>
      </c>
      <c r="AQ99" s="7" t="s">
        <v>122</v>
      </c>
      <c r="AR99" s="7" t="s">
        <v>108</v>
      </c>
      <c r="AS99" s="7" t="s">
        <v>96</v>
      </c>
      <c r="AT99" s="7" t="s">
        <v>96</v>
      </c>
      <c r="AU99" s="7" t="s">
        <v>126</v>
      </c>
      <c r="AV99" s="7" t="s">
        <v>87</v>
      </c>
      <c r="AW99" s="7" t="s">
        <v>101</v>
      </c>
      <c r="AX99" s="7" t="s">
        <v>103</v>
      </c>
      <c r="AY99" s="7" t="s">
        <v>119</v>
      </c>
      <c r="AZ99" s="7" t="s">
        <v>112</v>
      </c>
      <c r="BA99" s="7" t="s">
        <v>108</v>
      </c>
      <c r="BB99" s="7" t="s">
        <v>85</v>
      </c>
      <c r="BC99" s="7" t="s">
        <v>100</v>
      </c>
      <c r="BD99" s="7" t="s">
        <v>121</v>
      </c>
      <c r="BE99" s="7" t="s">
        <v>122</v>
      </c>
      <c r="BF99" s="7" t="s">
        <v>125</v>
      </c>
      <c r="BG99" s="7" t="s">
        <v>125</v>
      </c>
      <c r="BH99" s="7" t="s">
        <v>84</v>
      </c>
      <c r="BI99" s="7" t="s">
        <v>72</v>
      </c>
      <c r="BJ99" s="7" t="s">
        <v>129</v>
      </c>
      <c r="BK99" s="7" t="s">
        <v>118</v>
      </c>
      <c r="BL99" s="7" t="s">
        <v>102</v>
      </c>
      <c r="BM99" s="7" t="s">
        <v>87</v>
      </c>
      <c r="BN99" s="7" t="s">
        <v>126</v>
      </c>
      <c r="BO99" s="7" t="s">
        <v>112</v>
      </c>
      <c r="BP99" s="7" t="s">
        <v>137</v>
      </c>
      <c r="BQ99" s="7" t="s">
        <v>113</v>
      </c>
      <c r="BR99" s="7" t="s">
        <v>123</v>
      </c>
      <c r="BS99" s="7" t="s">
        <v>47</v>
      </c>
      <c r="BT99" s="7" t="s">
        <v>108</v>
      </c>
      <c r="BU99" s="7" t="s">
        <v>138</v>
      </c>
      <c r="BV99" s="7" t="s">
        <v>131</v>
      </c>
      <c r="BW99" s="7" t="s">
        <v>76</v>
      </c>
      <c r="BX99" s="7" t="s">
        <v>100</v>
      </c>
      <c r="BY99" s="7" t="s">
        <v>115</v>
      </c>
      <c r="BZ99" s="7" t="s">
        <v>115</v>
      </c>
      <c r="CA99" s="7" t="s">
        <v>103</v>
      </c>
      <c r="CB99" s="7" t="s">
        <v>94</v>
      </c>
      <c r="CC99" s="7" t="s">
        <v>121</v>
      </c>
      <c r="CD99" s="7" t="s">
        <v>91</v>
      </c>
      <c r="CE99" s="7" t="s">
        <v>138</v>
      </c>
      <c r="CF99" s="7" t="s">
        <v>122</v>
      </c>
      <c r="CG99" s="7" t="s">
        <v>92</v>
      </c>
      <c r="CH99" s="7" t="s">
        <v>111</v>
      </c>
      <c r="CI99" s="7" t="s">
        <v>111</v>
      </c>
      <c r="CJ99" s="7" t="s">
        <v>111</v>
      </c>
      <c r="CK99" s="7" t="s">
        <v>47</v>
      </c>
      <c r="CL99" s="7" t="s">
        <v>120</v>
      </c>
      <c r="CM99" s="7" t="s">
        <v>137</v>
      </c>
      <c r="CN99" s="7" t="s">
        <v>121</v>
      </c>
      <c r="CO99" s="7" t="s">
        <v>84</v>
      </c>
      <c r="CP99" s="7" t="s">
        <v>129</v>
      </c>
      <c r="CQ99" s="7" t="s">
        <v>134</v>
      </c>
      <c r="CR99" s="7" t="s">
        <v>94</v>
      </c>
      <c r="CS99" s="7" t="s">
        <v>107</v>
      </c>
      <c r="CT99" s="7" t="s">
        <v>132</v>
      </c>
      <c r="CU99" s="7" t="s">
        <v>133</v>
      </c>
      <c r="CV99" s="7" t="s">
        <v>102</v>
      </c>
      <c r="CW99" s="7" t="s">
        <v>53</v>
      </c>
      <c r="CX99" s="7" t="s">
        <v>130</v>
      </c>
      <c r="CY99" s="7" t="s">
        <v>137</v>
      </c>
      <c r="CZ99" s="7" t="s">
        <v>136</v>
      </c>
      <c r="DA99" s="7" t="s">
        <v>37</v>
      </c>
      <c r="DB99" s="7" t="s">
        <v>91</v>
      </c>
      <c r="DC99" s="7" t="s">
        <v>91</v>
      </c>
      <c r="DD99" s="7" t="s">
        <v>112</v>
      </c>
      <c r="DE99" s="7" t="s">
        <v>106</v>
      </c>
      <c r="DF99" s="7" t="s">
        <v>47</v>
      </c>
      <c r="DG99" s="7" t="s">
        <v>90</v>
      </c>
      <c r="DH99" s="7" t="s">
        <v>126</v>
      </c>
      <c r="DI99" s="7" t="s">
        <v>106</v>
      </c>
      <c r="DJ99" s="7" t="s">
        <v>136</v>
      </c>
      <c r="DK99" s="7" t="s">
        <v>134</v>
      </c>
      <c r="DL99" s="7" t="s">
        <v>119</v>
      </c>
      <c r="DM99" s="7" t="s">
        <v>118</v>
      </c>
      <c r="DN99" s="7" t="s">
        <v>84</v>
      </c>
      <c r="DO99" s="7" t="s">
        <v>84</v>
      </c>
      <c r="DP99" s="7" t="s">
        <v>123</v>
      </c>
      <c r="DQ99" s="7" t="s">
        <v>8</v>
      </c>
      <c r="DR99" s="7" t="s">
        <v>41</v>
      </c>
      <c r="DS99" s="7" t="s">
        <v>59</v>
      </c>
      <c r="DT99" s="7" t="s">
        <v>37</v>
      </c>
      <c r="DU99" s="7" t="s">
        <v>103</v>
      </c>
      <c r="DV99" s="7" t="s">
        <v>106</v>
      </c>
      <c r="DW99" s="7" t="s">
        <v>106</v>
      </c>
      <c r="DX99" s="7" t="s">
        <v>48</v>
      </c>
      <c r="DY99" s="7" t="s">
        <v>48</v>
      </c>
      <c r="DZ99" s="7" t="s">
        <v>41</v>
      </c>
      <c r="EA99" s="7" t="s">
        <v>37</v>
      </c>
      <c r="EB99" s="7" t="s">
        <v>41</v>
      </c>
      <c r="EC99" s="7" t="s">
        <v>123</v>
      </c>
      <c r="ED99" s="7" t="s">
        <v>59</v>
      </c>
      <c r="EE99" s="7" t="s">
        <v>48</v>
      </c>
      <c r="EF99" s="7" t="s">
        <v>32</v>
      </c>
      <c r="EG99" s="7" t="s">
        <v>32</v>
      </c>
      <c r="EH99" s="7" t="s">
        <v>53</v>
      </c>
      <c r="EI99" s="7" t="s">
        <v>32</v>
      </c>
      <c r="EJ99" s="7" t="s">
        <v>32</v>
      </c>
    </row>
    <row r="100" spans="1:140" ht="12.75" x14ac:dyDescent="0.2">
      <c r="A100" s="12">
        <v>82</v>
      </c>
      <c r="B100" s="8" t="s">
        <v>58</v>
      </c>
      <c r="C100" s="7" t="s">
        <v>137</v>
      </c>
      <c r="D100" s="7" t="s">
        <v>137</v>
      </c>
      <c r="E100" s="7" t="s">
        <v>138</v>
      </c>
      <c r="F100" s="7" t="s">
        <v>111</v>
      </c>
      <c r="G100" s="7" t="s">
        <v>111</v>
      </c>
      <c r="H100" s="7" t="s">
        <v>103</v>
      </c>
      <c r="I100" s="7" t="s">
        <v>111</v>
      </c>
      <c r="J100" s="7" t="s">
        <v>119</v>
      </c>
      <c r="K100" s="7" t="s">
        <v>120</v>
      </c>
      <c r="L100" s="7" t="s">
        <v>103</v>
      </c>
      <c r="M100" s="7" t="s">
        <v>29</v>
      </c>
      <c r="N100" s="7" t="s">
        <v>101</v>
      </c>
      <c r="O100" s="7" t="s">
        <v>101</v>
      </c>
      <c r="P100" s="7" t="s">
        <v>90</v>
      </c>
      <c r="Q100" s="7" t="s">
        <v>90</v>
      </c>
      <c r="R100" s="7" t="s">
        <v>137</v>
      </c>
      <c r="S100" s="7" t="s">
        <v>111</v>
      </c>
      <c r="T100" s="7" t="s">
        <v>130</v>
      </c>
      <c r="U100" s="7" t="s">
        <v>127</v>
      </c>
      <c r="V100" s="7" t="s">
        <v>137</v>
      </c>
      <c r="W100" s="7" t="s">
        <v>134</v>
      </c>
      <c r="X100" s="7" t="s">
        <v>123</v>
      </c>
      <c r="Y100" s="7" t="s">
        <v>126</v>
      </c>
      <c r="Z100" s="7" t="s">
        <v>134</v>
      </c>
      <c r="AA100" s="7" t="s">
        <v>107</v>
      </c>
      <c r="AB100" s="7" t="s">
        <v>130</v>
      </c>
      <c r="AC100" s="7" t="s">
        <v>137</v>
      </c>
      <c r="AD100" s="7" t="s">
        <v>32</v>
      </c>
      <c r="AE100" s="7" t="s">
        <v>136</v>
      </c>
      <c r="AF100" s="7" t="s">
        <v>103</v>
      </c>
      <c r="AG100" s="7" t="s">
        <v>102</v>
      </c>
      <c r="AH100" s="7" t="s">
        <v>59</v>
      </c>
      <c r="AI100" s="7" t="s">
        <v>94</v>
      </c>
      <c r="AJ100" s="7" t="s">
        <v>106</v>
      </c>
      <c r="AK100" s="7" t="s">
        <v>118</v>
      </c>
      <c r="AL100" s="7" t="s">
        <v>111</v>
      </c>
      <c r="AM100" s="7" t="s">
        <v>111</v>
      </c>
      <c r="AN100" s="7" t="s">
        <v>63</v>
      </c>
      <c r="AO100" s="7" t="s">
        <v>27</v>
      </c>
      <c r="AP100" s="7" t="s">
        <v>126</v>
      </c>
      <c r="AQ100" s="7" t="s">
        <v>59</v>
      </c>
      <c r="AR100" s="7" t="s">
        <v>53</v>
      </c>
      <c r="AS100" s="7" t="s">
        <v>59</v>
      </c>
      <c r="AT100" s="7" t="s">
        <v>53</v>
      </c>
      <c r="AU100" s="7" t="s">
        <v>63</v>
      </c>
      <c r="AV100" s="7" t="s">
        <v>94</v>
      </c>
      <c r="AW100" s="7" t="s">
        <v>39</v>
      </c>
      <c r="AX100" s="7" t="s">
        <v>39</v>
      </c>
      <c r="AY100" s="7" t="s">
        <v>58</v>
      </c>
      <c r="AZ100" s="7" t="s">
        <v>8</v>
      </c>
      <c r="BA100" s="7" t="s">
        <v>53</v>
      </c>
      <c r="BB100" s="7" t="s">
        <v>106</v>
      </c>
      <c r="BC100" s="7" t="s">
        <v>123</v>
      </c>
      <c r="BD100" s="7" t="s">
        <v>123</v>
      </c>
      <c r="BE100" s="7" t="s">
        <v>41</v>
      </c>
      <c r="BF100" s="7" t="s">
        <v>37</v>
      </c>
      <c r="BG100" s="7" t="s">
        <v>37</v>
      </c>
      <c r="BH100" s="7" t="s">
        <v>47</v>
      </c>
      <c r="BI100" s="7" t="s">
        <v>37</v>
      </c>
      <c r="BJ100" s="7" t="s">
        <v>106</v>
      </c>
      <c r="BK100" s="7" t="s">
        <v>18</v>
      </c>
      <c r="BL100" s="7" t="s">
        <v>58</v>
      </c>
      <c r="BM100" s="7" t="s">
        <v>107</v>
      </c>
      <c r="BN100" s="7" t="s">
        <v>27</v>
      </c>
      <c r="BO100" s="7" t="s">
        <v>48</v>
      </c>
      <c r="BP100" s="7" t="s">
        <v>19</v>
      </c>
      <c r="BQ100" s="7" t="s">
        <v>8</v>
      </c>
      <c r="BR100" s="7" t="s">
        <v>9</v>
      </c>
      <c r="BS100" s="7" t="s">
        <v>16</v>
      </c>
      <c r="BT100" s="7" t="s">
        <v>32</v>
      </c>
      <c r="BU100" s="7" t="s">
        <v>8</v>
      </c>
      <c r="BV100" s="7" t="s">
        <v>48</v>
      </c>
      <c r="BW100" s="7" t="s">
        <v>126</v>
      </c>
      <c r="BX100" s="7" t="s">
        <v>118</v>
      </c>
      <c r="BY100" s="7" t="s">
        <v>48</v>
      </c>
      <c r="BZ100" s="7" t="s">
        <v>48</v>
      </c>
      <c r="CA100" s="7" t="s">
        <v>39</v>
      </c>
      <c r="CB100" s="7" t="s">
        <v>4</v>
      </c>
      <c r="CC100" s="7" t="s">
        <v>120</v>
      </c>
      <c r="CD100" s="7" t="s">
        <v>32</v>
      </c>
      <c r="CE100" s="7" t="s">
        <v>8</v>
      </c>
      <c r="CF100" s="7" t="s">
        <v>59</v>
      </c>
      <c r="CG100" s="7" t="s">
        <v>111</v>
      </c>
      <c r="CH100" s="7" t="s">
        <v>64</v>
      </c>
      <c r="CI100" s="7" t="s">
        <v>43</v>
      </c>
      <c r="CJ100" s="7" t="s">
        <v>64</v>
      </c>
      <c r="CK100" s="7" t="s">
        <v>16</v>
      </c>
      <c r="CL100" s="7" t="s">
        <v>27</v>
      </c>
      <c r="CM100" s="7" t="s">
        <v>19</v>
      </c>
      <c r="CN100" s="7" t="s">
        <v>120</v>
      </c>
      <c r="CO100" s="7" t="s">
        <v>47</v>
      </c>
      <c r="CP100" s="7" t="s">
        <v>136</v>
      </c>
      <c r="CQ100" s="7" t="s">
        <v>62</v>
      </c>
      <c r="CR100" s="7" t="s">
        <v>4</v>
      </c>
      <c r="CS100" s="7" t="s">
        <v>4</v>
      </c>
      <c r="CT100" s="7" t="s">
        <v>119</v>
      </c>
      <c r="CU100" s="7" t="s">
        <v>102</v>
      </c>
      <c r="CV100" s="7" t="s">
        <v>58</v>
      </c>
      <c r="CW100" s="7" t="s">
        <v>57</v>
      </c>
      <c r="CX100" s="7" t="s">
        <v>19</v>
      </c>
      <c r="CY100" s="7" t="s">
        <v>19</v>
      </c>
      <c r="CZ100" s="7" t="s">
        <v>0</v>
      </c>
      <c r="DA100" s="7" t="s">
        <v>0</v>
      </c>
      <c r="DB100" s="7" t="s">
        <v>32</v>
      </c>
      <c r="DC100" s="7" t="s">
        <v>32</v>
      </c>
      <c r="DD100" s="7" t="s">
        <v>8</v>
      </c>
      <c r="DE100" s="7" t="s">
        <v>31</v>
      </c>
      <c r="DF100" s="7" t="s">
        <v>16</v>
      </c>
      <c r="DG100" s="7" t="s">
        <v>62</v>
      </c>
      <c r="DH100" s="7" t="s">
        <v>61</v>
      </c>
      <c r="DI100" s="7" t="s">
        <v>31</v>
      </c>
      <c r="DJ100" s="7" t="s">
        <v>31</v>
      </c>
      <c r="DK100" s="7" t="s">
        <v>62</v>
      </c>
      <c r="DL100" s="7" t="s">
        <v>23</v>
      </c>
      <c r="DM100" s="7" t="s">
        <v>18</v>
      </c>
      <c r="DN100" s="7" t="s">
        <v>41</v>
      </c>
      <c r="DO100" s="7" t="s">
        <v>47</v>
      </c>
      <c r="DP100" s="7" t="s">
        <v>18</v>
      </c>
      <c r="DQ100" s="7" t="s">
        <v>6</v>
      </c>
      <c r="DR100" s="7" t="s">
        <v>12</v>
      </c>
      <c r="DS100" s="7" t="s">
        <v>11</v>
      </c>
      <c r="DT100" s="7" t="s">
        <v>0</v>
      </c>
      <c r="DU100" s="7" t="s">
        <v>39</v>
      </c>
      <c r="DV100" s="7" t="s">
        <v>31</v>
      </c>
      <c r="DW100" s="7" t="s">
        <v>31</v>
      </c>
      <c r="DX100" s="7" t="s">
        <v>24</v>
      </c>
      <c r="DY100" s="7" t="s">
        <v>6</v>
      </c>
      <c r="DZ100" s="7" t="s">
        <v>13</v>
      </c>
      <c r="EA100" s="7" t="s">
        <v>0</v>
      </c>
      <c r="EB100" s="7" t="s">
        <v>16</v>
      </c>
      <c r="EC100" s="7" t="s">
        <v>9</v>
      </c>
      <c r="ED100" s="7" t="s">
        <v>11</v>
      </c>
      <c r="EE100" s="7" t="s">
        <v>24</v>
      </c>
      <c r="EF100" s="7" t="s">
        <v>24</v>
      </c>
      <c r="EG100" s="7" t="s">
        <v>24</v>
      </c>
      <c r="EH100" s="7" t="s">
        <v>57</v>
      </c>
      <c r="EI100" s="7" t="s">
        <v>56</v>
      </c>
      <c r="EJ100" s="7" t="s">
        <v>56</v>
      </c>
    </row>
    <row r="101" spans="1:140" ht="12.75" x14ac:dyDescent="0.2">
      <c r="A101" s="12">
        <v>83</v>
      </c>
      <c r="B101" s="8" t="s">
        <v>50</v>
      </c>
      <c r="C101" s="7" t="s">
        <v>118</v>
      </c>
      <c r="D101" s="7" t="s">
        <v>106</v>
      </c>
      <c r="E101" s="7" t="s">
        <v>123</v>
      </c>
      <c r="F101" s="7" t="s">
        <v>136</v>
      </c>
      <c r="G101" s="7" t="s">
        <v>37</v>
      </c>
      <c r="H101" s="7" t="s">
        <v>41</v>
      </c>
      <c r="I101" s="7" t="s">
        <v>37</v>
      </c>
      <c r="J101" s="7" t="s">
        <v>32</v>
      </c>
      <c r="K101" s="7" t="s">
        <v>8</v>
      </c>
      <c r="L101" s="7" t="s">
        <v>41</v>
      </c>
      <c r="M101" s="7" t="s">
        <v>11</v>
      </c>
      <c r="N101" s="7" t="s">
        <v>47</v>
      </c>
      <c r="O101" s="7" t="s">
        <v>47</v>
      </c>
      <c r="P101" s="7" t="s">
        <v>32</v>
      </c>
      <c r="Q101" s="7" t="s">
        <v>32</v>
      </c>
      <c r="R101" s="7" t="s">
        <v>106</v>
      </c>
      <c r="S101" s="7" t="s">
        <v>37</v>
      </c>
      <c r="T101" s="7" t="s">
        <v>123</v>
      </c>
      <c r="U101" s="7" t="s">
        <v>47</v>
      </c>
      <c r="V101" s="7" t="s">
        <v>106</v>
      </c>
      <c r="W101" s="7" t="s">
        <v>32</v>
      </c>
      <c r="X101" s="7" t="s">
        <v>8</v>
      </c>
      <c r="Y101" s="7" t="s">
        <v>48</v>
      </c>
      <c r="Z101" s="7" t="s">
        <v>32</v>
      </c>
      <c r="AA101" s="7" t="s">
        <v>59</v>
      </c>
      <c r="AB101" s="7" t="s">
        <v>118</v>
      </c>
      <c r="AC101" s="7" t="s">
        <v>106</v>
      </c>
      <c r="AD101" s="7" t="s">
        <v>58</v>
      </c>
      <c r="AE101" s="7" t="s">
        <v>19</v>
      </c>
      <c r="AF101" s="7" t="s">
        <v>41</v>
      </c>
      <c r="AG101" s="7" t="s">
        <v>59</v>
      </c>
      <c r="AH101" s="7" t="s">
        <v>4</v>
      </c>
      <c r="AI101" s="7" t="s">
        <v>41</v>
      </c>
      <c r="AJ101" s="7" t="s">
        <v>19</v>
      </c>
      <c r="AK101" s="7" t="s">
        <v>19</v>
      </c>
      <c r="AL101" s="7" t="s">
        <v>136</v>
      </c>
      <c r="AM101" s="7" t="s">
        <v>136</v>
      </c>
      <c r="AN101" s="7" t="s">
        <v>24</v>
      </c>
      <c r="AO101" s="7" t="s">
        <v>6</v>
      </c>
      <c r="AP101" s="7" t="s">
        <v>48</v>
      </c>
      <c r="AQ101" s="7" t="s">
        <v>39</v>
      </c>
      <c r="AR101" s="7" t="s">
        <v>29</v>
      </c>
      <c r="AS101" s="7" t="s">
        <v>4</v>
      </c>
      <c r="AT101" s="7" t="s">
        <v>4</v>
      </c>
      <c r="AU101" s="7" t="s">
        <v>24</v>
      </c>
      <c r="AV101" s="7" t="s">
        <v>59</v>
      </c>
      <c r="AW101" s="7" t="s">
        <v>16</v>
      </c>
      <c r="AX101" s="7" t="s">
        <v>16</v>
      </c>
      <c r="AY101" s="7" t="s">
        <v>57</v>
      </c>
      <c r="AZ101" s="7" t="s">
        <v>63</v>
      </c>
      <c r="BA101" s="7" t="s">
        <v>29</v>
      </c>
      <c r="BB101" s="7" t="s">
        <v>19</v>
      </c>
      <c r="BC101" s="7" t="s">
        <v>8</v>
      </c>
      <c r="BD101" s="7" t="s">
        <v>8</v>
      </c>
      <c r="BE101" s="7" t="s">
        <v>39</v>
      </c>
      <c r="BF101" s="7" t="s">
        <v>64</v>
      </c>
      <c r="BG101" s="7" t="s">
        <v>64</v>
      </c>
      <c r="BH101" s="7" t="s">
        <v>64</v>
      </c>
      <c r="BI101" s="7" t="s">
        <v>19</v>
      </c>
      <c r="BJ101" s="7" t="s">
        <v>19</v>
      </c>
      <c r="BK101" s="7" t="s">
        <v>44</v>
      </c>
      <c r="BL101" s="7" t="s">
        <v>11</v>
      </c>
      <c r="BM101" s="7" t="s">
        <v>59</v>
      </c>
      <c r="BN101" s="7" t="s">
        <v>24</v>
      </c>
      <c r="BO101" s="7" t="s">
        <v>63</v>
      </c>
      <c r="BP101" s="7" t="s">
        <v>31</v>
      </c>
      <c r="BQ101" s="7" t="s">
        <v>27</v>
      </c>
      <c r="BR101" s="7" t="s">
        <v>6</v>
      </c>
      <c r="BS101" s="7" t="s">
        <v>20</v>
      </c>
      <c r="BT101" s="7" t="s">
        <v>58</v>
      </c>
      <c r="BU101" s="7" t="s">
        <v>9</v>
      </c>
      <c r="BV101" s="7" t="s">
        <v>62</v>
      </c>
      <c r="BW101" s="7" t="s">
        <v>32</v>
      </c>
      <c r="BX101" s="7" t="s">
        <v>8</v>
      </c>
      <c r="BY101" s="7" t="s">
        <v>62</v>
      </c>
      <c r="BZ101" s="7" t="s">
        <v>61</v>
      </c>
      <c r="CA101" s="7" t="s">
        <v>12</v>
      </c>
      <c r="CB101" s="7" t="s">
        <v>12</v>
      </c>
      <c r="CC101" s="7" t="s">
        <v>8</v>
      </c>
      <c r="CD101" s="7" t="s">
        <v>23</v>
      </c>
      <c r="CE101" s="7" t="s">
        <v>27</v>
      </c>
      <c r="CF101" s="7" t="s">
        <v>39</v>
      </c>
      <c r="CG101" s="7" t="s">
        <v>37</v>
      </c>
      <c r="CH101" s="7" t="s">
        <v>31</v>
      </c>
      <c r="CI101" s="7" t="s">
        <v>0</v>
      </c>
      <c r="CJ101" s="7" t="s">
        <v>0</v>
      </c>
      <c r="CK101" s="7" t="s">
        <v>20</v>
      </c>
      <c r="CL101" s="7" t="s">
        <v>6</v>
      </c>
      <c r="CM101" s="7" t="s">
        <v>18</v>
      </c>
      <c r="CN101" s="7" t="s">
        <v>8</v>
      </c>
      <c r="CO101" s="7" t="s">
        <v>43</v>
      </c>
      <c r="CP101" s="7" t="s">
        <v>19</v>
      </c>
      <c r="CQ101" s="7" t="s">
        <v>24</v>
      </c>
      <c r="CR101" s="7" t="s">
        <v>10</v>
      </c>
      <c r="CS101" s="7" t="s">
        <v>10</v>
      </c>
      <c r="CT101" s="7" t="s">
        <v>53</v>
      </c>
      <c r="CU101" s="7" t="s">
        <v>53</v>
      </c>
      <c r="CV101" s="7" t="s">
        <v>57</v>
      </c>
      <c r="CW101" s="7" t="s">
        <v>50</v>
      </c>
      <c r="CX101" s="7" t="s">
        <v>18</v>
      </c>
      <c r="CY101" s="7" t="s">
        <v>31</v>
      </c>
      <c r="CZ101" s="7" t="s">
        <v>44</v>
      </c>
      <c r="DA101" s="7" t="s">
        <v>20</v>
      </c>
      <c r="DB101" s="7" t="s">
        <v>58</v>
      </c>
      <c r="DC101" s="7" t="s">
        <v>62</v>
      </c>
      <c r="DD101" s="7" t="s">
        <v>27</v>
      </c>
      <c r="DE101" s="7" t="s">
        <v>44</v>
      </c>
      <c r="DF101" s="7" t="s">
        <v>20</v>
      </c>
      <c r="DG101" s="7" t="s">
        <v>56</v>
      </c>
      <c r="DH101" s="7" t="s">
        <v>24</v>
      </c>
      <c r="DI101" s="7" t="s">
        <v>44</v>
      </c>
      <c r="DJ101" s="7" t="s">
        <v>44</v>
      </c>
      <c r="DK101" s="7" t="s">
        <v>56</v>
      </c>
      <c r="DL101" s="7" t="s">
        <v>57</v>
      </c>
      <c r="DM101" s="7" t="s">
        <v>44</v>
      </c>
      <c r="DN101" s="7" t="s">
        <v>43</v>
      </c>
      <c r="DO101" s="7" t="s">
        <v>64</v>
      </c>
      <c r="DP101" s="7" t="s">
        <v>44</v>
      </c>
      <c r="DQ101" s="7" t="s">
        <v>54</v>
      </c>
      <c r="DR101" s="7" t="s">
        <v>51</v>
      </c>
      <c r="DS101" s="7" t="s">
        <v>50</v>
      </c>
      <c r="DT101" s="7" t="s">
        <v>20</v>
      </c>
      <c r="DU101" s="7" t="s">
        <v>13</v>
      </c>
      <c r="DV101" s="7" t="s">
        <v>44</v>
      </c>
      <c r="DW101" s="7" t="s">
        <v>44</v>
      </c>
      <c r="DX101" s="7" t="s">
        <v>54</v>
      </c>
      <c r="DY101" s="7" t="s">
        <v>54</v>
      </c>
      <c r="DZ101" s="7" t="s">
        <v>51</v>
      </c>
      <c r="EA101" s="7" t="s">
        <v>20</v>
      </c>
      <c r="EB101" s="7" t="s">
        <v>51</v>
      </c>
      <c r="EC101" s="7" t="s">
        <v>6</v>
      </c>
      <c r="ED101" s="7" t="s">
        <v>50</v>
      </c>
      <c r="EE101" s="7" t="s">
        <v>50</v>
      </c>
      <c r="EF101" s="7" t="s">
        <v>50</v>
      </c>
      <c r="EG101" s="7" t="s">
        <v>50</v>
      </c>
      <c r="EH101" s="7" t="s">
        <v>50</v>
      </c>
      <c r="EI101" s="7" t="s">
        <v>50</v>
      </c>
      <c r="EJ101" s="7" t="s">
        <v>50</v>
      </c>
    </row>
    <row r="102" spans="1:140" ht="12.75" x14ac:dyDescent="0.2">
      <c r="A102" s="12">
        <v>84</v>
      </c>
      <c r="B102" s="8" t="s">
        <v>59</v>
      </c>
      <c r="C102" s="7" t="s">
        <v>96</v>
      </c>
      <c r="D102" s="7" t="s">
        <v>96</v>
      </c>
      <c r="E102" s="7" t="s">
        <v>122</v>
      </c>
      <c r="F102" s="7" t="s">
        <v>116</v>
      </c>
      <c r="G102" s="7" t="s">
        <v>91</v>
      </c>
      <c r="H102" s="7" t="s">
        <v>113</v>
      </c>
      <c r="I102" s="7" t="s">
        <v>91</v>
      </c>
      <c r="J102" s="7" t="s">
        <v>137</v>
      </c>
      <c r="K102" s="7" t="s">
        <v>101</v>
      </c>
      <c r="L102" s="7" t="s">
        <v>112</v>
      </c>
      <c r="M102" s="7" t="s">
        <v>19</v>
      </c>
      <c r="N102" s="7" t="s">
        <v>115</v>
      </c>
      <c r="O102" s="7" t="s">
        <v>112</v>
      </c>
      <c r="P102" s="7" t="s">
        <v>137</v>
      </c>
      <c r="Q102" s="7" t="s">
        <v>137</v>
      </c>
      <c r="R102" s="7" t="s">
        <v>108</v>
      </c>
      <c r="S102" s="7" t="s">
        <v>131</v>
      </c>
      <c r="T102" s="7" t="s">
        <v>122</v>
      </c>
      <c r="U102" s="7" t="s">
        <v>115</v>
      </c>
      <c r="V102" s="7" t="s">
        <v>108</v>
      </c>
      <c r="W102" s="7" t="s">
        <v>137</v>
      </c>
      <c r="X102" s="7" t="s">
        <v>103</v>
      </c>
      <c r="Y102" s="7" t="s">
        <v>111</v>
      </c>
      <c r="Z102" s="7" t="s">
        <v>111</v>
      </c>
      <c r="AA102" s="7" t="s">
        <v>138</v>
      </c>
      <c r="AB102" s="7" t="s">
        <v>96</v>
      </c>
      <c r="AC102" s="7" t="s">
        <v>108</v>
      </c>
      <c r="AD102" s="7" t="s">
        <v>106</v>
      </c>
      <c r="AE102" s="7" t="s">
        <v>102</v>
      </c>
      <c r="AF102" s="7" t="s">
        <v>112</v>
      </c>
      <c r="AG102" s="7" t="s">
        <v>130</v>
      </c>
      <c r="AH102" s="7" t="s">
        <v>123</v>
      </c>
      <c r="AI102" s="7" t="s">
        <v>113</v>
      </c>
      <c r="AJ102" s="7" t="s">
        <v>107</v>
      </c>
      <c r="AK102" s="7" t="s">
        <v>94</v>
      </c>
      <c r="AL102" s="7" t="s">
        <v>91</v>
      </c>
      <c r="AM102" s="7" t="s">
        <v>116</v>
      </c>
      <c r="AN102" s="7" t="s">
        <v>64</v>
      </c>
      <c r="AO102" s="7" t="s">
        <v>39</v>
      </c>
      <c r="AP102" s="7" t="s">
        <v>111</v>
      </c>
      <c r="AQ102" s="7" t="s">
        <v>123</v>
      </c>
      <c r="AR102" s="7" t="s">
        <v>118</v>
      </c>
      <c r="AS102" s="7" t="s">
        <v>123</v>
      </c>
      <c r="AT102" s="7" t="s">
        <v>118</v>
      </c>
      <c r="AU102" s="7" t="s">
        <v>64</v>
      </c>
      <c r="AV102" s="7" t="s">
        <v>138</v>
      </c>
      <c r="AW102" s="7" t="s">
        <v>48</v>
      </c>
      <c r="AX102" s="7" t="s">
        <v>8</v>
      </c>
      <c r="AY102" s="7" t="s">
        <v>19</v>
      </c>
      <c r="AZ102" s="7" t="s">
        <v>47</v>
      </c>
      <c r="BA102" s="7" t="s">
        <v>118</v>
      </c>
      <c r="BB102" s="7" t="s">
        <v>107</v>
      </c>
      <c r="BC102" s="7" t="s">
        <v>103</v>
      </c>
      <c r="BD102" s="7" t="s">
        <v>103</v>
      </c>
      <c r="BE102" s="7" t="s">
        <v>120</v>
      </c>
      <c r="BF102" s="7" t="s">
        <v>90</v>
      </c>
      <c r="BG102" s="7" t="s">
        <v>134</v>
      </c>
      <c r="BH102" s="7" t="s">
        <v>126</v>
      </c>
      <c r="BI102" s="7" t="s">
        <v>119</v>
      </c>
      <c r="BJ102" s="7" t="s">
        <v>102</v>
      </c>
      <c r="BK102" s="7" t="s">
        <v>4</v>
      </c>
      <c r="BL102" s="7" t="s">
        <v>19</v>
      </c>
      <c r="BM102" s="7" t="s">
        <v>138</v>
      </c>
      <c r="BN102" s="7" t="s">
        <v>43</v>
      </c>
      <c r="BO102" s="7" t="s">
        <v>47</v>
      </c>
      <c r="BP102" s="7" t="s">
        <v>53</v>
      </c>
      <c r="BQ102" s="7" t="s">
        <v>41</v>
      </c>
      <c r="BR102" s="7" t="s">
        <v>39</v>
      </c>
      <c r="BS102" s="7" t="s">
        <v>62</v>
      </c>
      <c r="BT102" s="7" t="s">
        <v>106</v>
      </c>
      <c r="BU102" s="7" t="s">
        <v>41</v>
      </c>
      <c r="BV102" s="7" t="s">
        <v>37</v>
      </c>
      <c r="BW102" s="7" t="s">
        <v>111</v>
      </c>
      <c r="BX102" s="7" t="s">
        <v>94</v>
      </c>
      <c r="BY102" s="7" t="s">
        <v>37</v>
      </c>
      <c r="BZ102" s="7" t="s">
        <v>37</v>
      </c>
      <c r="CA102" s="7" t="s">
        <v>8</v>
      </c>
      <c r="CB102" s="7" t="s">
        <v>8</v>
      </c>
      <c r="CC102" s="7" t="s">
        <v>101</v>
      </c>
      <c r="CD102" s="7" t="s">
        <v>136</v>
      </c>
      <c r="CE102" s="7" t="s">
        <v>41</v>
      </c>
      <c r="CF102" s="7" t="s">
        <v>120</v>
      </c>
      <c r="CG102" s="7" t="s">
        <v>91</v>
      </c>
      <c r="CH102" s="7" t="s">
        <v>32</v>
      </c>
      <c r="CI102" s="7" t="s">
        <v>48</v>
      </c>
      <c r="CJ102" s="7" t="s">
        <v>32</v>
      </c>
      <c r="CK102" s="7" t="s">
        <v>63</v>
      </c>
      <c r="CL102" s="7" t="s">
        <v>39</v>
      </c>
      <c r="CM102" s="7" t="s">
        <v>59</v>
      </c>
      <c r="CN102" s="7" t="s">
        <v>101</v>
      </c>
      <c r="CO102" s="7" t="s">
        <v>126</v>
      </c>
      <c r="CP102" s="7" t="s">
        <v>119</v>
      </c>
      <c r="CQ102" s="7" t="s">
        <v>64</v>
      </c>
      <c r="CR102" s="7" t="s">
        <v>8</v>
      </c>
      <c r="CS102" s="7" t="s">
        <v>8</v>
      </c>
      <c r="CT102" s="7" t="s">
        <v>137</v>
      </c>
      <c r="CU102" s="7" t="s">
        <v>130</v>
      </c>
      <c r="CV102" s="7" t="s">
        <v>19</v>
      </c>
      <c r="CW102" s="7" t="s">
        <v>18</v>
      </c>
      <c r="CX102" s="7" t="s">
        <v>59</v>
      </c>
      <c r="CY102" s="7" t="s">
        <v>32</v>
      </c>
      <c r="CZ102" s="7" t="s">
        <v>58</v>
      </c>
      <c r="DA102" s="7" t="s">
        <v>23</v>
      </c>
      <c r="DB102" s="7" t="s">
        <v>106</v>
      </c>
      <c r="DC102" s="7" t="s">
        <v>136</v>
      </c>
      <c r="DD102" s="7" t="s">
        <v>47</v>
      </c>
      <c r="DE102" s="7" t="s">
        <v>4</v>
      </c>
      <c r="DF102" s="7" t="s">
        <v>61</v>
      </c>
      <c r="DG102" s="7" t="s">
        <v>19</v>
      </c>
      <c r="DH102" s="7" t="s">
        <v>64</v>
      </c>
      <c r="DI102" s="7" t="s">
        <v>58</v>
      </c>
      <c r="DJ102" s="7" t="s">
        <v>58</v>
      </c>
      <c r="DK102" s="7" t="s">
        <v>19</v>
      </c>
      <c r="DL102" s="7" t="s">
        <v>19</v>
      </c>
      <c r="DM102" s="7" t="s">
        <v>4</v>
      </c>
      <c r="DN102" s="7" t="s">
        <v>126</v>
      </c>
      <c r="DO102" s="7" t="s">
        <v>60</v>
      </c>
      <c r="DP102" s="7" t="s">
        <v>39</v>
      </c>
      <c r="DQ102" s="7" t="s">
        <v>16</v>
      </c>
      <c r="DR102" s="7" t="s">
        <v>27</v>
      </c>
      <c r="DS102" s="7" t="s">
        <v>9</v>
      </c>
      <c r="DT102" s="7" t="s">
        <v>62</v>
      </c>
      <c r="DU102" s="7" t="s">
        <v>8</v>
      </c>
      <c r="DV102" s="7" t="s">
        <v>29</v>
      </c>
      <c r="DW102" s="7" t="s">
        <v>29</v>
      </c>
      <c r="DX102" s="7" t="s">
        <v>0</v>
      </c>
      <c r="DY102" s="7" t="s">
        <v>16</v>
      </c>
      <c r="DZ102" s="7" t="s">
        <v>27</v>
      </c>
      <c r="EA102" s="7" t="s">
        <v>62</v>
      </c>
      <c r="EB102" s="7" t="s">
        <v>63</v>
      </c>
      <c r="EC102" s="7" t="s">
        <v>39</v>
      </c>
      <c r="ED102" s="7" t="s">
        <v>18</v>
      </c>
      <c r="EE102" s="7" t="s">
        <v>0</v>
      </c>
      <c r="EF102" s="7" t="s">
        <v>31</v>
      </c>
      <c r="EG102" s="7" t="s">
        <v>0</v>
      </c>
      <c r="EH102" s="7" t="s">
        <v>18</v>
      </c>
      <c r="EI102" s="7" t="s">
        <v>31</v>
      </c>
      <c r="EJ102" s="7" t="s">
        <v>31</v>
      </c>
    </row>
    <row r="103" spans="1:140" ht="12.75" x14ac:dyDescent="0.2">
      <c r="A103" s="12">
        <v>84</v>
      </c>
      <c r="B103" s="8" t="s">
        <v>60</v>
      </c>
      <c r="C103" s="7" t="s">
        <v>116</v>
      </c>
      <c r="D103" s="7" t="s">
        <v>91</v>
      </c>
      <c r="E103" s="7" t="s">
        <v>96</v>
      </c>
      <c r="F103" s="7" t="s">
        <v>131</v>
      </c>
      <c r="G103" s="7" t="s">
        <v>112</v>
      </c>
      <c r="H103" s="7" t="s">
        <v>138</v>
      </c>
      <c r="I103" s="7" t="s">
        <v>115</v>
      </c>
      <c r="J103" s="7" t="s">
        <v>111</v>
      </c>
      <c r="K103" s="7" t="s">
        <v>94</v>
      </c>
      <c r="L103" s="7" t="s">
        <v>138</v>
      </c>
      <c r="M103" s="7" t="s">
        <v>19</v>
      </c>
      <c r="N103" s="7" t="s">
        <v>113</v>
      </c>
      <c r="O103" s="7" t="s">
        <v>113</v>
      </c>
      <c r="P103" s="7" t="s">
        <v>111</v>
      </c>
      <c r="Q103" s="7" t="s">
        <v>111</v>
      </c>
      <c r="R103" s="7" t="s">
        <v>91</v>
      </c>
      <c r="S103" s="7" t="s">
        <v>112</v>
      </c>
      <c r="T103" s="7" t="s">
        <v>108</v>
      </c>
      <c r="U103" s="7" t="s">
        <v>112</v>
      </c>
      <c r="V103" s="7" t="s">
        <v>91</v>
      </c>
      <c r="W103" s="7" t="s">
        <v>111</v>
      </c>
      <c r="X103" s="7" t="s">
        <v>107</v>
      </c>
      <c r="Y103" s="7" t="s">
        <v>103</v>
      </c>
      <c r="Z103" s="7" t="s">
        <v>111</v>
      </c>
      <c r="AA103" s="7" t="s">
        <v>137</v>
      </c>
      <c r="AB103" s="7" t="s">
        <v>108</v>
      </c>
      <c r="AC103" s="7" t="s">
        <v>91</v>
      </c>
      <c r="AD103" s="7" t="s">
        <v>37</v>
      </c>
      <c r="AE103" s="7" t="s">
        <v>134</v>
      </c>
      <c r="AF103" s="7" t="s">
        <v>138</v>
      </c>
      <c r="AG103" s="7" t="s">
        <v>137</v>
      </c>
      <c r="AH103" s="7" t="s">
        <v>106</v>
      </c>
      <c r="AI103" s="7" t="s">
        <v>130</v>
      </c>
      <c r="AJ103" s="7" t="s">
        <v>119</v>
      </c>
      <c r="AK103" s="7" t="s">
        <v>102</v>
      </c>
      <c r="AL103" s="7" t="s">
        <v>115</v>
      </c>
      <c r="AM103" s="7" t="s">
        <v>131</v>
      </c>
      <c r="AN103" s="7" t="s">
        <v>39</v>
      </c>
      <c r="AO103" s="7" t="s">
        <v>39</v>
      </c>
      <c r="AP103" s="7" t="s">
        <v>101</v>
      </c>
      <c r="AQ103" s="7" t="s">
        <v>118</v>
      </c>
      <c r="AR103" s="7" t="s">
        <v>136</v>
      </c>
      <c r="AS103" s="7" t="s">
        <v>106</v>
      </c>
      <c r="AT103" s="7" t="s">
        <v>106</v>
      </c>
      <c r="AU103" s="7" t="s">
        <v>39</v>
      </c>
      <c r="AV103" s="7" t="s">
        <v>130</v>
      </c>
      <c r="AW103" s="7" t="s">
        <v>8</v>
      </c>
      <c r="AX103" s="7" t="s">
        <v>8</v>
      </c>
      <c r="AY103" s="7" t="s">
        <v>64</v>
      </c>
      <c r="AZ103" s="7" t="s">
        <v>41</v>
      </c>
      <c r="BA103" s="7" t="s">
        <v>136</v>
      </c>
      <c r="BB103" s="7" t="s">
        <v>119</v>
      </c>
      <c r="BC103" s="7" t="s">
        <v>107</v>
      </c>
      <c r="BD103" s="7" t="s">
        <v>94</v>
      </c>
      <c r="BE103" s="7" t="s">
        <v>123</v>
      </c>
      <c r="BF103" s="7" t="s">
        <v>126</v>
      </c>
      <c r="BG103" s="7" t="s">
        <v>126</v>
      </c>
      <c r="BH103" s="7" t="s">
        <v>120</v>
      </c>
      <c r="BI103" s="7" t="s">
        <v>126</v>
      </c>
      <c r="BJ103" s="7" t="s">
        <v>90</v>
      </c>
      <c r="BK103" s="7" t="s">
        <v>58</v>
      </c>
      <c r="BL103" s="7" t="s">
        <v>19</v>
      </c>
      <c r="BM103" s="7" t="s">
        <v>137</v>
      </c>
      <c r="BN103" s="7" t="s">
        <v>39</v>
      </c>
      <c r="BO103" s="7" t="s">
        <v>41</v>
      </c>
      <c r="BP103" s="7" t="s">
        <v>32</v>
      </c>
      <c r="BQ103" s="7" t="s">
        <v>59</v>
      </c>
      <c r="BR103" s="7" t="s">
        <v>4</v>
      </c>
      <c r="BS103" s="7" t="s">
        <v>27</v>
      </c>
      <c r="BT103" s="7" t="s">
        <v>136</v>
      </c>
      <c r="BU103" s="7" t="s">
        <v>59</v>
      </c>
      <c r="BV103" s="7" t="s">
        <v>47</v>
      </c>
      <c r="BW103" s="7" t="s">
        <v>127</v>
      </c>
      <c r="BX103" s="7" t="s">
        <v>102</v>
      </c>
      <c r="BY103" s="7" t="s">
        <v>47</v>
      </c>
      <c r="BZ103" s="7" t="s">
        <v>41</v>
      </c>
      <c r="CA103" s="7" t="s">
        <v>19</v>
      </c>
      <c r="CB103" s="7" t="s">
        <v>19</v>
      </c>
      <c r="CC103" s="7" t="s">
        <v>94</v>
      </c>
      <c r="CD103" s="7" t="s">
        <v>37</v>
      </c>
      <c r="CE103" s="7" t="s">
        <v>59</v>
      </c>
      <c r="CF103" s="7" t="s">
        <v>118</v>
      </c>
      <c r="CG103" s="7" t="s">
        <v>115</v>
      </c>
      <c r="CH103" s="7" t="s">
        <v>48</v>
      </c>
      <c r="CI103" s="7" t="s">
        <v>8</v>
      </c>
      <c r="CJ103" s="7" t="s">
        <v>48</v>
      </c>
      <c r="CK103" s="7" t="s">
        <v>27</v>
      </c>
      <c r="CL103" s="7" t="s">
        <v>4</v>
      </c>
      <c r="CM103" s="7" t="s">
        <v>32</v>
      </c>
      <c r="CN103" s="7" t="s">
        <v>103</v>
      </c>
      <c r="CO103" s="7" t="s">
        <v>120</v>
      </c>
      <c r="CP103" s="7" t="s">
        <v>134</v>
      </c>
      <c r="CQ103" s="7" t="s">
        <v>43</v>
      </c>
      <c r="CR103" s="7" t="s">
        <v>19</v>
      </c>
      <c r="CS103" s="7" t="s">
        <v>19</v>
      </c>
      <c r="CT103" s="7" t="s">
        <v>111</v>
      </c>
      <c r="CU103" s="7" t="s">
        <v>137</v>
      </c>
      <c r="CV103" s="7" t="s">
        <v>19</v>
      </c>
      <c r="CW103" s="7" t="s">
        <v>31</v>
      </c>
      <c r="CX103" s="7" t="s">
        <v>32</v>
      </c>
      <c r="CY103" s="7" t="s">
        <v>60</v>
      </c>
      <c r="CZ103" s="7" t="s">
        <v>62</v>
      </c>
      <c r="DA103" s="7" t="s">
        <v>61</v>
      </c>
      <c r="DB103" s="7" t="s">
        <v>37</v>
      </c>
      <c r="DC103" s="7" t="s">
        <v>47</v>
      </c>
      <c r="DD103" s="7" t="s">
        <v>41</v>
      </c>
      <c r="DE103" s="7" t="s">
        <v>58</v>
      </c>
      <c r="DF103" s="7" t="s">
        <v>27</v>
      </c>
      <c r="DG103" s="7" t="s">
        <v>64</v>
      </c>
      <c r="DH103" s="7" t="s">
        <v>43</v>
      </c>
      <c r="DI103" s="7" t="s">
        <v>62</v>
      </c>
      <c r="DJ103" s="7" t="s">
        <v>62</v>
      </c>
      <c r="DK103" s="7" t="s">
        <v>64</v>
      </c>
      <c r="DL103" s="7" t="s">
        <v>64</v>
      </c>
      <c r="DM103" s="7" t="s">
        <v>58</v>
      </c>
      <c r="DN103" s="7" t="s">
        <v>120</v>
      </c>
      <c r="DO103" s="7" t="s">
        <v>126</v>
      </c>
      <c r="DP103" s="7" t="s">
        <v>29</v>
      </c>
      <c r="DQ103" s="7" t="s">
        <v>12</v>
      </c>
      <c r="DR103" s="7" t="s">
        <v>9</v>
      </c>
      <c r="DS103" s="7" t="s">
        <v>31</v>
      </c>
      <c r="DT103" s="7" t="s">
        <v>63</v>
      </c>
      <c r="DU103" s="7" t="s">
        <v>8</v>
      </c>
      <c r="DV103" s="7" t="s">
        <v>23</v>
      </c>
      <c r="DW103" s="7" t="s">
        <v>23</v>
      </c>
      <c r="DX103" s="7" t="s">
        <v>16</v>
      </c>
      <c r="DY103" s="7" t="s">
        <v>13</v>
      </c>
      <c r="DZ103" s="7" t="s">
        <v>9</v>
      </c>
      <c r="EA103" s="7" t="s">
        <v>63</v>
      </c>
      <c r="EB103" s="7" t="s">
        <v>27</v>
      </c>
      <c r="EC103" s="7" t="s">
        <v>4</v>
      </c>
      <c r="ED103" s="7" t="s">
        <v>31</v>
      </c>
      <c r="EE103" s="7" t="s">
        <v>16</v>
      </c>
      <c r="EF103" s="7" t="s">
        <v>0</v>
      </c>
      <c r="EG103" s="7" t="s">
        <v>16</v>
      </c>
      <c r="EH103" s="7" t="s">
        <v>31</v>
      </c>
      <c r="EI103" s="7" t="s">
        <v>0</v>
      </c>
      <c r="EJ103" s="7" t="s">
        <v>0</v>
      </c>
    </row>
    <row r="104" spans="1:140" ht="12.75" x14ac:dyDescent="0.2">
      <c r="A104" s="12">
        <v>85</v>
      </c>
      <c r="B104" s="8" t="s">
        <v>24</v>
      </c>
      <c r="C104" s="7" t="s">
        <v>119</v>
      </c>
      <c r="D104" s="7" t="s">
        <v>90</v>
      </c>
      <c r="E104" s="7" t="s">
        <v>102</v>
      </c>
      <c r="F104" s="7" t="s">
        <v>126</v>
      </c>
      <c r="G104" s="7" t="s">
        <v>126</v>
      </c>
      <c r="H104" s="7" t="s">
        <v>118</v>
      </c>
      <c r="I104" s="7" t="s">
        <v>25</v>
      </c>
      <c r="J104" s="7" t="s">
        <v>37</v>
      </c>
      <c r="K104" s="7" t="s">
        <v>59</v>
      </c>
      <c r="L104" s="7" t="s">
        <v>123</v>
      </c>
      <c r="M104" s="7" t="s">
        <v>31</v>
      </c>
      <c r="N104" s="7" t="s">
        <v>120</v>
      </c>
      <c r="O104" s="7" t="s">
        <v>123</v>
      </c>
      <c r="P104" s="7" t="s">
        <v>37</v>
      </c>
      <c r="Q104" s="7" t="s">
        <v>37</v>
      </c>
      <c r="R104" s="7" t="s">
        <v>134</v>
      </c>
      <c r="S104" s="7" t="s">
        <v>120</v>
      </c>
      <c r="T104" s="7" t="s">
        <v>102</v>
      </c>
      <c r="U104" s="7" t="s">
        <v>120</v>
      </c>
      <c r="V104" s="7" t="s">
        <v>90</v>
      </c>
      <c r="W104" s="7" t="s">
        <v>47</v>
      </c>
      <c r="X104" s="7" t="s">
        <v>59</v>
      </c>
      <c r="Y104" s="7" t="s">
        <v>41</v>
      </c>
      <c r="Z104" s="7" t="s">
        <v>47</v>
      </c>
      <c r="AA104" s="7" t="s">
        <v>106</v>
      </c>
      <c r="AB104" s="7" t="s">
        <v>119</v>
      </c>
      <c r="AC104" s="7" t="s">
        <v>134</v>
      </c>
      <c r="AD104" s="7" t="s">
        <v>64</v>
      </c>
      <c r="AE104" s="7" t="s">
        <v>32</v>
      </c>
      <c r="AF104" s="7" t="s">
        <v>123</v>
      </c>
      <c r="AG104" s="7" t="s">
        <v>136</v>
      </c>
      <c r="AH104" s="7" t="s">
        <v>19</v>
      </c>
      <c r="AI104" s="7" t="s">
        <v>118</v>
      </c>
      <c r="AJ104" s="7" t="s">
        <v>32</v>
      </c>
      <c r="AK104" s="7" t="s">
        <v>32</v>
      </c>
      <c r="AL104" s="7" t="s">
        <v>126</v>
      </c>
      <c r="AM104" s="7" t="s">
        <v>126</v>
      </c>
      <c r="AN104" s="7" t="s">
        <v>16</v>
      </c>
      <c r="AO104" s="7" t="s">
        <v>10</v>
      </c>
      <c r="AP104" s="7" t="s">
        <v>41</v>
      </c>
      <c r="AQ104" s="7" t="s">
        <v>19</v>
      </c>
      <c r="AR104" s="7" t="s">
        <v>19</v>
      </c>
      <c r="AS104" s="7" t="s">
        <v>19</v>
      </c>
      <c r="AT104" s="7" t="s">
        <v>19</v>
      </c>
      <c r="AU104" s="7" t="s">
        <v>13</v>
      </c>
      <c r="AV104" s="7" t="s">
        <v>106</v>
      </c>
      <c r="AW104" s="7" t="s">
        <v>9</v>
      </c>
      <c r="AX104" s="7" t="s">
        <v>9</v>
      </c>
      <c r="AY104" s="7" t="s">
        <v>0</v>
      </c>
      <c r="AZ104" s="7" t="s">
        <v>39</v>
      </c>
      <c r="BA104" s="7" t="s">
        <v>19</v>
      </c>
      <c r="BB104" s="7" t="s">
        <v>32</v>
      </c>
      <c r="BC104" s="7" t="s">
        <v>53</v>
      </c>
      <c r="BD104" s="7" t="s">
        <v>59</v>
      </c>
      <c r="BE104" s="7" t="s">
        <v>19</v>
      </c>
      <c r="BF104" s="7" t="s">
        <v>48</v>
      </c>
      <c r="BG104" s="7" t="s">
        <v>48</v>
      </c>
      <c r="BH104" s="7" t="s">
        <v>8</v>
      </c>
      <c r="BI104" s="7" t="s">
        <v>48</v>
      </c>
      <c r="BJ104" s="7" t="s">
        <v>32</v>
      </c>
      <c r="BK104" s="7" t="s">
        <v>57</v>
      </c>
      <c r="BL104" s="7" t="s">
        <v>31</v>
      </c>
      <c r="BM104" s="7" t="s">
        <v>106</v>
      </c>
      <c r="BN104" s="7" t="s">
        <v>12</v>
      </c>
      <c r="BO104" s="7" t="s">
        <v>39</v>
      </c>
      <c r="BP104" s="7" t="s">
        <v>62</v>
      </c>
      <c r="BQ104" s="7" t="s">
        <v>4</v>
      </c>
      <c r="BR104" s="7" t="s">
        <v>11</v>
      </c>
      <c r="BS104" s="7" t="s">
        <v>6</v>
      </c>
      <c r="BT104" s="7" t="s">
        <v>64</v>
      </c>
      <c r="BU104" s="7" t="s">
        <v>29</v>
      </c>
      <c r="BV104" s="7" t="s">
        <v>43</v>
      </c>
      <c r="BW104" s="7" t="s">
        <v>47</v>
      </c>
      <c r="BX104" s="7" t="s">
        <v>53</v>
      </c>
      <c r="BY104" s="7" t="s">
        <v>39</v>
      </c>
      <c r="BZ104" s="7" t="s">
        <v>39</v>
      </c>
      <c r="CA104" s="7" t="s">
        <v>18</v>
      </c>
      <c r="CB104" s="7" t="s">
        <v>18</v>
      </c>
      <c r="CC104" s="7" t="s">
        <v>59</v>
      </c>
      <c r="CD104" s="7" t="s">
        <v>64</v>
      </c>
      <c r="CE104" s="7" t="s">
        <v>4</v>
      </c>
      <c r="CF104" s="7" t="s">
        <v>19</v>
      </c>
      <c r="CG104" s="7" t="s">
        <v>126</v>
      </c>
      <c r="CH104" s="7" t="s">
        <v>61</v>
      </c>
      <c r="CI104" s="7" t="s">
        <v>27</v>
      </c>
      <c r="CJ104" s="7" t="s">
        <v>63</v>
      </c>
      <c r="CK104" s="7" t="s">
        <v>6</v>
      </c>
      <c r="CL104" s="7" t="s">
        <v>10</v>
      </c>
      <c r="CM104" s="7" t="s">
        <v>23</v>
      </c>
      <c r="CN104" s="7" t="s">
        <v>59</v>
      </c>
      <c r="CO104" s="7" t="s">
        <v>8</v>
      </c>
      <c r="CP104" s="7" t="s">
        <v>48</v>
      </c>
      <c r="CQ104" s="7" t="s">
        <v>16</v>
      </c>
      <c r="CR104" s="7" t="s">
        <v>31</v>
      </c>
      <c r="CS104" s="7" t="s">
        <v>31</v>
      </c>
      <c r="CT104" s="7" t="s">
        <v>37</v>
      </c>
      <c r="CU104" s="7" t="s">
        <v>136</v>
      </c>
      <c r="CV104" s="7" t="s">
        <v>0</v>
      </c>
      <c r="CW104" s="7" t="s">
        <v>44</v>
      </c>
      <c r="CX104" s="7" t="s">
        <v>58</v>
      </c>
      <c r="CY104" s="7" t="s">
        <v>62</v>
      </c>
      <c r="CZ104" s="7" t="s">
        <v>24</v>
      </c>
      <c r="DA104" s="7" t="s">
        <v>24</v>
      </c>
      <c r="DB104" s="7" t="s">
        <v>64</v>
      </c>
      <c r="DC104" s="7" t="s">
        <v>43</v>
      </c>
      <c r="DD104" s="7" t="s">
        <v>39</v>
      </c>
      <c r="DE104" s="7" t="s">
        <v>56</v>
      </c>
      <c r="DF104" s="7" t="s">
        <v>6</v>
      </c>
      <c r="DG104" s="7" t="s">
        <v>0</v>
      </c>
      <c r="DH104" s="7" t="s">
        <v>16</v>
      </c>
      <c r="DI104" s="7" t="s">
        <v>24</v>
      </c>
      <c r="DJ104" s="7" t="s">
        <v>24</v>
      </c>
      <c r="DK104" s="7" t="s">
        <v>16</v>
      </c>
      <c r="DL104" s="7" t="s">
        <v>0</v>
      </c>
      <c r="DM104" s="7" t="s">
        <v>57</v>
      </c>
      <c r="DN104" s="7" t="s">
        <v>8</v>
      </c>
      <c r="DO104" s="7" t="s">
        <v>8</v>
      </c>
      <c r="DP104" s="7" t="s">
        <v>57</v>
      </c>
      <c r="DQ104" s="7" t="s">
        <v>51</v>
      </c>
      <c r="DR104" s="7" t="s">
        <v>44</v>
      </c>
      <c r="DS104" s="7" t="s">
        <v>44</v>
      </c>
      <c r="DT104" s="7" t="s">
        <v>24</v>
      </c>
      <c r="DU104" s="7" t="s">
        <v>18</v>
      </c>
      <c r="DV104" s="7" t="s">
        <v>56</v>
      </c>
      <c r="DW104" s="7" t="s">
        <v>56</v>
      </c>
      <c r="DX104" s="7" t="s">
        <v>51</v>
      </c>
      <c r="DY104" s="7" t="s">
        <v>51</v>
      </c>
      <c r="DZ104" s="7" t="s">
        <v>52</v>
      </c>
      <c r="EA104" s="7" t="s">
        <v>6</v>
      </c>
      <c r="EB104" s="7" t="s">
        <v>6</v>
      </c>
      <c r="EC104" s="7" t="s">
        <v>11</v>
      </c>
      <c r="ED104" s="7" t="s">
        <v>44</v>
      </c>
      <c r="EE104" s="7" t="s">
        <v>51</v>
      </c>
      <c r="EF104" s="7" t="s">
        <v>20</v>
      </c>
      <c r="EG104" s="7" t="s">
        <v>20</v>
      </c>
      <c r="EH104" s="7" t="s">
        <v>20</v>
      </c>
      <c r="EI104" s="7" t="s">
        <v>20</v>
      </c>
      <c r="EJ104" s="7" t="s">
        <v>20</v>
      </c>
    </row>
    <row r="105" spans="1:140" ht="12.75" x14ac:dyDescent="0.2">
      <c r="A105" s="12">
        <v>85</v>
      </c>
      <c r="B105" s="8" t="s">
        <v>25</v>
      </c>
      <c r="C105" s="7" t="s">
        <v>90</v>
      </c>
      <c r="D105" s="7" t="s">
        <v>134</v>
      </c>
      <c r="E105" s="7" t="s">
        <v>102</v>
      </c>
      <c r="F105" s="7" t="s">
        <v>126</v>
      </c>
      <c r="G105" s="7" t="s">
        <v>120</v>
      </c>
      <c r="H105" s="7" t="s">
        <v>118</v>
      </c>
      <c r="I105" s="7" t="s">
        <v>126</v>
      </c>
      <c r="J105" s="7" t="s">
        <v>37</v>
      </c>
      <c r="K105" s="7" t="s">
        <v>59</v>
      </c>
      <c r="L105" s="7" t="s">
        <v>123</v>
      </c>
      <c r="M105" s="7" t="s">
        <v>31</v>
      </c>
      <c r="N105" s="7" t="s">
        <v>123</v>
      </c>
      <c r="O105" s="7" t="s">
        <v>123</v>
      </c>
      <c r="P105" s="7" t="s">
        <v>47</v>
      </c>
      <c r="Q105" s="7" t="s">
        <v>47</v>
      </c>
      <c r="R105" s="7" t="s">
        <v>134</v>
      </c>
      <c r="S105" s="7" t="s">
        <v>120</v>
      </c>
      <c r="T105" s="7" t="s">
        <v>119</v>
      </c>
      <c r="U105" s="7" t="s">
        <v>120</v>
      </c>
      <c r="V105" s="7" t="s">
        <v>134</v>
      </c>
      <c r="W105" s="7" t="s">
        <v>47</v>
      </c>
      <c r="X105" s="7" t="s">
        <v>53</v>
      </c>
      <c r="Y105" s="7" t="s">
        <v>41</v>
      </c>
      <c r="Z105" s="7" t="s">
        <v>47</v>
      </c>
      <c r="AA105" s="7" t="s">
        <v>136</v>
      </c>
      <c r="AB105" s="7" t="s">
        <v>119</v>
      </c>
      <c r="AC105" s="7" t="s">
        <v>126</v>
      </c>
      <c r="AD105" s="7" t="s">
        <v>64</v>
      </c>
      <c r="AE105" s="7" t="s">
        <v>48</v>
      </c>
      <c r="AF105" s="7" t="s">
        <v>118</v>
      </c>
      <c r="AG105" s="7" t="s">
        <v>136</v>
      </c>
      <c r="AH105" s="7" t="s">
        <v>19</v>
      </c>
      <c r="AI105" s="7" t="s">
        <v>106</v>
      </c>
      <c r="AJ105" s="7" t="s">
        <v>32</v>
      </c>
      <c r="AK105" s="7" t="s">
        <v>32</v>
      </c>
      <c r="AL105" s="7" t="s">
        <v>126</v>
      </c>
      <c r="AM105" s="7" t="s">
        <v>126</v>
      </c>
      <c r="AN105" s="7" t="s">
        <v>13</v>
      </c>
      <c r="AO105" s="7" t="s">
        <v>10</v>
      </c>
      <c r="AP105" s="7" t="s">
        <v>41</v>
      </c>
      <c r="AQ105" s="7" t="s">
        <v>19</v>
      </c>
      <c r="AR105" s="7" t="s">
        <v>64</v>
      </c>
      <c r="AS105" s="7" t="s">
        <v>19</v>
      </c>
      <c r="AT105" s="7" t="s">
        <v>19</v>
      </c>
      <c r="AU105" s="7" t="s">
        <v>12</v>
      </c>
      <c r="AV105" s="7" t="s">
        <v>106</v>
      </c>
      <c r="AW105" s="7" t="s">
        <v>9</v>
      </c>
      <c r="AX105" s="7" t="s">
        <v>18</v>
      </c>
      <c r="AY105" s="7" t="s">
        <v>0</v>
      </c>
      <c r="AZ105" s="7" t="s">
        <v>39</v>
      </c>
      <c r="BA105" s="7" t="s">
        <v>19</v>
      </c>
      <c r="BB105" s="7" t="s">
        <v>32</v>
      </c>
      <c r="BC105" s="7" t="s">
        <v>53</v>
      </c>
      <c r="BD105" s="7" t="s">
        <v>59</v>
      </c>
      <c r="BE105" s="7" t="s">
        <v>19</v>
      </c>
      <c r="BF105" s="7" t="s">
        <v>48</v>
      </c>
      <c r="BG105" s="7" t="s">
        <v>8</v>
      </c>
      <c r="BH105" s="7" t="s">
        <v>8</v>
      </c>
      <c r="BI105" s="7" t="s">
        <v>48</v>
      </c>
      <c r="BJ105" s="7" t="s">
        <v>32</v>
      </c>
      <c r="BK105" s="7" t="s">
        <v>56</v>
      </c>
      <c r="BL105" s="7" t="s">
        <v>0</v>
      </c>
      <c r="BM105" s="7" t="s">
        <v>106</v>
      </c>
      <c r="BN105" s="7" t="s">
        <v>12</v>
      </c>
      <c r="BO105" s="7" t="s">
        <v>39</v>
      </c>
      <c r="BP105" s="7" t="s">
        <v>62</v>
      </c>
      <c r="BQ105" s="7" t="s">
        <v>4</v>
      </c>
      <c r="BR105" s="7" t="s">
        <v>57</v>
      </c>
      <c r="BS105" s="7" t="s">
        <v>6</v>
      </c>
      <c r="BT105" s="7" t="s">
        <v>64</v>
      </c>
      <c r="BU105" s="7" t="s">
        <v>58</v>
      </c>
      <c r="BV105" s="7" t="s">
        <v>39</v>
      </c>
      <c r="BW105" s="7" t="s">
        <v>41</v>
      </c>
      <c r="BX105" s="7" t="s">
        <v>32</v>
      </c>
      <c r="BY105" s="7" t="s">
        <v>39</v>
      </c>
      <c r="BZ105" s="7" t="s">
        <v>39</v>
      </c>
      <c r="CA105" s="7" t="s">
        <v>18</v>
      </c>
      <c r="CB105" s="7" t="s">
        <v>31</v>
      </c>
      <c r="CC105" s="7" t="s">
        <v>59</v>
      </c>
      <c r="CD105" s="7" t="s">
        <v>43</v>
      </c>
      <c r="CE105" s="7" t="s">
        <v>29</v>
      </c>
      <c r="CF105" s="7" t="s">
        <v>19</v>
      </c>
      <c r="CG105" s="7" t="s">
        <v>120</v>
      </c>
      <c r="CH105" s="7" t="s">
        <v>63</v>
      </c>
      <c r="CI105" s="7" t="s">
        <v>27</v>
      </c>
      <c r="CJ105" s="7" t="s">
        <v>27</v>
      </c>
      <c r="CK105" s="7" t="s">
        <v>6</v>
      </c>
      <c r="CL105" s="7" t="s">
        <v>11</v>
      </c>
      <c r="CM105" s="7" t="s">
        <v>62</v>
      </c>
      <c r="CN105" s="7" t="s">
        <v>59</v>
      </c>
      <c r="CO105" s="7" t="s">
        <v>8</v>
      </c>
      <c r="CP105" s="7" t="s">
        <v>48</v>
      </c>
      <c r="CQ105" s="7" t="s">
        <v>16</v>
      </c>
      <c r="CR105" s="7" t="s">
        <v>31</v>
      </c>
      <c r="CS105" s="7" t="s">
        <v>31</v>
      </c>
      <c r="CT105" s="7" t="s">
        <v>37</v>
      </c>
      <c r="CU105" s="7" t="s">
        <v>37</v>
      </c>
      <c r="CV105" s="7" t="s">
        <v>0</v>
      </c>
      <c r="CW105" s="7" t="s">
        <v>20</v>
      </c>
      <c r="CX105" s="7" t="s">
        <v>23</v>
      </c>
      <c r="CY105" s="7" t="s">
        <v>61</v>
      </c>
      <c r="CZ105" s="7" t="s">
        <v>24</v>
      </c>
      <c r="DA105" s="7" t="s">
        <v>25</v>
      </c>
      <c r="DB105" s="7" t="s">
        <v>64</v>
      </c>
      <c r="DC105" s="7" t="s">
        <v>43</v>
      </c>
      <c r="DD105" s="7" t="s">
        <v>4</v>
      </c>
      <c r="DE105" s="7" t="s">
        <v>56</v>
      </c>
      <c r="DF105" s="7" t="s">
        <v>6</v>
      </c>
      <c r="DG105" s="7" t="s">
        <v>16</v>
      </c>
      <c r="DH105" s="7" t="s">
        <v>16</v>
      </c>
      <c r="DI105" s="7" t="s">
        <v>24</v>
      </c>
      <c r="DJ105" s="7" t="s">
        <v>24</v>
      </c>
      <c r="DK105" s="7" t="s">
        <v>16</v>
      </c>
      <c r="DL105" s="7" t="s">
        <v>0</v>
      </c>
      <c r="DM105" s="7" t="s">
        <v>57</v>
      </c>
      <c r="DN105" s="7" t="s">
        <v>8</v>
      </c>
      <c r="DO105" s="7" t="s">
        <v>8</v>
      </c>
      <c r="DP105" s="7" t="s">
        <v>57</v>
      </c>
      <c r="DQ105" s="7" t="s">
        <v>50</v>
      </c>
      <c r="DR105" s="7" t="s">
        <v>44</v>
      </c>
      <c r="DS105" s="7" t="s">
        <v>44</v>
      </c>
      <c r="DT105" s="7" t="s">
        <v>6</v>
      </c>
      <c r="DU105" s="7" t="s">
        <v>18</v>
      </c>
      <c r="DV105" s="7" t="s">
        <v>24</v>
      </c>
      <c r="DW105" s="7" t="s">
        <v>56</v>
      </c>
      <c r="DX105" s="7" t="s">
        <v>51</v>
      </c>
      <c r="DY105" s="7" t="s">
        <v>51</v>
      </c>
      <c r="DZ105" s="7" t="s">
        <v>44</v>
      </c>
      <c r="EA105" s="7" t="s">
        <v>6</v>
      </c>
      <c r="EB105" s="7" t="s">
        <v>44</v>
      </c>
      <c r="EC105" s="7" t="s">
        <v>11</v>
      </c>
      <c r="ED105" s="7" t="s">
        <v>44</v>
      </c>
      <c r="EE105" s="7" t="s">
        <v>51</v>
      </c>
      <c r="EF105" s="7" t="s">
        <v>20</v>
      </c>
      <c r="EG105" s="7" t="s">
        <v>51</v>
      </c>
      <c r="EH105" s="7" t="s">
        <v>20</v>
      </c>
      <c r="EI105" s="7" t="s">
        <v>20</v>
      </c>
      <c r="EJ105" s="7" t="s">
        <v>20</v>
      </c>
    </row>
    <row r="106" spans="1:140" ht="12.75" x14ac:dyDescent="0.2">
      <c r="A106" s="12">
        <v>86</v>
      </c>
      <c r="B106" s="8" t="s">
        <v>134</v>
      </c>
      <c r="C106" s="7" t="s">
        <v>129</v>
      </c>
      <c r="D106" s="7" t="s">
        <v>129</v>
      </c>
      <c r="E106" s="7" t="s">
        <v>85</v>
      </c>
      <c r="F106" s="7" t="s">
        <v>125</v>
      </c>
      <c r="G106" s="7" t="s">
        <v>84</v>
      </c>
      <c r="H106" s="7" t="s">
        <v>135</v>
      </c>
      <c r="I106" s="7" t="s">
        <v>84</v>
      </c>
      <c r="J106" s="7" t="s">
        <v>91</v>
      </c>
      <c r="K106" s="7" t="s">
        <v>138</v>
      </c>
      <c r="L106" s="7" t="s">
        <v>122</v>
      </c>
      <c r="M106" s="7" t="s">
        <v>32</v>
      </c>
      <c r="N106" s="7" t="s">
        <v>122</v>
      </c>
      <c r="O106" s="7" t="s">
        <v>122</v>
      </c>
      <c r="P106" s="7" t="s">
        <v>131</v>
      </c>
      <c r="Q106" s="7" t="s">
        <v>131</v>
      </c>
      <c r="R106" s="7" t="s">
        <v>72</v>
      </c>
      <c r="S106" s="7" t="s">
        <v>84</v>
      </c>
      <c r="T106" s="7" t="s">
        <v>85</v>
      </c>
      <c r="U106" s="7" t="s">
        <v>109</v>
      </c>
      <c r="V106" s="7" t="s">
        <v>129</v>
      </c>
      <c r="W106" s="7" t="s">
        <v>115</v>
      </c>
      <c r="X106" s="7" t="s">
        <v>130</v>
      </c>
      <c r="Y106" s="7" t="s">
        <v>113</v>
      </c>
      <c r="Z106" s="7" t="s">
        <v>115</v>
      </c>
      <c r="AA106" s="7" t="s">
        <v>108</v>
      </c>
      <c r="AB106" s="7" t="s">
        <v>129</v>
      </c>
      <c r="AC106" s="7" t="s">
        <v>125</v>
      </c>
      <c r="AD106" s="7" t="s">
        <v>134</v>
      </c>
      <c r="AE106" s="7" t="s">
        <v>111</v>
      </c>
      <c r="AF106" s="7" t="s">
        <v>122</v>
      </c>
      <c r="AG106" s="7" t="s">
        <v>116</v>
      </c>
      <c r="AH106" s="7" t="s">
        <v>102</v>
      </c>
      <c r="AI106" s="7" t="s">
        <v>96</v>
      </c>
      <c r="AJ106" s="7" t="s">
        <v>137</v>
      </c>
      <c r="AK106" s="7" t="s">
        <v>137</v>
      </c>
      <c r="AL106" s="7" t="s">
        <v>84</v>
      </c>
      <c r="AM106" s="7" t="s">
        <v>125</v>
      </c>
      <c r="AN106" s="7" t="s">
        <v>8</v>
      </c>
      <c r="AO106" s="7" t="s">
        <v>8</v>
      </c>
      <c r="AP106" s="7" t="s">
        <v>112</v>
      </c>
      <c r="AQ106" s="7" t="s">
        <v>107</v>
      </c>
      <c r="AR106" s="7" t="s">
        <v>119</v>
      </c>
      <c r="AS106" s="7" t="s">
        <v>102</v>
      </c>
      <c r="AT106" s="7" t="s">
        <v>119</v>
      </c>
      <c r="AU106" s="7" t="s">
        <v>8</v>
      </c>
      <c r="AV106" s="7" t="s">
        <v>96</v>
      </c>
      <c r="AW106" s="7" t="s">
        <v>41</v>
      </c>
      <c r="AX106" s="7" t="s">
        <v>59</v>
      </c>
      <c r="AY106" s="7" t="s">
        <v>32</v>
      </c>
      <c r="AZ106" s="7" t="s">
        <v>120</v>
      </c>
      <c r="BA106" s="7" t="s">
        <v>119</v>
      </c>
      <c r="BB106" s="7" t="s">
        <v>137</v>
      </c>
      <c r="BC106" s="7" t="s">
        <v>130</v>
      </c>
      <c r="BD106" s="7" t="s">
        <v>138</v>
      </c>
      <c r="BE106" s="7" t="s">
        <v>94</v>
      </c>
      <c r="BF106" s="7" t="s">
        <v>111</v>
      </c>
      <c r="BG106" s="7" t="s">
        <v>127</v>
      </c>
      <c r="BH106" s="7" t="s">
        <v>101</v>
      </c>
      <c r="BI106" s="7" t="s">
        <v>111</v>
      </c>
      <c r="BJ106" s="7" t="s">
        <v>111</v>
      </c>
      <c r="BK106" s="7" t="s">
        <v>19</v>
      </c>
      <c r="BL106" s="7" t="s">
        <v>32</v>
      </c>
      <c r="BM106" s="7" t="s">
        <v>108</v>
      </c>
      <c r="BN106" s="7" t="s">
        <v>8</v>
      </c>
      <c r="BO106" s="7" t="s">
        <v>120</v>
      </c>
      <c r="BP106" s="7" t="s">
        <v>37</v>
      </c>
      <c r="BQ106" s="7" t="s">
        <v>123</v>
      </c>
      <c r="BR106" s="7" t="s">
        <v>19</v>
      </c>
      <c r="BS106" s="7" t="s">
        <v>39</v>
      </c>
      <c r="BT106" s="7" t="s">
        <v>90</v>
      </c>
      <c r="BU106" s="7" t="s">
        <v>118</v>
      </c>
      <c r="BV106" s="7" t="s">
        <v>126</v>
      </c>
      <c r="BW106" s="7" t="s">
        <v>112</v>
      </c>
      <c r="BX106" s="7" t="s">
        <v>137</v>
      </c>
      <c r="BY106" s="7" t="s">
        <v>126</v>
      </c>
      <c r="BZ106" s="7" t="s">
        <v>120</v>
      </c>
      <c r="CA106" s="7" t="s">
        <v>59</v>
      </c>
      <c r="CB106" s="7" t="s">
        <v>59</v>
      </c>
      <c r="CC106" s="7" t="s">
        <v>138</v>
      </c>
      <c r="CD106" s="7" t="s">
        <v>126</v>
      </c>
      <c r="CE106" s="7" t="s">
        <v>118</v>
      </c>
      <c r="CF106" s="7" t="s">
        <v>107</v>
      </c>
      <c r="CG106" s="7" t="s">
        <v>84</v>
      </c>
      <c r="CH106" s="7" t="s">
        <v>37</v>
      </c>
      <c r="CI106" s="7" t="s">
        <v>41</v>
      </c>
      <c r="CJ106" s="7" t="s">
        <v>47</v>
      </c>
      <c r="CK106" s="7" t="s">
        <v>39</v>
      </c>
      <c r="CL106" s="7" t="s">
        <v>8</v>
      </c>
      <c r="CM106" s="7" t="s">
        <v>136</v>
      </c>
      <c r="CN106" s="7" t="s">
        <v>138</v>
      </c>
      <c r="CO106" s="7" t="s">
        <v>103</v>
      </c>
      <c r="CP106" s="7" t="s">
        <v>111</v>
      </c>
      <c r="CQ106" s="7" t="s">
        <v>48</v>
      </c>
      <c r="CR106" s="7" t="s">
        <v>53</v>
      </c>
      <c r="CS106" s="7" t="s">
        <v>53</v>
      </c>
      <c r="CT106" s="7" t="s">
        <v>91</v>
      </c>
      <c r="CU106" s="7" t="s">
        <v>91</v>
      </c>
      <c r="CV106" s="7" t="s">
        <v>32</v>
      </c>
      <c r="CW106" s="7" t="s">
        <v>58</v>
      </c>
      <c r="CX106" s="7" t="s">
        <v>106</v>
      </c>
      <c r="CY106" s="7" t="s">
        <v>37</v>
      </c>
      <c r="CZ106" s="7" t="s">
        <v>64</v>
      </c>
      <c r="DA106" s="7" t="s">
        <v>64</v>
      </c>
      <c r="DB106" s="7" t="s">
        <v>134</v>
      </c>
      <c r="DC106" s="7" t="s">
        <v>126</v>
      </c>
      <c r="DD106" s="7" t="s">
        <v>123</v>
      </c>
      <c r="DE106" s="7" t="s">
        <v>19</v>
      </c>
      <c r="DF106" s="7" t="s">
        <v>39</v>
      </c>
      <c r="DG106" s="7" t="s">
        <v>48</v>
      </c>
      <c r="DH106" s="7" t="s">
        <v>48</v>
      </c>
      <c r="DI106" s="7" t="s">
        <v>64</v>
      </c>
      <c r="DJ106" s="7" t="s">
        <v>64</v>
      </c>
      <c r="DK106" s="7" t="s">
        <v>48</v>
      </c>
      <c r="DL106" s="7" t="s">
        <v>32</v>
      </c>
      <c r="DM106" s="7" t="s">
        <v>19</v>
      </c>
      <c r="DN106" s="7" t="s">
        <v>103</v>
      </c>
      <c r="DO106" s="7" t="s">
        <v>101</v>
      </c>
      <c r="DP106" s="7" t="s">
        <v>19</v>
      </c>
      <c r="DQ106" s="7" t="s">
        <v>9</v>
      </c>
      <c r="DR106" s="7" t="s">
        <v>4</v>
      </c>
      <c r="DS106" s="7" t="s">
        <v>58</v>
      </c>
      <c r="DT106" s="7" t="s">
        <v>43</v>
      </c>
      <c r="DU106" s="7" t="s">
        <v>59</v>
      </c>
      <c r="DV106" s="7" t="s">
        <v>19</v>
      </c>
      <c r="DW106" s="7" t="s">
        <v>19</v>
      </c>
      <c r="DX106" s="7" t="s">
        <v>27</v>
      </c>
      <c r="DY106" s="7" t="s">
        <v>27</v>
      </c>
      <c r="DZ106" s="7" t="s">
        <v>39</v>
      </c>
      <c r="EA106" s="7" t="s">
        <v>43</v>
      </c>
      <c r="EB106" s="7" t="s">
        <v>39</v>
      </c>
      <c r="EC106" s="7" t="s">
        <v>19</v>
      </c>
      <c r="ED106" s="7" t="s">
        <v>58</v>
      </c>
      <c r="EE106" s="7" t="s">
        <v>63</v>
      </c>
      <c r="EF106" s="7" t="s">
        <v>61</v>
      </c>
      <c r="EG106" s="7" t="s">
        <v>63</v>
      </c>
      <c r="EH106" s="7" t="s">
        <v>23</v>
      </c>
      <c r="EI106" s="7" t="s">
        <v>62</v>
      </c>
      <c r="EJ106" s="7" t="s">
        <v>62</v>
      </c>
    </row>
    <row r="107" spans="1:140" ht="12.75" x14ac:dyDescent="0.2">
      <c r="A107" s="12">
        <v>86</v>
      </c>
      <c r="B107" s="8" t="s">
        <v>135</v>
      </c>
      <c r="C107" s="7" t="s">
        <v>72</v>
      </c>
      <c r="D107" s="7" t="s">
        <v>125</v>
      </c>
      <c r="E107" s="7" t="s">
        <v>129</v>
      </c>
      <c r="F107" s="7" t="s">
        <v>84</v>
      </c>
      <c r="G107" s="7" t="s">
        <v>109</v>
      </c>
      <c r="H107" s="7" t="s">
        <v>96</v>
      </c>
      <c r="I107" s="7" t="s">
        <v>84</v>
      </c>
      <c r="J107" s="7" t="s">
        <v>115</v>
      </c>
      <c r="K107" s="7" t="s">
        <v>130</v>
      </c>
      <c r="L107" s="7" t="s">
        <v>96</v>
      </c>
      <c r="M107" s="7" t="s">
        <v>32</v>
      </c>
      <c r="N107" s="7" t="s">
        <v>122</v>
      </c>
      <c r="O107" s="7" t="s">
        <v>122</v>
      </c>
      <c r="P107" s="7" t="s">
        <v>115</v>
      </c>
      <c r="Q107" s="7" t="s">
        <v>115</v>
      </c>
      <c r="R107" s="7" t="s">
        <v>125</v>
      </c>
      <c r="S107" s="7" t="s">
        <v>122</v>
      </c>
      <c r="T107" s="7" t="s">
        <v>129</v>
      </c>
      <c r="U107" s="7" t="s">
        <v>122</v>
      </c>
      <c r="V107" s="7" t="s">
        <v>125</v>
      </c>
      <c r="W107" s="7" t="s">
        <v>112</v>
      </c>
      <c r="X107" s="7" t="s">
        <v>137</v>
      </c>
      <c r="Y107" s="7" t="s">
        <v>138</v>
      </c>
      <c r="Z107" s="7" t="s">
        <v>112</v>
      </c>
      <c r="AA107" s="7" t="s">
        <v>91</v>
      </c>
      <c r="AB107" s="7" t="s">
        <v>129</v>
      </c>
      <c r="AC107" s="7" t="s">
        <v>84</v>
      </c>
      <c r="AD107" s="7" t="s">
        <v>126</v>
      </c>
      <c r="AE107" s="7" t="s">
        <v>111</v>
      </c>
      <c r="AF107" s="7" t="s">
        <v>96</v>
      </c>
      <c r="AG107" s="7" t="s">
        <v>91</v>
      </c>
      <c r="AH107" s="7" t="s">
        <v>119</v>
      </c>
      <c r="AI107" s="7" t="s">
        <v>108</v>
      </c>
      <c r="AJ107" s="7" t="s">
        <v>111</v>
      </c>
      <c r="AK107" s="7" t="s">
        <v>137</v>
      </c>
      <c r="AL107" s="7" t="s">
        <v>84</v>
      </c>
      <c r="AM107" s="7" t="s">
        <v>84</v>
      </c>
      <c r="AN107" s="7" t="s">
        <v>8</v>
      </c>
      <c r="AO107" s="7" t="s">
        <v>19</v>
      </c>
      <c r="AP107" s="7" t="s">
        <v>113</v>
      </c>
      <c r="AQ107" s="7" t="s">
        <v>102</v>
      </c>
      <c r="AR107" s="7" t="s">
        <v>134</v>
      </c>
      <c r="AS107" s="7" t="s">
        <v>119</v>
      </c>
      <c r="AT107" s="7" t="s">
        <v>90</v>
      </c>
      <c r="AU107" s="7" t="s">
        <v>8</v>
      </c>
      <c r="AV107" s="7" t="s">
        <v>108</v>
      </c>
      <c r="AW107" s="7" t="s">
        <v>59</v>
      </c>
      <c r="AX107" s="7" t="s">
        <v>59</v>
      </c>
      <c r="AY107" s="7" t="s">
        <v>48</v>
      </c>
      <c r="AZ107" s="7" t="s">
        <v>123</v>
      </c>
      <c r="BA107" s="7" t="s">
        <v>90</v>
      </c>
      <c r="BB107" s="7" t="s">
        <v>111</v>
      </c>
      <c r="BC107" s="7" t="s">
        <v>137</v>
      </c>
      <c r="BD107" s="7" t="s">
        <v>130</v>
      </c>
      <c r="BE107" s="7" t="s">
        <v>107</v>
      </c>
      <c r="BF107" s="7" t="s">
        <v>101</v>
      </c>
      <c r="BG107" s="7" t="s">
        <v>101</v>
      </c>
      <c r="BH107" s="7" t="s">
        <v>103</v>
      </c>
      <c r="BI107" s="7" t="s">
        <v>127</v>
      </c>
      <c r="BJ107" s="7" t="s">
        <v>111</v>
      </c>
      <c r="BK107" s="7" t="s">
        <v>19</v>
      </c>
      <c r="BL107" s="7" t="s">
        <v>32</v>
      </c>
      <c r="BM107" s="7" t="s">
        <v>116</v>
      </c>
      <c r="BN107" s="7" t="s">
        <v>8</v>
      </c>
      <c r="BO107" s="7" t="s">
        <v>123</v>
      </c>
      <c r="BP107" s="7" t="s">
        <v>37</v>
      </c>
      <c r="BQ107" s="7" t="s">
        <v>118</v>
      </c>
      <c r="BR107" s="7" t="s">
        <v>19</v>
      </c>
      <c r="BS107" s="7" t="s">
        <v>39</v>
      </c>
      <c r="BT107" s="7" t="s">
        <v>134</v>
      </c>
      <c r="BU107" s="7" t="s">
        <v>106</v>
      </c>
      <c r="BV107" s="7" t="s">
        <v>120</v>
      </c>
      <c r="BW107" s="7" t="s">
        <v>112</v>
      </c>
      <c r="BX107" s="7" t="s">
        <v>137</v>
      </c>
      <c r="BY107" s="7" t="s">
        <v>120</v>
      </c>
      <c r="BZ107" s="7" t="s">
        <v>120</v>
      </c>
      <c r="CA107" s="7" t="s">
        <v>53</v>
      </c>
      <c r="CB107" s="7" t="s">
        <v>53</v>
      </c>
      <c r="CC107" s="7" t="s">
        <v>130</v>
      </c>
      <c r="CD107" s="7" t="s">
        <v>126</v>
      </c>
      <c r="CE107" s="7" t="s">
        <v>106</v>
      </c>
      <c r="CF107" s="7" t="s">
        <v>102</v>
      </c>
      <c r="CG107" s="7" t="s">
        <v>109</v>
      </c>
      <c r="CH107" s="7" t="s">
        <v>47</v>
      </c>
      <c r="CI107" s="7" t="s">
        <v>41</v>
      </c>
      <c r="CJ107" s="7" t="s">
        <v>41</v>
      </c>
      <c r="CK107" s="7" t="s">
        <v>39</v>
      </c>
      <c r="CL107" s="7" t="s">
        <v>19</v>
      </c>
      <c r="CM107" s="7" t="s">
        <v>37</v>
      </c>
      <c r="CN107" s="7" t="s">
        <v>138</v>
      </c>
      <c r="CO107" s="7" t="s">
        <v>103</v>
      </c>
      <c r="CP107" s="7" t="s">
        <v>111</v>
      </c>
      <c r="CQ107" s="7" t="s">
        <v>8</v>
      </c>
      <c r="CR107" s="7" t="s">
        <v>32</v>
      </c>
      <c r="CS107" s="7" t="s">
        <v>32</v>
      </c>
      <c r="CT107" s="7" t="s">
        <v>131</v>
      </c>
      <c r="CU107" s="7" t="s">
        <v>91</v>
      </c>
      <c r="CV107" s="7" t="s">
        <v>32</v>
      </c>
      <c r="CW107" s="7" t="s">
        <v>62</v>
      </c>
      <c r="CX107" s="7" t="s">
        <v>136</v>
      </c>
      <c r="CY107" s="7" t="s">
        <v>47</v>
      </c>
      <c r="CZ107" s="7" t="s">
        <v>43</v>
      </c>
      <c r="DA107" s="7" t="s">
        <v>43</v>
      </c>
      <c r="DB107" s="7" t="s">
        <v>126</v>
      </c>
      <c r="DC107" s="7" t="s">
        <v>135</v>
      </c>
      <c r="DD107" s="7" t="s">
        <v>123</v>
      </c>
      <c r="DE107" s="7" t="s">
        <v>64</v>
      </c>
      <c r="DF107" s="7" t="s">
        <v>39</v>
      </c>
      <c r="DG107" s="7" t="s">
        <v>48</v>
      </c>
      <c r="DH107" s="7" t="s">
        <v>8</v>
      </c>
      <c r="DI107" s="7" t="s">
        <v>64</v>
      </c>
      <c r="DJ107" s="7" t="s">
        <v>64</v>
      </c>
      <c r="DK107" s="7" t="s">
        <v>48</v>
      </c>
      <c r="DL107" s="7" t="s">
        <v>48</v>
      </c>
      <c r="DM107" s="7" t="s">
        <v>19</v>
      </c>
      <c r="DN107" s="7" t="s">
        <v>94</v>
      </c>
      <c r="DO107" s="7" t="s">
        <v>103</v>
      </c>
      <c r="DP107" s="7" t="s">
        <v>19</v>
      </c>
      <c r="DQ107" s="7" t="s">
        <v>18</v>
      </c>
      <c r="DR107" s="7" t="s">
        <v>4</v>
      </c>
      <c r="DS107" s="7" t="s">
        <v>58</v>
      </c>
      <c r="DT107" s="7" t="s">
        <v>39</v>
      </c>
      <c r="DU107" s="7" t="s">
        <v>59</v>
      </c>
      <c r="DV107" s="7" t="s">
        <v>64</v>
      </c>
      <c r="DW107" s="7" t="s">
        <v>64</v>
      </c>
      <c r="DX107" s="7" t="s">
        <v>27</v>
      </c>
      <c r="DY107" s="7" t="s">
        <v>9</v>
      </c>
      <c r="DZ107" s="7" t="s">
        <v>4</v>
      </c>
      <c r="EA107" s="7" t="s">
        <v>39</v>
      </c>
      <c r="EB107" s="7" t="s">
        <v>4</v>
      </c>
      <c r="EC107" s="7" t="s">
        <v>19</v>
      </c>
      <c r="ED107" s="7" t="s">
        <v>23</v>
      </c>
      <c r="EE107" s="7" t="s">
        <v>27</v>
      </c>
      <c r="EF107" s="7" t="s">
        <v>63</v>
      </c>
      <c r="EG107" s="7" t="s">
        <v>27</v>
      </c>
      <c r="EH107" s="7" t="s">
        <v>62</v>
      </c>
      <c r="EI107" s="7" t="s">
        <v>61</v>
      </c>
      <c r="EJ107" s="7" t="s">
        <v>63</v>
      </c>
    </row>
    <row r="108" spans="1:140" ht="12.75" x14ac:dyDescent="0.2">
      <c r="A108" s="12">
        <v>87</v>
      </c>
      <c r="B108" s="8" t="s">
        <v>136</v>
      </c>
      <c r="C108" s="7" t="s">
        <v>84</v>
      </c>
      <c r="D108" s="7" t="s">
        <v>109</v>
      </c>
      <c r="E108" s="7" t="s">
        <v>84</v>
      </c>
      <c r="F108" s="7" t="s">
        <v>122</v>
      </c>
      <c r="G108" s="7" t="s">
        <v>96</v>
      </c>
      <c r="H108" s="7" t="s">
        <v>91</v>
      </c>
      <c r="I108" s="7" t="s">
        <v>96</v>
      </c>
      <c r="J108" s="7" t="s">
        <v>113</v>
      </c>
      <c r="K108" s="7" t="s">
        <v>137</v>
      </c>
      <c r="L108" s="7" t="s">
        <v>91</v>
      </c>
      <c r="M108" s="7" t="s">
        <v>48</v>
      </c>
      <c r="N108" s="7" t="s">
        <v>108</v>
      </c>
      <c r="O108" s="7" t="s">
        <v>116</v>
      </c>
      <c r="P108" s="7" t="s">
        <v>138</v>
      </c>
      <c r="Q108" s="7" t="s">
        <v>138</v>
      </c>
      <c r="R108" s="7" t="s">
        <v>122</v>
      </c>
      <c r="S108" s="7" t="s">
        <v>96</v>
      </c>
      <c r="T108" s="7" t="s">
        <v>84</v>
      </c>
      <c r="U108" s="7" t="s">
        <v>108</v>
      </c>
      <c r="V108" s="7" t="s">
        <v>109</v>
      </c>
      <c r="W108" s="7" t="s">
        <v>138</v>
      </c>
      <c r="X108" s="7" t="s">
        <v>111</v>
      </c>
      <c r="Y108" s="7" t="s">
        <v>137</v>
      </c>
      <c r="Z108" s="7" t="s">
        <v>138</v>
      </c>
      <c r="AA108" s="7" t="s">
        <v>112</v>
      </c>
      <c r="AB108" s="7" t="s">
        <v>84</v>
      </c>
      <c r="AC108" s="7" t="s">
        <v>122</v>
      </c>
      <c r="AD108" s="7" t="s">
        <v>120</v>
      </c>
      <c r="AE108" s="7" t="s">
        <v>103</v>
      </c>
      <c r="AF108" s="7" t="s">
        <v>91</v>
      </c>
      <c r="AG108" s="7" t="s">
        <v>112</v>
      </c>
      <c r="AH108" s="7" t="s">
        <v>126</v>
      </c>
      <c r="AI108" s="7" t="s">
        <v>131</v>
      </c>
      <c r="AJ108" s="7" t="s">
        <v>101</v>
      </c>
      <c r="AK108" s="7" t="s">
        <v>127</v>
      </c>
      <c r="AL108" s="7" t="s">
        <v>122</v>
      </c>
      <c r="AM108" s="7" t="s">
        <v>122</v>
      </c>
      <c r="AN108" s="7" t="s">
        <v>7</v>
      </c>
      <c r="AO108" s="7" t="s">
        <v>19</v>
      </c>
      <c r="AP108" s="7" t="s">
        <v>137</v>
      </c>
      <c r="AQ108" s="7" t="s">
        <v>126</v>
      </c>
      <c r="AR108" s="7" t="s">
        <v>120</v>
      </c>
      <c r="AS108" s="7" t="s">
        <v>126</v>
      </c>
      <c r="AT108" s="7" t="s">
        <v>126</v>
      </c>
      <c r="AU108" s="7" t="s">
        <v>19</v>
      </c>
      <c r="AV108" s="7" t="s">
        <v>115</v>
      </c>
      <c r="AW108" s="7" t="s">
        <v>32</v>
      </c>
      <c r="AX108" s="7" t="s">
        <v>32</v>
      </c>
      <c r="AY108" s="7" t="s">
        <v>8</v>
      </c>
      <c r="AZ108" s="7" t="s">
        <v>106</v>
      </c>
      <c r="BA108" s="7" t="s">
        <v>120</v>
      </c>
      <c r="BB108" s="7" t="s">
        <v>101</v>
      </c>
      <c r="BC108" s="7" t="s">
        <v>111</v>
      </c>
      <c r="BD108" s="7" t="s">
        <v>111</v>
      </c>
      <c r="BE108" s="7" t="s">
        <v>134</v>
      </c>
      <c r="BF108" s="7" t="s">
        <v>94</v>
      </c>
      <c r="BG108" s="7" t="s">
        <v>107</v>
      </c>
      <c r="BH108" s="7" t="s">
        <v>102</v>
      </c>
      <c r="BI108" s="7" t="s">
        <v>94</v>
      </c>
      <c r="BJ108" s="7" t="s">
        <v>103</v>
      </c>
      <c r="BK108" s="7" t="s">
        <v>43</v>
      </c>
      <c r="BL108" s="7" t="s">
        <v>8</v>
      </c>
      <c r="BM108" s="7" t="s">
        <v>115</v>
      </c>
      <c r="BN108" s="7" t="s">
        <v>19</v>
      </c>
      <c r="BO108" s="7" t="s">
        <v>106</v>
      </c>
      <c r="BP108" s="7" t="s">
        <v>41</v>
      </c>
      <c r="BQ108" s="7" t="s">
        <v>37</v>
      </c>
      <c r="BR108" s="7" t="s">
        <v>64</v>
      </c>
      <c r="BS108" s="7" t="s">
        <v>29</v>
      </c>
      <c r="BT108" s="7" t="s">
        <v>120</v>
      </c>
      <c r="BU108" s="7" t="s">
        <v>37</v>
      </c>
      <c r="BV108" s="7" t="s">
        <v>118</v>
      </c>
      <c r="BW108" s="7" t="s">
        <v>130</v>
      </c>
      <c r="BX108" s="7" t="s">
        <v>111</v>
      </c>
      <c r="BY108" s="7" t="s">
        <v>118</v>
      </c>
      <c r="BZ108" s="7" t="s">
        <v>106</v>
      </c>
      <c r="CA108" s="7" t="s">
        <v>32</v>
      </c>
      <c r="CB108" s="7" t="s">
        <v>48</v>
      </c>
      <c r="CC108" s="7" t="s">
        <v>111</v>
      </c>
      <c r="CD108" s="7" t="s">
        <v>123</v>
      </c>
      <c r="CE108" s="7" t="s">
        <v>37</v>
      </c>
      <c r="CF108" s="7" t="s">
        <v>134</v>
      </c>
      <c r="CG108" s="7" t="s">
        <v>96</v>
      </c>
      <c r="CH108" s="7" t="s">
        <v>59</v>
      </c>
      <c r="CI108" s="7" t="s">
        <v>53</v>
      </c>
      <c r="CJ108" s="7" t="s">
        <v>59</v>
      </c>
      <c r="CK108" s="7" t="s">
        <v>58</v>
      </c>
      <c r="CL108" s="7" t="s">
        <v>64</v>
      </c>
      <c r="CM108" s="7" t="s">
        <v>41</v>
      </c>
      <c r="CN108" s="7" t="s">
        <v>137</v>
      </c>
      <c r="CO108" s="7" t="s">
        <v>102</v>
      </c>
      <c r="CP108" s="7" t="s">
        <v>103</v>
      </c>
      <c r="CQ108" s="7" t="s">
        <v>19</v>
      </c>
      <c r="CR108" s="7" t="s">
        <v>48</v>
      </c>
      <c r="CS108" s="7" t="s">
        <v>48</v>
      </c>
      <c r="CT108" s="7" t="s">
        <v>113</v>
      </c>
      <c r="CU108" s="7" t="s">
        <v>112</v>
      </c>
      <c r="CV108" s="7" t="s">
        <v>8</v>
      </c>
      <c r="CW108" s="7" t="s">
        <v>27</v>
      </c>
      <c r="CX108" s="7" t="s">
        <v>47</v>
      </c>
      <c r="CY108" s="7" t="s">
        <v>41</v>
      </c>
      <c r="CZ108" s="7" t="s">
        <v>39</v>
      </c>
      <c r="DA108" s="7" t="s">
        <v>4</v>
      </c>
      <c r="DB108" s="7" t="s">
        <v>123</v>
      </c>
      <c r="DC108" s="7" t="s">
        <v>123</v>
      </c>
      <c r="DD108" s="7" t="s">
        <v>136</v>
      </c>
      <c r="DE108" s="7" t="s">
        <v>39</v>
      </c>
      <c r="DF108" s="7" t="s">
        <v>58</v>
      </c>
      <c r="DG108" s="7" t="s">
        <v>8</v>
      </c>
      <c r="DH108" s="7" t="s">
        <v>19</v>
      </c>
      <c r="DI108" s="7" t="s">
        <v>39</v>
      </c>
      <c r="DJ108" s="7" t="s">
        <v>39</v>
      </c>
      <c r="DK108" s="7" t="s">
        <v>8</v>
      </c>
      <c r="DL108" s="7" t="s">
        <v>8</v>
      </c>
      <c r="DM108" s="7" t="s">
        <v>43</v>
      </c>
      <c r="DN108" s="7" t="s">
        <v>119</v>
      </c>
      <c r="DO108" s="7" t="s">
        <v>107</v>
      </c>
      <c r="DP108" s="7" t="s">
        <v>64</v>
      </c>
      <c r="DQ108" s="7" t="s">
        <v>31</v>
      </c>
      <c r="DR108" s="7" t="s">
        <v>62</v>
      </c>
      <c r="DS108" s="7" t="s">
        <v>63</v>
      </c>
      <c r="DT108" s="7" t="s">
        <v>4</v>
      </c>
      <c r="DU108" s="7" t="s">
        <v>32</v>
      </c>
      <c r="DV108" s="7" t="s">
        <v>39</v>
      </c>
      <c r="DW108" s="7" t="s">
        <v>39</v>
      </c>
      <c r="DX108" s="7" t="s">
        <v>18</v>
      </c>
      <c r="DY108" s="7" t="s">
        <v>31</v>
      </c>
      <c r="DZ108" s="7" t="s">
        <v>23</v>
      </c>
      <c r="EA108" s="7" t="s">
        <v>4</v>
      </c>
      <c r="EB108" s="7" t="s">
        <v>58</v>
      </c>
      <c r="EC108" s="7" t="s">
        <v>64</v>
      </c>
      <c r="ED108" s="7" t="s">
        <v>63</v>
      </c>
      <c r="EE108" s="7" t="s">
        <v>18</v>
      </c>
      <c r="EF108" s="7" t="s">
        <v>9</v>
      </c>
      <c r="EG108" s="7" t="s">
        <v>18</v>
      </c>
      <c r="EH108" s="7" t="s">
        <v>27</v>
      </c>
      <c r="EI108" s="7" t="s">
        <v>27</v>
      </c>
      <c r="EJ108" s="7" t="s">
        <v>9</v>
      </c>
    </row>
    <row r="109" spans="1:140" ht="12.75" x14ac:dyDescent="0.2">
      <c r="A109" s="12">
        <v>88</v>
      </c>
      <c r="B109" s="8" t="s">
        <v>11</v>
      </c>
      <c r="C109" s="7" t="s">
        <v>107</v>
      </c>
      <c r="D109" s="7" t="s">
        <v>102</v>
      </c>
      <c r="E109" s="7" t="s">
        <v>94</v>
      </c>
      <c r="F109" s="7" t="s">
        <v>119</v>
      </c>
      <c r="G109" s="7" t="s">
        <v>134</v>
      </c>
      <c r="H109" s="7" t="s">
        <v>120</v>
      </c>
      <c r="I109" s="7" t="s">
        <v>134</v>
      </c>
      <c r="J109" s="7" t="s">
        <v>106</v>
      </c>
      <c r="K109" s="7" t="s">
        <v>41</v>
      </c>
      <c r="L109" s="7" t="s">
        <v>120</v>
      </c>
      <c r="M109" s="7" t="s">
        <v>18</v>
      </c>
      <c r="N109" s="7" t="s">
        <v>126</v>
      </c>
      <c r="O109" s="7" t="s">
        <v>126</v>
      </c>
      <c r="P109" s="7" t="s">
        <v>136</v>
      </c>
      <c r="Q109" s="7" t="s">
        <v>136</v>
      </c>
      <c r="R109" s="7" t="s">
        <v>102</v>
      </c>
      <c r="S109" s="7" t="s">
        <v>126</v>
      </c>
      <c r="T109" s="7" t="s">
        <v>94</v>
      </c>
      <c r="U109" s="7" t="s">
        <v>126</v>
      </c>
      <c r="V109" s="7" t="s">
        <v>102</v>
      </c>
      <c r="W109" s="7" t="s">
        <v>136</v>
      </c>
      <c r="X109" s="7" t="s">
        <v>41</v>
      </c>
      <c r="Y109" s="7" t="s">
        <v>47</v>
      </c>
      <c r="Z109" s="7" t="s">
        <v>37</v>
      </c>
      <c r="AA109" s="7" t="s">
        <v>118</v>
      </c>
      <c r="AB109" s="7" t="s">
        <v>107</v>
      </c>
      <c r="AC109" s="7" t="s">
        <v>119</v>
      </c>
      <c r="AD109" s="7" t="s">
        <v>19</v>
      </c>
      <c r="AE109" s="7" t="s">
        <v>32</v>
      </c>
      <c r="AF109" s="7" t="s">
        <v>120</v>
      </c>
      <c r="AG109" s="7" t="s">
        <v>118</v>
      </c>
      <c r="AH109" s="7" t="s">
        <v>19</v>
      </c>
      <c r="AI109" s="7" t="s">
        <v>123</v>
      </c>
      <c r="AJ109" s="7" t="s">
        <v>59</v>
      </c>
      <c r="AK109" s="7" t="s">
        <v>59</v>
      </c>
      <c r="AL109" s="7" t="s">
        <v>90</v>
      </c>
      <c r="AM109" s="7" t="s">
        <v>90</v>
      </c>
      <c r="AN109" s="7" t="s">
        <v>0</v>
      </c>
      <c r="AO109" s="7" t="s">
        <v>16</v>
      </c>
      <c r="AP109" s="7" t="s">
        <v>47</v>
      </c>
      <c r="AQ109" s="7" t="s">
        <v>8</v>
      </c>
      <c r="AR109" s="7" t="s">
        <v>19</v>
      </c>
      <c r="AS109" s="7" t="s">
        <v>8</v>
      </c>
      <c r="AT109" s="7" t="s">
        <v>19</v>
      </c>
      <c r="AU109" s="7" t="s">
        <v>16</v>
      </c>
      <c r="AV109" s="7" t="s">
        <v>123</v>
      </c>
      <c r="AW109" s="7" t="s">
        <v>27</v>
      </c>
      <c r="AX109" s="7" t="s">
        <v>27</v>
      </c>
      <c r="AY109" s="7" t="s">
        <v>31</v>
      </c>
      <c r="AZ109" s="7" t="s">
        <v>43</v>
      </c>
      <c r="BA109" s="7" t="s">
        <v>19</v>
      </c>
      <c r="BB109" s="7" t="s">
        <v>53</v>
      </c>
      <c r="BC109" s="7" t="s">
        <v>59</v>
      </c>
      <c r="BD109" s="7" t="s">
        <v>41</v>
      </c>
      <c r="BE109" s="7" t="s">
        <v>8</v>
      </c>
      <c r="BF109" s="7" t="s">
        <v>32</v>
      </c>
      <c r="BG109" s="7" t="s">
        <v>32</v>
      </c>
      <c r="BH109" s="7" t="s">
        <v>48</v>
      </c>
      <c r="BI109" s="7" t="s">
        <v>32</v>
      </c>
      <c r="BJ109" s="7" t="s">
        <v>53</v>
      </c>
      <c r="BK109" s="7" t="s">
        <v>11</v>
      </c>
      <c r="BL109" s="7" t="s">
        <v>18</v>
      </c>
      <c r="BM109" s="7" t="s">
        <v>123</v>
      </c>
      <c r="BN109" s="7" t="s">
        <v>16</v>
      </c>
      <c r="BO109" s="7" t="s">
        <v>43</v>
      </c>
      <c r="BP109" s="7" t="s">
        <v>58</v>
      </c>
      <c r="BQ109" s="7" t="s">
        <v>5</v>
      </c>
      <c r="BR109" s="7" t="s">
        <v>12</v>
      </c>
      <c r="BS109" s="7" t="s">
        <v>24</v>
      </c>
      <c r="BT109" s="7" t="s">
        <v>19</v>
      </c>
      <c r="BU109" s="7" t="s">
        <v>39</v>
      </c>
      <c r="BV109" s="7" t="s">
        <v>64</v>
      </c>
      <c r="BW109" s="7" t="s">
        <v>37</v>
      </c>
      <c r="BX109" s="7" t="s">
        <v>59</v>
      </c>
      <c r="BY109" s="7" t="s">
        <v>64</v>
      </c>
      <c r="BZ109" s="7" t="s">
        <v>64</v>
      </c>
      <c r="CA109" s="7" t="s">
        <v>27</v>
      </c>
      <c r="CB109" s="7" t="s">
        <v>9</v>
      </c>
      <c r="CC109" s="7" t="s">
        <v>41</v>
      </c>
      <c r="CD109" s="7" t="s">
        <v>19</v>
      </c>
      <c r="CE109" s="7" t="s">
        <v>39</v>
      </c>
      <c r="CF109" s="7" t="s">
        <v>8</v>
      </c>
      <c r="CG109" s="7" t="s">
        <v>134</v>
      </c>
      <c r="CH109" s="7" t="s">
        <v>23</v>
      </c>
      <c r="CI109" s="7" t="s">
        <v>61</v>
      </c>
      <c r="CJ109" s="7" t="s">
        <v>62</v>
      </c>
      <c r="CK109" s="7" t="s">
        <v>24</v>
      </c>
      <c r="CL109" s="7" t="s">
        <v>13</v>
      </c>
      <c r="CM109" s="7" t="s">
        <v>29</v>
      </c>
      <c r="CN109" s="7" t="s">
        <v>41</v>
      </c>
      <c r="CO109" s="7" t="s">
        <v>48</v>
      </c>
      <c r="CP109" s="7" t="s">
        <v>32</v>
      </c>
      <c r="CQ109" s="7" t="s">
        <v>0</v>
      </c>
      <c r="CR109" s="7" t="s">
        <v>9</v>
      </c>
      <c r="CS109" s="7" t="s">
        <v>18</v>
      </c>
      <c r="CT109" s="7" t="s">
        <v>106</v>
      </c>
      <c r="CU109" s="7" t="s">
        <v>106</v>
      </c>
      <c r="CV109" s="7" t="s">
        <v>31</v>
      </c>
      <c r="CW109" s="7" t="s">
        <v>44</v>
      </c>
      <c r="CX109" s="7" t="s">
        <v>4</v>
      </c>
      <c r="CY109" s="7" t="s">
        <v>58</v>
      </c>
      <c r="CZ109" s="7" t="s">
        <v>56</v>
      </c>
      <c r="DA109" s="7" t="s">
        <v>56</v>
      </c>
      <c r="DB109" s="7" t="s">
        <v>19</v>
      </c>
      <c r="DC109" s="7" t="s">
        <v>64</v>
      </c>
      <c r="DD109" s="7" t="s">
        <v>39</v>
      </c>
      <c r="DE109" s="7" t="s">
        <v>11</v>
      </c>
      <c r="DF109" s="7" t="s">
        <v>24</v>
      </c>
      <c r="DG109" s="7" t="s">
        <v>31</v>
      </c>
      <c r="DH109" s="7" t="s">
        <v>0</v>
      </c>
      <c r="DI109" s="7" t="s">
        <v>57</v>
      </c>
      <c r="DJ109" s="7" t="s">
        <v>57</v>
      </c>
      <c r="DK109" s="7" t="s">
        <v>0</v>
      </c>
      <c r="DL109" s="7" t="s">
        <v>31</v>
      </c>
      <c r="DM109" s="7" t="s">
        <v>10</v>
      </c>
      <c r="DN109" s="7" t="s">
        <v>48</v>
      </c>
      <c r="DO109" s="7" t="s">
        <v>48</v>
      </c>
      <c r="DP109" s="7" t="s">
        <v>10</v>
      </c>
      <c r="DQ109" s="7" t="s">
        <v>51</v>
      </c>
      <c r="DR109" s="7" t="s">
        <v>6</v>
      </c>
      <c r="DS109" s="7" t="s">
        <v>44</v>
      </c>
      <c r="DT109" s="7" t="s">
        <v>24</v>
      </c>
      <c r="DU109" s="7" t="s">
        <v>27</v>
      </c>
      <c r="DV109" s="7" t="s">
        <v>57</v>
      </c>
      <c r="DW109" s="7" t="s">
        <v>11</v>
      </c>
      <c r="DX109" s="7" t="s">
        <v>20</v>
      </c>
      <c r="DY109" s="7" t="s">
        <v>20</v>
      </c>
      <c r="DZ109" s="7" t="s">
        <v>6</v>
      </c>
      <c r="EA109" s="7" t="s">
        <v>24</v>
      </c>
      <c r="EB109" s="7" t="s">
        <v>6</v>
      </c>
      <c r="EC109" s="7" t="s">
        <v>12</v>
      </c>
      <c r="ED109" s="7" t="s">
        <v>44</v>
      </c>
      <c r="EE109" s="7" t="s">
        <v>20</v>
      </c>
      <c r="EF109" s="7" t="s">
        <v>20</v>
      </c>
      <c r="EG109" s="7" t="s">
        <v>20</v>
      </c>
      <c r="EH109" s="7" t="s">
        <v>44</v>
      </c>
      <c r="EI109" s="7" t="s">
        <v>44</v>
      </c>
      <c r="EJ109" s="7" t="s">
        <v>44</v>
      </c>
    </row>
    <row r="110" spans="1:140" ht="12.75" x14ac:dyDescent="0.2">
      <c r="A110" s="12">
        <v>88</v>
      </c>
      <c r="B110" s="8" t="s">
        <v>5</v>
      </c>
      <c r="C110" s="7" t="s">
        <v>126</v>
      </c>
      <c r="D110" s="7" t="s">
        <v>126</v>
      </c>
      <c r="E110" s="7" t="s">
        <v>134</v>
      </c>
      <c r="F110" s="7" t="s">
        <v>120</v>
      </c>
      <c r="G110" s="7" t="s">
        <v>123</v>
      </c>
      <c r="H110" s="7" t="s">
        <v>136</v>
      </c>
      <c r="I110" s="7" t="s">
        <v>123</v>
      </c>
      <c r="J110" s="7" t="s">
        <v>41</v>
      </c>
      <c r="K110" s="7" t="s">
        <v>53</v>
      </c>
      <c r="L110" s="7" t="s">
        <v>106</v>
      </c>
      <c r="M110" s="7" t="s">
        <v>0</v>
      </c>
      <c r="N110" s="7" t="s">
        <v>118</v>
      </c>
      <c r="O110" s="7" t="s">
        <v>106</v>
      </c>
      <c r="P110" s="7" t="s">
        <v>41</v>
      </c>
      <c r="Q110" s="7" t="s">
        <v>41</v>
      </c>
      <c r="R110" s="7" t="s">
        <v>126</v>
      </c>
      <c r="S110" s="7" t="s">
        <v>123</v>
      </c>
      <c r="T110" s="7" t="s">
        <v>134</v>
      </c>
      <c r="U110" s="7" t="s">
        <v>118</v>
      </c>
      <c r="V110" s="7" t="s">
        <v>126</v>
      </c>
      <c r="W110" s="7" t="s">
        <v>41</v>
      </c>
      <c r="X110" s="7" t="s">
        <v>32</v>
      </c>
      <c r="Y110" s="7" t="s">
        <v>59</v>
      </c>
      <c r="Z110" s="7" t="s">
        <v>41</v>
      </c>
      <c r="AA110" s="7" t="s">
        <v>37</v>
      </c>
      <c r="AB110" s="7" t="s">
        <v>126</v>
      </c>
      <c r="AC110" s="7" t="s">
        <v>120</v>
      </c>
      <c r="AD110" s="7" t="s">
        <v>39</v>
      </c>
      <c r="AE110" s="7" t="s">
        <v>8</v>
      </c>
      <c r="AF110" s="7" t="s">
        <v>106</v>
      </c>
      <c r="AG110" s="7" t="s">
        <v>47</v>
      </c>
      <c r="AH110" s="7" t="s">
        <v>64</v>
      </c>
      <c r="AI110" s="7" t="s">
        <v>136</v>
      </c>
      <c r="AJ110" s="7" t="s">
        <v>48</v>
      </c>
      <c r="AK110" s="7" t="s">
        <v>48</v>
      </c>
      <c r="AL110" s="7" t="s">
        <v>120</v>
      </c>
      <c r="AM110" s="7" t="s">
        <v>120</v>
      </c>
      <c r="AN110" s="7" t="s">
        <v>10</v>
      </c>
      <c r="AO110" s="7" t="s">
        <v>57</v>
      </c>
      <c r="AP110" s="7" t="s">
        <v>59</v>
      </c>
      <c r="AQ110" s="7" t="s">
        <v>64</v>
      </c>
      <c r="AR110" s="7" t="s">
        <v>43</v>
      </c>
      <c r="AS110" s="7" t="s">
        <v>64</v>
      </c>
      <c r="AT110" s="7" t="s">
        <v>64</v>
      </c>
      <c r="AU110" s="7" t="s">
        <v>11</v>
      </c>
      <c r="AV110" s="7" t="s">
        <v>37</v>
      </c>
      <c r="AW110" s="7" t="s">
        <v>31</v>
      </c>
      <c r="AX110" s="7" t="s">
        <v>31</v>
      </c>
      <c r="AY110" s="7" t="s">
        <v>16</v>
      </c>
      <c r="AZ110" s="7" t="s">
        <v>29</v>
      </c>
      <c r="BA110" s="7" t="s">
        <v>43</v>
      </c>
      <c r="BB110" s="7" t="s">
        <v>48</v>
      </c>
      <c r="BC110" s="7" t="s">
        <v>32</v>
      </c>
      <c r="BD110" s="7" t="s">
        <v>32</v>
      </c>
      <c r="BE110" s="7" t="s">
        <v>19</v>
      </c>
      <c r="BF110" s="7" t="s">
        <v>8</v>
      </c>
      <c r="BG110" s="7" t="s">
        <v>8</v>
      </c>
      <c r="BH110" s="7" t="s">
        <v>19</v>
      </c>
      <c r="BI110" s="7" t="s">
        <v>8</v>
      </c>
      <c r="BJ110" s="7" t="s">
        <v>48</v>
      </c>
      <c r="BK110" s="7" t="s">
        <v>24</v>
      </c>
      <c r="BL110" s="7" t="s">
        <v>16</v>
      </c>
      <c r="BM110" s="7" t="s">
        <v>37</v>
      </c>
      <c r="BN110" s="7" t="s">
        <v>11</v>
      </c>
      <c r="BO110" s="7" t="s">
        <v>4</v>
      </c>
      <c r="BP110" s="7" t="s">
        <v>27</v>
      </c>
      <c r="BQ110" s="7" t="s">
        <v>58</v>
      </c>
      <c r="BR110" s="7" t="s">
        <v>56</v>
      </c>
      <c r="BS110" s="7" t="s">
        <v>44</v>
      </c>
      <c r="BT110" s="7" t="s">
        <v>43</v>
      </c>
      <c r="BU110" s="7" t="s">
        <v>62</v>
      </c>
      <c r="BV110" s="7" t="s">
        <v>39</v>
      </c>
      <c r="BW110" s="7" t="s">
        <v>59</v>
      </c>
      <c r="BX110" s="7" t="s">
        <v>32</v>
      </c>
      <c r="BY110" s="7" t="s">
        <v>4</v>
      </c>
      <c r="BZ110" s="7" t="s">
        <v>4</v>
      </c>
      <c r="CA110" s="7" t="s">
        <v>31</v>
      </c>
      <c r="CB110" s="7" t="s">
        <v>0</v>
      </c>
      <c r="CC110" s="7" t="s">
        <v>32</v>
      </c>
      <c r="CD110" s="7" t="s">
        <v>39</v>
      </c>
      <c r="CE110" s="7" t="s">
        <v>23</v>
      </c>
      <c r="CF110" s="7" t="s">
        <v>19</v>
      </c>
      <c r="CG110" s="7" t="s">
        <v>123</v>
      </c>
      <c r="CH110" s="7" t="s">
        <v>27</v>
      </c>
      <c r="CI110" s="7" t="s">
        <v>18</v>
      </c>
      <c r="CJ110" s="7" t="s">
        <v>9</v>
      </c>
      <c r="CK110" s="7" t="s">
        <v>44</v>
      </c>
      <c r="CL110" s="7" t="s">
        <v>57</v>
      </c>
      <c r="CM110" s="7" t="s">
        <v>63</v>
      </c>
      <c r="CN110" s="7" t="s">
        <v>53</v>
      </c>
      <c r="CO110" s="7" t="s">
        <v>19</v>
      </c>
      <c r="CP110" s="7" t="s">
        <v>8</v>
      </c>
      <c r="CQ110" s="7" t="s">
        <v>12</v>
      </c>
      <c r="CR110" s="7" t="s">
        <v>0</v>
      </c>
      <c r="CS110" s="7" t="s">
        <v>0</v>
      </c>
      <c r="CT110" s="7" t="s">
        <v>47</v>
      </c>
      <c r="CU110" s="7" t="s">
        <v>47</v>
      </c>
      <c r="CV110" s="7" t="s">
        <v>16</v>
      </c>
      <c r="CW110" s="7" t="s">
        <v>20</v>
      </c>
      <c r="CX110" s="7" t="s">
        <v>61</v>
      </c>
      <c r="CY110" s="7" t="s">
        <v>27</v>
      </c>
      <c r="CZ110" s="7" t="s">
        <v>6</v>
      </c>
      <c r="DA110" s="7" t="s">
        <v>6</v>
      </c>
      <c r="DB110" s="7" t="s">
        <v>39</v>
      </c>
      <c r="DC110" s="7" t="s">
        <v>39</v>
      </c>
      <c r="DD110" s="7" t="s">
        <v>58</v>
      </c>
      <c r="DE110" s="7" t="s">
        <v>24</v>
      </c>
      <c r="DF110" s="7" t="s">
        <v>5</v>
      </c>
      <c r="DG110" s="7" t="s">
        <v>13</v>
      </c>
      <c r="DH110" s="7" t="s">
        <v>10</v>
      </c>
      <c r="DI110" s="7" t="s">
        <v>6</v>
      </c>
      <c r="DJ110" s="7" t="s">
        <v>6</v>
      </c>
      <c r="DK110" s="7" t="s">
        <v>12</v>
      </c>
      <c r="DL110" s="7" t="s">
        <v>16</v>
      </c>
      <c r="DM110" s="7" t="s">
        <v>24</v>
      </c>
      <c r="DN110" s="7" t="s">
        <v>19</v>
      </c>
      <c r="DO110" s="7" t="s">
        <v>8</v>
      </c>
      <c r="DP110" s="7" t="s">
        <v>24</v>
      </c>
      <c r="DQ110" s="7" t="s">
        <v>50</v>
      </c>
      <c r="DR110" s="7" t="s">
        <v>44</v>
      </c>
      <c r="DS110" s="7" t="s">
        <v>20</v>
      </c>
      <c r="DT110" s="7" t="s">
        <v>6</v>
      </c>
      <c r="DU110" s="7" t="s">
        <v>31</v>
      </c>
      <c r="DV110" s="7" t="s">
        <v>24</v>
      </c>
      <c r="DW110" s="7" t="s">
        <v>24</v>
      </c>
      <c r="DX110" s="7" t="s">
        <v>50</v>
      </c>
      <c r="DY110" s="7" t="s">
        <v>50</v>
      </c>
      <c r="DZ110" s="7" t="s">
        <v>44</v>
      </c>
      <c r="EA110" s="7" t="s">
        <v>44</v>
      </c>
      <c r="EB110" s="7" t="s">
        <v>44</v>
      </c>
      <c r="EC110" s="7" t="s">
        <v>56</v>
      </c>
      <c r="ED110" s="7" t="s">
        <v>20</v>
      </c>
      <c r="EE110" s="7" t="s">
        <v>51</v>
      </c>
      <c r="EF110" s="7" t="s">
        <v>51</v>
      </c>
      <c r="EG110" s="7" t="s">
        <v>51</v>
      </c>
      <c r="EH110" s="7" t="s">
        <v>20</v>
      </c>
      <c r="EI110" s="7" t="s">
        <v>51</v>
      </c>
      <c r="EJ110" s="7" t="s">
        <v>51</v>
      </c>
    </row>
    <row r="111" spans="1:140" ht="12.75" x14ac:dyDescent="0.2">
      <c r="A111" s="12">
        <v>89</v>
      </c>
      <c r="B111" s="8" t="s">
        <v>61</v>
      </c>
      <c r="C111" s="7" t="s">
        <v>137</v>
      </c>
      <c r="D111" s="7" t="s">
        <v>111</v>
      </c>
      <c r="E111" s="7" t="s">
        <v>137</v>
      </c>
      <c r="F111" s="7" t="s">
        <v>111</v>
      </c>
      <c r="G111" s="7" t="s">
        <v>101</v>
      </c>
      <c r="H111" s="7" t="s">
        <v>107</v>
      </c>
      <c r="I111" s="7" t="s">
        <v>127</v>
      </c>
      <c r="J111" s="7" t="s">
        <v>134</v>
      </c>
      <c r="K111" s="7" t="s">
        <v>123</v>
      </c>
      <c r="L111" s="7" t="s">
        <v>94</v>
      </c>
      <c r="M111" s="7" t="s">
        <v>58</v>
      </c>
      <c r="N111" s="7" t="s">
        <v>103</v>
      </c>
      <c r="O111" s="7" t="s">
        <v>103</v>
      </c>
      <c r="P111" s="7" t="s">
        <v>126</v>
      </c>
      <c r="Q111" s="7" t="s">
        <v>126</v>
      </c>
      <c r="R111" s="7" t="s">
        <v>111</v>
      </c>
      <c r="S111" s="7" t="s">
        <v>101</v>
      </c>
      <c r="T111" s="7" t="s">
        <v>137</v>
      </c>
      <c r="U111" s="7" t="s">
        <v>103</v>
      </c>
      <c r="V111" s="7" t="s">
        <v>111</v>
      </c>
      <c r="W111" s="7" t="s">
        <v>126</v>
      </c>
      <c r="X111" s="7" t="s">
        <v>118</v>
      </c>
      <c r="Y111" s="7" t="s">
        <v>120</v>
      </c>
      <c r="Z111" s="7" t="s">
        <v>126</v>
      </c>
      <c r="AA111" s="7" t="s">
        <v>119</v>
      </c>
      <c r="AB111" s="7" t="s">
        <v>137</v>
      </c>
      <c r="AC111" s="7" t="s">
        <v>111</v>
      </c>
      <c r="AD111" s="7" t="s">
        <v>32</v>
      </c>
      <c r="AE111" s="7" t="s">
        <v>37</v>
      </c>
      <c r="AF111" s="7" t="s">
        <v>94</v>
      </c>
      <c r="AG111" s="7" t="s">
        <v>119</v>
      </c>
      <c r="AH111" s="7" t="s">
        <v>32</v>
      </c>
      <c r="AI111" s="7" t="s">
        <v>107</v>
      </c>
      <c r="AJ111" s="7" t="s">
        <v>136</v>
      </c>
      <c r="AK111" s="7" t="s">
        <v>106</v>
      </c>
      <c r="AL111" s="7" t="s">
        <v>111</v>
      </c>
      <c r="AM111" s="7" t="s">
        <v>111</v>
      </c>
      <c r="AN111" s="7" t="s">
        <v>27</v>
      </c>
      <c r="AO111" s="7" t="s">
        <v>9</v>
      </c>
      <c r="AP111" s="7" t="s">
        <v>120</v>
      </c>
      <c r="AQ111" s="7" t="s">
        <v>53</v>
      </c>
      <c r="AR111" s="7" t="s">
        <v>32</v>
      </c>
      <c r="AS111" s="7" t="s">
        <v>53</v>
      </c>
      <c r="AT111" s="7" t="s">
        <v>32</v>
      </c>
      <c r="AU111" s="7" t="s">
        <v>27</v>
      </c>
      <c r="AV111" s="7" t="s">
        <v>102</v>
      </c>
      <c r="AW111" s="7" t="s">
        <v>39</v>
      </c>
      <c r="AX111" s="7" t="s">
        <v>4</v>
      </c>
      <c r="AY111" s="7" t="s">
        <v>62</v>
      </c>
      <c r="AZ111" s="7" t="s">
        <v>8</v>
      </c>
      <c r="BA111" s="7" t="s">
        <v>32</v>
      </c>
      <c r="BB111" s="7" t="s">
        <v>136</v>
      </c>
      <c r="BC111" s="7" t="s">
        <v>106</v>
      </c>
      <c r="BD111" s="7" t="s">
        <v>118</v>
      </c>
      <c r="BE111" s="7" t="s">
        <v>59</v>
      </c>
      <c r="BF111" s="7" t="s">
        <v>47</v>
      </c>
      <c r="BG111" s="7" t="s">
        <v>47</v>
      </c>
      <c r="BH111" s="7" t="s">
        <v>41</v>
      </c>
      <c r="BI111" s="7" t="s">
        <v>47</v>
      </c>
      <c r="BJ111" s="7" t="s">
        <v>37</v>
      </c>
      <c r="BK111" s="7" t="s">
        <v>31</v>
      </c>
      <c r="BL111" s="7" t="s">
        <v>23</v>
      </c>
      <c r="BM111" s="7" t="s">
        <v>102</v>
      </c>
      <c r="BN111" s="7" t="s">
        <v>27</v>
      </c>
      <c r="BO111" s="7" t="s">
        <v>8</v>
      </c>
      <c r="BP111" s="7" t="s">
        <v>64</v>
      </c>
      <c r="BQ111" s="7" t="s">
        <v>19</v>
      </c>
      <c r="BR111" s="7" t="s">
        <v>18</v>
      </c>
      <c r="BS111" s="7" t="s">
        <v>16</v>
      </c>
      <c r="BT111" s="7" t="s">
        <v>28</v>
      </c>
      <c r="BU111" s="7" t="s">
        <v>19</v>
      </c>
      <c r="BV111" s="7" t="s">
        <v>48</v>
      </c>
      <c r="BW111" s="7" t="s">
        <v>126</v>
      </c>
      <c r="BX111" s="7" t="s">
        <v>106</v>
      </c>
      <c r="BY111" s="7" t="s">
        <v>8</v>
      </c>
      <c r="BZ111" s="7" t="s">
        <v>8</v>
      </c>
      <c r="CA111" s="7" t="s">
        <v>4</v>
      </c>
      <c r="CB111" s="7" t="s">
        <v>29</v>
      </c>
      <c r="CC111" s="7" t="s">
        <v>123</v>
      </c>
      <c r="CD111" s="7" t="s">
        <v>48</v>
      </c>
      <c r="CE111" s="7" t="s">
        <v>19</v>
      </c>
      <c r="CF111" s="7" t="s">
        <v>59</v>
      </c>
      <c r="CG111" s="7" t="s">
        <v>127</v>
      </c>
      <c r="CH111" s="7" t="s">
        <v>64</v>
      </c>
      <c r="CI111" s="7" t="s">
        <v>39</v>
      </c>
      <c r="CJ111" s="7" t="s">
        <v>43</v>
      </c>
      <c r="CK111" s="7" t="s">
        <v>12</v>
      </c>
      <c r="CL111" s="7" t="s">
        <v>18</v>
      </c>
      <c r="CM111" s="7" t="s">
        <v>19</v>
      </c>
      <c r="CN111" s="7" t="s">
        <v>123</v>
      </c>
      <c r="CO111" s="7" t="s">
        <v>41</v>
      </c>
      <c r="CP111" s="7" t="s">
        <v>37</v>
      </c>
      <c r="CQ111" s="7" t="s">
        <v>63</v>
      </c>
      <c r="CR111" s="7" t="s">
        <v>58</v>
      </c>
      <c r="CS111" s="7" t="s">
        <v>58</v>
      </c>
      <c r="CT111" s="7" t="s">
        <v>134</v>
      </c>
      <c r="CU111" s="7" t="s">
        <v>90</v>
      </c>
      <c r="CV111" s="7" t="s">
        <v>62</v>
      </c>
      <c r="CW111" s="7" t="s">
        <v>56</v>
      </c>
      <c r="CX111" s="7" t="s">
        <v>19</v>
      </c>
      <c r="CY111" s="7" t="s">
        <v>64</v>
      </c>
      <c r="CZ111" s="7" t="s">
        <v>0</v>
      </c>
      <c r="DA111" s="7" t="s">
        <v>16</v>
      </c>
      <c r="DB111" s="7" t="s">
        <v>48</v>
      </c>
      <c r="DC111" s="7" t="s">
        <v>48</v>
      </c>
      <c r="DD111" s="7" t="s">
        <v>8</v>
      </c>
      <c r="DE111" s="7" t="s">
        <v>31</v>
      </c>
      <c r="DF111" s="7" t="s">
        <v>13</v>
      </c>
      <c r="DG111" s="7" t="s">
        <v>61</v>
      </c>
      <c r="DH111" s="7" t="s">
        <v>27</v>
      </c>
      <c r="DI111" s="7" t="s">
        <v>0</v>
      </c>
      <c r="DJ111" s="7" t="s">
        <v>0</v>
      </c>
      <c r="DK111" s="7" t="s">
        <v>63</v>
      </c>
      <c r="DL111" s="7" t="s">
        <v>62</v>
      </c>
      <c r="DM111" s="7" t="s">
        <v>31</v>
      </c>
      <c r="DN111" s="7" t="s">
        <v>41</v>
      </c>
      <c r="DO111" s="7" t="s">
        <v>41</v>
      </c>
      <c r="DP111" s="7" t="s">
        <v>31</v>
      </c>
      <c r="DQ111" s="7" t="s">
        <v>44</v>
      </c>
      <c r="DR111" s="7" t="s">
        <v>10</v>
      </c>
      <c r="DS111" s="7" t="s">
        <v>57</v>
      </c>
      <c r="DT111" s="7" t="s">
        <v>16</v>
      </c>
      <c r="DU111" s="7" t="s">
        <v>4</v>
      </c>
      <c r="DV111" s="7" t="s">
        <v>0</v>
      </c>
      <c r="DW111" s="7" t="s">
        <v>0</v>
      </c>
      <c r="DX111" s="7" t="s">
        <v>6</v>
      </c>
      <c r="DY111" s="7" t="s">
        <v>6</v>
      </c>
      <c r="DZ111" s="7" t="s">
        <v>10</v>
      </c>
      <c r="EA111" s="7" t="s">
        <v>16</v>
      </c>
      <c r="EB111" s="7" t="s">
        <v>12</v>
      </c>
      <c r="EC111" s="7" t="s">
        <v>18</v>
      </c>
      <c r="ED111" s="7" t="s">
        <v>57</v>
      </c>
      <c r="EE111" s="7" t="s">
        <v>6</v>
      </c>
      <c r="EF111" s="7" t="s">
        <v>24</v>
      </c>
      <c r="EG111" s="7" t="s">
        <v>24</v>
      </c>
      <c r="EH111" s="7" t="s">
        <v>56</v>
      </c>
      <c r="EI111" s="7" t="s">
        <v>24</v>
      </c>
      <c r="EJ111" s="7" t="s">
        <v>24</v>
      </c>
    </row>
    <row r="112" spans="1:140" ht="12.75" x14ac:dyDescent="0.2">
      <c r="A112" s="12">
        <v>89</v>
      </c>
      <c r="B112" s="8" t="s">
        <v>28</v>
      </c>
      <c r="C112" s="7" t="s">
        <v>111</v>
      </c>
      <c r="D112" s="7" t="s">
        <v>111</v>
      </c>
      <c r="E112" s="7" t="s">
        <v>137</v>
      </c>
      <c r="F112" s="7" t="s">
        <v>101</v>
      </c>
      <c r="G112" s="7" t="s">
        <v>103</v>
      </c>
      <c r="H112" s="7" t="s">
        <v>102</v>
      </c>
      <c r="I112" s="7" t="s">
        <v>103</v>
      </c>
      <c r="J112" s="7" t="s">
        <v>126</v>
      </c>
      <c r="K112" s="7" t="s">
        <v>118</v>
      </c>
      <c r="L112" s="7" t="s">
        <v>107</v>
      </c>
      <c r="M112" s="7" t="s">
        <v>62</v>
      </c>
      <c r="N112" s="7" t="s">
        <v>94</v>
      </c>
      <c r="O112" s="7" t="s">
        <v>107</v>
      </c>
      <c r="P112" s="7" t="s">
        <v>126</v>
      </c>
      <c r="Q112" s="7" t="s">
        <v>126</v>
      </c>
      <c r="R112" s="7" t="s">
        <v>111</v>
      </c>
      <c r="S112" s="7" t="s">
        <v>103</v>
      </c>
      <c r="T112" s="7" t="s">
        <v>111</v>
      </c>
      <c r="U112" s="7" t="s">
        <v>94</v>
      </c>
      <c r="V112" s="7" t="s">
        <v>111</v>
      </c>
      <c r="W112" s="7" t="s">
        <v>120</v>
      </c>
      <c r="X112" s="7" t="s">
        <v>106</v>
      </c>
      <c r="Y112" s="7" t="s">
        <v>123</v>
      </c>
      <c r="Z112" s="7" t="s">
        <v>120</v>
      </c>
      <c r="AA112" s="7" t="s">
        <v>134</v>
      </c>
      <c r="AB112" s="7" t="s">
        <v>111</v>
      </c>
      <c r="AC112" s="7" t="s">
        <v>127</v>
      </c>
      <c r="AD112" s="7" t="s">
        <v>48</v>
      </c>
      <c r="AE112" s="7" t="s">
        <v>47</v>
      </c>
      <c r="AF112" s="7" t="s">
        <v>102</v>
      </c>
      <c r="AG112" s="7" t="s">
        <v>134</v>
      </c>
      <c r="AH112" s="7" t="s">
        <v>32</v>
      </c>
      <c r="AI112" s="7" t="s">
        <v>119</v>
      </c>
      <c r="AJ112" s="7" t="s">
        <v>37</v>
      </c>
      <c r="AK112" s="7" t="s">
        <v>37</v>
      </c>
      <c r="AL112" s="7" t="s">
        <v>101</v>
      </c>
      <c r="AM112" s="7" t="s">
        <v>101</v>
      </c>
      <c r="AN112" s="7" t="s">
        <v>9</v>
      </c>
      <c r="AO112" s="7" t="s">
        <v>18</v>
      </c>
      <c r="AP112" s="7" t="s">
        <v>123</v>
      </c>
      <c r="AQ112" s="7" t="s">
        <v>32</v>
      </c>
      <c r="AR112" s="7" t="s">
        <v>48</v>
      </c>
      <c r="AS112" s="7" t="s">
        <v>32</v>
      </c>
      <c r="AT112" s="7" t="s">
        <v>32</v>
      </c>
      <c r="AU112" s="7" t="s">
        <v>9</v>
      </c>
      <c r="AV112" s="7" t="s">
        <v>119</v>
      </c>
      <c r="AW112" s="7" t="s">
        <v>4</v>
      </c>
      <c r="AX112" s="7" t="s">
        <v>29</v>
      </c>
      <c r="AY112" s="7" t="s">
        <v>63</v>
      </c>
      <c r="AZ112" s="7" t="s">
        <v>19</v>
      </c>
      <c r="BA112" s="7" t="s">
        <v>48</v>
      </c>
      <c r="BB112" s="7" t="s">
        <v>37</v>
      </c>
      <c r="BC112" s="7" t="s">
        <v>136</v>
      </c>
      <c r="BD112" s="7" t="s">
        <v>106</v>
      </c>
      <c r="BE112" s="7" t="s">
        <v>53</v>
      </c>
      <c r="BF112" s="7" t="s">
        <v>41</v>
      </c>
      <c r="BG112" s="7" t="s">
        <v>41</v>
      </c>
      <c r="BH112" s="7" t="s">
        <v>59</v>
      </c>
      <c r="BI112" s="7" t="s">
        <v>41</v>
      </c>
      <c r="BJ112" s="7" t="s">
        <v>47</v>
      </c>
      <c r="BK112" s="7" t="s">
        <v>0</v>
      </c>
      <c r="BL112" s="7" t="s">
        <v>62</v>
      </c>
      <c r="BM112" s="7" t="s">
        <v>90</v>
      </c>
      <c r="BN112" s="7" t="s">
        <v>18</v>
      </c>
      <c r="BO112" s="7" t="s">
        <v>8</v>
      </c>
      <c r="BP112" s="7" t="s">
        <v>43</v>
      </c>
      <c r="BQ112" s="7" t="s">
        <v>19</v>
      </c>
      <c r="BR112" s="7" t="s">
        <v>31</v>
      </c>
      <c r="BS112" s="7" t="s">
        <v>12</v>
      </c>
      <c r="BT112" s="7" t="s">
        <v>48</v>
      </c>
      <c r="BU112" s="7" t="s">
        <v>19</v>
      </c>
      <c r="BV112" s="7" t="s">
        <v>8</v>
      </c>
      <c r="BW112" s="7" t="s">
        <v>120</v>
      </c>
      <c r="BX112" s="7" t="s">
        <v>136</v>
      </c>
      <c r="BY112" s="7" t="s">
        <v>8</v>
      </c>
      <c r="BZ112" s="7" t="s">
        <v>8</v>
      </c>
      <c r="CA112" s="7" t="s">
        <v>58</v>
      </c>
      <c r="CB112" s="7" t="s">
        <v>58</v>
      </c>
      <c r="CC112" s="7" t="s">
        <v>106</v>
      </c>
      <c r="CD112" s="7" t="s">
        <v>8</v>
      </c>
      <c r="CE112" s="7" t="s">
        <v>19</v>
      </c>
      <c r="CF112" s="7" t="s">
        <v>32</v>
      </c>
      <c r="CG112" s="7" t="s">
        <v>103</v>
      </c>
      <c r="CH112" s="7" t="s">
        <v>39</v>
      </c>
      <c r="CI112" s="7" t="s">
        <v>39</v>
      </c>
      <c r="CJ112" s="7" t="s">
        <v>39</v>
      </c>
      <c r="CK112" s="7" t="s">
        <v>10</v>
      </c>
      <c r="CL112" s="7" t="s">
        <v>31</v>
      </c>
      <c r="CM112" s="7" t="s">
        <v>64</v>
      </c>
      <c r="CN112" s="7" t="s">
        <v>118</v>
      </c>
      <c r="CO112" s="7" t="s">
        <v>59</v>
      </c>
      <c r="CP112" s="7" t="s">
        <v>47</v>
      </c>
      <c r="CQ112" s="7" t="s">
        <v>27</v>
      </c>
      <c r="CR112" s="7" t="s">
        <v>23</v>
      </c>
      <c r="CS112" s="7" t="s">
        <v>62</v>
      </c>
      <c r="CT112" s="7" t="s">
        <v>126</v>
      </c>
      <c r="CU112" s="7" t="s">
        <v>126</v>
      </c>
      <c r="CV112" s="7" t="s">
        <v>61</v>
      </c>
      <c r="CW112" s="7" t="s">
        <v>24</v>
      </c>
      <c r="CX112" s="7" t="s">
        <v>64</v>
      </c>
      <c r="CY112" s="7" t="s">
        <v>43</v>
      </c>
      <c r="CZ112" s="7" t="s">
        <v>16</v>
      </c>
      <c r="DA112" s="7" t="s">
        <v>16</v>
      </c>
      <c r="DB112" s="7" t="s">
        <v>48</v>
      </c>
      <c r="DC112" s="7" t="s">
        <v>8</v>
      </c>
      <c r="DD112" s="7" t="s">
        <v>19</v>
      </c>
      <c r="DE112" s="7" t="s">
        <v>0</v>
      </c>
      <c r="DF112" s="7" t="s">
        <v>10</v>
      </c>
      <c r="DG112" s="7" t="s">
        <v>27</v>
      </c>
      <c r="DH112" s="7" t="s">
        <v>28</v>
      </c>
      <c r="DI112" s="7" t="s">
        <v>16</v>
      </c>
      <c r="DJ112" s="7" t="s">
        <v>16</v>
      </c>
      <c r="DK112" s="7" t="s">
        <v>27</v>
      </c>
      <c r="DL112" s="7" t="s">
        <v>63</v>
      </c>
      <c r="DM112" s="7" t="s">
        <v>0</v>
      </c>
      <c r="DN112" s="7" t="s">
        <v>59</v>
      </c>
      <c r="DO112" s="7" t="s">
        <v>41</v>
      </c>
      <c r="DP112" s="7" t="s">
        <v>31</v>
      </c>
      <c r="DQ112" s="7" t="s">
        <v>44</v>
      </c>
      <c r="DR112" s="7" t="s">
        <v>57</v>
      </c>
      <c r="DS112" s="7" t="s">
        <v>56</v>
      </c>
      <c r="DT112" s="7" t="s">
        <v>13</v>
      </c>
      <c r="DU112" s="7" t="s">
        <v>58</v>
      </c>
      <c r="DV112" s="7" t="s">
        <v>0</v>
      </c>
      <c r="DW112" s="7" t="s">
        <v>0</v>
      </c>
      <c r="DX112" s="7" t="s">
        <v>6</v>
      </c>
      <c r="DY112" s="7" t="s">
        <v>44</v>
      </c>
      <c r="DZ112" s="7" t="s">
        <v>11</v>
      </c>
      <c r="EA112" s="7" t="s">
        <v>12</v>
      </c>
      <c r="EB112" s="7" t="s">
        <v>11</v>
      </c>
      <c r="EC112" s="7" t="s">
        <v>31</v>
      </c>
      <c r="ED112" s="7" t="s">
        <v>24</v>
      </c>
      <c r="EE112" s="7" t="s">
        <v>6</v>
      </c>
      <c r="EF112" s="7" t="s">
        <v>6</v>
      </c>
      <c r="EG112" s="7" t="s">
        <v>6</v>
      </c>
      <c r="EH112" s="7" t="s">
        <v>24</v>
      </c>
      <c r="EI112" s="7" t="s">
        <v>24</v>
      </c>
      <c r="EJ112" s="7" t="s">
        <v>6</v>
      </c>
    </row>
    <row r="113" spans="1:140" ht="12.75" x14ac:dyDescent="0.2">
      <c r="A113" s="12">
        <v>90</v>
      </c>
      <c r="B113" s="8" t="s">
        <v>56</v>
      </c>
      <c r="C113" s="7" t="s">
        <v>102</v>
      </c>
      <c r="D113" s="7" t="s">
        <v>119</v>
      </c>
      <c r="E113" s="7" t="s">
        <v>107</v>
      </c>
      <c r="F113" s="7" t="s">
        <v>134</v>
      </c>
      <c r="G113" s="7" t="s">
        <v>126</v>
      </c>
      <c r="H113" s="7" t="s">
        <v>123</v>
      </c>
      <c r="I113" s="7" t="s">
        <v>126</v>
      </c>
      <c r="J113" s="7" t="s">
        <v>136</v>
      </c>
      <c r="K113" s="7" t="s">
        <v>41</v>
      </c>
      <c r="L113" s="7" t="s">
        <v>120</v>
      </c>
      <c r="M113" s="7" t="s">
        <v>31</v>
      </c>
      <c r="N113" s="7" t="s">
        <v>120</v>
      </c>
      <c r="O113" s="7" t="s">
        <v>120</v>
      </c>
      <c r="P113" s="7" t="s">
        <v>37</v>
      </c>
      <c r="Q113" s="7" t="s">
        <v>37</v>
      </c>
      <c r="R113" s="7" t="s">
        <v>119</v>
      </c>
      <c r="S113" s="7" t="s">
        <v>126</v>
      </c>
      <c r="T113" s="7" t="s">
        <v>107</v>
      </c>
      <c r="U113" s="7" t="s">
        <v>126</v>
      </c>
      <c r="V113" s="7" t="s">
        <v>119</v>
      </c>
      <c r="W113" s="7" t="s">
        <v>37</v>
      </c>
      <c r="X113" s="7" t="s">
        <v>59</v>
      </c>
      <c r="Y113" s="7" t="s">
        <v>41</v>
      </c>
      <c r="Z113" s="7" t="s">
        <v>37</v>
      </c>
      <c r="AA113" s="7" t="s">
        <v>106</v>
      </c>
      <c r="AB113" s="7" t="s">
        <v>102</v>
      </c>
      <c r="AC113" s="7" t="s">
        <v>90</v>
      </c>
      <c r="AD113" s="7" t="s">
        <v>19</v>
      </c>
      <c r="AE113" s="7" t="s">
        <v>32</v>
      </c>
      <c r="AF113" s="7" t="s">
        <v>123</v>
      </c>
      <c r="AG113" s="7" t="s">
        <v>106</v>
      </c>
      <c r="AH113" s="7" t="s">
        <v>19</v>
      </c>
      <c r="AI113" s="7" t="s">
        <v>123</v>
      </c>
      <c r="AJ113" s="7" t="s">
        <v>53</v>
      </c>
      <c r="AK113" s="7" t="s">
        <v>53</v>
      </c>
      <c r="AL113" s="7" t="s">
        <v>134</v>
      </c>
      <c r="AM113" s="7" t="s">
        <v>134</v>
      </c>
      <c r="AN113" s="7" t="s">
        <v>16</v>
      </c>
      <c r="AO113" s="7" t="s">
        <v>12</v>
      </c>
      <c r="AP113" s="7" t="s">
        <v>47</v>
      </c>
      <c r="AQ113" s="7" t="s">
        <v>19</v>
      </c>
      <c r="AR113" s="7" t="s">
        <v>19</v>
      </c>
      <c r="AS113" s="7" t="s">
        <v>19</v>
      </c>
      <c r="AT113" s="7" t="s">
        <v>19</v>
      </c>
      <c r="AU113" s="7" t="s">
        <v>16</v>
      </c>
      <c r="AV113" s="7" t="s">
        <v>118</v>
      </c>
      <c r="AW113" s="7" t="s">
        <v>27</v>
      </c>
      <c r="AX113" s="7" t="s">
        <v>27</v>
      </c>
      <c r="AY113" s="7" t="s">
        <v>31</v>
      </c>
      <c r="AZ113" s="7" t="s">
        <v>39</v>
      </c>
      <c r="BA113" s="7" t="s">
        <v>19</v>
      </c>
      <c r="BB113" s="7" t="s">
        <v>32</v>
      </c>
      <c r="BC113" s="7" t="s">
        <v>59</v>
      </c>
      <c r="BD113" s="7" t="s">
        <v>59</v>
      </c>
      <c r="BE113" s="7" t="s">
        <v>8</v>
      </c>
      <c r="BF113" s="7" t="s">
        <v>48</v>
      </c>
      <c r="BG113" s="7" t="s">
        <v>48</v>
      </c>
      <c r="BH113" s="7" t="s">
        <v>48</v>
      </c>
      <c r="BI113" s="7" t="s">
        <v>32</v>
      </c>
      <c r="BJ113" s="7" t="s">
        <v>32</v>
      </c>
      <c r="BK113" s="7" t="s">
        <v>57</v>
      </c>
      <c r="BL113" s="7" t="s">
        <v>31</v>
      </c>
      <c r="BM113" s="7" t="s">
        <v>118</v>
      </c>
      <c r="BN113" s="7" t="s">
        <v>16</v>
      </c>
      <c r="BO113" s="7" t="s">
        <v>39</v>
      </c>
      <c r="BP113" s="7" t="s">
        <v>23</v>
      </c>
      <c r="BQ113" s="7" t="s">
        <v>39</v>
      </c>
      <c r="BR113" s="7" t="s">
        <v>10</v>
      </c>
      <c r="BS113" s="7" t="s">
        <v>24</v>
      </c>
      <c r="BT113" s="7" t="s">
        <v>19</v>
      </c>
      <c r="BU113" s="7" t="s">
        <v>4</v>
      </c>
      <c r="BV113" s="7" t="s">
        <v>64</v>
      </c>
      <c r="BW113" s="7" t="s">
        <v>47</v>
      </c>
      <c r="BX113" s="7" t="s">
        <v>59</v>
      </c>
      <c r="BY113" s="7" t="s">
        <v>43</v>
      </c>
      <c r="BZ113" s="7" t="s">
        <v>43</v>
      </c>
      <c r="CA113" s="7" t="s">
        <v>9</v>
      </c>
      <c r="CB113" s="7" t="s">
        <v>18</v>
      </c>
      <c r="CC113" s="7" t="s">
        <v>41</v>
      </c>
      <c r="CD113" s="7" t="s">
        <v>64</v>
      </c>
      <c r="CE113" s="7" t="s">
        <v>4</v>
      </c>
      <c r="CF113" s="7" t="s">
        <v>8</v>
      </c>
      <c r="CG113" s="7" t="s">
        <v>126</v>
      </c>
      <c r="CH113" s="7" t="s">
        <v>62</v>
      </c>
      <c r="CI113" s="7" t="s">
        <v>63</v>
      </c>
      <c r="CJ113" s="7" t="s">
        <v>61</v>
      </c>
      <c r="CK113" s="7" t="s">
        <v>6</v>
      </c>
      <c r="CL113" s="7" t="s">
        <v>12</v>
      </c>
      <c r="CM113" s="7" t="s">
        <v>58</v>
      </c>
      <c r="CN113" s="7" t="s">
        <v>41</v>
      </c>
      <c r="CO113" s="7" t="s">
        <v>8</v>
      </c>
      <c r="CP113" s="7" t="s">
        <v>32</v>
      </c>
      <c r="CQ113" s="7" t="s">
        <v>0</v>
      </c>
      <c r="CR113" s="7" t="s">
        <v>18</v>
      </c>
      <c r="CS113" s="7" t="s">
        <v>18</v>
      </c>
      <c r="CT113" s="7" t="s">
        <v>136</v>
      </c>
      <c r="CU113" s="7" t="s">
        <v>106</v>
      </c>
      <c r="CV113" s="7" t="s">
        <v>31</v>
      </c>
      <c r="CW113" s="7" t="s">
        <v>44</v>
      </c>
      <c r="CX113" s="7" t="s">
        <v>58</v>
      </c>
      <c r="CY113" s="7" t="s">
        <v>62</v>
      </c>
      <c r="CZ113" s="7" t="s">
        <v>24</v>
      </c>
      <c r="DA113" s="7" t="s">
        <v>24</v>
      </c>
      <c r="DB113" s="7" t="s">
        <v>64</v>
      </c>
      <c r="DC113" s="7" t="s">
        <v>64</v>
      </c>
      <c r="DD113" s="7" t="s">
        <v>39</v>
      </c>
      <c r="DE113" s="7" t="s">
        <v>57</v>
      </c>
      <c r="DF113" s="7" t="s">
        <v>6</v>
      </c>
      <c r="DG113" s="7" t="s">
        <v>0</v>
      </c>
      <c r="DH113" s="7" t="s">
        <v>16</v>
      </c>
      <c r="DI113" s="7" t="s">
        <v>56</v>
      </c>
      <c r="DJ113" s="7" t="s">
        <v>56</v>
      </c>
      <c r="DK113" s="7" t="s">
        <v>26</v>
      </c>
      <c r="DL113" s="7" t="s">
        <v>0</v>
      </c>
      <c r="DM113" s="7" t="s">
        <v>11</v>
      </c>
      <c r="DN113" s="7" t="s">
        <v>8</v>
      </c>
      <c r="DO113" s="7" t="s">
        <v>48</v>
      </c>
      <c r="DP113" s="7" t="s">
        <v>11</v>
      </c>
      <c r="DQ113" s="7" t="s">
        <v>51</v>
      </c>
      <c r="DR113" s="7" t="s">
        <v>6</v>
      </c>
      <c r="DS113" s="7" t="s">
        <v>44</v>
      </c>
      <c r="DT113" s="7" t="s">
        <v>24</v>
      </c>
      <c r="DU113" s="7" t="s">
        <v>9</v>
      </c>
      <c r="DV113" s="7" t="s">
        <v>57</v>
      </c>
      <c r="DW113" s="7" t="s">
        <v>57</v>
      </c>
      <c r="DX113" s="7" t="s">
        <v>20</v>
      </c>
      <c r="DY113" s="7" t="s">
        <v>51</v>
      </c>
      <c r="DZ113" s="7" t="s">
        <v>6</v>
      </c>
      <c r="EA113" s="7" t="s">
        <v>24</v>
      </c>
      <c r="EB113" s="7" t="s">
        <v>6</v>
      </c>
      <c r="EC113" s="7" t="s">
        <v>10</v>
      </c>
      <c r="ED113" s="7" t="s">
        <v>44</v>
      </c>
      <c r="EE113" s="7" t="s">
        <v>20</v>
      </c>
      <c r="EF113" s="7" t="s">
        <v>20</v>
      </c>
      <c r="EG113" s="7" t="s">
        <v>20</v>
      </c>
      <c r="EH113" s="7" t="s">
        <v>44</v>
      </c>
      <c r="EI113" s="7" t="s">
        <v>20</v>
      </c>
      <c r="EJ113" s="7" t="s">
        <v>20</v>
      </c>
    </row>
    <row r="114" spans="1:140" ht="12.75" x14ac:dyDescent="0.2">
      <c r="A114" s="12">
        <v>90</v>
      </c>
      <c r="B114" s="8" t="s">
        <v>26</v>
      </c>
      <c r="C114" s="7" t="s">
        <v>119</v>
      </c>
      <c r="D114" s="7" t="s">
        <v>119</v>
      </c>
      <c r="E114" s="7" t="s">
        <v>107</v>
      </c>
      <c r="F114" s="7" t="s">
        <v>134</v>
      </c>
      <c r="G114" s="7" t="s">
        <v>126</v>
      </c>
      <c r="H114" s="7" t="s">
        <v>123</v>
      </c>
      <c r="I114" s="7" t="s">
        <v>126</v>
      </c>
      <c r="J114" s="7" t="s">
        <v>37</v>
      </c>
      <c r="K114" s="7" t="s">
        <v>59</v>
      </c>
      <c r="L114" s="7" t="s">
        <v>123</v>
      </c>
      <c r="M114" s="7" t="s">
        <v>31</v>
      </c>
      <c r="N114" s="7" t="s">
        <v>120</v>
      </c>
      <c r="O114" s="7" t="s">
        <v>120</v>
      </c>
      <c r="P114" s="7" t="s">
        <v>37</v>
      </c>
      <c r="Q114" s="7" t="s">
        <v>37</v>
      </c>
      <c r="R114" s="7" t="s">
        <v>90</v>
      </c>
      <c r="S114" s="7" t="s">
        <v>126</v>
      </c>
      <c r="T114" s="7" t="s">
        <v>102</v>
      </c>
      <c r="U114" s="7" t="s">
        <v>120</v>
      </c>
      <c r="V114" s="7" t="s">
        <v>90</v>
      </c>
      <c r="W114" s="7" t="s">
        <v>37</v>
      </c>
      <c r="X114" s="7" t="s">
        <v>59</v>
      </c>
      <c r="Y114" s="7" t="s">
        <v>41</v>
      </c>
      <c r="Z114" s="7" t="s">
        <v>47</v>
      </c>
      <c r="AA114" s="7" t="s">
        <v>106</v>
      </c>
      <c r="AB114" s="7" t="s">
        <v>102</v>
      </c>
      <c r="AC114" s="7" t="s">
        <v>134</v>
      </c>
      <c r="AD114" s="7" t="s">
        <v>64</v>
      </c>
      <c r="AE114" s="7" t="s">
        <v>32</v>
      </c>
      <c r="AF114" s="7" t="s">
        <v>123</v>
      </c>
      <c r="AG114" s="7" t="s">
        <v>106</v>
      </c>
      <c r="AH114" s="7" t="s">
        <v>19</v>
      </c>
      <c r="AI114" s="7" t="s">
        <v>118</v>
      </c>
      <c r="AJ114" s="7" t="s">
        <v>32</v>
      </c>
      <c r="AK114" s="7" t="s">
        <v>53</v>
      </c>
      <c r="AL114" s="7" t="s">
        <v>126</v>
      </c>
      <c r="AM114" s="7" t="s">
        <v>134</v>
      </c>
      <c r="AN114" s="7" t="s">
        <v>16</v>
      </c>
      <c r="AO114" s="7" t="s">
        <v>12</v>
      </c>
      <c r="AP114" s="7" t="s">
        <v>41</v>
      </c>
      <c r="AQ114" s="7" t="s">
        <v>19</v>
      </c>
      <c r="AR114" s="7" t="s">
        <v>19</v>
      </c>
      <c r="AS114" s="7" t="s">
        <v>19</v>
      </c>
      <c r="AT114" s="7" t="s">
        <v>19</v>
      </c>
      <c r="AU114" s="7" t="s">
        <v>16</v>
      </c>
      <c r="AV114" s="7" t="s">
        <v>118</v>
      </c>
      <c r="AW114" s="7" t="s">
        <v>27</v>
      </c>
      <c r="AX114" s="7" t="s">
        <v>9</v>
      </c>
      <c r="AY114" s="7" t="s">
        <v>0</v>
      </c>
      <c r="AZ114" s="7" t="s">
        <v>39</v>
      </c>
      <c r="BA114" s="7" t="s">
        <v>19</v>
      </c>
      <c r="BB114" s="7" t="s">
        <v>32</v>
      </c>
      <c r="BC114" s="7" t="s">
        <v>59</v>
      </c>
      <c r="BD114" s="7" t="s">
        <v>59</v>
      </c>
      <c r="BE114" s="7" t="s">
        <v>8</v>
      </c>
      <c r="BF114" s="7" t="s">
        <v>48</v>
      </c>
      <c r="BG114" s="7" t="s">
        <v>48</v>
      </c>
      <c r="BH114" s="7" t="s">
        <v>8</v>
      </c>
      <c r="BI114" s="7" t="s">
        <v>48</v>
      </c>
      <c r="BJ114" s="7" t="s">
        <v>32</v>
      </c>
      <c r="BK114" s="7" t="s">
        <v>57</v>
      </c>
      <c r="BL114" s="7" t="s">
        <v>31</v>
      </c>
      <c r="BM114" s="7" t="s">
        <v>106</v>
      </c>
      <c r="BN114" s="7" t="s">
        <v>13</v>
      </c>
      <c r="BO114" s="7" t="s">
        <v>39</v>
      </c>
      <c r="BP114" s="7" t="s">
        <v>62</v>
      </c>
      <c r="BQ114" s="7" t="s">
        <v>4</v>
      </c>
      <c r="BR114" s="7" t="s">
        <v>11</v>
      </c>
      <c r="BS114" s="7" t="s">
        <v>6</v>
      </c>
      <c r="BT114" s="7" t="s">
        <v>19</v>
      </c>
      <c r="BU114" s="7" t="s">
        <v>4</v>
      </c>
      <c r="BV114" s="7" t="s">
        <v>43</v>
      </c>
      <c r="BW114" s="7" t="s">
        <v>47</v>
      </c>
      <c r="BX114" s="7" t="s">
        <v>53</v>
      </c>
      <c r="BY114" s="7" t="s">
        <v>43</v>
      </c>
      <c r="BZ114" s="7" t="s">
        <v>39</v>
      </c>
      <c r="CA114" s="7" t="s">
        <v>18</v>
      </c>
      <c r="CB114" s="7" t="s">
        <v>18</v>
      </c>
      <c r="CC114" s="7" t="s">
        <v>59</v>
      </c>
      <c r="CD114" s="7" t="s">
        <v>64</v>
      </c>
      <c r="CE114" s="7" t="s">
        <v>4</v>
      </c>
      <c r="CF114" s="7" t="s">
        <v>19</v>
      </c>
      <c r="CG114" s="7" t="s">
        <v>126</v>
      </c>
      <c r="CH114" s="7" t="s">
        <v>62</v>
      </c>
      <c r="CI114" s="7" t="s">
        <v>27</v>
      </c>
      <c r="CJ114" s="7" t="s">
        <v>63</v>
      </c>
      <c r="CK114" s="7" t="s">
        <v>6</v>
      </c>
      <c r="CL114" s="7" t="s">
        <v>10</v>
      </c>
      <c r="CM114" s="7" t="s">
        <v>58</v>
      </c>
      <c r="CN114" s="7" t="s">
        <v>41</v>
      </c>
      <c r="CO114" s="7" t="s">
        <v>8</v>
      </c>
      <c r="CP114" s="7" t="s">
        <v>32</v>
      </c>
      <c r="CQ114" s="7" t="s">
        <v>16</v>
      </c>
      <c r="CR114" s="7" t="s">
        <v>18</v>
      </c>
      <c r="CS114" s="7" t="s">
        <v>31</v>
      </c>
      <c r="CT114" s="7" t="s">
        <v>136</v>
      </c>
      <c r="CU114" s="7" t="s">
        <v>136</v>
      </c>
      <c r="CV114" s="7" t="s">
        <v>31</v>
      </c>
      <c r="CW114" s="7" t="s">
        <v>44</v>
      </c>
      <c r="CX114" s="7" t="s">
        <v>58</v>
      </c>
      <c r="CY114" s="7" t="s">
        <v>62</v>
      </c>
      <c r="CZ114" s="7" t="s">
        <v>24</v>
      </c>
      <c r="DA114" s="7" t="s">
        <v>24</v>
      </c>
      <c r="DB114" s="7" t="s">
        <v>64</v>
      </c>
      <c r="DC114" s="7" t="s">
        <v>64</v>
      </c>
      <c r="DD114" s="7" t="s">
        <v>39</v>
      </c>
      <c r="DE114" s="7" t="s">
        <v>57</v>
      </c>
      <c r="DF114" s="7" t="s">
        <v>6</v>
      </c>
      <c r="DG114" s="7" t="s">
        <v>0</v>
      </c>
      <c r="DH114" s="7" t="s">
        <v>16</v>
      </c>
      <c r="DI114" s="7" t="s">
        <v>56</v>
      </c>
      <c r="DJ114" s="7" t="s">
        <v>26</v>
      </c>
      <c r="DK114" s="7" t="s">
        <v>0</v>
      </c>
      <c r="DL114" s="7" t="s">
        <v>0</v>
      </c>
      <c r="DM114" s="7" t="s">
        <v>57</v>
      </c>
      <c r="DN114" s="7" t="s">
        <v>8</v>
      </c>
      <c r="DO114" s="7" t="s">
        <v>48</v>
      </c>
      <c r="DP114" s="7" t="s">
        <v>11</v>
      </c>
      <c r="DQ114" s="7" t="s">
        <v>51</v>
      </c>
      <c r="DR114" s="7" t="s">
        <v>44</v>
      </c>
      <c r="DS114" s="7" t="s">
        <v>44</v>
      </c>
      <c r="DT114" s="7" t="s">
        <v>24</v>
      </c>
      <c r="DU114" s="7" t="s">
        <v>9</v>
      </c>
      <c r="DV114" s="7" t="s">
        <v>56</v>
      </c>
      <c r="DW114" s="7" t="s">
        <v>56</v>
      </c>
      <c r="DX114" s="7" t="s">
        <v>51</v>
      </c>
      <c r="DY114" s="7" t="s">
        <v>51</v>
      </c>
      <c r="DZ114" s="7" t="s">
        <v>6</v>
      </c>
      <c r="EA114" s="7" t="s">
        <v>24</v>
      </c>
      <c r="EB114" s="7" t="s">
        <v>6</v>
      </c>
      <c r="EC114" s="7" t="s">
        <v>10</v>
      </c>
      <c r="ED114" s="7" t="s">
        <v>44</v>
      </c>
      <c r="EE114" s="7" t="s">
        <v>20</v>
      </c>
      <c r="EF114" s="7" t="s">
        <v>20</v>
      </c>
      <c r="EG114" s="7" t="s">
        <v>20</v>
      </c>
      <c r="EH114" s="7" t="s">
        <v>44</v>
      </c>
      <c r="EI114" s="7" t="s">
        <v>20</v>
      </c>
      <c r="EJ114" s="7" t="s">
        <v>20</v>
      </c>
    </row>
    <row r="115" spans="1:140" ht="12.75" x14ac:dyDescent="0.2">
      <c r="A115" s="12">
        <v>91</v>
      </c>
      <c r="B115" s="8" t="s">
        <v>63</v>
      </c>
      <c r="C115" s="7" t="s">
        <v>111</v>
      </c>
      <c r="D115" s="7" t="s">
        <v>111</v>
      </c>
      <c r="E115" s="7" t="s">
        <v>137</v>
      </c>
      <c r="F115" s="7" t="s">
        <v>111</v>
      </c>
      <c r="G115" s="7" t="s">
        <v>101</v>
      </c>
      <c r="H115" s="7" t="s">
        <v>107</v>
      </c>
      <c r="I115" s="7" t="s">
        <v>101</v>
      </c>
      <c r="J115" s="7" t="s">
        <v>126</v>
      </c>
      <c r="K115" s="7" t="s">
        <v>118</v>
      </c>
      <c r="L115" s="7" t="s">
        <v>94</v>
      </c>
      <c r="M115" s="7" t="s">
        <v>23</v>
      </c>
      <c r="N115" s="7" t="s">
        <v>103</v>
      </c>
      <c r="O115" s="7" t="s">
        <v>94</v>
      </c>
      <c r="P115" s="7" t="s">
        <v>126</v>
      </c>
      <c r="Q115" s="7" t="s">
        <v>126</v>
      </c>
      <c r="R115" s="7" t="s">
        <v>111</v>
      </c>
      <c r="S115" s="7" t="s">
        <v>103</v>
      </c>
      <c r="T115" s="7" t="s">
        <v>137</v>
      </c>
      <c r="U115" s="7" t="s">
        <v>103</v>
      </c>
      <c r="V115" s="7" t="s">
        <v>111</v>
      </c>
      <c r="W115" s="7" t="s">
        <v>126</v>
      </c>
      <c r="X115" s="7" t="s">
        <v>106</v>
      </c>
      <c r="Y115" s="7" t="s">
        <v>123</v>
      </c>
      <c r="Z115" s="7" t="s">
        <v>126</v>
      </c>
      <c r="AA115" s="7" t="s">
        <v>119</v>
      </c>
      <c r="AB115" s="7" t="s">
        <v>137</v>
      </c>
      <c r="AC115" s="7" t="s">
        <v>111</v>
      </c>
      <c r="AD115" s="7" t="s">
        <v>48</v>
      </c>
      <c r="AE115" s="7" t="s">
        <v>37</v>
      </c>
      <c r="AF115" s="7" t="s">
        <v>107</v>
      </c>
      <c r="AG115" s="7" t="s">
        <v>90</v>
      </c>
      <c r="AH115" s="7" t="s">
        <v>32</v>
      </c>
      <c r="AI115" s="7" t="s">
        <v>102</v>
      </c>
      <c r="AJ115" s="7" t="s">
        <v>136</v>
      </c>
      <c r="AK115" s="7" t="s">
        <v>136</v>
      </c>
      <c r="AL115" s="7" t="s">
        <v>127</v>
      </c>
      <c r="AM115" s="7" t="s">
        <v>127</v>
      </c>
      <c r="AN115" s="7" t="s">
        <v>27</v>
      </c>
      <c r="AO115" s="7" t="s">
        <v>18</v>
      </c>
      <c r="AP115" s="7" t="s">
        <v>120</v>
      </c>
      <c r="AQ115" s="7" t="s">
        <v>53</v>
      </c>
      <c r="AR115" s="7" t="s">
        <v>32</v>
      </c>
      <c r="AS115" s="7" t="s">
        <v>32</v>
      </c>
      <c r="AT115" s="7" t="s">
        <v>32</v>
      </c>
      <c r="AU115" s="7" t="s">
        <v>27</v>
      </c>
      <c r="AV115" s="7" t="s">
        <v>102</v>
      </c>
      <c r="AW115" s="7" t="s">
        <v>4</v>
      </c>
      <c r="AX115" s="7" t="s">
        <v>4</v>
      </c>
      <c r="AY115" s="7" t="s">
        <v>62</v>
      </c>
      <c r="AZ115" s="7" t="s">
        <v>8</v>
      </c>
      <c r="BA115" s="7" t="s">
        <v>32</v>
      </c>
      <c r="BB115" s="7" t="s">
        <v>37</v>
      </c>
      <c r="BC115" s="7" t="s">
        <v>106</v>
      </c>
      <c r="BD115" s="7" t="s">
        <v>118</v>
      </c>
      <c r="BE115" s="7" t="s">
        <v>59</v>
      </c>
      <c r="BF115" s="7" t="s">
        <v>47</v>
      </c>
      <c r="BG115" s="7" t="s">
        <v>41</v>
      </c>
      <c r="BH115" s="7" t="s">
        <v>41</v>
      </c>
      <c r="BI115" s="7" t="s">
        <v>47</v>
      </c>
      <c r="BJ115" s="7" t="s">
        <v>37</v>
      </c>
      <c r="BK115" s="7" t="s">
        <v>31</v>
      </c>
      <c r="BL115" s="7" t="s">
        <v>62</v>
      </c>
      <c r="BM115" s="7" t="s">
        <v>119</v>
      </c>
      <c r="BN115" s="7" t="s">
        <v>9</v>
      </c>
      <c r="BO115" s="7" t="s">
        <v>8</v>
      </c>
      <c r="BP115" s="7" t="s">
        <v>64</v>
      </c>
      <c r="BQ115" s="7" t="s">
        <v>19</v>
      </c>
      <c r="BR115" s="7" t="s">
        <v>31</v>
      </c>
      <c r="BS115" s="7" t="s">
        <v>13</v>
      </c>
      <c r="BT115" s="7" t="s">
        <v>32</v>
      </c>
      <c r="BU115" s="7" t="s">
        <v>19</v>
      </c>
      <c r="BV115" s="7" t="s">
        <v>8</v>
      </c>
      <c r="BW115" s="7" t="s">
        <v>120</v>
      </c>
      <c r="BX115" s="7" t="s">
        <v>106</v>
      </c>
      <c r="BY115" s="7" t="s">
        <v>8</v>
      </c>
      <c r="BZ115" s="7" t="s">
        <v>8</v>
      </c>
      <c r="CA115" s="7" t="s">
        <v>29</v>
      </c>
      <c r="CB115" s="7" t="s">
        <v>58</v>
      </c>
      <c r="CC115" s="7" t="s">
        <v>118</v>
      </c>
      <c r="CD115" s="7" t="s">
        <v>48</v>
      </c>
      <c r="CE115" s="7" t="s">
        <v>19</v>
      </c>
      <c r="CF115" s="7" t="s">
        <v>53</v>
      </c>
      <c r="CG115" s="7" t="s">
        <v>101</v>
      </c>
      <c r="CH115" s="7" t="s">
        <v>43</v>
      </c>
      <c r="CI115" s="7" t="s">
        <v>39</v>
      </c>
      <c r="CJ115" s="7" t="s">
        <v>39</v>
      </c>
      <c r="CK115" s="7" t="s">
        <v>12</v>
      </c>
      <c r="CL115" s="7" t="s">
        <v>18</v>
      </c>
      <c r="CM115" s="7" t="s">
        <v>64</v>
      </c>
      <c r="CN115" s="7" t="s">
        <v>123</v>
      </c>
      <c r="CO115" s="7" t="s">
        <v>41</v>
      </c>
      <c r="CP115" s="7" t="s">
        <v>47</v>
      </c>
      <c r="CQ115" s="7" t="s">
        <v>27</v>
      </c>
      <c r="CR115" s="7" t="s">
        <v>58</v>
      </c>
      <c r="CS115" s="7" t="s">
        <v>58</v>
      </c>
      <c r="CT115" s="7" t="s">
        <v>134</v>
      </c>
      <c r="CU115" s="7" t="s">
        <v>134</v>
      </c>
      <c r="CV115" s="7" t="s">
        <v>62</v>
      </c>
      <c r="CW115" s="7" t="s">
        <v>56</v>
      </c>
      <c r="CX115" s="7" t="s">
        <v>19</v>
      </c>
      <c r="CY115" s="7" t="s">
        <v>64</v>
      </c>
      <c r="CZ115" s="7" t="s">
        <v>16</v>
      </c>
      <c r="DA115" s="7" t="s">
        <v>16</v>
      </c>
      <c r="DB115" s="7" t="s">
        <v>48</v>
      </c>
      <c r="DC115" s="7" t="s">
        <v>48</v>
      </c>
      <c r="DD115" s="7" t="s">
        <v>8</v>
      </c>
      <c r="DE115" s="7" t="s">
        <v>0</v>
      </c>
      <c r="DF115" s="7" t="s">
        <v>12</v>
      </c>
      <c r="DG115" s="7" t="s">
        <v>63</v>
      </c>
      <c r="DH115" s="7" t="s">
        <v>27</v>
      </c>
      <c r="DI115" s="7" t="s">
        <v>26</v>
      </c>
      <c r="DJ115" s="7" t="s">
        <v>0</v>
      </c>
      <c r="DK115" s="7" t="s">
        <v>63</v>
      </c>
      <c r="DL115" s="7" t="s">
        <v>61</v>
      </c>
      <c r="DM115" s="7" t="s">
        <v>31</v>
      </c>
      <c r="DN115" s="7" t="s">
        <v>59</v>
      </c>
      <c r="DO115" s="7" t="s">
        <v>41</v>
      </c>
      <c r="DP115" s="7" t="s">
        <v>31</v>
      </c>
      <c r="DQ115" s="7" t="s">
        <v>44</v>
      </c>
      <c r="DR115" s="7" t="s">
        <v>11</v>
      </c>
      <c r="DS115" s="7" t="s">
        <v>57</v>
      </c>
      <c r="DT115" s="7" t="s">
        <v>16</v>
      </c>
      <c r="DU115" s="7" t="s">
        <v>4</v>
      </c>
      <c r="DV115" s="7" t="s">
        <v>0</v>
      </c>
      <c r="DW115" s="7" t="s">
        <v>0</v>
      </c>
      <c r="DX115" s="7" t="s">
        <v>6</v>
      </c>
      <c r="DY115" s="7" t="s">
        <v>6</v>
      </c>
      <c r="DZ115" s="7" t="s">
        <v>10</v>
      </c>
      <c r="EA115" s="7" t="s">
        <v>16</v>
      </c>
      <c r="EB115" s="7" t="s">
        <v>10</v>
      </c>
      <c r="EC115" s="7" t="s">
        <v>18</v>
      </c>
      <c r="ED115" s="7" t="s">
        <v>56</v>
      </c>
      <c r="EE115" s="7" t="s">
        <v>6</v>
      </c>
      <c r="EF115" s="7" t="s">
        <v>24</v>
      </c>
      <c r="EG115" s="7" t="s">
        <v>6</v>
      </c>
      <c r="EH115" s="7" t="s">
        <v>24</v>
      </c>
      <c r="EI115" s="7" t="s">
        <v>24</v>
      </c>
      <c r="EJ115" s="7" t="s">
        <v>24</v>
      </c>
    </row>
    <row r="116" spans="1:140" ht="12.75" x14ac:dyDescent="0.2">
      <c r="A116" s="12">
        <v>91</v>
      </c>
      <c r="B116" s="8" t="s">
        <v>62</v>
      </c>
      <c r="C116" s="7" t="s">
        <v>137</v>
      </c>
      <c r="D116" s="7" t="s">
        <v>137</v>
      </c>
      <c r="E116" s="7" t="s">
        <v>130</v>
      </c>
      <c r="F116" s="7" t="s">
        <v>111</v>
      </c>
      <c r="G116" s="7" t="s">
        <v>127</v>
      </c>
      <c r="H116" s="7" t="s">
        <v>94</v>
      </c>
      <c r="I116" s="7" t="s">
        <v>111</v>
      </c>
      <c r="J116" s="7" t="s">
        <v>134</v>
      </c>
      <c r="K116" s="7" t="s">
        <v>123</v>
      </c>
      <c r="L116" s="7" t="s">
        <v>103</v>
      </c>
      <c r="M116" s="7" t="s">
        <v>58</v>
      </c>
      <c r="N116" s="7" t="s">
        <v>103</v>
      </c>
      <c r="O116" s="7" t="s">
        <v>103</v>
      </c>
      <c r="P116" s="7" t="s">
        <v>134</v>
      </c>
      <c r="Q116" s="7" t="s">
        <v>134</v>
      </c>
      <c r="R116" s="7" t="s">
        <v>111</v>
      </c>
      <c r="S116" s="7" t="s">
        <v>101</v>
      </c>
      <c r="T116" s="7" t="s">
        <v>137</v>
      </c>
      <c r="U116" s="7" t="s">
        <v>101</v>
      </c>
      <c r="V116" s="7" t="s">
        <v>137</v>
      </c>
      <c r="W116" s="7" t="s">
        <v>126</v>
      </c>
      <c r="X116" s="7" t="s">
        <v>118</v>
      </c>
      <c r="Y116" s="7" t="s">
        <v>120</v>
      </c>
      <c r="Z116" s="7" t="s">
        <v>126</v>
      </c>
      <c r="AA116" s="7" t="s">
        <v>102</v>
      </c>
      <c r="AB116" s="7" t="s">
        <v>137</v>
      </c>
      <c r="AC116" s="7" t="s">
        <v>111</v>
      </c>
      <c r="AD116" s="7" t="s">
        <v>32</v>
      </c>
      <c r="AE116" s="7" t="s">
        <v>37</v>
      </c>
      <c r="AF116" s="7" t="s">
        <v>94</v>
      </c>
      <c r="AG116" s="7" t="s">
        <v>119</v>
      </c>
      <c r="AH116" s="7" t="s">
        <v>53</v>
      </c>
      <c r="AI116" s="7" t="s">
        <v>107</v>
      </c>
      <c r="AJ116" s="7" t="s">
        <v>106</v>
      </c>
      <c r="AK116" s="7" t="s">
        <v>106</v>
      </c>
      <c r="AL116" s="7" t="s">
        <v>111</v>
      </c>
      <c r="AM116" s="7" t="s">
        <v>111</v>
      </c>
      <c r="AN116" s="7" t="s">
        <v>27</v>
      </c>
      <c r="AO116" s="7" t="s">
        <v>9</v>
      </c>
      <c r="AP116" s="7" t="s">
        <v>120</v>
      </c>
      <c r="AQ116" s="7" t="s">
        <v>59</v>
      </c>
      <c r="AR116" s="7" t="s">
        <v>32</v>
      </c>
      <c r="AS116" s="7" t="s">
        <v>53</v>
      </c>
      <c r="AT116" s="7" t="s">
        <v>32</v>
      </c>
      <c r="AU116" s="7" t="s">
        <v>27</v>
      </c>
      <c r="AV116" s="7" t="s">
        <v>107</v>
      </c>
      <c r="AW116" s="7" t="s">
        <v>39</v>
      </c>
      <c r="AX116" s="7" t="s">
        <v>39</v>
      </c>
      <c r="AY116" s="7" t="s">
        <v>62</v>
      </c>
      <c r="AZ116" s="7" t="s">
        <v>8</v>
      </c>
      <c r="BA116" s="7" t="s">
        <v>32</v>
      </c>
      <c r="BB116" s="7" t="s">
        <v>136</v>
      </c>
      <c r="BC116" s="7" t="s">
        <v>118</v>
      </c>
      <c r="BD116" s="7" t="s">
        <v>123</v>
      </c>
      <c r="BE116" s="7" t="s">
        <v>59</v>
      </c>
      <c r="BF116" s="7" t="s">
        <v>47</v>
      </c>
      <c r="BG116" s="7" t="s">
        <v>47</v>
      </c>
      <c r="BH116" s="7" t="s">
        <v>41</v>
      </c>
      <c r="BI116" s="7" t="s">
        <v>37</v>
      </c>
      <c r="BJ116" s="7" t="s">
        <v>136</v>
      </c>
      <c r="BK116" s="7" t="s">
        <v>31</v>
      </c>
      <c r="BL116" s="7" t="s">
        <v>58</v>
      </c>
      <c r="BM116" s="7" t="s">
        <v>102</v>
      </c>
      <c r="BN116" s="7" t="s">
        <v>27</v>
      </c>
      <c r="BO116" s="7" t="s">
        <v>8</v>
      </c>
      <c r="BP116" s="7" t="s">
        <v>64</v>
      </c>
      <c r="BQ116" s="7" t="s">
        <v>8</v>
      </c>
      <c r="BR116" s="7" t="s">
        <v>18</v>
      </c>
      <c r="BS116" s="7" t="s">
        <v>16</v>
      </c>
      <c r="BT116" s="7" t="s">
        <v>32</v>
      </c>
      <c r="BU116" s="7" t="s">
        <v>19</v>
      </c>
      <c r="BV116" s="7" t="s">
        <v>48</v>
      </c>
      <c r="BW116" s="7" t="s">
        <v>126</v>
      </c>
      <c r="BX116" s="7" t="s">
        <v>106</v>
      </c>
      <c r="BY116" s="7" t="s">
        <v>48</v>
      </c>
      <c r="BZ116" s="7" t="s">
        <v>8</v>
      </c>
      <c r="CA116" s="7" t="s">
        <v>4</v>
      </c>
      <c r="CB116" s="7" t="s">
        <v>4</v>
      </c>
      <c r="CC116" s="7" t="s">
        <v>123</v>
      </c>
      <c r="CD116" s="7" t="s">
        <v>48</v>
      </c>
      <c r="CE116" s="7" t="s">
        <v>19</v>
      </c>
      <c r="CF116" s="7" t="s">
        <v>59</v>
      </c>
      <c r="CG116" s="7" t="s">
        <v>127</v>
      </c>
      <c r="CH116" s="7" t="s">
        <v>64</v>
      </c>
      <c r="CI116" s="7" t="s">
        <v>39</v>
      </c>
      <c r="CJ116" s="7" t="s">
        <v>43</v>
      </c>
      <c r="CK116" s="7" t="s">
        <v>13</v>
      </c>
      <c r="CL116" s="7" t="s">
        <v>9</v>
      </c>
      <c r="CM116" s="7" t="s">
        <v>19</v>
      </c>
      <c r="CN116" s="7" t="s">
        <v>123</v>
      </c>
      <c r="CO116" s="7" t="s">
        <v>41</v>
      </c>
      <c r="CP116" s="7" t="s">
        <v>37</v>
      </c>
      <c r="CQ116" s="7" t="s">
        <v>63</v>
      </c>
      <c r="CR116" s="7" t="s">
        <v>29</v>
      </c>
      <c r="CS116" s="7" t="s">
        <v>58</v>
      </c>
      <c r="CT116" s="7" t="s">
        <v>90</v>
      </c>
      <c r="CU116" s="7" t="s">
        <v>119</v>
      </c>
      <c r="CV116" s="7" t="s">
        <v>23</v>
      </c>
      <c r="CW116" s="7" t="s">
        <v>57</v>
      </c>
      <c r="CX116" s="7" t="s">
        <v>19</v>
      </c>
      <c r="CY116" s="7" t="s">
        <v>64</v>
      </c>
      <c r="CZ116" s="7" t="s">
        <v>0</v>
      </c>
      <c r="DA116" s="7" t="s">
        <v>0</v>
      </c>
      <c r="DB116" s="7" t="s">
        <v>32</v>
      </c>
      <c r="DC116" s="7" t="s">
        <v>48</v>
      </c>
      <c r="DD116" s="7" t="s">
        <v>8</v>
      </c>
      <c r="DE116" s="7" t="s">
        <v>31</v>
      </c>
      <c r="DF116" s="7" t="s">
        <v>16</v>
      </c>
      <c r="DG116" s="7" t="s">
        <v>62</v>
      </c>
      <c r="DH116" s="7" t="s">
        <v>63</v>
      </c>
      <c r="DI116" s="7" t="s">
        <v>0</v>
      </c>
      <c r="DJ116" s="7" t="s">
        <v>0</v>
      </c>
      <c r="DK116" s="7" t="s">
        <v>61</v>
      </c>
      <c r="DL116" s="7" t="s">
        <v>62</v>
      </c>
      <c r="DM116" s="7" t="s">
        <v>31</v>
      </c>
      <c r="DN116" s="7" t="s">
        <v>41</v>
      </c>
      <c r="DO116" s="7" t="s">
        <v>47</v>
      </c>
      <c r="DP116" s="7" t="s">
        <v>18</v>
      </c>
      <c r="DQ116" s="7" t="s">
        <v>6</v>
      </c>
      <c r="DR116" s="7" t="s">
        <v>10</v>
      </c>
      <c r="DS116" s="7" t="s">
        <v>57</v>
      </c>
      <c r="DT116" s="7" t="s">
        <v>16</v>
      </c>
      <c r="DU116" s="7" t="s">
        <v>4</v>
      </c>
      <c r="DV116" s="7" t="s">
        <v>31</v>
      </c>
      <c r="DW116" s="7" t="s">
        <v>31</v>
      </c>
      <c r="DX116" s="7" t="s">
        <v>6</v>
      </c>
      <c r="DY116" s="7" t="s">
        <v>6</v>
      </c>
      <c r="DZ116" s="7" t="s">
        <v>12</v>
      </c>
      <c r="EA116" s="7" t="s">
        <v>16</v>
      </c>
      <c r="EB116" s="7" t="s">
        <v>12</v>
      </c>
      <c r="EC116" s="7" t="s">
        <v>18</v>
      </c>
      <c r="ED116" s="7" t="s">
        <v>57</v>
      </c>
      <c r="EE116" s="7" t="s">
        <v>24</v>
      </c>
      <c r="EF116" s="7" t="s">
        <v>24</v>
      </c>
      <c r="EG116" s="7" t="s">
        <v>24</v>
      </c>
      <c r="EH116" s="7" t="s">
        <v>56</v>
      </c>
      <c r="EI116" s="7" t="s">
        <v>24</v>
      </c>
      <c r="EJ116" s="7" t="s">
        <v>24</v>
      </c>
    </row>
    <row r="117" spans="1:140" ht="12.75" x14ac:dyDescent="0.2">
      <c r="A117" s="12">
        <v>92</v>
      </c>
      <c r="B117" s="8" t="s">
        <v>12</v>
      </c>
      <c r="C117" s="7" t="s">
        <v>94</v>
      </c>
      <c r="D117" s="7" t="s">
        <v>107</v>
      </c>
      <c r="E117" s="7" t="s">
        <v>103</v>
      </c>
      <c r="F117" s="7" t="s">
        <v>102</v>
      </c>
      <c r="G117" s="7" t="s">
        <v>90</v>
      </c>
      <c r="H117" s="7" t="s">
        <v>120</v>
      </c>
      <c r="I117" s="7" t="s">
        <v>119</v>
      </c>
      <c r="J117" s="7" t="s">
        <v>106</v>
      </c>
      <c r="K117" s="7" t="s">
        <v>47</v>
      </c>
      <c r="L117" s="7" t="s">
        <v>126</v>
      </c>
      <c r="M117" s="7" t="s">
        <v>9</v>
      </c>
      <c r="N117" s="7" t="s">
        <v>126</v>
      </c>
      <c r="O117" s="7" t="s">
        <v>126</v>
      </c>
      <c r="P117" s="7" t="s">
        <v>106</v>
      </c>
      <c r="Q117" s="7" t="s">
        <v>106</v>
      </c>
      <c r="R117" s="7" t="s">
        <v>107</v>
      </c>
      <c r="S117" s="7" t="s">
        <v>134</v>
      </c>
      <c r="T117" s="7" t="s">
        <v>103</v>
      </c>
      <c r="U117" s="7" t="s">
        <v>134</v>
      </c>
      <c r="V117" s="7" t="s">
        <v>107</v>
      </c>
      <c r="W117" s="7" t="s">
        <v>106</v>
      </c>
      <c r="X117" s="7" t="s">
        <v>41</v>
      </c>
      <c r="Y117" s="7" t="s">
        <v>37</v>
      </c>
      <c r="Z117" s="7" t="s">
        <v>136</v>
      </c>
      <c r="AA117" s="7" t="s">
        <v>123</v>
      </c>
      <c r="AB117" s="7" t="s">
        <v>94</v>
      </c>
      <c r="AC117" s="7" t="s">
        <v>102</v>
      </c>
      <c r="AD117" s="7" t="s">
        <v>19</v>
      </c>
      <c r="AE117" s="7" t="s">
        <v>53</v>
      </c>
      <c r="AF117" s="7" t="s">
        <v>126</v>
      </c>
      <c r="AG117" s="7" t="s">
        <v>123</v>
      </c>
      <c r="AH117" s="7" t="s">
        <v>8</v>
      </c>
      <c r="AI117" s="7" t="s">
        <v>120</v>
      </c>
      <c r="AJ117" s="7" t="s">
        <v>59</v>
      </c>
      <c r="AK117" s="7" t="s">
        <v>59</v>
      </c>
      <c r="AL117" s="7" t="s">
        <v>119</v>
      </c>
      <c r="AM117" s="7" t="s">
        <v>119</v>
      </c>
      <c r="AN117" s="7" t="s">
        <v>0</v>
      </c>
      <c r="AO117" s="7" t="s">
        <v>16</v>
      </c>
      <c r="AP117" s="7" t="s">
        <v>37</v>
      </c>
      <c r="AQ117" s="7" t="s">
        <v>8</v>
      </c>
      <c r="AR117" s="7" t="s">
        <v>19</v>
      </c>
      <c r="AS117" s="7" t="s">
        <v>8</v>
      </c>
      <c r="AT117" s="7" t="s">
        <v>8</v>
      </c>
      <c r="AU117" s="7" t="s">
        <v>0</v>
      </c>
      <c r="AV117" s="7" t="s">
        <v>120</v>
      </c>
      <c r="AW117" s="7" t="s">
        <v>63</v>
      </c>
      <c r="AX117" s="7" t="s">
        <v>63</v>
      </c>
      <c r="AY117" s="7" t="s">
        <v>18</v>
      </c>
      <c r="AZ117" s="7" t="s">
        <v>64</v>
      </c>
      <c r="BA117" s="7" t="s">
        <v>8</v>
      </c>
      <c r="BB117" s="7" t="s">
        <v>59</v>
      </c>
      <c r="BC117" s="7" t="s">
        <v>41</v>
      </c>
      <c r="BD117" s="7" t="s">
        <v>41</v>
      </c>
      <c r="BE117" s="7" t="s">
        <v>8</v>
      </c>
      <c r="BF117" s="7" t="s">
        <v>32</v>
      </c>
      <c r="BG117" s="7" t="s">
        <v>32</v>
      </c>
      <c r="BH117" s="7" t="s">
        <v>32</v>
      </c>
      <c r="BI117" s="7" t="s">
        <v>32</v>
      </c>
      <c r="BJ117" s="7" t="s">
        <v>59</v>
      </c>
      <c r="BK117" s="7" t="s">
        <v>10</v>
      </c>
      <c r="BL117" s="7" t="s">
        <v>18</v>
      </c>
      <c r="BM117" s="7" t="s">
        <v>123</v>
      </c>
      <c r="BN117" s="7" t="s">
        <v>0</v>
      </c>
      <c r="BO117" s="7" t="s">
        <v>64</v>
      </c>
      <c r="BP117" s="7" t="s">
        <v>29</v>
      </c>
      <c r="BQ117" s="7" t="s">
        <v>39</v>
      </c>
      <c r="BR117" s="7" t="s">
        <v>13</v>
      </c>
      <c r="BS117" s="7" t="s">
        <v>24</v>
      </c>
      <c r="BT117" s="7" t="s">
        <v>19</v>
      </c>
      <c r="BU117" s="7" t="s">
        <v>39</v>
      </c>
      <c r="BV117" s="7" t="s">
        <v>19</v>
      </c>
      <c r="BW117" s="7" t="s">
        <v>136</v>
      </c>
      <c r="BX117" s="7" t="s">
        <v>41</v>
      </c>
      <c r="BY117" s="7" t="s">
        <v>64</v>
      </c>
      <c r="BZ117" s="7" t="s">
        <v>64</v>
      </c>
      <c r="CA117" s="7" t="s">
        <v>27</v>
      </c>
      <c r="CB117" s="7" t="s">
        <v>27</v>
      </c>
      <c r="CC117" s="7" t="s">
        <v>47</v>
      </c>
      <c r="CD117" s="7" t="s">
        <v>19</v>
      </c>
      <c r="CE117" s="7" t="s">
        <v>39</v>
      </c>
      <c r="CF117" s="7" t="s">
        <v>8</v>
      </c>
      <c r="CG117" s="7" t="s">
        <v>90</v>
      </c>
      <c r="CH117" s="7" t="s">
        <v>58</v>
      </c>
      <c r="CI117" s="7" t="s">
        <v>62</v>
      </c>
      <c r="CJ117" s="7" t="s">
        <v>23</v>
      </c>
      <c r="CK117" s="7" t="s">
        <v>24</v>
      </c>
      <c r="CL117" s="7" t="s">
        <v>16</v>
      </c>
      <c r="CM117" s="7" t="s">
        <v>4</v>
      </c>
      <c r="CN117" s="7" t="s">
        <v>47</v>
      </c>
      <c r="CO117" s="7" t="s">
        <v>48</v>
      </c>
      <c r="CP117" s="7" t="s">
        <v>53</v>
      </c>
      <c r="CQ117" s="7" t="s">
        <v>31</v>
      </c>
      <c r="CR117" s="7" t="s">
        <v>27</v>
      </c>
      <c r="CS117" s="7" t="s">
        <v>9</v>
      </c>
      <c r="CT117" s="7" t="s">
        <v>118</v>
      </c>
      <c r="CU117" s="7" t="s">
        <v>118</v>
      </c>
      <c r="CV117" s="7" t="s">
        <v>18</v>
      </c>
      <c r="CW117" s="7" t="s">
        <v>44</v>
      </c>
      <c r="CX117" s="7" t="s">
        <v>4</v>
      </c>
      <c r="CY117" s="7" t="s">
        <v>58</v>
      </c>
      <c r="CZ117" s="7" t="s">
        <v>57</v>
      </c>
      <c r="DA117" s="7" t="s">
        <v>57</v>
      </c>
      <c r="DB117" s="7" t="s">
        <v>19</v>
      </c>
      <c r="DC117" s="7" t="s">
        <v>19</v>
      </c>
      <c r="DD117" s="7" t="s">
        <v>43</v>
      </c>
      <c r="DE117" s="7" t="s">
        <v>10</v>
      </c>
      <c r="DF117" s="7" t="s">
        <v>24</v>
      </c>
      <c r="DG117" s="7" t="s">
        <v>31</v>
      </c>
      <c r="DH117" s="7" t="s">
        <v>0</v>
      </c>
      <c r="DI117" s="7" t="s">
        <v>11</v>
      </c>
      <c r="DJ117" s="7" t="s">
        <v>57</v>
      </c>
      <c r="DK117" s="7" t="s">
        <v>31</v>
      </c>
      <c r="DL117" s="7" t="s">
        <v>31</v>
      </c>
      <c r="DM117" s="7" t="s">
        <v>12</v>
      </c>
      <c r="DN117" s="7" t="s">
        <v>48</v>
      </c>
      <c r="DO117" s="7" t="s">
        <v>32</v>
      </c>
      <c r="DP117" s="7" t="s">
        <v>12</v>
      </c>
      <c r="DQ117" s="7" t="s">
        <v>20</v>
      </c>
      <c r="DR117" s="7" t="s">
        <v>6</v>
      </c>
      <c r="DS117" s="7" t="s">
        <v>6</v>
      </c>
      <c r="DT117" s="7" t="s">
        <v>56</v>
      </c>
      <c r="DU117" s="7" t="s">
        <v>27</v>
      </c>
      <c r="DV117" s="7" t="s">
        <v>11</v>
      </c>
      <c r="DW117" s="7" t="s">
        <v>10</v>
      </c>
      <c r="DX117" s="7" t="s">
        <v>20</v>
      </c>
      <c r="DY117" s="7" t="s">
        <v>20</v>
      </c>
      <c r="DZ117" s="7" t="s">
        <v>24</v>
      </c>
      <c r="EA117" s="7" t="s">
        <v>56</v>
      </c>
      <c r="EB117" s="7" t="s">
        <v>24</v>
      </c>
      <c r="EC117" s="7" t="s">
        <v>16</v>
      </c>
      <c r="ED117" s="7" t="s">
        <v>44</v>
      </c>
      <c r="EE117" s="7" t="s">
        <v>20</v>
      </c>
      <c r="EF117" s="7" t="s">
        <v>44</v>
      </c>
      <c r="EG117" s="7" t="s">
        <v>44</v>
      </c>
      <c r="EH117" s="7" t="s">
        <v>44</v>
      </c>
      <c r="EI117" s="7" t="s">
        <v>44</v>
      </c>
      <c r="EJ117" s="7" t="s">
        <v>44</v>
      </c>
    </row>
    <row r="118" spans="1:140" ht="12.75" x14ac:dyDescent="0.2">
      <c r="A118" s="12">
        <v>93</v>
      </c>
      <c r="B118" s="8" t="s">
        <v>137</v>
      </c>
      <c r="C118" s="7" t="s">
        <v>86</v>
      </c>
      <c r="D118" s="7" t="s">
        <v>86</v>
      </c>
      <c r="E118" s="7" t="s">
        <v>76</v>
      </c>
      <c r="F118" s="7" t="s">
        <v>121</v>
      </c>
      <c r="G118" s="7" t="s">
        <v>100</v>
      </c>
      <c r="H118" s="7" t="s">
        <v>72</v>
      </c>
      <c r="I118" s="7" t="s">
        <v>100</v>
      </c>
      <c r="J118" s="7" t="s">
        <v>122</v>
      </c>
      <c r="K118" s="7" t="s">
        <v>116</v>
      </c>
      <c r="L118" s="7" t="s">
        <v>129</v>
      </c>
      <c r="M118" s="7" t="s">
        <v>47</v>
      </c>
      <c r="N118" s="7" t="s">
        <v>85</v>
      </c>
      <c r="O118" s="7" t="s">
        <v>129</v>
      </c>
      <c r="P118" s="7" t="s">
        <v>122</v>
      </c>
      <c r="Q118" s="7" t="s">
        <v>122</v>
      </c>
      <c r="R118" s="7" t="s">
        <v>121</v>
      </c>
      <c r="S118" s="7" t="s">
        <v>100</v>
      </c>
      <c r="T118" s="7" t="s">
        <v>83</v>
      </c>
      <c r="U118" s="7" t="s">
        <v>85</v>
      </c>
      <c r="V118" s="7" t="s">
        <v>86</v>
      </c>
      <c r="W118" s="7" t="s">
        <v>122</v>
      </c>
      <c r="X118" s="7" t="s">
        <v>91</v>
      </c>
      <c r="Y118" s="7" t="s">
        <v>108</v>
      </c>
      <c r="Z118" s="7" t="s">
        <v>122</v>
      </c>
      <c r="AA118" s="7" t="s">
        <v>84</v>
      </c>
      <c r="AB118" s="7" t="s">
        <v>83</v>
      </c>
      <c r="AC118" s="7" t="s">
        <v>121</v>
      </c>
      <c r="AD118" s="7" t="s">
        <v>103</v>
      </c>
      <c r="AE118" s="7" t="s">
        <v>113</v>
      </c>
      <c r="AF118" s="7" t="s">
        <v>129</v>
      </c>
      <c r="AG118" s="7" t="s">
        <v>84</v>
      </c>
      <c r="AH118" s="7" t="s">
        <v>111</v>
      </c>
      <c r="AI118" s="7" t="s">
        <v>125</v>
      </c>
      <c r="AJ118" s="7" t="s">
        <v>112</v>
      </c>
      <c r="AK118" s="7" t="s">
        <v>115</v>
      </c>
      <c r="AL118" s="7" t="s">
        <v>121</v>
      </c>
      <c r="AM118" s="7" t="s">
        <v>121</v>
      </c>
      <c r="AN118" s="7" t="s">
        <v>59</v>
      </c>
      <c r="AO118" s="7" t="s">
        <v>32</v>
      </c>
      <c r="AP118" s="7" t="s">
        <v>96</v>
      </c>
      <c r="AQ118" s="7" t="s">
        <v>111</v>
      </c>
      <c r="AR118" s="7" t="s">
        <v>101</v>
      </c>
      <c r="AS118" s="7" t="s">
        <v>111</v>
      </c>
      <c r="AT118" s="7" t="s">
        <v>127</v>
      </c>
      <c r="AU118" s="7" t="s">
        <v>53</v>
      </c>
      <c r="AV118" s="7" t="s">
        <v>125</v>
      </c>
      <c r="AW118" s="7" t="s">
        <v>106</v>
      </c>
      <c r="AX118" s="7" t="s">
        <v>136</v>
      </c>
      <c r="AY118" s="7" t="s">
        <v>41</v>
      </c>
      <c r="AZ118" s="7" t="s">
        <v>102</v>
      </c>
      <c r="BA118" s="7" t="s">
        <v>127</v>
      </c>
      <c r="BB118" s="7" t="s">
        <v>112</v>
      </c>
      <c r="BC118" s="7" t="s">
        <v>131</v>
      </c>
      <c r="BD118" s="7" t="s">
        <v>91</v>
      </c>
      <c r="BE118" s="7" t="s">
        <v>111</v>
      </c>
      <c r="BF118" s="7" t="s">
        <v>138</v>
      </c>
      <c r="BG118" s="7" t="s">
        <v>138</v>
      </c>
      <c r="BH118" s="7" t="s">
        <v>130</v>
      </c>
      <c r="BI118" s="7" t="s">
        <v>138</v>
      </c>
      <c r="BJ118" s="7" t="s">
        <v>112</v>
      </c>
      <c r="BK118" s="7" t="s">
        <v>48</v>
      </c>
      <c r="BL118" s="7" t="s">
        <v>47</v>
      </c>
      <c r="BM118" s="7" t="s">
        <v>84</v>
      </c>
      <c r="BN118" s="7" t="s">
        <v>53</v>
      </c>
      <c r="BO118" s="7" t="s">
        <v>102</v>
      </c>
      <c r="BP118" s="7" t="s">
        <v>120</v>
      </c>
      <c r="BQ118" s="7" t="s">
        <v>90</v>
      </c>
      <c r="BR118" s="7" t="s">
        <v>32</v>
      </c>
      <c r="BS118" s="7" t="s">
        <v>19</v>
      </c>
      <c r="BT118" s="7" t="s">
        <v>101</v>
      </c>
      <c r="BU118" s="7" t="s">
        <v>134</v>
      </c>
      <c r="BV118" s="7" t="s">
        <v>94</v>
      </c>
      <c r="BW118" s="7" t="s">
        <v>96</v>
      </c>
      <c r="BX118" s="7" t="s">
        <v>115</v>
      </c>
      <c r="BY118" s="7" t="s">
        <v>107</v>
      </c>
      <c r="BZ118" s="7" t="s">
        <v>107</v>
      </c>
      <c r="CA118" s="7" t="s">
        <v>37</v>
      </c>
      <c r="CB118" s="7" t="s">
        <v>37</v>
      </c>
      <c r="CC118" s="7" t="s">
        <v>91</v>
      </c>
      <c r="CD118" s="7" t="s">
        <v>103</v>
      </c>
      <c r="CE118" s="7" t="s">
        <v>134</v>
      </c>
      <c r="CF118" s="7" t="s">
        <v>111</v>
      </c>
      <c r="CG118" s="7" t="s">
        <v>100</v>
      </c>
      <c r="CH118" s="7" t="s">
        <v>123</v>
      </c>
      <c r="CI118" s="7" t="s">
        <v>118</v>
      </c>
      <c r="CJ118" s="7" t="s">
        <v>123</v>
      </c>
      <c r="CK118" s="7" t="s">
        <v>19</v>
      </c>
      <c r="CL118" s="7" t="s">
        <v>32</v>
      </c>
      <c r="CM118" s="7" t="s">
        <v>126</v>
      </c>
      <c r="CN118" s="7" t="s">
        <v>116</v>
      </c>
      <c r="CO118" s="7" t="s">
        <v>137</v>
      </c>
      <c r="CP118" s="7" t="s">
        <v>113</v>
      </c>
      <c r="CQ118" s="7" t="s">
        <v>59</v>
      </c>
      <c r="CR118" s="7" t="s">
        <v>37</v>
      </c>
      <c r="CS118" s="7" t="s">
        <v>47</v>
      </c>
      <c r="CT118" s="7" t="s">
        <v>109</v>
      </c>
      <c r="CU118" s="7" t="s">
        <v>84</v>
      </c>
      <c r="CV118" s="7" t="s">
        <v>41</v>
      </c>
      <c r="CW118" s="7" t="s">
        <v>43</v>
      </c>
      <c r="CX118" s="7" t="s">
        <v>126</v>
      </c>
      <c r="CY118" s="7" t="s">
        <v>120</v>
      </c>
      <c r="CZ118" s="7" t="s">
        <v>8</v>
      </c>
      <c r="DA118" s="7" t="s">
        <v>8</v>
      </c>
      <c r="DB118" s="7" t="s">
        <v>103</v>
      </c>
      <c r="DC118" s="7" t="s">
        <v>94</v>
      </c>
      <c r="DD118" s="7" t="s">
        <v>119</v>
      </c>
      <c r="DE118" s="7" t="s">
        <v>48</v>
      </c>
      <c r="DF118" s="7" t="s">
        <v>19</v>
      </c>
      <c r="DG118" s="7" t="s">
        <v>41</v>
      </c>
      <c r="DH118" s="7" t="s">
        <v>59</v>
      </c>
      <c r="DI118" s="7" t="s">
        <v>8</v>
      </c>
      <c r="DJ118" s="7" t="s">
        <v>8</v>
      </c>
      <c r="DK118" s="7" t="s">
        <v>59</v>
      </c>
      <c r="DL118" s="7" t="s">
        <v>41</v>
      </c>
      <c r="DM118" s="7" t="s">
        <v>48</v>
      </c>
      <c r="DN118" s="7" t="s">
        <v>137</v>
      </c>
      <c r="DO118" s="7" t="s">
        <v>130</v>
      </c>
      <c r="DP118" s="7" t="s">
        <v>48</v>
      </c>
      <c r="DQ118" s="7" t="s">
        <v>58</v>
      </c>
      <c r="DR118" s="7" t="s">
        <v>19</v>
      </c>
      <c r="DS118" s="7" t="s">
        <v>64</v>
      </c>
      <c r="DT118" s="7" t="s">
        <v>8</v>
      </c>
      <c r="DU118" s="7" t="s">
        <v>136</v>
      </c>
      <c r="DV118" s="7" t="s">
        <v>8</v>
      </c>
      <c r="DW118" s="7" t="s">
        <v>8</v>
      </c>
      <c r="DX118" s="7" t="s">
        <v>4</v>
      </c>
      <c r="DY118" s="7" t="s">
        <v>58</v>
      </c>
      <c r="DZ118" s="7" t="s">
        <v>19</v>
      </c>
      <c r="EA118" s="7" t="s">
        <v>19</v>
      </c>
      <c r="EB118" s="7" t="s">
        <v>19</v>
      </c>
      <c r="EC118" s="7" t="s">
        <v>32</v>
      </c>
      <c r="ED118" s="7" t="s">
        <v>43</v>
      </c>
      <c r="EE118" s="7" t="s">
        <v>4</v>
      </c>
      <c r="EF118" s="7" t="s">
        <v>39</v>
      </c>
      <c r="EG118" s="7" t="s">
        <v>4</v>
      </c>
      <c r="EH118" s="7" t="s">
        <v>39</v>
      </c>
      <c r="EI118" s="7" t="s">
        <v>39</v>
      </c>
      <c r="EJ118" s="7" t="s">
        <v>39</v>
      </c>
    </row>
    <row r="119" spans="1:140" ht="12.75" x14ac:dyDescent="0.2">
      <c r="A119" s="12">
        <v>94</v>
      </c>
      <c r="B119" s="8" t="s">
        <v>138</v>
      </c>
      <c r="C119" s="7" t="s">
        <v>76</v>
      </c>
      <c r="D119" s="7" t="s">
        <v>83</v>
      </c>
      <c r="E119" s="7" t="s">
        <v>132</v>
      </c>
      <c r="F119" s="7" t="s">
        <v>86</v>
      </c>
      <c r="G119" s="7" t="s">
        <v>121</v>
      </c>
      <c r="H119" s="7" t="s">
        <v>129</v>
      </c>
      <c r="I119" s="7" t="s">
        <v>121</v>
      </c>
      <c r="J119" s="7" t="s">
        <v>84</v>
      </c>
      <c r="K119" s="7" t="s">
        <v>108</v>
      </c>
      <c r="L119" s="7" t="s">
        <v>85</v>
      </c>
      <c r="M119" s="7" t="s">
        <v>37</v>
      </c>
      <c r="N119" s="7" t="s">
        <v>100</v>
      </c>
      <c r="O119" s="7" t="s">
        <v>100</v>
      </c>
      <c r="P119" s="7" t="s">
        <v>84</v>
      </c>
      <c r="Q119" s="7" t="s">
        <v>84</v>
      </c>
      <c r="R119" s="7" t="s">
        <v>83</v>
      </c>
      <c r="S119" s="7" t="s">
        <v>121</v>
      </c>
      <c r="T119" s="7" t="s">
        <v>71</v>
      </c>
      <c r="U119" s="7" t="s">
        <v>100</v>
      </c>
      <c r="V119" s="7" t="s">
        <v>83</v>
      </c>
      <c r="W119" s="7" t="s">
        <v>109</v>
      </c>
      <c r="X119" s="7" t="s">
        <v>116</v>
      </c>
      <c r="Y119" s="7" t="s">
        <v>96</v>
      </c>
      <c r="Z119" s="7" t="s">
        <v>122</v>
      </c>
      <c r="AA119" s="7" t="s">
        <v>125</v>
      </c>
      <c r="AB119" s="7" t="s">
        <v>71</v>
      </c>
      <c r="AC119" s="7" t="s">
        <v>86</v>
      </c>
      <c r="AD119" s="7" t="s">
        <v>127</v>
      </c>
      <c r="AE119" s="7" t="s">
        <v>112</v>
      </c>
      <c r="AF119" s="7" t="s">
        <v>85</v>
      </c>
      <c r="AG119" s="7" t="s">
        <v>125</v>
      </c>
      <c r="AH119" s="7" t="s">
        <v>111</v>
      </c>
      <c r="AI119" s="7" t="s">
        <v>129</v>
      </c>
      <c r="AJ119" s="7" t="s">
        <v>131</v>
      </c>
      <c r="AK119" s="7" t="s">
        <v>91</v>
      </c>
      <c r="AL119" s="7" t="s">
        <v>121</v>
      </c>
      <c r="AM119" s="7" t="s">
        <v>86</v>
      </c>
      <c r="AN119" s="7" t="s">
        <v>59</v>
      </c>
      <c r="AO119" s="7" t="s">
        <v>53</v>
      </c>
      <c r="AP119" s="7" t="s">
        <v>122</v>
      </c>
      <c r="AQ119" s="7" t="s">
        <v>137</v>
      </c>
      <c r="AR119" s="7" t="s">
        <v>111</v>
      </c>
      <c r="AS119" s="7" t="s">
        <v>111</v>
      </c>
      <c r="AT119" s="7" t="s">
        <v>111</v>
      </c>
      <c r="AU119" s="7" t="s">
        <v>59</v>
      </c>
      <c r="AV119" s="7" t="s">
        <v>129</v>
      </c>
      <c r="AW119" s="7" t="s">
        <v>118</v>
      </c>
      <c r="AX119" s="7" t="s">
        <v>106</v>
      </c>
      <c r="AY119" s="7" t="s">
        <v>47</v>
      </c>
      <c r="AZ119" s="7" t="s">
        <v>107</v>
      </c>
      <c r="BA119" s="7" t="s">
        <v>111</v>
      </c>
      <c r="BB119" s="7" t="s">
        <v>115</v>
      </c>
      <c r="BC119" s="7" t="s">
        <v>91</v>
      </c>
      <c r="BD119" s="7" t="s">
        <v>108</v>
      </c>
      <c r="BE119" s="7" t="s">
        <v>137</v>
      </c>
      <c r="BF119" s="7" t="s">
        <v>113</v>
      </c>
      <c r="BG119" s="7" t="s">
        <v>113</v>
      </c>
      <c r="BH119" s="7" t="s">
        <v>138</v>
      </c>
      <c r="BI119" s="7" t="s">
        <v>112</v>
      </c>
      <c r="BJ119" s="7" t="s">
        <v>115</v>
      </c>
      <c r="BK119" s="7" t="s">
        <v>32</v>
      </c>
      <c r="BL119" s="7" t="s">
        <v>37</v>
      </c>
      <c r="BM119" s="7" t="s">
        <v>72</v>
      </c>
      <c r="BN119" s="7" t="s">
        <v>59</v>
      </c>
      <c r="BO119" s="7" t="s">
        <v>94</v>
      </c>
      <c r="BP119" s="7" t="s">
        <v>126</v>
      </c>
      <c r="BQ119" s="7" t="s">
        <v>102</v>
      </c>
      <c r="BR119" s="7" t="s">
        <v>32</v>
      </c>
      <c r="BS119" s="7" t="s">
        <v>8</v>
      </c>
      <c r="BT119" s="7" t="s">
        <v>111</v>
      </c>
      <c r="BU119" s="7" t="s">
        <v>119</v>
      </c>
      <c r="BV119" s="7" t="s">
        <v>103</v>
      </c>
      <c r="BW119" s="7" t="s">
        <v>122</v>
      </c>
      <c r="BX119" s="7" t="s">
        <v>91</v>
      </c>
      <c r="BY119" s="7" t="s">
        <v>103</v>
      </c>
      <c r="BZ119" s="7" t="s">
        <v>94</v>
      </c>
      <c r="CA119" s="7" t="s">
        <v>106</v>
      </c>
      <c r="CB119" s="7" t="s">
        <v>136</v>
      </c>
      <c r="CC119" s="7" t="s">
        <v>108</v>
      </c>
      <c r="CD119" s="7" t="s">
        <v>101</v>
      </c>
      <c r="CE119" s="7" t="s">
        <v>119</v>
      </c>
      <c r="CF119" s="7" t="s">
        <v>137</v>
      </c>
      <c r="CG119" s="7" t="s">
        <v>121</v>
      </c>
      <c r="CH119" s="7" t="s">
        <v>120</v>
      </c>
      <c r="CI119" s="7" t="s">
        <v>123</v>
      </c>
      <c r="CJ119" s="7" t="s">
        <v>120</v>
      </c>
      <c r="CK119" s="7" t="s">
        <v>19</v>
      </c>
      <c r="CL119" s="7" t="s">
        <v>53</v>
      </c>
      <c r="CM119" s="7" t="s">
        <v>126</v>
      </c>
      <c r="CN119" s="7" t="s">
        <v>96</v>
      </c>
      <c r="CO119" s="7" t="s">
        <v>138</v>
      </c>
      <c r="CP119" s="7" t="s">
        <v>112</v>
      </c>
      <c r="CQ119" s="7" t="s">
        <v>41</v>
      </c>
      <c r="CR119" s="7" t="s">
        <v>136</v>
      </c>
      <c r="CS119" s="7" t="s">
        <v>37</v>
      </c>
      <c r="CT119" s="7" t="s">
        <v>84</v>
      </c>
      <c r="CU119" s="7" t="s">
        <v>84</v>
      </c>
      <c r="CV119" s="7" t="s">
        <v>47</v>
      </c>
      <c r="CW119" s="7" t="s">
        <v>64</v>
      </c>
      <c r="CX119" s="7" t="s">
        <v>60</v>
      </c>
      <c r="CY119" s="7" t="s">
        <v>126</v>
      </c>
      <c r="CZ119" s="7" t="s">
        <v>8</v>
      </c>
      <c r="DA119" s="7" t="s">
        <v>8</v>
      </c>
      <c r="DB119" s="7" t="s">
        <v>101</v>
      </c>
      <c r="DC119" s="7" t="s">
        <v>103</v>
      </c>
      <c r="DD119" s="7" t="s">
        <v>107</v>
      </c>
      <c r="DE119" s="7" t="s">
        <v>48</v>
      </c>
      <c r="DF119" s="7" t="s">
        <v>8</v>
      </c>
      <c r="DG119" s="7" t="s">
        <v>41</v>
      </c>
      <c r="DH119" s="7" t="s">
        <v>41</v>
      </c>
      <c r="DI119" s="7" t="s">
        <v>48</v>
      </c>
      <c r="DJ119" s="7" t="s">
        <v>48</v>
      </c>
      <c r="DK119" s="7" t="s">
        <v>41</v>
      </c>
      <c r="DL119" s="7" t="s">
        <v>47</v>
      </c>
      <c r="DM119" s="7" t="s">
        <v>32</v>
      </c>
      <c r="DN119" s="7" t="s">
        <v>130</v>
      </c>
      <c r="DO119" s="7" t="s">
        <v>138</v>
      </c>
      <c r="DP119" s="7" t="s">
        <v>32</v>
      </c>
      <c r="DQ119" s="7" t="s">
        <v>29</v>
      </c>
      <c r="DR119" s="7" t="s">
        <v>19</v>
      </c>
      <c r="DS119" s="7" t="s">
        <v>64</v>
      </c>
      <c r="DT119" s="7" t="s">
        <v>8</v>
      </c>
      <c r="DU119" s="7" t="s">
        <v>106</v>
      </c>
      <c r="DV119" s="7" t="s">
        <v>48</v>
      </c>
      <c r="DW119" s="7" t="s">
        <v>48</v>
      </c>
      <c r="DX119" s="7" t="s">
        <v>39</v>
      </c>
      <c r="DY119" s="7" t="s">
        <v>4</v>
      </c>
      <c r="DZ119" s="7" t="s">
        <v>19</v>
      </c>
      <c r="EA119" s="7" t="s">
        <v>8</v>
      </c>
      <c r="EB119" s="7" t="s">
        <v>19</v>
      </c>
      <c r="EC119" s="7" t="s">
        <v>32</v>
      </c>
      <c r="ED119" s="7" t="s">
        <v>64</v>
      </c>
      <c r="EE119" s="7" t="s">
        <v>39</v>
      </c>
      <c r="EF119" s="7" t="s">
        <v>39</v>
      </c>
      <c r="EG119" s="7" t="s">
        <v>39</v>
      </c>
      <c r="EH119" s="7" t="s">
        <v>64</v>
      </c>
      <c r="EI119" s="7" t="s">
        <v>43</v>
      </c>
      <c r="EJ119" s="7" t="s">
        <v>39</v>
      </c>
    </row>
    <row r="120" spans="1:140" ht="12.75" x14ac:dyDescent="0.2">
      <c r="A120" s="12">
        <v>95</v>
      </c>
      <c r="B120" s="8" t="s">
        <v>13</v>
      </c>
      <c r="C120" s="7" t="s">
        <v>94</v>
      </c>
      <c r="D120" s="7" t="s">
        <v>94</v>
      </c>
      <c r="E120" s="7" t="s">
        <v>103</v>
      </c>
      <c r="F120" s="7" t="s">
        <v>102</v>
      </c>
      <c r="G120" s="7" t="s">
        <v>119</v>
      </c>
      <c r="H120" s="7" t="s">
        <v>126</v>
      </c>
      <c r="I120" s="7" t="s">
        <v>119</v>
      </c>
      <c r="J120" s="7" t="s">
        <v>118</v>
      </c>
      <c r="K120" s="7" t="s">
        <v>47</v>
      </c>
      <c r="L120" s="7" t="s">
        <v>126</v>
      </c>
      <c r="M120" s="7" t="s">
        <v>9</v>
      </c>
      <c r="N120" s="7" t="s">
        <v>134</v>
      </c>
      <c r="O120" s="7" t="s">
        <v>126</v>
      </c>
      <c r="P120" s="7" t="s">
        <v>106</v>
      </c>
      <c r="Q120" s="7" t="s">
        <v>106</v>
      </c>
      <c r="R120" s="7" t="s">
        <v>107</v>
      </c>
      <c r="S120" s="7" t="s">
        <v>90</v>
      </c>
      <c r="T120" s="7" t="s">
        <v>103</v>
      </c>
      <c r="U120" s="7" t="s">
        <v>134</v>
      </c>
      <c r="V120" s="7" t="s">
        <v>94</v>
      </c>
      <c r="W120" s="7" t="s">
        <v>106</v>
      </c>
      <c r="X120" s="7" t="s">
        <v>41</v>
      </c>
      <c r="Y120" s="7" t="s">
        <v>37</v>
      </c>
      <c r="Z120" s="7" t="s">
        <v>106</v>
      </c>
      <c r="AA120" s="7" t="s">
        <v>123</v>
      </c>
      <c r="AB120" s="7" t="s">
        <v>103</v>
      </c>
      <c r="AC120" s="7" t="s">
        <v>107</v>
      </c>
      <c r="AD120" s="7" t="s">
        <v>19</v>
      </c>
      <c r="AE120" s="7" t="s">
        <v>59</v>
      </c>
      <c r="AF120" s="7" t="s">
        <v>126</v>
      </c>
      <c r="AG120" s="7" t="s">
        <v>123</v>
      </c>
      <c r="AH120" s="7" t="s">
        <v>8</v>
      </c>
      <c r="AI120" s="7" t="s">
        <v>120</v>
      </c>
      <c r="AJ120" s="7" t="s">
        <v>59</v>
      </c>
      <c r="AK120" s="7" t="s">
        <v>41</v>
      </c>
      <c r="AL120" s="7" t="s">
        <v>102</v>
      </c>
      <c r="AM120" s="7" t="s">
        <v>102</v>
      </c>
      <c r="AN120" s="7" t="s">
        <v>0</v>
      </c>
      <c r="AO120" s="7" t="s">
        <v>16</v>
      </c>
      <c r="AP120" s="7" t="s">
        <v>37</v>
      </c>
      <c r="AQ120" s="7" t="s">
        <v>8</v>
      </c>
      <c r="AR120" s="7" t="s">
        <v>8</v>
      </c>
      <c r="AS120" s="7" t="s">
        <v>8</v>
      </c>
      <c r="AT120" s="7" t="s">
        <v>8</v>
      </c>
      <c r="AU120" s="7" t="s">
        <v>0</v>
      </c>
      <c r="AV120" s="7" t="s">
        <v>120</v>
      </c>
      <c r="AW120" s="7" t="s">
        <v>61</v>
      </c>
      <c r="AX120" s="7" t="s">
        <v>63</v>
      </c>
      <c r="AY120" s="7" t="s">
        <v>18</v>
      </c>
      <c r="AZ120" s="7" t="s">
        <v>64</v>
      </c>
      <c r="BA120" s="7" t="s">
        <v>8</v>
      </c>
      <c r="BB120" s="7" t="s">
        <v>59</v>
      </c>
      <c r="BC120" s="7" t="s">
        <v>41</v>
      </c>
      <c r="BD120" s="7" t="s">
        <v>47</v>
      </c>
      <c r="BE120" s="7" t="s">
        <v>48</v>
      </c>
      <c r="BF120" s="7" t="s">
        <v>32</v>
      </c>
      <c r="BG120" s="7" t="s">
        <v>32</v>
      </c>
      <c r="BH120" s="7" t="s">
        <v>32</v>
      </c>
      <c r="BI120" s="7" t="s">
        <v>53</v>
      </c>
      <c r="BJ120" s="7" t="s">
        <v>59</v>
      </c>
      <c r="BK120" s="7" t="s">
        <v>12</v>
      </c>
      <c r="BL120" s="7" t="s">
        <v>9</v>
      </c>
      <c r="BM120" s="7" t="s">
        <v>120</v>
      </c>
      <c r="BN120" s="7" t="s">
        <v>0</v>
      </c>
      <c r="BO120" s="7" t="s">
        <v>64</v>
      </c>
      <c r="BP120" s="7" t="s">
        <v>4</v>
      </c>
      <c r="BQ120" s="7" t="s">
        <v>43</v>
      </c>
      <c r="BR120" s="7" t="s">
        <v>16</v>
      </c>
      <c r="BS120" s="7" t="s">
        <v>56</v>
      </c>
      <c r="BT120" s="7" t="s">
        <v>19</v>
      </c>
      <c r="BU120" s="7" t="s">
        <v>39</v>
      </c>
      <c r="BV120" s="7" t="s">
        <v>19</v>
      </c>
      <c r="BW120" s="7" t="s">
        <v>136</v>
      </c>
      <c r="BX120" s="7" t="s">
        <v>41</v>
      </c>
      <c r="BY120" s="7" t="s">
        <v>19</v>
      </c>
      <c r="BZ120" s="7" t="s">
        <v>64</v>
      </c>
      <c r="CA120" s="7" t="s">
        <v>27</v>
      </c>
      <c r="CB120" s="7" t="s">
        <v>27</v>
      </c>
      <c r="CC120" s="7" t="s">
        <v>47</v>
      </c>
      <c r="CD120" s="7" t="s">
        <v>19</v>
      </c>
      <c r="CE120" s="7" t="s">
        <v>39</v>
      </c>
      <c r="CF120" s="7" t="s">
        <v>8</v>
      </c>
      <c r="CG120" s="7" t="s">
        <v>119</v>
      </c>
      <c r="CH120" s="7" t="s">
        <v>58</v>
      </c>
      <c r="CI120" s="7" t="s">
        <v>62</v>
      </c>
      <c r="CJ120" s="7" t="s">
        <v>58</v>
      </c>
      <c r="CK120" s="7" t="s">
        <v>24</v>
      </c>
      <c r="CL120" s="7" t="s">
        <v>16</v>
      </c>
      <c r="CM120" s="7" t="s">
        <v>4</v>
      </c>
      <c r="CN120" s="7" t="s">
        <v>47</v>
      </c>
      <c r="CO120" s="7" t="s">
        <v>32</v>
      </c>
      <c r="CP120" s="7" t="s">
        <v>53</v>
      </c>
      <c r="CQ120" s="7" t="s">
        <v>31</v>
      </c>
      <c r="CR120" s="7" t="s">
        <v>27</v>
      </c>
      <c r="CS120" s="7" t="s">
        <v>27</v>
      </c>
      <c r="CT120" s="7" t="s">
        <v>118</v>
      </c>
      <c r="CU120" s="7" t="s">
        <v>123</v>
      </c>
      <c r="CV120" s="7" t="s">
        <v>18</v>
      </c>
      <c r="CW120" s="7" t="s">
        <v>44</v>
      </c>
      <c r="CX120" s="7" t="s">
        <v>39</v>
      </c>
      <c r="CY120" s="7" t="s">
        <v>29</v>
      </c>
      <c r="CZ120" s="7" t="s">
        <v>57</v>
      </c>
      <c r="DA120" s="7" t="s">
        <v>57</v>
      </c>
      <c r="DB120" s="7" t="s">
        <v>19</v>
      </c>
      <c r="DC120" s="7" t="s">
        <v>19</v>
      </c>
      <c r="DD120" s="7" t="s">
        <v>64</v>
      </c>
      <c r="DE120" s="7" t="s">
        <v>10</v>
      </c>
      <c r="DF120" s="7" t="s">
        <v>24</v>
      </c>
      <c r="DG120" s="7" t="s">
        <v>31</v>
      </c>
      <c r="DH120" s="7" t="s">
        <v>31</v>
      </c>
      <c r="DI120" s="7" t="s">
        <v>11</v>
      </c>
      <c r="DJ120" s="7" t="s">
        <v>11</v>
      </c>
      <c r="DK120" s="7" t="s">
        <v>31</v>
      </c>
      <c r="DL120" s="7" t="s">
        <v>18</v>
      </c>
      <c r="DM120" s="7" t="s">
        <v>12</v>
      </c>
      <c r="DN120" s="7" t="s">
        <v>48</v>
      </c>
      <c r="DO120" s="7" t="s">
        <v>32</v>
      </c>
      <c r="DP120" s="7" t="s">
        <v>13</v>
      </c>
      <c r="DQ120" s="7" t="s">
        <v>20</v>
      </c>
      <c r="DR120" s="7" t="s">
        <v>24</v>
      </c>
      <c r="DS120" s="7" t="s">
        <v>6</v>
      </c>
      <c r="DT120" s="7" t="s">
        <v>57</v>
      </c>
      <c r="DU120" s="7" t="s">
        <v>63</v>
      </c>
      <c r="DV120" s="7" t="s">
        <v>10</v>
      </c>
      <c r="DW120" s="7" t="s">
        <v>10</v>
      </c>
      <c r="DX120" s="7" t="s">
        <v>20</v>
      </c>
      <c r="DY120" s="7" t="s">
        <v>20</v>
      </c>
      <c r="DZ120" s="7" t="s">
        <v>24</v>
      </c>
      <c r="EA120" s="7" t="s">
        <v>56</v>
      </c>
      <c r="EB120" s="7" t="s">
        <v>24</v>
      </c>
      <c r="EC120" s="7" t="s">
        <v>16</v>
      </c>
      <c r="ED120" s="7" t="s">
        <v>6</v>
      </c>
      <c r="EE120" s="7" t="s">
        <v>44</v>
      </c>
      <c r="EF120" s="7" t="s">
        <v>44</v>
      </c>
      <c r="EG120" s="7" t="s">
        <v>44</v>
      </c>
      <c r="EH120" s="7" t="s">
        <v>44</v>
      </c>
      <c r="EI120" s="7" t="s">
        <v>44</v>
      </c>
      <c r="EJ120" s="7" t="s">
        <v>44</v>
      </c>
    </row>
    <row r="121" spans="1:140" ht="12.75" x14ac:dyDescent="0.2">
      <c r="A121" s="12">
        <v>96</v>
      </c>
      <c r="B121" s="8" t="s">
        <v>38</v>
      </c>
      <c r="C121" s="7" t="s">
        <v>41</v>
      </c>
      <c r="D121" s="7" t="s">
        <v>41</v>
      </c>
      <c r="E121" s="7" t="s">
        <v>47</v>
      </c>
      <c r="F121" s="7" t="s">
        <v>59</v>
      </c>
      <c r="G121" s="7" t="s">
        <v>59</v>
      </c>
      <c r="H121" s="7" t="s">
        <v>32</v>
      </c>
      <c r="I121" s="7" t="s">
        <v>59</v>
      </c>
      <c r="J121" s="7" t="s">
        <v>8</v>
      </c>
      <c r="K121" s="7" t="s">
        <v>19</v>
      </c>
      <c r="L121" s="7" t="s">
        <v>32</v>
      </c>
      <c r="M121" s="7" t="s">
        <v>6</v>
      </c>
      <c r="N121" s="7" t="s">
        <v>32</v>
      </c>
      <c r="O121" s="7" t="s">
        <v>32</v>
      </c>
      <c r="P121" s="7" t="s">
        <v>8</v>
      </c>
      <c r="Q121" s="7" t="s">
        <v>8</v>
      </c>
      <c r="R121" s="7" t="s">
        <v>41</v>
      </c>
      <c r="S121" s="7" t="s">
        <v>53</v>
      </c>
      <c r="T121" s="7" t="s">
        <v>47</v>
      </c>
      <c r="U121" s="7" t="s">
        <v>53</v>
      </c>
      <c r="V121" s="7" t="s">
        <v>41</v>
      </c>
      <c r="W121" s="7" t="s">
        <v>8</v>
      </c>
      <c r="X121" s="7" t="s">
        <v>64</v>
      </c>
      <c r="Y121" s="7" t="s">
        <v>19</v>
      </c>
      <c r="Z121" s="7" t="s">
        <v>19</v>
      </c>
      <c r="AA121" s="7" t="s">
        <v>48</v>
      </c>
      <c r="AB121" s="7" t="s">
        <v>47</v>
      </c>
      <c r="AC121" s="7" t="s">
        <v>41</v>
      </c>
      <c r="AD121" s="7" t="s">
        <v>27</v>
      </c>
      <c r="AE121" s="7" t="s">
        <v>39</v>
      </c>
      <c r="AF121" s="7" t="s">
        <v>32</v>
      </c>
      <c r="AG121" s="7" t="s">
        <v>8</v>
      </c>
      <c r="AH121" s="7" t="s">
        <v>63</v>
      </c>
      <c r="AI121" s="7" t="s">
        <v>48</v>
      </c>
      <c r="AJ121" s="7" t="s">
        <v>39</v>
      </c>
      <c r="AK121" s="7" t="s">
        <v>43</v>
      </c>
      <c r="AL121" s="7" t="s">
        <v>59</v>
      </c>
      <c r="AM121" s="7" t="s">
        <v>59</v>
      </c>
      <c r="AN121" s="7" t="s">
        <v>44</v>
      </c>
      <c r="AO121" s="7" t="s">
        <v>20</v>
      </c>
      <c r="AP121" s="7" t="s">
        <v>19</v>
      </c>
      <c r="AQ121" s="7" t="s">
        <v>61</v>
      </c>
      <c r="AR121" s="7" t="s">
        <v>27</v>
      </c>
      <c r="AS121" s="7" t="s">
        <v>63</v>
      </c>
      <c r="AT121" s="7" t="s">
        <v>27</v>
      </c>
      <c r="AU121" s="7" t="s">
        <v>44</v>
      </c>
      <c r="AV121" s="7" t="s">
        <v>48</v>
      </c>
      <c r="AW121" s="7" t="s">
        <v>56</v>
      </c>
      <c r="AX121" s="7" t="s">
        <v>56</v>
      </c>
      <c r="AY121" s="7" t="s">
        <v>6</v>
      </c>
      <c r="AZ121" s="7" t="s">
        <v>31</v>
      </c>
      <c r="BA121" s="7" t="s">
        <v>27</v>
      </c>
      <c r="BB121" s="7" t="s">
        <v>39</v>
      </c>
      <c r="BC121" s="7" t="s">
        <v>64</v>
      </c>
      <c r="BD121" s="7" t="s">
        <v>64</v>
      </c>
      <c r="BE121" s="7" t="s">
        <v>62</v>
      </c>
      <c r="BF121" s="7" t="s">
        <v>4</v>
      </c>
      <c r="BG121" s="7" t="s">
        <v>4</v>
      </c>
      <c r="BH121" s="7" t="s">
        <v>58</v>
      </c>
      <c r="BI121" s="7" t="s">
        <v>4</v>
      </c>
      <c r="BJ121" s="7" t="s">
        <v>39</v>
      </c>
      <c r="BK121" s="7" t="s">
        <v>51</v>
      </c>
      <c r="BL121" s="7" t="s">
        <v>6</v>
      </c>
      <c r="BM121" s="7" t="s">
        <v>48</v>
      </c>
      <c r="BN121" s="7" t="s">
        <v>44</v>
      </c>
      <c r="BO121" s="7" t="s">
        <v>31</v>
      </c>
      <c r="BP121" s="7" t="s">
        <v>12</v>
      </c>
      <c r="BQ121" s="7" t="s">
        <v>0</v>
      </c>
      <c r="BR121" s="7" t="s">
        <v>20</v>
      </c>
      <c r="BS121" s="7" t="s">
        <v>50</v>
      </c>
      <c r="BT121" s="7" t="s">
        <v>27</v>
      </c>
      <c r="BU121" s="7" t="s">
        <v>0</v>
      </c>
      <c r="BV121" s="7" t="s">
        <v>18</v>
      </c>
      <c r="BW121" s="7" t="s">
        <v>19</v>
      </c>
      <c r="BX121" s="7" t="s">
        <v>43</v>
      </c>
      <c r="BY121" s="7" t="s">
        <v>18</v>
      </c>
      <c r="BZ121" s="7" t="s">
        <v>31</v>
      </c>
      <c r="CA121" s="7" t="s">
        <v>24</v>
      </c>
      <c r="CB121" s="7" t="s">
        <v>24</v>
      </c>
      <c r="CC121" s="7" t="s">
        <v>64</v>
      </c>
      <c r="CD121" s="7" t="s">
        <v>9</v>
      </c>
      <c r="CE121" s="7" t="s">
        <v>0</v>
      </c>
      <c r="CF121" s="7" t="s">
        <v>62</v>
      </c>
      <c r="CG121" s="7" t="s">
        <v>59</v>
      </c>
      <c r="CH121" s="7" t="s">
        <v>10</v>
      </c>
      <c r="CI121" s="7" t="s">
        <v>57</v>
      </c>
      <c r="CJ121" s="7" t="s">
        <v>11</v>
      </c>
      <c r="CK121" s="7" t="s">
        <v>50</v>
      </c>
      <c r="CL121" s="7" t="s">
        <v>20</v>
      </c>
      <c r="CM121" s="7" t="s">
        <v>16</v>
      </c>
      <c r="CN121" s="7" t="s">
        <v>19</v>
      </c>
      <c r="CO121" s="7" t="s">
        <v>58</v>
      </c>
      <c r="CP121" s="7" t="s">
        <v>39</v>
      </c>
      <c r="CQ121" s="7" t="s">
        <v>44</v>
      </c>
      <c r="CR121" s="7" t="s">
        <v>24</v>
      </c>
      <c r="CS121" s="7" t="s">
        <v>24</v>
      </c>
      <c r="CT121" s="7" t="s">
        <v>8</v>
      </c>
      <c r="CU121" s="7" t="s">
        <v>8</v>
      </c>
      <c r="CV121" s="7" t="s">
        <v>6</v>
      </c>
      <c r="CW121" s="7" t="s">
        <v>54</v>
      </c>
      <c r="CX121" s="7" t="s">
        <v>16</v>
      </c>
      <c r="CY121" s="7" t="s">
        <v>12</v>
      </c>
      <c r="CZ121" s="7" t="s">
        <v>51</v>
      </c>
      <c r="DA121" s="7" t="s">
        <v>50</v>
      </c>
      <c r="DB121" s="7" t="s">
        <v>9</v>
      </c>
      <c r="DC121" s="7" t="s">
        <v>18</v>
      </c>
      <c r="DD121" s="7" t="s">
        <v>31</v>
      </c>
      <c r="DE121" s="7" t="s">
        <v>51</v>
      </c>
      <c r="DF121" s="7" t="s">
        <v>50</v>
      </c>
      <c r="DG121" s="7" t="s">
        <v>44</v>
      </c>
      <c r="DH121" s="7" t="s">
        <v>44</v>
      </c>
      <c r="DI121" s="7" t="s">
        <v>51</v>
      </c>
      <c r="DJ121" s="7" t="s">
        <v>51</v>
      </c>
      <c r="DK121" s="7" t="s">
        <v>44</v>
      </c>
      <c r="DL121" s="7" t="s">
        <v>6</v>
      </c>
      <c r="DM121" s="7" t="s">
        <v>20</v>
      </c>
      <c r="DN121" s="7" t="s">
        <v>58</v>
      </c>
      <c r="DO121" s="7" t="s">
        <v>29</v>
      </c>
      <c r="DP121" s="7" t="s">
        <v>20</v>
      </c>
      <c r="DQ121" s="7" t="s">
        <v>38</v>
      </c>
      <c r="DR121" s="7" t="s">
        <v>50</v>
      </c>
      <c r="DS121" s="7" t="s">
        <v>54</v>
      </c>
      <c r="DT121" s="7" t="s">
        <v>50</v>
      </c>
      <c r="DU121" s="7" t="s">
        <v>24</v>
      </c>
      <c r="DV121" s="7" t="s">
        <v>51</v>
      </c>
      <c r="DW121" s="7" t="s">
        <v>51</v>
      </c>
      <c r="DX121" s="7" t="s">
        <v>54</v>
      </c>
      <c r="DY121" s="7" t="s">
        <v>38</v>
      </c>
      <c r="DZ121" s="7" t="s">
        <v>50</v>
      </c>
      <c r="EA121" s="7" t="s">
        <v>50</v>
      </c>
      <c r="EB121" s="7" t="s">
        <v>50</v>
      </c>
      <c r="EC121" s="7" t="s">
        <v>20</v>
      </c>
      <c r="ED121" s="7" t="s">
        <v>54</v>
      </c>
      <c r="EE121" s="7" t="s">
        <v>54</v>
      </c>
      <c r="EF121" s="7" t="s">
        <v>54</v>
      </c>
      <c r="EG121" s="7" t="s">
        <v>54</v>
      </c>
      <c r="EH121" s="7" t="s">
        <v>54</v>
      </c>
      <c r="EI121" s="7" t="s">
        <v>54</v>
      </c>
      <c r="EJ121" s="7" t="s">
        <v>54</v>
      </c>
    </row>
    <row r="122" spans="1:140" ht="12.75" x14ac:dyDescent="0.2">
      <c r="A122" s="12">
        <v>97</v>
      </c>
      <c r="B122" s="8" t="s">
        <v>20</v>
      </c>
      <c r="C122" s="7" t="s">
        <v>120</v>
      </c>
      <c r="D122" s="7" t="s">
        <v>120</v>
      </c>
      <c r="E122" s="7" t="s">
        <v>126</v>
      </c>
      <c r="F122" s="7" t="s">
        <v>123</v>
      </c>
      <c r="G122" s="7" t="s">
        <v>106</v>
      </c>
      <c r="H122" s="7" t="s">
        <v>37</v>
      </c>
      <c r="I122" s="7" t="s">
        <v>118</v>
      </c>
      <c r="J122" s="7" t="s">
        <v>59</v>
      </c>
      <c r="K122" s="7" t="s">
        <v>32</v>
      </c>
      <c r="L122" s="7" t="s">
        <v>37</v>
      </c>
      <c r="M122" s="7" t="s">
        <v>16</v>
      </c>
      <c r="N122" s="7" t="s">
        <v>136</v>
      </c>
      <c r="O122" s="7" t="s">
        <v>136</v>
      </c>
      <c r="P122" s="7" t="s">
        <v>59</v>
      </c>
      <c r="Q122" s="7" t="s">
        <v>59</v>
      </c>
      <c r="R122" s="7" t="s">
        <v>123</v>
      </c>
      <c r="S122" s="7" t="s">
        <v>106</v>
      </c>
      <c r="T122" s="7" t="s">
        <v>126</v>
      </c>
      <c r="U122" s="7" t="s">
        <v>106</v>
      </c>
      <c r="V122" s="7" t="s">
        <v>123</v>
      </c>
      <c r="W122" s="7" t="s">
        <v>59</v>
      </c>
      <c r="X122" s="7" t="s">
        <v>48</v>
      </c>
      <c r="Y122" s="7" t="s">
        <v>32</v>
      </c>
      <c r="Z122" s="7" t="s">
        <v>59</v>
      </c>
      <c r="AA122" s="7" t="s">
        <v>41</v>
      </c>
      <c r="AB122" s="7" t="s">
        <v>120</v>
      </c>
      <c r="AC122" s="7" t="s">
        <v>123</v>
      </c>
      <c r="AD122" s="7" t="s">
        <v>39</v>
      </c>
      <c r="AE122" s="7" t="s">
        <v>8</v>
      </c>
      <c r="AF122" s="7" t="s">
        <v>37</v>
      </c>
      <c r="AG122" s="7" t="s">
        <v>41</v>
      </c>
      <c r="AH122" s="7" t="s">
        <v>39</v>
      </c>
      <c r="AI122" s="7" t="s">
        <v>47</v>
      </c>
      <c r="AJ122" s="7" t="s">
        <v>8</v>
      </c>
      <c r="AK122" s="7" t="s">
        <v>8</v>
      </c>
      <c r="AL122" s="7" t="s">
        <v>118</v>
      </c>
      <c r="AM122" s="7" t="s">
        <v>118</v>
      </c>
      <c r="AN122" s="7" t="s">
        <v>57</v>
      </c>
      <c r="AO122" s="7" t="s">
        <v>24</v>
      </c>
      <c r="AP122" s="7" t="s">
        <v>32</v>
      </c>
      <c r="AQ122" s="7" t="s">
        <v>43</v>
      </c>
      <c r="AR122" s="7" t="s">
        <v>39</v>
      </c>
      <c r="AS122" s="7" t="s">
        <v>43</v>
      </c>
      <c r="AT122" s="7" t="s">
        <v>39</v>
      </c>
      <c r="AU122" s="7" t="s">
        <v>57</v>
      </c>
      <c r="AV122" s="7" t="s">
        <v>47</v>
      </c>
      <c r="AW122" s="7" t="s">
        <v>0</v>
      </c>
      <c r="AX122" s="7" t="s">
        <v>0</v>
      </c>
      <c r="AY122" s="7" t="s">
        <v>12</v>
      </c>
      <c r="AZ122" s="7" t="s">
        <v>23</v>
      </c>
      <c r="BA122" s="7" t="s">
        <v>39</v>
      </c>
      <c r="BB122" s="7" t="s">
        <v>8</v>
      </c>
      <c r="BC122" s="7" t="s">
        <v>48</v>
      </c>
      <c r="BD122" s="7" t="s">
        <v>48</v>
      </c>
      <c r="BE122" s="7" t="s">
        <v>64</v>
      </c>
      <c r="BF122" s="7" t="s">
        <v>19</v>
      </c>
      <c r="BG122" s="7" t="s">
        <v>19</v>
      </c>
      <c r="BH122" s="7" t="s">
        <v>19</v>
      </c>
      <c r="BI122" s="7" t="s">
        <v>19</v>
      </c>
      <c r="BJ122" s="7" t="s">
        <v>8</v>
      </c>
      <c r="BK122" s="7" t="s">
        <v>6</v>
      </c>
      <c r="BL122" s="7" t="s">
        <v>13</v>
      </c>
      <c r="BM122" s="7" t="s">
        <v>47</v>
      </c>
      <c r="BN122" s="7" t="s">
        <v>56</v>
      </c>
      <c r="BO122" s="7" t="s">
        <v>58</v>
      </c>
      <c r="BP122" s="7" t="s">
        <v>9</v>
      </c>
      <c r="BQ122" s="7" t="s">
        <v>62</v>
      </c>
      <c r="BR122" s="7" t="s">
        <v>24</v>
      </c>
      <c r="BS122" s="7" t="s">
        <v>44</v>
      </c>
      <c r="BT122" s="7" t="s">
        <v>39</v>
      </c>
      <c r="BU122" s="7" t="s">
        <v>63</v>
      </c>
      <c r="BV122" s="7" t="s">
        <v>29</v>
      </c>
      <c r="BW122" s="7" t="s">
        <v>53</v>
      </c>
      <c r="BX122" s="7" t="s">
        <v>48</v>
      </c>
      <c r="BY122" s="7" t="s">
        <v>58</v>
      </c>
      <c r="BZ122" s="7" t="s">
        <v>58</v>
      </c>
      <c r="CA122" s="7" t="s">
        <v>0</v>
      </c>
      <c r="CB122" s="7" t="s">
        <v>16</v>
      </c>
      <c r="CC122" s="7" t="s">
        <v>32</v>
      </c>
      <c r="CD122" s="7" t="s">
        <v>4</v>
      </c>
      <c r="CE122" s="7" t="s">
        <v>61</v>
      </c>
      <c r="CF122" s="7" t="s">
        <v>64</v>
      </c>
      <c r="CG122" s="7" t="s">
        <v>118</v>
      </c>
      <c r="CH122" s="7" t="s">
        <v>18</v>
      </c>
      <c r="CI122" s="7" t="s">
        <v>31</v>
      </c>
      <c r="CJ122" s="7" t="s">
        <v>18</v>
      </c>
      <c r="CK122" s="7" t="s">
        <v>44</v>
      </c>
      <c r="CL122" s="7" t="s">
        <v>24</v>
      </c>
      <c r="CM122" s="7" t="s">
        <v>27</v>
      </c>
      <c r="CN122" s="7" t="s">
        <v>32</v>
      </c>
      <c r="CO122" s="7" t="s">
        <v>19</v>
      </c>
      <c r="CP122" s="7" t="s">
        <v>8</v>
      </c>
      <c r="CQ122" s="7" t="s">
        <v>11</v>
      </c>
      <c r="CR122" s="7" t="s">
        <v>16</v>
      </c>
      <c r="CS122" s="7" t="s">
        <v>16</v>
      </c>
      <c r="CT122" s="7" t="s">
        <v>41</v>
      </c>
      <c r="CU122" s="7" t="s">
        <v>41</v>
      </c>
      <c r="CV122" s="7" t="s">
        <v>12</v>
      </c>
      <c r="CW122" s="7" t="s">
        <v>51</v>
      </c>
      <c r="CX122" s="7" t="s">
        <v>27</v>
      </c>
      <c r="CY122" s="7" t="s">
        <v>9</v>
      </c>
      <c r="CZ122" s="7" t="s">
        <v>44</v>
      </c>
      <c r="DA122" s="7" t="s">
        <v>44</v>
      </c>
      <c r="DB122" s="7" t="s">
        <v>4</v>
      </c>
      <c r="DC122" s="7" t="s">
        <v>4</v>
      </c>
      <c r="DD122" s="7" t="s">
        <v>62</v>
      </c>
      <c r="DE122" s="7" t="s">
        <v>6</v>
      </c>
      <c r="DF122" s="7" t="s">
        <v>44</v>
      </c>
      <c r="DG122" s="7" t="s">
        <v>10</v>
      </c>
      <c r="DH122" s="7" t="s">
        <v>57</v>
      </c>
      <c r="DI122" s="7" t="s">
        <v>6</v>
      </c>
      <c r="DJ122" s="7" t="s">
        <v>44</v>
      </c>
      <c r="DK122" s="7" t="s">
        <v>11</v>
      </c>
      <c r="DL122" s="7" t="s">
        <v>10</v>
      </c>
      <c r="DM122" s="7" t="s">
        <v>6</v>
      </c>
      <c r="DN122" s="7" t="s">
        <v>19</v>
      </c>
      <c r="DO122" s="7" t="s">
        <v>19</v>
      </c>
      <c r="DP122" s="7" t="s">
        <v>24</v>
      </c>
      <c r="DQ122" s="7" t="s">
        <v>50</v>
      </c>
      <c r="DR122" s="7" t="s">
        <v>20</v>
      </c>
      <c r="DS122" s="7" t="s">
        <v>51</v>
      </c>
      <c r="DT122" s="7" t="s">
        <v>44</v>
      </c>
      <c r="DU122" s="7" t="s">
        <v>0</v>
      </c>
      <c r="DV122" s="7" t="s">
        <v>6</v>
      </c>
      <c r="DW122" s="7" t="s">
        <v>6</v>
      </c>
      <c r="DX122" s="7" t="s">
        <v>50</v>
      </c>
      <c r="DY122" s="7" t="s">
        <v>50</v>
      </c>
      <c r="DZ122" s="7" t="s">
        <v>20</v>
      </c>
      <c r="EA122" s="7" t="s">
        <v>44</v>
      </c>
      <c r="EB122" s="7" t="s">
        <v>20</v>
      </c>
      <c r="EC122" s="7" t="s">
        <v>24</v>
      </c>
      <c r="ED122" s="7" t="s">
        <v>51</v>
      </c>
      <c r="EE122" s="7" t="s">
        <v>50</v>
      </c>
      <c r="EF122" s="7" t="s">
        <v>50</v>
      </c>
      <c r="EG122" s="7" t="s">
        <v>50</v>
      </c>
      <c r="EH122" s="7" t="s">
        <v>35</v>
      </c>
      <c r="EI122" s="7" t="s">
        <v>51</v>
      </c>
      <c r="EJ122" s="7" t="s">
        <v>50</v>
      </c>
    </row>
    <row r="123" spans="1:140" ht="12.75" x14ac:dyDescent="0.2">
      <c r="A123" s="12">
        <v>98</v>
      </c>
      <c r="B123" s="8" t="s">
        <v>51</v>
      </c>
      <c r="C123" s="7" t="s">
        <v>123</v>
      </c>
      <c r="D123" s="7" t="s">
        <v>118</v>
      </c>
      <c r="E123" s="7" t="s">
        <v>120</v>
      </c>
      <c r="F123" s="7" t="s">
        <v>106</v>
      </c>
      <c r="G123" s="7" t="s">
        <v>136</v>
      </c>
      <c r="H123" s="7" t="s">
        <v>41</v>
      </c>
      <c r="I123" s="7" t="s">
        <v>136</v>
      </c>
      <c r="J123" s="7" t="s">
        <v>53</v>
      </c>
      <c r="K123" s="7" t="s">
        <v>48</v>
      </c>
      <c r="L123" s="7" t="s">
        <v>47</v>
      </c>
      <c r="M123" s="7" t="s">
        <v>10</v>
      </c>
      <c r="N123" s="7" t="s">
        <v>37</v>
      </c>
      <c r="O123" s="7" t="s">
        <v>47</v>
      </c>
      <c r="P123" s="7" t="s">
        <v>53</v>
      </c>
      <c r="Q123" s="7" t="s">
        <v>53</v>
      </c>
      <c r="R123" s="7" t="s">
        <v>118</v>
      </c>
      <c r="S123" s="7" t="s">
        <v>37</v>
      </c>
      <c r="T123" s="7" t="s">
        <v>123</v>
      </c>
      <c r="U123" s="7" t="s">
        <v>37</v>
      </c>
      <c r="V123" s="7" t="s">
        <v>118</v>
      </c>
      <c r="W123" s="7" t="s">
        <v>32</v>
      </c>
      <c r="X123" s="7" t="s">
        <v>8</v>
      </c>
      <c r="Y123" s="7" t="s">
        <v>48</v>
      </c>
      <c r="Z123" s="7" t="s">
        <v>32</v>
      </c>
      <c r="AA123" s="7" t="s">
        <v>59</v>
      </c>
      <c r="AB123" s="7" t="s">
        <v>123</v>
      </c>
      <c r="AC123" s="7" t="s">
        <v>106</v>
      </c>
      <c r="AD123" s="7" t="s">
        <v>29</v>
      </c>
      <c r="AE123" s="7" t="s">
        <v>19</v>
      </c>
      <c r="AF123" s="7" t="s">
        <v>47</v>
      </c>
      <c r="AG123" s="7" t="s">
        <v>59</v>
      </c>
      <c r="AH123" s="7" t="s">
        <v>39</v>
      </c>
      <c r="AI123" s="7" t="s">
        <v>41</v>
      </c>
      <c r="AJ123" s="7" t="s">
        <v>8</v>
      </c>
      <c r="AK123" s="7" t="s">
        <v>8</v>
      </c>
      <c r="AL123" s="7" t="s">
        <v>106</v>
      </c>
      <c r="AM123" s="7" t="s">
        <v>106</v>
      </c>
      <c r="AN123" s="7" t="s">
        <v>24</v>
      </c>
      <c r="AO123" s="7" t="s">
        <v>24</v>
      </c>
      <c r="AP123" s="7" t="s">
        <v>32</v>
      </c>
      <c r="AQ123" s="7" t="s">
        <v>39</v>
      </c>
      <c r="AR123" s="7" t="s">
        <v>4</v>
      </c>
      <c r="AS123" s="7" t="s">
        <v>39</v>
      </c>
      <c r="AT123" s="7" t="s">
        <v>4</v>
      </c>
      <c r="AU123" s="7" t="s">
        <v>24</v>
      </c>
      <c r="AV123" s="7" t="s">
        <v>41</v>
      </c>
      <c r="AW123" s="7" t="s">
        <v>16</v>
      </c>
      <c r="AX123" s="7" t="s">
        <v>16</v>
      </c>
      <c r="AY123" s="7" t="s">
        <v>11</v>
      </c>
      <c r="AZ123" s="7" t="s">
        <v>61</v>
      </c>
      <c r="BA123" s="7" t="s">
        <v>4</v>
      </c>
      <c r="BB123" s="7" t="s">
        <v>19</v>
      </c>
      <c r="BC123" s="7" t="s">
        <v>8</v>
      </c>
      <c r="BD123" s="7" t="s">
        <v>8</v>
      </c>
      <c r="BE123" s="7" t="s">
        <v>39</v>
      </c>
      <c r="BF123" s="7" t="s">
        <v>19</v>
      </c>
      <c r="BG123" s="7" t="s">
        <v>19</v>
      </c>
      <c r="BH123" s="7" t="s">
        <v>64</v>
      </c>
      <c r="BI123" s="7" t="s">
        <v>19</v>
      </c>
      <c r="BJ123" s="7" t="s">
        <v>19</v>
      </c>
      <c r="BK123" s="7" t="s">
        <v>44</v>
      </c>
      <c r="BL123" s="7" t="s">
        <v>10</v>
      </c>
      <c r="BM123" s="7" t="s">
        <v>41</v>
      </c>
      <c r="BN123" s="7" t="s">
        <v>24</v>
      </c>
      <c r="BO123" s="7" t="s">
        <v>62</v>
      </c>
      <c r="BP123" s="7" t="s">
        <v>18</v>
      </c>
      <c r="BQ123" s="7" t="s">
        <v>27</v>
      </c>
      <c r="BR123" s="7" t="s">
        <v>6</v>
      </c>
      <c r="BS123" s="7" t="s">
        <v>20</v>
      </c>
      <c r="BT123" s="7" t="s">
        <v>4</v>
      </c>
      <c r="BU123" s="7" t="s">
        <v>27</v>
      </c>
      <c r="BV123" s="7" t="s">
        <v>55</v>
      </c>
      <c r="BW123" s="7" t="s">
        <v>32</v>
      </c>
      <c r="BX123" s="7" t="s">
        <v>8</v>
      </c>
      <c r="BY123" s="7" t="s">
        <v>62</v>
      </c>
      <c r="BZ123" s="7" t="s">
        <v>62</v>
      </c>
      <c r="CA123" s="7" t="s">
        <v>16</v>
      </c>
      <c r="CB123" s="7" t="s">
        <v>13</v>
      </c>
      <c r="CC123" s="7" t="s">
        <v>48</v>
      </c>
      <c r="CD123" s="7" t="s">
        <v>58</v>
      </c>
      <c r="CE123" s="7" t="s">
        <v>27</v>
      </c>
      <c r="CF123" s="7" t="s">
        <v>39</v>
      </c>
      <c r="CG123" s="7" t="s">
        <v>136</v>
      </c>
      <c r="CH123" s="7" t="s">
        <v>31</v>
      </c>
      <c r="CI123" s="7" t="s">
        <v>0</v>
      </c>
      <c r="CJ123" s="7" t="s">
        <v>31</v>
      </c>
      <c r="CK123" s="7" t="s">
        <v>20</v>
      </c>
      <c r="CL123" s="7" t="s">
        <v>6</v>
      </c>
      <c r="CM123" s="7" t="s">
        <v>18</v>
      </c>
      <c r="CN123" s="7" t="s">
        <v>48</v>
      </c>
      <c r="CO123" s="7" t="s">
        <v>64</v>
      </c>
      <c r="CP123" s="7" t="s">
        <v>19</v>
      </c>
      <c r="CQ123" s="7" t="s">
        <v>56</v>
      </c>
      <c r="CR123" s="7" t="s">
        <v>12</v>
      </c>
      <c r="CS123" s="7" t="s">
        <v>12</v>
      </c>
      <c r="CT123" s="7" t="s">
        <v>59</v>
      </c>
      <c r="CU123" s="7" t="s">
        <v>59</v>
      </c>
      <c r="CV123" s="7" t="s">
        <v>11</v>
      </c>
      <c r="CW123" s="7" t="s">
        <v>50</v>
      </c>
      <c r="CX123" s="7" t="s">
        <v>9</v>
      </c>
      <c r="CY123" s="7" t="s">
        <v>31</v>
      </c>
      <c r="CZ123" s="7" t="s">
        <v>44</v>
      </c>
      <c r="DA123" s="7" t="s">
        <v>44</v>
      </c>
      <c r="DB123" s="7" t="s">
        <v>58</v>
      </c>
      <c r="DC123" s="7" t="s">
        <v>58</v>
      </c>
      <c r="DD123" s="7" t="s">
        <v>63</v>
      </c>
      <c r="DE123" s="7" t="s">
        <v>44</v>
      </c>
      <c r="DF123" s="7" t="s">
        <v>20</v>
      </c>
      <c r="DG123" s="7" t="s">
        <v>57</v>
      </c>
      <c r="DH123" s="7" t="s">
        <v>56</v>
      </c>
      <c r="DI123" s="7" t="s">
        <v>44</v>
      </c>
      <c r="DJ123" s="7" t="s">
        <v>44</v>
      </c>
      <c r="DK123" s="7" t="s">
        <v>57</v>
      </c>
      <c r="DL123" s="7" t="s">
        <v>57</v>
      </c>
      <c r="DM123" s="7" t="s">
        <v>6</v>
      </c>
      <c r="DN123" s="7" t="s">
        <v>64</v>
      </c>
      <c r="DO123" s="7" t="s">
        <v>64</v>
      </c>
      <c r="DP123" s="7" t="s">
        <v>6</v>
      </c>
      <c r="DQ123" s="7" t="s">
        <v>54</v>
      </c>
      <c r="DR123" s="7" t="s">
        <v>51</v>
      </c>
      <c r="DS123" s="7" t="s">
        <v>51</v>
      </c>
      <c r="DT123" s="7" t="s">
        <v>44</v>
      </c>
      <c r="DU123" s="7" t="s">
        <v>16</v>
      </c>
      <c r="DV123" s="7" t="s">
        <v>44</v>
      </c>
      <c r="DW123" s="7" t="s">
        <v>44</v>
      </c>
      <c r="DX123" s="7" t="s">
        <v>50</v>
      </c>
      <c r="DY123" s="7" t="s">
        <v>54</v>
      </c>
      <c r="DZ123" s="7" t="s">
        <v>20</v>
      </c>
      <c r="EA123" s="7" t="s">
        <v>20</v>
      </c>
      <c r="EB123" s="7" t="s">
        <v>20</v>
      </c>
      <c r="EC123" s="7" t="s">
        <v>6</v>
      </c>
      <c r="ED123" s="7" t="s">
        <v>51</v>
      </c>
      <c r="EE123" s="7" t="s">
        <v>50</v>
      </c>
      <c r="EF123" s="7" t="s">
        <v>50</v>
      </c>
      <c r="EG123" s="7" t="s">
        <v>50</v>
      </c>
      <c r="EH123" s="7" t="s">
        <v>50</v>
      </c>
      <c r="EI123" s="7" t="s">
        <v>50</v>
      </c>
      <c r="EJ123" s="7" t="s">
        <v>50</v>
      </c>
    </row>
    <row r="124" spans="1:140" ht="12.75" x14ac:dyDescent="0.2">
      <c r="A124" s="12">
        <v>99</v>
      </c>
      <c r="B124" s="8" t="s">
        <v>6</v>
      </c>
      <c r="C124" s="7" t="s">
        <v>134</v>
      </c>
      <c r="D124" s="7" t="s">
        <v>134</v>
      </c>
      <c r="E124" s="7" t="s">
        <v>119</v>
      </c>
      <c r="F124" s="7" t="s">
        <v>126</v>
      </c>
      <c r="G124" s="7" t="s">
        <v>120</v>
      </c>
      <c r="H124" s="7" t="s">
        <v>106</v>
      </c>
      <c r="I124" s="7" t="s">
        <v>120</v>
      </c>
      <c r="J124" s="7" t="s">
        <v>47</v>
      </c>
      <c r="K124" s="7" t="s">
        <v>59</v>
      </c>
      <c r="L124" s="7" t="s">
        <v>118</v>
      </c>
      <c r="M124" s="7" t="s">
        <v>0</v>
      </c>
      <c r="N124" s="7" t="s">
        <v>123</v>
      </c>
      <c r="O124" s="7" t="s">
        <v>123</v>
      </c>
      <c r="P124" s="7" t="s">
        <v>47</v>
      </c>
      <c r="Q124" s="7" t="s">
        <v>47</v>
      </c>
      <c r="R124" s="7" t="s">
        <v>126</v>
      </c>
      <c r="S124" s="7" t="s">
        <v>120</v>
      </c>
      <c r="T124" s="7" t="s">
        <v>119</v>
      </c>
      <c r="U124" s="7" t="s">
        <v>123</v>
      </c>
      <c r="V124" s="7" t="s">
        <v>134</v>
      </c>
      <c r="W124" s="7" t="s">
        <v>47</v>
      </c>
      <c r="X124" s="7" t="s">
        <v>53</v>
      </c>
      <c r="Y124" s="7" t="s">
        <v>59</v>
      </c>
      <c r="Z124" s="7" t="s">
        <v>41</v>
      </c>
      <c r="AA124" s="7" t="s">
        <v>136</v>
      </c>
      <c r="AB124" s="7" t="s">
        <v>90</v>
      </c>
      <c r="AC124" s="7" t="s">
        <v>126</v>
      </c>
      <c r="AD124" s="7" t="s">
        <v>64</v>
      </c>
      <c r="AE124" s="7" t="s">
        <v>48</v>
      </c>
      <c r="AF124" s="7" t="s">
        <v>118</v>
      </c>
      <c r="AG124" s="7" t="s">
        <v>37</v>
      </c>
      <c r="AH124" s="7" t="s">
        <v>19</v>
      </c>
      <c r="AI124" s="7" t="s">
        <v>106</v>
      </c>
      <c r="AJ124" s="7" t="s">
        <v>32</v>
      </c>
      <c r="AK124" s="7" t="s">
        <v>32</v>
      </c>
      <c r="AL124" s="7" t="s">
        <v>126</v>
      </c>
      <c r="AM124" s="7" t="s">
        <v>126</v>
      </c>
      <c r="AN124" s="7" t="s">
        <v>12</v>
      </c>
      <c r="AO124" s="7" t="s">
        <v>11</v>
      </c>
      <c r="AP124" s="7" t="s">
        <v>41</v>
      </c>
      <c r="AQ124" s="7" t="s">
        <v>19</v>
      </c>
      <c r="AR124" s="7" t="s">
        <v>64</v>
      </c>
      <c r="AS124" s="7" t="s">
        <v>19</v>
      </c>
      <c r="AT124" s="7" t="s">
        <v>64</v>
      </c>
      <c r="AU124" s="7" t="s">
        <v>12</v>
      </c>
      <c r="AV124" s="7" t="s">
        <v>106</v>
      </c>
      <c r="AW124" s="7" t="s">
        <v>18</v>
      </c>
      <c r="AX124" s="7" t="s">
        <v>18</v>
      </c>
      <c r="AY124" s="7" t="s">
        <v>0</v>
      </c>
      <c r="AZ124" s="7" t="s">
        <v>4</v>
      </c>
      <c r="BA124" s="7" t="s">
        <v>64</v>
      </c>
      <c r="BB124" s="7" t="s">
        <v>32</v>
      </c>
      <c r="BC124" s="7" t="s">
        <v>32</v>
      </c>
      <c r="BD124" s="7" t="s">
        <v>53</v>
      </c>
      <c r="BE124" s="7" t="s">
        <v>19</v>
      </c>
      <c r="BF124" s="7" t="s">
        <v>8</v>
      </c>
      <c r="BG124" s="7" t="s">
        <v>8</v>
      </c>
      <c r="BH124" s="7" t="s">
        <v>8</v>
      </c>
      <c r="BI124" s="7" t="s">
        <v>48</v>
      </c>
      <c r="BJ124" s="7" t="s">
        <v>48</v>
      </c>
      <c r="BK124" s="7" t="s">
        <v>56</v>
      </c>
      <c r="BL124" s="7" t="s">
        <v>0</v>
      </c>
      <c r="BM124" s="7" t="s">
        <v>136</v>
      </c>
      <c r="BN124" s="7" t="s">
        <v>10</v>
      </c>
      <c r="BO124" s="7" t="s">
        <v>39</v>
      </c>
      <c r="BP124" s="7" t="s">
        <v>61</v>
      </c>
      <c r="BQ124" s="7" t="s">
        <v>29</v>
      </c>
      <c r="BR124" s="7" t="s">
        <v>57</v>
      </c>
      <c r="BS124" s="7" t="s">
        <v>6</v>
      </c>
      <c r="BT124" s="7" t="s">
        <v>64</v>
      </c>
      <c r="BU124" s="7" t="s">
        <v>58</v>
      </c>
      <c r="BV124" s="7" t="s">
        <v>39</v>
      </c>
      <c r="BW124" s="7" t="s">
        <v>41</v>
      </c>
      <c r="BX124" s="7" t="s">
        <v>32</v>
      </c>
      <c r="BY124" s="7" t="s">
        <v>39</v>
      </c>
      <c r="BZ124" s="7" t="s">
        <v>39</v>
      </c>
      <c r="CA124" s="7" t="s">
        <v>31</v>
      </c>
      <c r="CB124" s="7" t="s">
        <v>31</v>
      </c>
      <c r="CC124" s="7" t="s">
        <v>59</v>
      </c>
      <c r="CD124" s="7" t="s">
        <v>43</v>
      </c>
      <c r="CE124" s="7" t="s">
        <v>58</v>
      </c>
      <c r="CF124" s="7" t="s">
        <v>19</v>
      </c>
      <c r="CG124" s="7" t="s">
        <v>120</v>
      </c>
      <c r="CH124" s="7" t="s">
        <v>63</v>
      </c>
      <c r="CI124" s="7" t="s">
        <v>27</v>
      </c>
      <c r="CJ124" s="7" t="s">
        <v>27</v>
      </c>
      <c r="CK124" s="7" t="s">
        <v>44</v>
      </c>
      <c r="CL124" s="7" t="s">
        <v>11</v>
      </c>
      <c r="CM124" s="7" t="s">
        <v>62</v>
      </c>
      <c r="CN124" s="7" t="s">
        <v>59</v>
      </c>
      <c r="CO124" s="7" t="s">
        <v>8</v>
      </c>
      <c r="CP124" s="7" t="s">
        <v>48</v>
      </c>
      <c r="CQ124" s="7" t="s">
        <v>16</v>
      </c>
      <c r="CR124" s="7" t="s">
        <v>31</v>
      </c>
      <c r="CS124" s="7" t="s">
        <v>31</v>
      </c>
      <c r="CT124" s="7" t="s">
        <v>37</v>
      </c>
      <c r="CU124" s="7" t="s">
        <v>37</v>
      </c>
      <c r="CV124" s="7" t="s">
        <v>0</v>
      </c>
      <c r="CW124" s="7" t="s">
        <v>20</v>
      </c>
      <c r="CX124" s="7" t="s">
        <v>62</v>
      </c>
      <c r="CY124" s="7" t="s">
        <v>63</v>
      </c>
      <c r="CZ124" s="7" t="s">
        <v>24</v>
      </c>
      <c r="DA124" s="7" t="s">
        <v>6</v>
      </c>
      <c r="DB124" s="7" t="s">
        <v>43</v>
      </c>
      <c r="DC124" s="7" t="s">
        <v>39</v>
      </c>
      <c r="DD124" s="7" t="s">
        <v>4</v>
      </c>
      <c r="DE124" s="7" t="s">
        <v>24</v>
      </c>
      <c r="DF124" s="7" t="s">
        <v>6</v>
      </c>
      <c r="DG124" s="7" t="s">
        <v>16</v>
      </c>
      <c r="DH124" s="7" t="s">
        <v>13</v>
      </c>
      <c r="DI124" s="7" t="s">
        <v>24</v>
      </c>
      <c r="DJ124" s="7" t="s">
        <v>24</v>
      </c>
      <c r="DK124" s="7" t="s">
        <v>16</v>
      </c>
      <c r="DL124" s="7" t="s">
        <v>16</v>
      </c>
      <c r="DM124" s="7" t="s">
        <v>56</v>
      </c>
      <c r="DN124" s="7" t="s">
        <v>8</v>
      </c>
      <c r="DO124" s="7" t="s">
        <v>8</v>
      </c>
      <c r="DP124" s="7" t="s">
        <v>57</v>
      </c>
      <c r="DQ124" s="7" t="s">
        <v>50</v>
      </c>
      <c r="DR124" s="7" t="s">
        <v>44</v>
      </c>
      <c r="DS124" s="7" t="s">
        <v>44</v>
      </c>
      <c r="DT124" s="7" t="s">
        <v>6</v>
      </c>
      <c r="DU124" s="7" t="s">
        <v>18</v>
      </c>
      <c r="DV124" s="7" t="s">
        <v>24</v>
      </c>
      <c r="DW124" s="7" t="s">
        <v>24</v>
      </c>
      <c r="DX124" s="7" t="s">
        <v>51</v>
      </c>
      <c r="DY124" s="7" t="s">
        <v>51</v>
      </c>
      <c r="DZ124" s="7" t="s">
        <v>44</v>
      </c>
      <c r="EA124" s="7" t="s">
        <v>45</v>
      </c>
      <c r="EB124" s="7" t="s">
        <v>44</v>
      </c>
      <c r="EC124" s="7" t="s">
        <v>57</v>
      </c>
      <c r="ED124" s="7" t="s">
        <v>20</v>
      </c>
      <c r="EE124" s="7" t="s">
        <v>51</v>
      </c>
      <c r="EF124" s="7" t="s">
        <v>51</v>
      </c>
      <c r="EG124" s="7" t="s">
        <v>51</v>
      </c>
      <c r="EH124" s="7" t="s">
        <v>20</v>
      </c>
      <c r="EI124" s="7" t="s">
        <v>20</v>
      </c>
      <c r="EJ124" s="7" t="s">
        <v>20</v>
      </c>
    </row>
    <row r="125" spans="1:140" ht="12.75" x14ac:dyDescent="0.2">
      <c r="A125" s="12">
        <v>100</v>
      </c>
      <c r="B125" s="8" t="s">
        <v>64</v>
      </c>
      <c r="C125" s="7" t="s">
        <v>113</v>
      </c>
      <c r="D125" s="7" t="s">
        <v>113</v>
      </c>
      <c r="E125" s="7" t="s">
        <v>112</v>
      </c>
      <c r="F125" s="7" t="s">
        <v>138</v>
      </c>
      <c r="G125" s="7" t="s">
        <v>137</v>
      </c>
      <c r="H125" s="7" t="s">
        <v>111</v>
      </c>
      <c r="I125" s="7" t="s">
        <v>130</v>
      </c>
      <c r="J125" s="7" t="s">
        <v>94</v>
      </c>
      <c r="K125" s="7" t="s">
        <v>134</v>
      </c>
      <c r="L125" s="7" t="s">
        <v>111</v>
      </c>
      <c r="M125" s="7" t="s">
        <v>39</v>
      </c>
      <c r="N125" s="7" t="s">
        <v>137</v>
      </c>
      <c r="O125" s="7" t="s">
        <v>111</v>
      </c>
      <c r="P125" s="7" t="s">
        <v>94</v>
      </c>
      <c r="Q125" s="7" t="s">
        <v>94</v>
      </c>
      <c r="R125" s="7" t="s">
        <v>138</v>
      </c>
      <c r="S125" s="7" t="s">
        <v>137</v>
      </c>
      <c r="T125" s="7" t="s">
        <v>112</v>
      </c>
      <c r="U125" s="7" t="s">
        <v>137</v>
      </c>
      <c r="V125" s="7" t="s">
        <v>138</v>
      </c>
      <c r="W125" s="7" t="s">
        <v>107</v>
      </c>
      <c r="X125" s="7" t="s">
        <v>126</v>
      </c>
      <c r="Y125" s="7" t="s">
        <v>119</v>
      </c>
      <c r="Z125" s="7" t="s">
        <v>107</v>
      </c>
      <c r="AA125" s="7" t="s">
        <v>101</v>
      </c>
      <c r="AB125" s="7" t="s">
        <v>112</v>
      </c>
      <c r="AC125" s="7" t="s">
        <v>138</v>
      </c>
      <c r="AD125" s="7" t="s">
        <v>59</v>
      </c>
      <c r="AE125" s="7" t="s">
        <v>123</v>
      </c>
      <c r="AF125" s="7" t="s">
        <v>111</v>
      </c>
      <c r="AG125" s="7" t="s">
        <v>103</v>
      </c>
      <c r="AH125" s="7" t="s">
        <v>41</v>
      </c>
      <c r="AI125" s="7" t="s">
        <v>111</v>
      </c>
      <c r="AJ125" s="7" t="s">
        <v>120</v>
      </c>
      <c r="AK125" s="7" t="s">
        <v>120</v>
      </c>
      <c r="AL125" s="7" t="s">
        <v>130</v>
      </c>
      <c r="AM125" s="7" t="s">
        <v>130</v>
      </c>
      <c r="AN125" s="7" t="s">
        <v>58</v>
      </c>
      <c r="AO125" s="7" t="s">
        <v>62</v>
      </c>
      <c r="AP125" s="7" t="s">
        <v>119</v>
      </c>
      <c r="AQ125" s="7" t="s">
        <v>47</v>
      </c>
      <c r="AR125" s="7" t="s">
        <v>41</v>
      </c>
      <c r="AS125" s="7" t="s">
        <v>47</v>
      </c>
      <c r="AT125" s="7" t="s">
        <v>41</v>
      </c>
      <c r="AU125" s="7" t="s">
        <v>58</v>
      </c>
      <c r="AV125" s="7" t="s">
        <v>127</v>
      </c>
      <c r="AW125" s="7" t="s">
        <v>64</v>
      </c>
      <c r="AX125" s="7" t="s">
        <v>64</v>
      </c>
      <c r="AY125" s="7" t="s">
        <v>39</v>
      </c>
      <c r="AZ125" s="7" t="s">
        <v>32</v>
      </c>
      <c r="BA125" s="7" t="s">
        <v>41</v>
      </c>
      <c r="BB125" s="7" t="s">
        <v>120</v>
      </c>
      <c r="BC125" s="7" t="s">
        <v>126</v>
      </c>
      <c r="BD125" s="7" t="s">
        <v>126</v>
      </c>
      <c r="BE125" s="7" t="s">
        <v>37</v>
      </c>
      <c r="BF125" s="7" t="s">
        <v>118</v>
      </c>
      <c r="BG125" s="7" t="s">
        <v>106</v>
      </c>
      <c r="BH125" s="7" t="s">
        <v>106</v>
      </c>
      <c r="BI125" s="7" t="s">
        <v>118</v>
      </c>
      <c r="BJ125" s="7" t="s">
        <v>123</v>
      </c>
      <c r="BK125" s="7" t="s">
        <v>27</v>
      </c>
      <c r="BL125" s="7" t="s">
        <v>39</v>
      </c>
      <c r="BM125" s="7" t="s">
        <v>101</v>
      </c>
      <c r="BN125" s="7" t="s">
        <v>23</v>
      </c>
      <c r="BO125" s="7" t="s">
        <v>32</v>
      </c>
      <c r="BP125" s="7" t="s">
        <v>8</v>
      </c>
      <c r="BQ125" s="7" t="s">
        <v>48</v>
      </c>
      <c r="BR125" s="7" t="s">
        <v>63</v>
      </c>
      <c r="BS125" s="7" t="s">
        <v>31</v>
      </c>
      <c r="BT125" s="7" t="s">
        <v>41</v>
      </c>
      <c r="BU125" s="7" t="s">
        <v>48</v>
      </c>
      <c r="BV125" s="7" t="s">
        <v>53</v>
      </c>
      <c r="BW125" s="7" t="s">
        <v>102</v>
      </c>
      <c r="BX125" s="7" t="s">
        <v>126</v>
      </c>
      <c r="BY125" s="7" t="s">
        <v>53</v>
      </c>
      <c r="BZ125" s="7" t="s">
        <v>32</v>
      </c>
      <c r="CA125" s="7" t="s">
        <v>64</v>
      </c>
      <c r="CB125" s="7" t="s">
        <v>43</v>
      </c>
      <c r="CC125" s="7" t="s">
        <v>134</v>
      </c>
      <c r="CD125" s="7" t="s">
        <v>59</v>
      </c>
      <c r="CE125" s="7" t="s">
        <v>48</v>
      </c>
      <c r="CF125" s="7" t="s">
        <v>47</v>
      </c>
      <c r="CG125" s="7" t="s">
        <v>130</v>
      </c>
      <c r="CH125" s="7" t="s">
        <v>17</v>
      </c>
      <c r="CI125" s="7" t="s">
        <v>19</v>
      </c>
      <c r="CJ125" s="7" t="s">
        <v>19</v>
      </c>
      <c r="CK125" s="7" t="s">
        <v>31</v>
      </c>
      <c r="CL125" s="7" t="s">
        <v>62</v>
      </c>
      <c r="CM125" s="7" t="s">
        <v>8</v>
      </c>
      <c r="CN125" s="7" t="s">
        <v>134</v>
      </c>
      <c r="CO125" s="7" t="s">
        <v>136</v>
      </c>
      <c r="CP125" s="7" t="s">
        <v>123</v>
      </c>
      <c r="CQ125" s="7" t="s">
        <v>29</v>
      </c>
      <c r="CR125" s="7" t="s">
        <v>43</v>
      </c>
      <c r="CS125" s="7" t="s">
        <v>39</v>
      </c>
      <c r="CT125" s="7" t="s">
        <v>103</v>
      </c>
      <c r="CU125" s="7" t="s">
        <v>103</v>
      </c>
      <c r="CV125" s="7" t="s">
        <v>39</v>
      </c>
      <c r="CW125" s="7" t="s">
        <v>13</v>
      </c>
      <c r="CX125" s="7" t="s">
        <v>8</v>
      </c>
      <c r="CY125" s="7" t="s">
        <v>8</v>
      </c>
      <c r="CZ125" s="7" t="s">
        <v>18</v>
      </c>
      <c r="DA125" s="7" t="s">
        <v>18</v>
      </c>
      <c r="DB125" s="7" t="s">
        <v>59</v>
      </c>
      <c r="DC125" s="7" t="s">
        <v>59</v>
      </c>
      <c r="DD125" s="7" t="s">
        <v>32</v>
      </c>
      <c r="DE125" s="7" t="s">
        <v>27</v>
      </c>
      <c r="DF125" s="7" t="s">
        <v>31</v>
      </c>
      <c r="DG125" s="7" t="s">
        <v>4</v>
      </c>
      <c r="DH125" s="7" t="s">
        <v>58</v>
      </c>
      <c r="DI125" s="7" t="s">
        <v>9</v>
      </c>
      <c r="DJ125" s="7" t="s">
        <v>9</v>
      </c>
      <c r="DK125" s="7" t="s">
        <v>4</v>
      </c>
      <c r="DL125" s="7" t="s">
        <v>4</v>
      </c>
      <c r="DM125" s="7" t="s">
        <v>27</v>
      </c>
      <c r="DN125" s="7" t="s">
        <v>136</v>
      </c>
      <c r="DO125" s="7" t="s">
        <v>106</v>
      </c>
      <c r="DP125" s="7" t="s">
        <v>63</v>
      </c>
      <c r="DQ125" s="7" t="s">
        <v>24</v>
      </c>
      <c r="DR125" s="7" t="s">
        <v>0</v>
      </c>
      <c r="DS125" s="7" t="s">
        <v>16</v>
      </c>
      <c r="DT125" s="7" t="s">
        <v>18</v>
      </c>
      <c r="DU125" s="7" t="s">
        <v>64</v>
      </c>
      <c r="DV125" s="7" t="s">
        <v>27</v>
      </c>
      <c r="DW125" s="7" t="s">
        <v>27</v>
      </c>
      <c r="DX125" s="7" t="s">
        <v>57</v>
      </c>
      <c r="DY125" s="7" t="s">
        <v>56</v>
      </c>
      <c r="DZ125" s="7" t="s">
        <v>0</v>
      </c>
      <c r="EA125" s="7" t="s">
        <v>31</v>
      </c>
      <c r="EB125" s="7" t="s">
        <v>0</v>
      </c>
      <c r="EC125" s="7" t="s">
        <v>61</v>
      </c>
      <c r="ED125" s="7" t="s">
        <v>16</v>
      </c>
      <c r="EE125" s="7" t="s">
        <v>57</v>
      </c>
      <c r="EF125" s="7" t="s">
        <v>11</v>
      </c>
      <c r="EG125" s="7" t="s">
        <v>11</v>
      </c>
      <c r="EH125" s="7" t="s">
        <v>12</v>
      </c>
      <c r="EI125" s="7" t="s">
        <v>10</v>
      </c>
      <c r="EJ125" s="7" t="s">
        <v>10</v>
      </c>
    </row>
    <row r="126" spans="1:140" ht="12.75" x14ac:dyDescent="0.2">
      <c r="A126" s="12">
        <v>101</v>
      </c>
      <c r="B126" s="8" t="s">
        <v>57</v>
      </c>
      <c r="C126" s="7" t="s">
        <v>102</v>
      </c>
      <c r="D126" s="7" t="s">
        <v>102</v>
      </c>
      <c r="E126" s="7" t="s">
        <v>94</v>
      </c>
      <c r="F126" s="7" t="s">
        <v>90</v>
      </c>
      <c r="G126" s="7" t="s">
        <v>126</v>
      </c>
      <c r="H126" s="7" t="s">
        <v>123</v>
      </c>
      <c r="I126" s="7" t="s">
        <v>134</v>
      </c>
      <c r="J126" s="7" t="s">
        <v>136</v>
      </c>
      <c r="K126" s="7" t="s">
        <v>41</v>
      </c>
      <c r="L126" s="7" t="s">
        <v>120</v>
      </c>
      <c r="M126" s="7" t="s">
        <v>18</v>
      </c>
      <c r="N126" s="7" t="s">
        <v>126</v>
      </c>
      <c r="O126" s="7" t="s">
        <v>120</v>
      </c>
      <c r="P126" s="7" t="s">
        <v>136</v>
      </c>
      <c r="Q126" s="7" t="s">
        <v>136</v>
      </c>
      <c r="R126" s="7" t="s">
        <v>119</v>
      </c>
      <c r="S126" s="7" t="s">
        <v>126</v>
      </c>
      <c r="T126" s="7" t="s">
        <v>107</v>
      </c>
      <c r="U126" s="7" t="s">
        <v>126</v>
      </c>
      <c r="V126" s="7" t="s">
        <v>119</v>
      </c>
      <c r="W126" s="7" t="s">
        <v>37</v>
      </c>
      <c r="X126" s="7" t="s">
        <v>59</v>
      </c>
      <c r="Y126" s="7" t="s">
        <v>47</v>
      </c>
      <c r="Z126" s="7" t="s">
        <v>37</v>
      </c>
      <c r="AA126" s="7" t="s">
        <v>118</v>
      </c>
      <c r="AB126" s="7" t="s">
        <v>107</v>
      </c>
      <c r="AC126" s="7" t="s">
        <v>119</v>
      </c>
      <c r="AD126" s="7" t="s">
        <v>19</v>
      </c>
      <c r="AE126" s="7" t="s">
        <v>32</v>
      </c>
      <c r="AF126" s="7" t="s">
        <v>120</v>
      </c>
      <c r="AG126" s="7" t="s">
        <v>106</v>
      </c>
      <c r="AH126" s="7" t="s">
        <v>19</v>
      </c>
      <c r="AI126" s="7" t="s">
        <v>123</v>
      </c>
      <c r="AJ126" s="7" t="s">
        <v>53</v>
      </c>
      <c r="AK126" s="7" t="s">
        <v>59</v>
      </c>
      <c r="AL126" s="7" t="s">
        <v>134</v>
      </c>
      <c r="AM126" s="7" t="s">
        <v>90</v>
      </c>
      <c r="AN126" s="7" t="s">
        <v>16</v>
      </c>
      <c r="AO126" s="7" t="s">
        <v>13</v>
      </c>
      <c r="AP126" s="7" t="s">
        <v>47</v>
      </c>
      <c r="AQ126" s="7" t="s">
        <v>8</v>
      </c>
      <c r="AR126" s="7" t="s">
        <v>19</v>
      </c>
      <c r="AS126" s="7" t="s">
        <v>19</v>
      </c>
      <c r="AT126" s="7" t="s">
        <v>19</v>
      </c>
      <c r="AU126" s="7" t="s">
        <v>16</v>
      </c>
      <c r="AV126" s="7" t="s">
        <v>123</v>
      </c>
      <c r="AW126" s="7" t="s">
        <v>27</v>
      </c>
      <c r="AX126" s="7" t="s">
        <v>27</v>
      </c>
      <c r="AY126" s="7" t="s">
        <v>31</v>
      </c>
      <c r="AZ126" s="7" t="s">
        <v>39</v>
      </c>
      <c r="BA126" s="7" t="s">
        <v>19</v>
      </c>
      <c r="BB126" s="7" t="s">
        <v>53</v>
      </c>
      <c r="BC126" s="7" t="s">
        <v>59</v>
      </c>
      <c r="BD126" s="7" t="s">
        <v>41</v>
      </c>
      <c r="BE126" s="7" t="s">
        <v>8</v>
      </c>
      <c r="BF126" s="7" t="s">
        <v>32</v>
      </c>
      <c r="BG126" s="7" t="s">
        <v>48</v>
      </c>
      <c r="BH126" s="7" t="s">
        <v>48</v>
      </c>
      <c r="BI126" s="7" t="s">
        <v>32</v>
      </c>
      <c r="BJ126" s="7" t="s">
        <v>32</v>
      </c>
      <c r="BK126" s="7" t="s">
        <v>11</v>
      </c>
      <c r="BL126" s="7" t="s">
        <v>31</v>
      </c>
      <c r="BM126" s="7" t="s">
        <v>118</v>
      </c>
      <c r="BN126" s="7" t="s">
        <v>16</v>
      </c>
      <c r="BO126" s="7" t="s">
        <v>43</v>
      </c>
      <c r="BP126" s="7" t="s">
        <v>58</v>
      </c>
      <c r="BQ126" s="7" t="s">
        <v>39</v>
      </c>
      <c r="BR126" s="7" t="s">
        <v>10</v>
      </c>
      <c r="BS126" s="7" t="s">
        <v>24</v>
      </c>
      <c r="BT126" s="7" t="s">
        <v>19</v>
      </c>
      <c r="BU126" s="7" t="s">
        <v>4</v>
      </c>
      <c r="BV126" s="7" t="s">
        <v>64</v>
      </c>
      <c r="BW126" s="7" t="s">
        <v>37</v>
      </c>
      <c r="BX126" s="7" t="s">
        <v>59</v>
      </c>
      <c r="BY126" s="7" t="s">
        <v>64</v>
      </c>
      <c r="BZ126" s="7" t="s">
        <v>43</v>
      </c>
      <c r="CA126" s="7" t="s">
        <v>9</v>
      </c>
      <c r="CB126" s="7" t="s">
        <v>9</v>
      </c>
      <c r="CC126" s="7" t="s">
        <v>41</v>
      </c>
      <c r="CD126" s="7" t="s">
        <v>64</v>
      </c>
      <c r="CE126" s="7" t="s">
        <v>39</v>
      </c>
      <c r="CF126" s="7" t="s">
        <v>8</v>
      </c>
      <c r="CG126" s="7" t="s">
        <v>134</v>
      </c>
      <c r="CH126" s="7" t="s">
        <v>62</v>
      </c>
      <c r="CI126" s="7" t="s">
        <v>63</v>
      </c>
      <c r="CJ126" s="7" t="s">
        <v>62</v>
      </c>
      <c r="CK126" s="7" t="s">
        <v>6</v>
      </c>
      <c r="CL126" s="7" t="s">
        <v>12</v>
      </c>
      <c r="CM126" s="7" t="s">
        <v>58</v>
      </c>
      <c r="CN126" s="7" t="s">
        <v>41</v>
      </c>
      <c r="CO126" s="7" t="s">
        <v>48</v>
      </c>
      <c r="CP126" s="7" t="s">
        <v>32</v>
      </c>
      <c r="CQ126" s="7" t="s">
        <v>0</v>
      </c>
      <c r="CR126" s="7" t="s">
        <v>18</v>
      </c>
      <c r="CS126" s="7" t="s">
        <v>18</v>
      </c>
      <c r="CT126" s="7" t="s">
        <v>106</v>
      </c>
      <c r="CU126" s="7" t="s">
        <v>106</v>
      </c>
      <c r="CV126" s="7" t="s">
        <v>31</v>
      </c>
      <c r="CW126" s="7" t="s">
        <v>44</v>
      </c>
      <c r="CX126" s="7" t="s">
        <v>29</v>
      </c>
      <c r="CY126" s="7" t="s">
        <v>23</v>
      </c>
      <c r="CZ126" s="7" t="s">
        <v>56</v>
      </c>
      <c r="DA126" s="7" t="s">
        <v>24</v>
      </c>
      <c r="DB126" s="7" t="s">
        <v>19</v>
      </c>
      <c r="DC126" s="7" t="s">
        <v>64</v>
      </c>
      <c r="DD126" s="7" t="s">
        <v>39</v>
      </c>
      <c r="DE126" s="7" t="s">
        <v>57</v>
      </c>
      <c r="DF126" s="7" t="s">
        <v>24</v>
      </c>
      <c r="DG126" s="7" t="s">
        <v>0</v>
      </c>
      <c r="DH126" s="7" t="s">
        <v>0</v>
      </c>
      <c r="DI126" s="7" t="s">
        <v>57</v>
      </c>
      <c r="DJ126" s="7" t="s">
        <v>56</v>
      </c>
      <c r="DK126" s="7" t="s">
        <v>0</v>
      </c>
      <c r="DL126" s="7" t="s">
        <v>31</v>
      </c>
      <c r="DM126" s="7" t="s">
        <v>11</v>
      </c>
      <c r="DN126" s="7" t="s">
        <v>8</v>
      </c>
      <c r="DO126" s="7" t="s">
        <v>48</v>
      </c>
      <c r="DP126" s="7" t="s">
        <v>10</v>
      </c>
      <c r="DQ126" s="7" t="s">
        <v>51</v>
      </c>
      <c r="DR126" s="7" t="s">
        <v>6</v>
      </c>
      <c r="DS126" s="7" t="s">
        <v>44</v>
      </c>
      <c r="DT126" s="7" t="s">
        <v>24</v>
      </c>
      <c r="DU126" s="7" t="s">
        <v>27</v>
      </c>
      <c r="DV126" s="7" t="s">
        <v>57</v>
      </c>
      <c r="DW126" s="7" t="s">
        <v>57</v>
      </c>
      <c r="DX126" s="7" t="s">
        <v>42</v>
      </c>
      <c r="DY126" s="7" t="s">
        <v>51</v>
      </c>
      <c r="DZ126" s="7" t="s">
        <v>6</v>
      </c>
      <c r="EA126" s="7" t="s">
        <v>24</v>
      </c>
      <c r="EB126" s="7" t="s">
        <v>6</v>
      </c>
      <c r="EC126" s="7" t="s">
        <v>12</v>
      </c>
      <c r="ED126" s="7" t="s">
        <v>44</v>
      </c>
      <c r="EE126" s="7" t="s">
        <v>20</v>
      </c>
      <c r="EF126" s="7" t="s">
        <v>20</v>
      </c>
      <c r="EG126" s="7" t="s">
        <v>20</v>
      </c>
      <c r="EH126" s="7" t="s">
        <v>44</v>
      </c>
      <c r="EI126" s="7" t="s">
        <v>44</v>
      </c>
      <c r="EJ126" s="7" t="s">
        <v>20</v>
      </c>
    </row>
    <row r="127" spans="1:140" ht="12.75" x14ac:dyDescent="0.2">
      <c r="A127" s="12">
        <v>101</v>
      </c>
      <c r="B127" s="8" t="s">
        <v>14</v>
      </c>
      <c r="C127" s="7" t="s">
        <v>107</v>
      </c>
      <c r="D127" s="7" t="s">
        <v>102</v>
      </c>
      <c r="E127" s="7" t="s">
        <v>94</v>
      </c>
      <c r="F127" s="7" t="s">
        <v>90</v>
      </c>
      <c r="G127" s="7" t="s">
        <v>134</v>
      </c>
      <c r="H127" s="7" t="s">
        <v>123</v>
      </c>
      <c r="I127" s="7" t="s">
        <v>134</v>
      </c>
      <c r="J127" s="7" t="s">
        <v>136</v>
      </c>
      <c r="K127" s="7" t="s">
        <v>41</v>
      </c>
      <c r="L127" s="7" t="s">
        <v>120</v>
      </c>
      <c r="M127" s="7" t="s">
        <v>18</v>
      </c>
      <c r="N127" s="7" t="s">
        <v>126</v>
      </c>
      <c r="O127" s="7" t="s">
        <v>120</v>
      </c>
      <c r="P127" s="7" t="s">
        <v>136</v>
      </c>
      <c r="Q127" s="7" t="s">
        <v>136</v>
      </c>
      <c r="R127" s="7" t="s">
        <v>119</v>
      </c>
      <c r="S127" s="7" t="s">
        <v>126</v>
      </c>
      <c r="T127" s="7" t="s">
        <v>94</v>
      </c>
      <c r="U127" s="7" t="s">
        <v>126</v>
      </c>
      <c r="V127" s="7" t="s">
        <v>102</v>
      </c>
      <c r="W127" s="7" t="s">
        <v>136</v>
      </c>
      <c r="X127" s="7" t="s">
        <v>59</v>
      </c>
      <c r="Y127" s="7" t="s">
        <v>47</v>
      </c>
      <c r="Z127" s="7" t="s">
        <v>37</v>
      </c>
      <c r="AA127" s="7" t="s">
        <v>118</v>
      </c>
      <c r="AB127" s="7" t="s">
        <v>107</v>
      </c>
      <c r="AC127" s="7" t="s">
        <v>119</v>
      </c>
      <c r="AD127" s="7" t="s">
        <v>19</v>
      </c>
      <c r="AE127" s="7" t="s">
        <v>32</v>
      </c>
      <c r="AF127" s="7" t="s">
        <v>120</v>
      </c>
      <c r="AG127" s="7" t="s">
        <v>118</v>
      </c>
      <c r="AH127" s="7" t="s">
        <v>19</v>
      </c>
      <c r="AI127" s="7" t="s">
        <v>123</v>
      </c>
      <c r="AJ127" s="7" t="s">
        <v>53</v>
      </c>
      <c r="AK127" s="7" t="s">
        <v>59</v>
      </c>
      <c r="AL127" s="7" t="s">
        <v>90</v>
      </c>
      <c r="AM127" s="7" t="s">
        <v>90</v>
      </c>
      <c r="AN127" s="7" t="s">
        <v>0</v>
      </c>
      <c r="AO127" s="7" t="s">
        <v>13</v>
      </c>
      <c r="AP127" s="7" t="s">
        <v>47</v>
      </c>
      <c r="AQ127" s="7" t="s">
        <v>8</v>
      </c>
      <c r="AR127" s="7" t="s">
        <v>19</v>
      </c>
      <c r="AS127" s="7" t="s">
        <v>8</v>
      </c>
      <c r="AT127" s="7" t="s">
        <v>19</v>
      </c>
      <c r="AU127" s="7" t="s">
        <v>16</v>
      </c>
      <c r="AV127" s="7" t="s">
        <v>123</v>
      </c>
      <c r="AW127" s="7" t="s">
        <v>27</v>
      </c>
      <c r="AX127" s="7" t="s">
        <v>27</v>
      </c>
      <c r="AY127" s="7" t="s">
        <v>31</v>
      </c>
      <c r="AZ127" s="7" t="s">
        <v>43</v>
      </c>
      <c r="BA127" s="7" t="s">
        <v>19</v>
      </c>
      <c r="BB127" s="7" t="s">
        <v>53</v>
      </c>
      <c r="BC127" s="7" t="s">
        <v>59</v>
      </c>
      <c r="BD127" s="7" t="s">
        <v>41</v>
      </c>
      <c r="BE127" s="7" t="s">
        <v>8</v>
      </c>
      <c r="BF127" s="7" t="s">
        <v>32</v>
      </c>
      <c r="BG127" s="7" t="s">
        <v>48</v>
      </c>
      <c r="BH127" s="7" t="s">
        <v>48</v>
      </c>
      <c r="BI127" s="7" t="s">
        <v>32</v>
      </c>
      <c r="BJ127" s="7" t="s">
        <v>53</v>
      </c>
      <c r="BK127" s="7" t="s">
        <v>11</v>
      </c>
      <c r="BL127" s="7" t="s">
        <v>31</v>
      </c>
      <c r="BM127" s="7" t="s">
        <v>118</v>
      </c>
      <c r="BN127" s="7" t="s">
        <v>16</v>
      </c>
      <c r="BO127" s="7" t="s">
        <v>43</v>
      </c>
      <c r="BP127" s="7" t="s">
        <v>58</v>
      </c>
      <c r="BQ127" s="7" t="s">
        <v>39</v>
      </c>
      <c r="BR127" s="7" t="s">
        <v>12</v>
      </c>
      <c r="BS127" s="7" t="s">
        <v>24</v>
      </c>
      <c r="BT127" s="7" t="s">
        <v>19</v>
      </c>
      <c r="BU127" s="7" t="s">
        <v>4</v>
      </c>
      <c r="BV127" s="7" t="s">
        <v>64</v>
      </c>
      <c r="BW127" s="7" t="s">
        <v>37</v>
      </c>
      <c r="BX127" s="7" t="s">
        <v>59</v>
      </c>
      <c r="BY127" s="7" t="s">
        <v>64</v>
      </c>
      <c r="BZ127" s="7" t="s">
        <v>43</v>
      </c>
      <c r="CA127" s="7" t="s">
        <v>9</v>
      </c>
      <c r="CB127" s="7" t="s">
        <v>9</v>
      </c>
      <c r="CC127" s="7" t="s">
        <v>41</v>
      </c>
      <c r="CD127" s="7" t="s">
        <v>19</v>
      </c>
      <c r="CE127" s="7" t="s">
        <v>39</v>
      </c>
      <c r="CF127" s="7" t="s">
        <v>8</v>
      </c>
      <c r="CG127" s="7" t="s">
        <v>134</v>
      </c>
      <c r="CH127" s="7" t="s">
        <v>23</v>
      </c>
      <c r="CI127" s="7" t="s">
        <v>61</v>
      </c>
      <c r="CJ127" s="7" t="s">
        <v>62</v>
      </c>
      <c r="CK127" s="7" t="s">
        <v>6</v>
      </c>
      <c r="CL127" s="7" t="s">
        <v>13</v>
      </c>
      <c r="CM127" s="7" t="s">
        <v>29</v>
      </c>
      <c r="CN127" s="7" t="s">
        <v>41</v>
      </c>
      <c r="CO127" s="7" t="s">
        <v>48</v>
      </c>
      <c r="CP127" s="7" t="s">
        <v>32</v>
      </c>
      <c r="CQ127" s="7" t="s">
        <v>0</v>
      </c>
      <c r="CR127" s="7" t="s">
        <v>9</v>
      </c>
      <c r="CS127" s="7" t="s">
        <v>18</v>
      </c>
      <c r="CT127" s="7" t="s">
        <v>106</v>
      </c>
      <c r="CU127" s="7" t="s">
        <v>106</v>
      </c>
      <c r="CV127" s="7" t="s">
        <v>31</v>
      </c>
      <c r="CW127" s="7" t="s">
        <v>44</v>
      </c>
      <c r="CX127" s="7" t="s">
        <v>29</v>
      </c>
      <c r="CY127" s="7" t="s">
        <v>23</v>
      </c>
      <c r="CZ127" s="7" t="s">
        <v>56</v>
      </c>
      <c r="DA127" s="7" t="s">
        <v>56</v>
      </c>
      <c r="DB127" s="7" t="s">
        <v>19</v>
      </c>
      <c r="DC127" s="7" t="s">
        <v>64</v>
      </c>
      <c r="DD127" s="7" t="s">
        <v>39</v>
      </c>
      <c r="DE127" s="7" t="s">
        <v>11</v>
      </c>
      <c r="DF127" s="7" t="s">
        <v>24</v>
      </c>
      <c r="DG127" s="7" t="s">
        <v>0</v>
      </c>
      <c r="DH127" s="7" t="s">
        <v>0</v>
      </c>
      <c r="DI127" s="7" t="s">
        <v>57</v>
      </c>
      <c r="DJ127" s="7" t="s">
        <v>56</v>
      </c>
      <c r="DK127" s="7" t="s">
        <v>0</v>
      </c>
      <c r="DL127" s="7" t="s">
        <v>31</v>
      </c>
      <c r="DM127" s="7" t="s">
        <v>10</v>
      </c>
      <c r="DN127" s="7" t="s">
        <v>8</v>
      </c>
      <c r="DO127" s="7" t="s">
        <v>48</v>
      </c>
      <c r="DP127" s="7" t="s">
        <v>10</v>
      </c>
      <c r="DQ127" s="7" t="s">
        <v>51</v>
      </c>
      <c r="DR127" s="7" t="s">
        <v>6</v>
      </c>
      <c r="DS127" s="7" t="s">
        <v>44</v>
      </c>
      <c r="DT127" s="7" t="s">
        <v>24</v>
      </c>
      <c r="DU127" s="7" t="s">
        <v>27</v>
      </c>
      <c r="DV127" s="7" t="s">
        <v>57</v>
      </c>
      <c r="DW127" s="7" t="s">
        <v>14</v>
      </c>
      <c r="DX127" s="7" t="s">
        <v>20</v>
      </c>
      <c r="DY127" s="7" t="s">
        <v>20</v>
      </c>
      <c r="DZ127" s="7" t="s">
        <v>6</v>
      </c>
      <c r="EA127" s="7" t="s">
        <v>24</v>
      </c>
      <c r="EB127" s="7" t="s">
        <v>6</v>
      </c>
      <c r="EC127" s="7" t="s">
        <v>12</v>
      </c>
      <c r="ED127" s="7" t="s">
        <v>44</v>
      </c>
      <c r="EE127" s="7" t="s">
        <v>20</v>
      </c>
      <c r="EF127" s="7" t="s">
        <v>20</v>
      </c>
      <c r="EG127" s="7" t="s">
        <v>20</v>
      </c>
      <c r="EH127" s="7" t="s">
        <v>44</v>
      </c>
      <c r="EI127" s="7" t="s">
        <v>44</v>
      </c>
      <c r="EJ127" s="7" t="s">
        <v>20</v>
      </c>
    </row>
    <row r="128" spans="1:140" ht="12.75" x14ac:dyDescent="0.2">
      <c r="A128" s="12">
        <v>102</v>
      </c>
      <c r="B128" s="8" t="s">
        <v>54</v>
      </c>
      <c r="C128" s="7" t="s">
        <v>37</v>
      </c>
      <c r="D128" s="7" t="s">
        <v>47</v>
      </c>
      <c r="E128" s="7" t="s">
        <v>136</v>
      </c>
      <c r="F128" s="7" t="s">
        <v>41</v>
      </c>
      <c r="G128" s="7" t="s">
        <v>41</v>
      </c>
      <c r="H128" s="7" t="s">
        <v>32</v>
      </c>
      <c r="I128" s="7" t="s">
        <v>41</v>
      </c>
      <c r="J128" s="7" t="s">
        <v>48</v>
      </c>
      <c r="K128" s="7" t="s">
        <v>19</v>
      </c>
      <c r="L128" s="7" t="s">
        <v>53</v>
      </c>
      <c r="M128" s="7" t="s">
        <v>24</v>
      </c>
      <c r="N128" s="7" t="s">
        <v>59</v>
      </c>
      <c r="O128" s="7" t="s">
        <v>59</v>
      </c>
      <c r="P128" s="7" t="s">
        <v>8</v>
      </c>
      <c r="Q128" s="7" t="s">
        <v>8</v>
      </c>
      <c r="R128" s="7" t="s">
        <v>47</v>
      </c>
      <c r="S128" s="7" t="s">
        <v>59</v>
      </c>
      <c r="T128" s="7" t="s">
        <v>37</v>
      </c>
      <c r="U128" s="7" t="s">
        <v>59</v>
      </c>
      <c r="V128" s="7" t="s">
        <v>47</v>
      </c>
      <c r="W128" s="7" t="s">
        <v>8</v>
      </c>
      <c r="X128" s="7" t="s">
        <v>19</v>
      </c>
      <c r="Y128" s="7" t="s">
        <v>19</v>
      </c>
      <c r="Z128" s="7" t="s">
        <v>8</v>
      </c>
      <c r="AA128" s="7" t="s">
        <v>32</v>
      </c>
      <c r="AB128" s="7" t="s">
        <v>37</v>
      </c>
      <c r="AC128" s="7" t="s">
        <v>47</v>
      </c>
      <c r="AD128" s="7" t="s">
        <v>63</v>
      </c>
      <c r="AE128" s="7" t="s">
        <v>43</v>
      </c>
      <c r="AF128" s="7" t="s">
        <v>53</v>
      </c>
      <c r="AG128" s="7" t="s">
        <v>48</v>
      </c>
      <c r="AH128" s="7" t="s">
        <v>62</v>
      </c>
      <c r="AI128" s="7" t="s">
        <v>32</v>
      </c>
      <c r="AJ128" s="7" t="s">
        <v>64</v>
      </c>
      <c r="AK128" s="7" t="s">
        <v>64</v>
      </c>
      <c r="AL128" s="7" t="s">
        <v>41</v>
      </c>
      <c r="AM128" s="7" t="s">
        <v>41</v>
      </c>
      <c r="AN128" s="7" t="s">
        <v>44</v>
      </c>
      <c r="AO128" s="7" t="s">
        <v>44</v>
      </c>
      <c r="AP128" s="7" t="s">
        <v>8</v>
      </c>
      <c r="AQ128" s="7" t="s">
        <v>23</v>
      </c>
      <c r="AR128" s="7" t="s">
        <v>61</v>
      </c>
      <c r="AS128" s="7" t="s">
        <v>62</v>
      </c>
      <c r="AT128" s="7" t="s">
        <v>62</v>
      </c>
      <c r="AU128" s="7" t="s">
        <v>44</v>
      </c>
      <c r="AV128" s="7" t="s">
        <v>32</v>
      </c>
      <c r="AW128" s="7" t="s">
        <v>11</v>
      </c>
      <c r="AX128" s="7" t="s">
        <v>57</v>
      </c>
      <c r="AY128" s="7" t="s">
        <v>24</v>
      </c>
      <c r="AZ128" s="7" t="s">
        <v>18</v>
      </c>
      <c r="BA128" s="7" t="s">
        <v>61</v>
      </c>
      <c r="BB128" s="7" t="s">
        <v>64</v>
      </c>
      <c r="BC128" s="7" t="s">
        <v>19</v>
      </c>
      <c r="BD128" s="7" t="s">
        <v>19</v>
      </c>
      <c r="BE128" s="7" t="s">
        <v>58</v>
      </c>
      <c r="BF128" s="7" t="s">
        <v>39</v>
      </c>
      <c r="BG128" s="7" t="s">
        <v>39</v>
      </c>
      <c r="BH128" s="7" t="s">
        <v>4</v>
      </c>
      <c r="BI128" s="7" t="s">
        <v>39</v>
      </c>
      <c r="BJ128" s="7" t="s">
        <v>43</v>
      </c>
      <c r="BK128" s="7" t="s">
        <v>20</v>
      </c>
      <c r="BL128" s="7" t="s">
        <v>24</v>
      </c>
      <c r="BM128" s="7" t="s">
        <v>32</v>
      </c>
      <c r="BN128" s="7" t="s">
        <v>44</v>
      </c>
      <c r="BO128" s="7" t="s">
        <v>18</v>
      </c>
      <c r="BP128" s="7" t="s">
        <v>16</v>
      </c>
      <c r="BQ128" s="7" t="s">
        <v>31</v>
      </c>
      <c r="BR128" s="7" t="s">
        <v>44</v>
      </c>
      <c r="BS128" s="7" t="s">
        <v>51</v>
      </c>
      <c r="BT128" s="7" t="s">
        <v>63</v>
      </c>
      <c r="BU128" s="7" t="s">
        <v>31</v>
      </c>
      <c r="BV128" s="7" t="s">
        <v>27</v>
      </c>
      <c r="BW128" s="7" t="s">
        <v>8</v>
      </c>
      <c r="BX128" s="7" t="s">
        <v>64</v>
      </c>
      <c r="BY128" s="7" t="s">
        <v>9</v>
      </c>
      <c r="BZ128" s="7" t="s">
        <v>9</v>
      </c>
      <c r="CA128" s="7" t="s">
        <v>57</v>
      </c>
      <c r="CB128" s="7" t="s">
        <v>56</v>
      </c>
      <c r="CC128" s="7" t="s">
        <v>19</v>
      </c>
      <c r="CD128" s="7" t="s">
        <v>27</v>
      </c>
      <c r="CE128" s="7" t="s">
        <v>31</v>
      </c>
      <c r="CF128" s="7" t="s">
        <v>58</v>
      </c>
      <c r="CG128" s="7" t="s">
        <v>41</v>
      </c>
      <c r="CH128" s="7" t="s">
        <v>16</v>
      </c>
      <c r="CI128" s="7" t="s">
        <v>10</v>
      </c>
      <c r="CJ128" s="7" t="s">
        <v>12</v>
      </c>
      <c r="CK128" s="7" t="s">
        <v>50</v>
      </c>
      <c r="CL128" s="7" t="s">
        <v>44</v>
      </c>
      <c r="CM128" s="7" t="s">
        <v>0</v>
      </c>
      <c r="CN128" s="7" t="s">
        <v>19</v>
      </c>
      <c r="CO128" s="7" t="s">
        <v>4</v>
      </c>
      <c r="CP128" s="7" t="s">
        <v>39</v>
      </c>
      <c r="CQ128" s="7" t="s">
        <v>6</v>
      </c>
      <c r="CR128" s="7" t="s">
        <v>56</v>
      </c>
      <c r="CS128" s="7" t="s">
        <v>24</v>
      </c>
      <c r="CT128" s="7" t="s">
        <v>48</v>
      </c>
      <c r="CU128" s="7" t="s">
        <v>48</v>
      </c>
      <c r="CV128" s="7" t="s">
        <v>24</v>
      </c>
      <c r="CW128" s="7" t="s">
        <v>54</v>
      </c>
      <c r="CX128" s="7" t="s">
        <v>0</v>
      </c>
      <c r="CY128" s="7" t="s">
        <v>16</v>
      </c>
      <c r="CZ128" s="7" t="s">
        <v>51</v>
      </c>
      <c r="DA128" s="7" t="s">
        <v>51</v>
      </c>
      <c r="DB128" s="7" t="s">
        <v>27</v>
      </c>
      <c r="DC128" s="7" t="s">
        <v>27</v>
      </c>
      <c r="DD128" s="7" t="s">
        <v>18</v>
      </c>
      <c r="DE128" s="7" t="s">
        <v>20</v>
      </c>
      <c r="DF128" s="7" t="s">
        <v>50</v>
      </c>
      <c r="DG128" s="7" t="s">
        <v>6</v>
      </c>
      <c r="DH128" s="7" t="s">
        <v>6</v>
      </c>
      <c r="DI128" s="7" t="s">
        <v>20</v>
      </c>
      <c r="DJ128" s="7" t="s">
        <v>51</v>
      </c>
      <c r="DK128" s="7" t="s">
        <v>6</v>
      </c>
      <c r="DL128" s="7" t="s">
        <v>6</v>
      </c>
      <c r="DM128" s="7" t="s">
        <v>20</v>
      </c>
      <c r="DN128" s="7" t="s">
        <v>4</v>
      </c>
      <c r="DO128" s="7" t="s">
        <v>39</v>
      </c>
      <c r="DP128" s="7" t="s">
        <v>20</v>
      </c>
      <c r="DQ128" s="7" t="s">
        <v>54</v>
      </c>
      <c r="DR128" s="7" t="s">
        <v>50</v>
      </c>
      <c r="DS128" s="7" t="s">
        <v>50</v>
      </c>
      <c r="DT128" s="7" t="s">
        <v>51</v>
      </c>
      <c r="DU128" s="7" t="s">
        <v>57</v>
      </c>
      <c r="DV128" s="7" t="s">
        <v>42</v>
      </c>
      <c r="DW128" s="7" t="s">
        <v>20</v>
      </c>
      <c r="DX128" s="7" t="s">
        <v>54</v>
      </c>
      <c r="DY128" s="7" t="s">
        <v>54</v>
      </c>
      <c r="DZ128" s="7" t="s">
        <v>50</v>
      </c>
      <c r="EA128" s="7" t="s">
        <v>51</v>
      </c>
      <c r="EB128" s="7" t="s">
        <v>50</v>
      </c>
      <c r="EC128" s="7" t="s">
        <v>44</v>
      </c>
      <c r="ED128" s="7" t="s">
        <v>50</v>
      </c>
      <c r="EE128" s="7" t="s">
        <v>54</v>
      </c>
      <c r="EF128" s="7" t="s">
        <v>54</v>
      </c>
      <c r="EG128" s="7" t="s">
        <v>54</v>
      </c>
      <c r="EH128" s="7" t="s">
        <v>54</v>
      </c>
      <c r="EI128" s="7" t="s">
        <v>54</v>
      </c>
      <c r="EJ128" s="7" t="s">
        <v>54</v>
      </c>
    </row>
    <row r="129" spans="1:140" ht="12.75" x14ac:dyDescent="0.2">
      <c r="A129" s="12">
        <v>102</v>
      </c>
      <c r="B129" s="8" t="s">
        <v>42</v>
      </c>
      <c r="C129" s="7" t="s">
        <v>47</v>
      </c>
      <c r="D129" s="7" t="s">
        <v>47</v>
      </c>
      <c r="E129" s="7" t="s">
        <v>37</v>
      </c>
      <c r="F129" s="7" t="s">
        <v>41</v>
      </c>
      <c r="G129" s="7" t="s">
        <v>59</v>
      </c>
      <c r="H129" s="7" t="s">
        <v>32</v>
      </c>
      <c r="I129" s="7" t="s">
        <v>59</v>
      </c>
      <c r="J129" s="7" t="s">
        <v>8</v>
      </c>
      <c r="K129" s="7" t="s">
        <v>19</v>
      </c>
      <c r="L129" s="7" t="s">
        <v>32</v>
      </c>
      <c r="M129" s="7" t="s">
        <v>24</v>
      </c>
      <c r="N129" s="7" t="s">
        <v>53</v>
      </c>
      <c r="O129" s="7" t="s">
        <v>53</v>
      </c>
      <c r="P129" s="7" t="s">
        <v>8</v>
      </c>
      <c r="Q129" s="7" t="s">
        <v>8</v>
      </c>
      <c r="R129" s="7" t="s">
        <v>41</v>
      </c>
      <c r="S129" s="7" t="s">
        <v>59</v>
      </c>
      <c r="T129" s="7" t="s">
        <v>37</v>
      </c>
      <c r="U129" s="7" t="s">
        <v>59</v>
      </c>
      <c r="V129" s="7" t="s">
        <v>41</v>
      </c>
      <c r="W129" s="7" t="s">
        <v>8</v>
      </c>
      <c r="X129" s="7" t="s">
        <v>64</v>
      </c>
      <c r="Y129" s="7" t="s">
        <v>19</v>
      </c>
      <c r="Z129" s="7" t="s">
        <v>8</v>
      </c>
      <c r="AA129" s="7" t="s">
        <v>48</v>
      </c>
      <c r="AB129" s="7" t="s">
        <v>47</v>
      </c>
      <c r="AC129" s="7" t="s">
        <v>41</v>
      </c>
      <c r="AD129" s="7" t="s">
        <v>27</v>
      </c>
      <c r="AE129" s="7" t="s">
        <v>39</v>
      </c>
      <c r="AF129" s="7" t="s">
        <v>32</v>
      </c>
      <c r="AG129" s="7" t="s">
        <v>48</v>
      </c>
      <c r="AH129" s="7" t="s">
        <v>61</v>
      </c>
      <c r="AI129" s="7" t="s">
        <v>32</v>
      </c>
      <c r="AJ129" s="7" t="s">
        <v>43</v>
      </c>
      <c r="AK129" s="7" t="s">
        <v>64</v>
      </c>
      <c r="AL129" s="7" t="s">
        <v>41</v>
      </c>
      <c r="AM129" s="7" t="s">
        <v>41</v>
      </c>
      <c r="AN129" s="7" t="s">
        <v>44</v>
      </c>
      <c r="AO129" s="7" t="s">
        <v>44</v>
      </c>
      <c r="AP129" s="7" t="s">
        <v>19</v>
      </c>
      <c r="AQ129" s="7" t="s">
        <v>62</v>
      </c>
      <c r="AR129" s="7" t="s">
        <v>63</v>
      </c>
      <c r="AS129" s="7" t="s">
        <v>62</v>
      </c>
      <c r="AT129" s="7" t="s">
        <v>63</v>
      </c>
      <c r="AU129" s="7" t="s">
        <v>44</v>
      </c>
      <c r="AV129" s="7" t="s">
        <v>32</v>
      </c>
      <c r="AW129" s="7" t="s">
        <v>57</v>
      </c>
      <c r="AX129" s="7" t="s">
        <v>57</v>
      </c>
      <c r="AY129" s="7" t="s">
        <v>6</v>
      </c>
      <c r="AZ129" s="7" t="s">
        <v>31</v>
      </c>
      <c r="BA129" s="7" t="s">
        <v>63</v>
      </c>
      <c r="BB129" s="7" t="s">
        <v>43</v>
      </c>
      <c r="BC129" s="7" t="s">
        <v>64</v>
      </c>
      <c r="BD129" s="7" t="s">
        <v>19</v>
      </c>
      <c r="BE129" s="7" t="s">
        <v>23</v>
      </c>
      <c r="BF129" s="7" t="s">
        <v>39</v>
      </c>
      <c r="BG129" s="7" t="s">
        <v>4</v>
      </c>
      <c r="BH129" s="7" t="s">
        <v>4</v>
      </c>
      <c r="BI129" s="7" t="s">
        <v>39</v>
      </c>
      <c r="BJ129" s="7" t="s">
        <v>39</v>
      </c>
      <c r="BK129" s="7" t="s">
        <v>20</v>
      </c>
      <c r="BL129" s="7" t="s">
        <v>24</v>
      </c>
      <c r="BM129" s="7" t="s">
        <v>48</v>
      </c>
      <c r="BN129" s="7" t="s">
        <v>44</v>
      </c>
      <c r="BO129" s="7" t="s">
        <v>18</v>
      </c>
      <c r="BP129" s="7" t="s">
        <v>16</v>
      </c>
      <c r="BQ129" s="7" t="s">
        <v>31</v>
      </c>
      <c r="BR129" s="7" t="s">
        <v>20</v>
      </c>
      <c r="BS129" s="7" t="s">
        <v>50</v>
      </c>
      <c r="BT129" s="7" t="s">
        <v>27</v>
      </c>
      <c r="BU129" s="7" t="s">
        <v>0</v>
      </c>
      <c r="BV129" s="7" t="s">
        <v>9</v>
      </c>
      <c r="BW129" s="7" t="s">
        <v>8</v>
      </c>
      <c r="BX129" s="7" t="s">
        <v>64</v>
      </c>
      <c r="BY129" s="7" t="s">
        <v>18</v>
      </c>
      <c r="BZ129" s="7" t="s">
        <v>18</v>
      </c>
      <c r="CA129" s="7" t="s">
        <v>56</v>
      </c>
      <c r="CB129" s="7" t="s">
        <v>24</v>
      </c>
      <c r="CC129" s="7" t="s">
        <v>19</v>
      </c>
      <c r="CD129" s="7" t="s">
        <v>27</v>
      </c>
      <c r="CE129" s="7" t="s">
        <v>0</v>
      </c>
      <c r="CF129" s="7" t="s">
        <v>62</v>
      </c>
      <c r="CG129" s="7" t="s">
        <v>59</v>
      </c>
      <c r="CH129" s="7" t="s">
        <v>12</v>
      </c>
      <c r="CI129" s="7" t="s">
        <v>11</v>
      </c>
      <c r="CJ129" s="7" t="s">
        <v>10</v>
      </c>
      <c r="CK129" s="7" t="s">
        <v>50</v>
      </c>
      <c r="CL129" s="7" t="s">
        <v>44</v>
      </c>
      <c r="CM129" s="7" t="s">
        <v>16</v>
      </c>
      <c r="CN129" s="7" t="s">
        <v>19</v>
      </c>
      <c r="CO129" s="7" t="s">
        <v>29</v>
      </c>
      <c r="CP129" s="7" t="s">
        <v>39</v>
      </c>
      <c r="CQ129" s="7" t="s">
        <v>44</v>
      </c>
      <c r="CR129" s="7" t="s">
        <v>24</v>
      </c>
      <c r="CS129" s="7" t="s">
        <v>24</v>
      </c>
      <c r="CT129" s="7" t="s">
        <v>8</v>
      </c>
      <c r="CU129" s="7" t="s">
        <v>48</v>
      </c>
      <c r="CV129" s="7" t="s">
        <v>6</v>
      </c>
      <c r="CW129" s="7" t="s">
        <v>54</v>
      </c>
      <c r="CX129" s="7" t="s">
        <v>16</v>
      </c>
      <c r="CY129" s="7" t="s">
        <v>13</v>
      </c>
      <c r="CZ129" s="7" t="s">
        <v>51</v>
      </c>
      <c r="DA129" s="7" t="s">
        <v>51</v>
      </c>
      <c r="DB129" s="7" t="s">
        <v>27</v>
      </c>
      <c r="DC129" s="7" t="s">
        <v>9</v>
      </c>
      <c r="DD129" s="7" t="s">
        <v>31</v>
      </c>
      <c r="DE129" s="7" t="s">
        <v>20</v>
      </c>
      <c r="DF129" s="7" t="s">
        <v>50</v>
      </c>
      <c r="DG129" s="7" t="s">
        <v>6</v>
      </c>
      <c r="DH129" s="7" t="s">
        <v>44</v>
      </c>
      <c r="DI129" s="7" t="s">
        <v>51</v>
      </c>
      <c r="DJ129" s="7" t="s">
        <v>51</v>
      </c>
      <c r="DK129" s="7" t="s">
        <v>6</v>
      </c>
      <c r="DL129" s="7" t="s">
        <v>6</v>
      </c>
      <c r="DM129" s="7" t="s">
        <v>20</v>
      </c>
      <c r="DN129" s="7" t="s">
        <v>58</v>
      </c>
      <c r="DO129" s="7" t="s">
        <v>4</v>
      </c>
      <c r="DP129" s="7" t="s">
        <v>20</v>
      </c>
      <c r="DQ129" s="7" t="s">
        <v>38</v>
      </c>
      <c r="DR129" s="7" t="s">
        <v>50</v>
      </c>
      <c r="DS129" s="7" t="s">
        <v>54</v>
      </c>
      <c r="DT129" s="7" t="s">
        <v>51</v>
      </c>
      <c r="DU129" s="7" t="s">
        <v>56</v>
      </c>
      <c r="DV129" s="7" t="s">
        <v>51</v>
      </c>
      <c r="DW129" s="7" t="s">
        <v>20</v>
      </c>
      <c r="DX129" s="7" t="s">
        <v>54</v>
      </c>
      <c r="DY129" s="7" t="s">
        <v>42</v>
      </c>
      <c r="DZ129" s="7" t="s">
        <v>50</v>
      </c>
      <c r="EA129" s="7" t="s">
        <v>50</v>
      </c>
      <c r="EB129" s="7" t="s">
        <v>50</v>
      </c>
      <c r="EC129" s="7" t="s">
        <v>20</v>
      </c>
      <c r="ED129" s="7" t="s">
        <v>54</v>
      </c>
      <c r="EE129" s="7" t="s">
        <v>54</v>
      </c>
      <c r="EF129" s="7" t="s">
        <v>54</v>
      </c>
      <c r="EG129" s="7" t="s">
        <v>54</v>
      </c>
      <c r="EH129" s="7" t="s">
        <v>54</v>
      </c>
      <c r="EI129" s="7" t="s">
        <v>54</v>
      </c>
      <c r="EJ129" s="7" t="s">
        <v>54</v>
      </c>
    </row>
    <row r="130" spans="1:140" ht="12.75" x14ac:dyDescent="0.2">
      <c r="A130" s="12">
        <v>103</v>
      </c>
      <c r="B130" s="8" t="s">
        <v>22</v>
      </c>
      <c r="C130" s="7" t="s">
        <v>120</v>
      </c>
      <c r="D130" s="7" t="s">
        <v>120</v>
      </c>
      <c r="E130" s="7" t="s">
        <v>126</v>
      </c>
      <c r="F130" s="7" t="s">
        <v>123</v>
      </c>
      <c r="G130" s="7" t="s">
        <v>118</v>
      </c>
      <c r="H130" s="7" t="s">
        <v>37</v>
      </c>
      <c r="I130" s="7" t="s">
        <v>118</v>
      </c>
      <c r="J130" s="7" t="s">
        <v>41</v>
      </c>
      <c r="K130" s="7" t="s">
        <v>32</v>
      </c>
      <c r="L130" s="7" t="s">
        <v>136</v>
      </c>
      <c r="M130" s="7" t="s">
        <v>16</v>
      </c>
      <c r="N130" s="7" t="s">
        <v>106</v>
      </c>
      <c r="O130" s="7" t="s">
        <v>136</v>
      </c>
      <c r="P130" s="7" t="s">
        <v>59</v>
      </c>
      <c r="Q130" s="7" t="s">
        <v>59</v>
      </c>
      <c r="R130" s="7" t="s">
        <v>120</v>
      </c>
      <c r="S130" s="7" t="s">
        <v>106</v>
      </c>
      <c r="T130" s="7" t="s">
        <v>126</v>
      </c>
      <c r="U130" s="7" t="s">
        <v>106</v>
      </c>
      <c r="V130" s="7" t="s">
        <v>120</v>
      </c>
      <c r="W130" s="7" t="s">
        <v>59</v>
      </c>
      <c r="X130" s="7" t="s">
        <v>48</v>
      </c>
      <c r="Y130" s="7" t="s">
        <v>32</v>
      </c>
      <c r="Z130" s="7" t="s">
        <v>59</v>
      </c>
      <c r="AA130" s="7" t="s">
        <v>47</v>
      </c>
      <c r="AB130" s="7" t="s">
        <v>126</v>
      </c>
      <c r="AC130" s="7" t="s">
        <v>123</v>
      </c>
      <c r="AD130" s="7" t="s">
        <v>39</v>
      </c>
      <c r="AE130" s="7" t="s">
        <v>8</v>
      </c>
      <c r="AF130" s="7" t="s">
        <v>37</v>
      </c>
      <c r="AG130" s="7" t="s">
        <v>41</v>
      </c>
      <c r="AH130" s="7" t="s">
        <v>43</v>
      </c>
      <c r="AI130" s="7" t="s">
        <v>37</v>
      </c>
      <c r="AJ130" s="7" t="s">
        <v>8</v>
      </c>
      <c r="AK130" s="7" t="s">
        <v>48</v>
      </c>
      <c r="AL130" s="7" t="s">
        <v>123</v>
      </c>
      <c r="AM130" s="7" t="s">
        <v>123</v>
      </c>
      <c r="AN130" s="7" t="s">
        <v>15</v>
      </c>
      <c r="AO130" s="7" t="s">
        <v>56</v>
      </c>
      <c r="AP130" s="7" t="s">
        <v>53</v>
      </c>
      <c r="AQ130" s="7" t="s">
        <v>64</v>
      </c>
      <c r="AR130" s="7" t="s">
        <v>39</v>
      </c>
      <c r="AS130" s="7" t="s">
        <v>43</v>
      </c>
      <c r="AT130" s="7" t="s">
        <v>39</v>
      </c>
      <c r="AU130" s="7" t="s">
        <v>57</v>
      </c>
      <c r="AV130" s="7" t="s">
        <v>47</v>
      </c>
      <c r="AW130" s="7" t="s">
        <v>31</v>
      </c>
      <c r="AX130" s="7" t="s">
        <v>0</v>
      </c>
      <c r="AY130" s="7" t="s">
        <v>12</v>
      </c>
      <c r="AZ130" s="7" t="s">
        <v>58</v>
      </c>
      <c r="BA130" s="7" t="s">
        <v>39</v>
      </c>
      <c r="BB130" s="7" t="s">
        <v>8</v>
      </c>
      <c r="BC130" s="7" t="s">
        <v>48</v>
      </c>
      <c r="BD130" s="7" t="s">
        <v>32</v>
      </c>
      <c r="BE130" s="7" t="s">
        <v>64</v>
      </c>
      <c r="BF130" s="7" t="s">
        <v>19</v>
      </c>
      <c r="BG130" s="7" t="s">
        <v>19</v>
      </c>
      <c r="BH130" s="7" t="s">
        <v>19</v>
      </c>
      <c r="BI130" s="7" t="s">
        <v>8</v>
      </c>
      <c r="BJ130" s="7" t="s">
        <v>8</v>
      </c>
      <c r="BK130" s="7" t="s">
        <v>6</v>
      </c>
      <c r="BL130" s="7" t="s">
        <v>16</v>
      </c>
      <c r="BM130" s="7" t="s">
        <v>47</v>
      </c>
      <c r="BN130" s="7" t="s">
        <v>57</v>
      </c>
      <c r="BO130" s="7" t="s">
        <v>58</v>
      </c>
      <c r="BP130" s="7" t="s">
        <v>27</v>
      </c>
      <c r="BQ130" s="7" t="s">
        <v>62</v>
      </c>
      <c r="BR130" s="7" t="s">
        <v>24</v>
      </c>
      <c r="BS130" s="7" t="s">
        <v>44</v>
      </c>
      <c r="BT130" s="7" t="s">
        <v>39</v>
      </c>
      <c r="BU130" s="7" t="s">
        <v>61</v>
      </c>
      <c r="BV130" s="7" t="s">
        <v>4</v>
      </c>
      <c r="BW130" s="7" t="s">
        <v>59</v>
      </c>
      <c r="BX130" s="7" t="s">
        <v>48</v>
      </c>
      <c r="BY130" s="7" t="s">
        <v>29</v>
      </c>
      <c r="BZ130" s="7" t="s">
        <v>58</v>
      </c>
      <c r="CA130" s="7" t="s">
        <v>0</v>
      </c>
      <c r="CB130" s="7" t="s">
        <v>0</v>
      </c>
      <c r="CC130" s="7" t="s">
        <v>32</v>
      </c>
      <c r="CD130" s="7" t="s">
        <v>4</v>
      </c>
      <c r="CE130" s="7" t="s">
        <v>62</v>
      </c>
      <c r="CF130" s="7" t="s">
        <v>64</v>
      </c>
      <c r="CG130" s="7" t="s">
        <v>118</v>
      </c>
      <c r="CH130" s="7" t="s">
        <v>9</v>
      </c>
      <c r="CI130" s="7" t="s">
        <v>31</v>
      </c>
      <c r="CJ130" s="7" t="s">
        <v>18</v>
      </c>
      <c r="CK130" s="7" t="s">
        <v>44</v>
      </c>
      <c r="CL130" s="7" t="s">
        <v>24</v>
      </c>
      <c r="CM130" s="7" t="s">
        <v>27</v>
      </c>
      <c r="CN130" s="7" t="s">
        <v>32</v>
      </c>
      <c r="CO130" s="7" t="s">
        <v>19</v>
      </c>
      <c r="CP130" s="7" t="s">
        <v>8</v>
      </c>
      <c r="CQ130" s="7" t="s">
        <v>11</v>
      </c>
      <c r="CR130" s="7" t="s">
        <v>16</v>
      </c>
      <c r="CS130" s="7" t="s">
        <v>16</v>
      </c>
      <c r="CT130" s="7" t="s">
        <v>41</v>
      </c>
      <c r="CU130" s="7" t="s">
        <v>41</v>
      </c>
      <c r="CV130" s="7" t="s">
        <v>13</v>
      </c>
      <c r="CW130" s="7" t="s">
        <v>51</v>
      </c>
      <c r="CX130" s="7" t="s">
        <v>27</v>
      </c>
      <c r="CY130" s="7" t="s">
        <v>9</v>
      </c>
      <c r="CZ130" s="7" t="s">
        <v>52</v>
      </c>
      <c r="DA130" s="7" t="s">
        <v>44</v>
      </c>
      <c r="DB130" s="7" t="s">
        <v>39</v>
      </c>
      <c r="DC130" s="7" t="s">
        <v>4</v>
      </c>
      <c r="DD130" s="7" t="s">
        <v>23</v>
      </c>
      <c r="DE130" s="7" t="s">
        <v>6</v>
      </c>
      <c r="DF130" s="7" t="s">
        <v>44</v>
      </c>
      <c r="DG130" s="7" t="s">
        <v>10</v>
      </c>
      <c r="DH130" s="7" t="s">
        <v>11</v>
      </c>
      <c r="DI130" s="7" t="s">
        <v>6</v>
      </c>
      <c r="DJ130" s="7" t="s">
        <v>6</v>
      </c>
      <c r="DK130" s="7" t="s">
        <v>10</v>
      </c>
      <c r="DL130" s="7" t="s">
        <v>12</v>
      </c>
      <c r="DM130" s="7" t="s">
        <v>24</v>
      </c>
      <c r="DN130" s="7" t="s">
        <v>19</v>
      </c>
      <c r="DO130" s="7" t="s">
        <v>19</v>
      </c>
      <c r="DP130" s="7" t="s">
        <v>24</v>
      </c>
      <c r="DQ130" s="7" t="s">
        <v>50</v>
      </c>
      <c r="DR130" s="7" t="s">
        <v>20</v>
      </c>
      <c r="DS130" s="7" t="s">
        <v>20</v>
      </c>
      <c r="DT130" s="7" t="s">
        <v>44</v>
      </c>
      <c r="DU130" s="7" t="s">
        <v>0</v>
      </c>
      <c r="DV130" s="7" t="s">
        <v>6</v>
      </c>
      <c r="DW130" s="7" t="s">
        <v>6</v>
      </c>
      <c r="DX130" s="7" t="s">
        <v>50</v>
      </c>
      <c r="DY130" s="7" t="s">
        <v>50</v>
      </c>
      <c r="DZ130" s="7" t="s">
        <v>22</v>
      </c>
      <c r="EA130" s="7" t="s">
        <v>44</v>
      </c>
      <c r="EB130" s="7" t="s">
        <v>44</v>
      </c>
      <c r="EC130" s="7" t="s">
        <v>24</v>
      </c>
      <c r="ED130" s="7" t="s">
        <v>51</v>
      </c>
      <c r="EE130" s="7" t="s">
        <v>50</v>
      </c>
      <c r="EF130" s="7" t="s">
        <v>50</v>
      </c>
      <c r="EG130" s="7" t="s">
        <v>50</v>
      </c>
      <c r="EH130" s="7" t="s">
        <v>51</v>
      </c>
      <c r="EI130" s="7" t="s">
        <v>51</v>
      </c>
      <c r="EJ130" s="7" t="s">
        <v>51</v>
      </c>
    </row>
    <row r="131" spans="1:140" ht="12.75" x14ac:dyDescent="0.2">
      <c r="A131" s="12">
        <v>104</v>
      </c>
      <c r="B131" s="8" t="s">
        <v>7</v>
      </c>
      <c r="C131" s="7" t="s">
        <v>134</v>
      </c>
      <c r="D131" s="7" t="s">
        <v>126</v>
      </c>
      <c r="E131" s="7" t="s">
        <v>119</v>
      </c>
      <c r="F131" s="7" t="s">
        <v>126</v>
      </c>
      <c r="G131" s="7" t="s">
        <v>120</v>
      </c>
      <c r="H131" s="7" t="s">
        <v>106</v>
      </c>
      <c r="I131" s="7" t="s">
        <v>120</v>
      </c>
      <c r="J131" s="7" t="s">
        <v>47</v>
      </c>
      <c r="K131" s="7" t="s">
        <v>53</v>
      </c>
      <c r="L131" s="7" t="s">
        <v>118</v>
      </c>
      <c r="M131" s="7" t="s">
        <v>0</v>
      </c>
      <c r="N131" s="7" t="s">
        <v>123</v>
      </c>
      <c r="O131" s="7" t="s">
        <v>118</v>
      </c>
      <c r="P131" s="7" t="s">
        <v>47</v>
      </c>
      <c r="Q131" s="7" t="s">
        <v>47</v>
      </c>
      <c r="R131" s="7" t="s">
        <v>126</v>
      </c>
      <c r="S131" s="7" t="s">
        <v>123</v>
      </c>
      <c r="T131" s="7" t="s">
        <v>90</v>
      </c>
      <c r="U131" s="7" t="s">
        <v>123</v>
      </c>
      <c r="V131" s="7" t="s">
        <v>126</v>
      </c>
      <c r="W131" s="7" t="s">
        <v>41</v>
      </c>
      <c r="X131" s="7" t="s">
        <v>32</v>
      </c>
      <c r="Y131" s="7" t="s">
        <v>59</v>
      </c>
      <c r="Z131" s="7" t="s">
        <v>41</v>
      </c>
      <c r="AA131" s="7" t="s">
        <v>37</v>
      </c>
      <c r="AB131" s="7" t="s">
        <v>134</v>
      </c>
      <c r="AC131" s="7" t="s">
        <v>126</v>
      </c>
      <c r="AD131" s="7" t="s">
        <v>43</v>
      </c>
      <c r="AE131" s="7" t="s">
        <v>48</v>
      </c>
      <c r="AF131" s="7" t="s">
        <v>106</v>
      </c>
      <c r="AG131" s="7" t="s">
        <v>37</v>
      </c>
      <c r="AH131" s="7" t="s">
        <v>64</v>
      </c>
      <c r="AI131" s="7" t="s">
        <v>106</v>
      </c>
      <c r="AJ131" s="7" t="s">
        <v>32</v>
      </c>
      <c r="AK131" s="7" t="s">
        <v>32</v>
      </c>
      <c r="AL131" s="7" t="s">
        <v>120</v>
      </c>
      <c r="AM131" s="7" t="s">
        <v>120</v>
      </c>
      <c r="AN131" s="7" t="s">
        <v>12</v>
      </c>
      <c r="AO131" s="7" t="s">
        <v>11</v>
      </c>
      <c r="AP131" s="7" t="s">
        <v>59</v>
      </c>
      <c r="AQ131" s="7" t="s">
        <v>19</v>
      </c>
      <c r="AR131" s="7" t="s">
        <v>64</v>
      </c>
      <c r="AS131" s="7" t="s">
        <v>19</v>
      </c>
      <c r="AT131" s="7" t="s">
        <v>64</v>
      </c>
      <c r="AU131" s="7" t="s">
        <v>10</v>
      </c>
      <c r="AV131" s="7" t="s">
        <v>136</v>
      </c>
      <c r="AW131" s="7" t="s">
        <v>18</v>
      </c>
      <c r="AX131" s="7" t="s">
        <v>18</v>
      </c>
      <c r="AY131" s="7" t="s">
        <v>16</v>
      </c>
      <c r="AZ131" s="7" t="s">
        <v>4</v>
      </c>
      <c r="BA131" s="7" t="s">
        <v>64</v>
      </c>
      <c r="BB131" s="7" t="s">
        <v>48</v>
      </c>
      <c r="BC131" s="7" t="s">
        <v>32</v>
      </c>
      <c r="BD131" s="7" t="s">
        <v>53</v>
      </c>
      <c r="BE131" s="7" t="s">
        <v>19</v>
      </c>
      <c r="BF131" s="7" t="s">
        <v>8</v>
      </c>
      <c r="BG131" s="7" t="s">
        <v>8</v>
      </c>
      <c r="BH131" s="7" t="s">
        <v>8</v>
      </c>
      <c r="BI131" s="7" t="s">
        <v>8</v>
      </c>
      <c r="BJ131" s="7" t="s">
        <v>48</v>
      </c>
      <c r="BK131" s="7" t="s">
        <v>24</v>
      </c>
      <c r="BL131" s="7" t="s">
        <v>0</v>
      </c>
      <c r="BM131" s="7" t="s">
        <v>136</v>
      </c>
      <c r="BN131" s="7" t="s">
        <v>10</v>
      </c>
      <c r="BO131" s="7" t="s">
        <v>4</v>
      </c>
      <c r="BP131" s="7" t="s">
        <v>63</v>
      </c>
      <c r="BQ131" s="7" t="s">
        <v>58</v>
      </c>
      <c r="BR131" s="7" t="s">
        <v>57</v>
      </c>
      <c r="BS131" s="7" t="s">
        <v>6</v>
      </c>
      <c r="BT131" s="7" t="s">
        <v>64</v>
      </c>
      <c r="BU131" s="7" t="s">
        <v>58</v>
      </c>
      <c r="BV131" s="7" t="s">
        <v>39</v>
      </c>
      <c r="BW131" s="7" t="s">
        <v>41</v>
      </c>
      <c r="BX131" s="7" t="s">
        <v>32</v>
      </c>
      <c r="BY131" s="7" t="s">
        <v>39</v>
      </c>
      <c r="BZ131" s="7" t="s">
        <v>39</v>
      </c>
      <c r="CA131" s="7" t="s">
        <v>31</v>
      </c>
      <c r="CB131" s="7" t="s">
        <v>31</v>
      </c>
      <c r="CC131" s="7" t="s">
        <v>53</v>
      </c>
      <c r="CD131" s="7" t="s">
        <v>39</v>
      </c>
      <c r="CE131" s="7" t="s">
        <v>58</v>
      </c>
      <c r="CF131" s="7" t="s">
        <v>19</v>
      </c>
      <c r="CG131" s="7" t="s">
        <v>120</v>
      </c>
      <c r="CH131" s="7" t="s">
        <v>27</v>
      </c>
      <c r="CI131" s="7" t="s">
        <v>9</v>
      </c>
      <c r="CJ131" s="7" t="s">
        <v>27</v>
      </c>
      <c r="CK131" s="7" t="s">
        <v>44</v>
      </c>
      <c r="CL131" s="7" t="s">
        <v>57</v>
      </c>
      <c r="CM131" s="7" t="s">
        <v>62</v>
      </c>
      <c r="CN131" s="7" t="s">
        <v>59</v>
      </c>
      <c r="CO131" s="7" t="s">
        <v>8</v>
      </c>
      <c r="CP131" s="7" t="s">
        <v>48</v>
      </c>
      <c r="CQ131" s="7" t="s">
        <v>13</v>
      </c>
      <c r="CR131" s="7" t="s">
        <v>31</v>
      </c>
      <c r="CS131" s="7" t="s">
        <v>0</v>
      </c>
      <c r="CT131" s="7" t="s">
        <v>47</v>
      </c>
      <c r="CU131" s="7" t="s">
        <v>37</v>
      </c>
      <c r="CV131" s="7" t="s">
        <v>0</v>
      </c>
      <c r="CW131" s="7" t="s">
        <v>20</v>
      </c>
      <c r="CX131" s="7" t="s">
        <v>62</v>
      </c>
      <c r="CY131" s="7" t="s">
        <v>63</v>
      </c>
      <c r="CZ131" s="7" t="s">
        <v>6</v>
      </c>
      <c r="DA131" s="7" t="s">
        <v>6</v>
      </c>
      <c r="DB131" s="7" t="s">
        <v>43</v>
      </c>
      <c r="DC131" s="7" t="s">
        <v>39</v>
      </c>
      <c r="DD131" s="7" t="s">
        <v>4</v>
      </c>
      <c r="DE131" s="7" t="s">
        <v>24</v>
      </c>
      <c r="DF131" s="7" t="s">
        <v>44</v>
      </c>
      <c r="DG131" s="7" t="s">
        <v>16</v>
      </c>
      <c r="DH131" s="7" t="s">
        <v>12</v>
      </c>
      <c r="DI131" s="7" t="s">
        <v>24</v>
      </c>
      <c r="DJ131" s="7" t="s">
        <v>24</v>
      </c>
      <c r="DK131" s="7" t="s">
        <v>16</v>
      </c>
      <c r="DL131" s="7" t="s">
        <v>16</v>
      </c>
      <c r="DM131" s="7" t="s">
        <v>56</v>
      </c>
      <c r="DN131" s="7" t="s">
        <v>19</v>
      </c>
      <c r="DO131" s="7" t="s">
        <v>8</v>
      </c>
      <c r="DP131" s="7" t="s">
        <v>56</v>
      </c>
      <c r="DQ131" s="7" t="s">
        <v>50</v>
      </c>
      <c r="DR131" s="7" t="s">
        <v>44</v>
      </c>
      <c r="DS131" s="7" t="s">
        <v>20</v>
      </c>
      <c r="DT131" s="7" t="s">
        <v>45</v>
      </c>
      <c r="DU131" s="7" t="s">
        <v>31</v>
      </c>
      <c r="DV131" s="7" t="s">
        <v>24</v>
      </c>
      <c r="DW131" s="7" t="s">
        <v>24</v>
      </c>
      <c r="DX131" s="7" t="s">
        <v>51</v>
      </c>
      <c r="DY131" s="7" t="s">
        <v>50</v>
      </c>
      <c r="DZ131" s="7" t="s">
        <v>44</v>
      </c>
      <c r="EA131" s="7" t="s">
        <v>7</v>
      </c>
      <c r="EB131" s="7" t="s">
        <v>44</v>
      </c>
      <c r="EC131" s="7" t="s">
        <v>57</v>
      </c>
      <c r="ED131" s="7" t="s">
        <v>20</v>
      </c>
      <c r="EE131" s="7" t="s">
        <v>51</v>
      </c>
      <c r="EF131" s="7" t="s">
        <v>51</v>
      </c>
      <c r="EG131" s="7" t="s">
        <v>51</v>
      </c>
      <c r="EH131" s="7" t="s">
        <v>20</v>
      </c>
      <c r="EI131" s="7" t="s">
        <v>20</v>
      </c>
      <c r="EJ131" s="7" t="s">
        <v>51</v>
      </c>
    </row>
    <row r="132" spans="1:140" ht="12.75" x14ac:dyDescent="0.2">
      <c r="A132" s="12">
        <v>104</v>
      </c>
      <c r="B132" s="8" t="s">
        <v>45</v>
      </c>
      <c r="C132" s="7" t="s">
        <v>126</v>
      </c>
      <c r="D132" s="7" t="s">
        <v>120</v>
      </c>
      <c r="E132" s="7" t="s">
        <v>126</v>
      </c>
      <c r="F132" s="7" t="s">
        <v>123</v>
      </c>
      <c r="G132" s="7" t="s">
        <v>118</v>
      </c>
      <c r="H132" s="7" t="s">
        <v>37</v>
      </c>
      <c r="I132" s="7" t="s">
        <v>123</v>
      </c>
      <c r="J132" s="7" t="s">
        <v>41</v>
      </c>
      <c r="K132" s="7" t="s">
        <v>32</v>
      </c>
      <c r="L132" s="7" t="s">
        <v>136</v>
      </c>
      <c r="M132" s="7" t="s">
        <v>16</v>
      </c>
      <c r="N132" s="7" t="s">
        <v>106</v>
      </c>
      <c r="O132" s="7" t="s">
        <v>106</v>
      </c>
      <c r="P132" s="7" t="s">
        <v>41</v>
      </c>
      <c r="Q132" s="7" t="s">
        <v>41</v>
      </c>
      <c r="R132" s="7" t="s">
        <v>120</v>
      </c>
      <c r="S132" s="7" t="s">
        <v>118</v>
      </c>
      <c r="T132" s="7" t="s">
        <v>126</v>
      </c>
      <c r="U132" s="7" t="s">
        <v>106</v>
      </c>
      <c r="V132" s="7" t="s">
        <v>120</v>
      </c>
      <c r="W132" s="7" t="s">
        <v>59</v>
      </c>
      <c r="X132" s="7" t="s">
        <v>32</v>
      </c>
      <c r="Y132" s="7" t="s">
        <v>53</v>
      </c>
      <c r="Z132" s="7" t="s">
        <v>59</v>
      </c>
      <c r="AA132" s="7" t="s">
        <v>47</v>
      </c>
      <c r="AB132" s="7" t="s">
        <v>126</v>
      </c>
      <c r="AC132" s="7" t="s">
        <v>120</v>
      </c>
      <c r="AD132" s="7" t="s">
        <v>39</v>
      </c>
      <c r="AE132" s="7" t="s">
        <v>8</v>
      </c>
      <c r="AF132" s="7" t="s">
        <v>136</v>
      </c>
      <c r="AG132" s="7" t="s">
        <v>47</v>
      </c>
      <c r="AH132" s="7" t="s">
        <v>43</v>
      </c>
      <c r="AI132" s="7" t="s">
        <v>37</v>
      </c>
      <c r="AJ132" s="7" t="s">
        <v>48</v>
      </c>
      <c r="AK132" s="7" t="s">
        <v>48</v>
      </c>
      <c r="AL132" s="7" t="s">
        <v>123</v>
      </c>
      <c r="AM132" s="7" t="s">
        <v>123</v>
      </c>
      <c r="AN132" s="7" t="s">
        <v>11</v>
      </c>
      <c r="AO132" s="7" t="s">
        <v>56</v>
      </c>
      <c r="AP132" s="7" t="s">
        <v>53</v>
      </c>
      <c r="AQ132" s="7" t="s">
        <v>64</v>
      </c>
      <c r="AR132" s="7" t="s">
        <v>39</v>
      </c>
      <c r="AS132" s="7" t="s">
        <v>64</v>
      </c>
      <c r="AT132" s="7" t="s">
        <v>43</v>
      </c>
      <c r="AU132" s="7" t="s">
        <v>57</v>
      </c>
      <c r="AV132" s="7" t="s">
        <v>37</v>
      </c>
      <c r="AW132" s="7" t="s">
        <v>31</v>
      </c>
      <c r="AX132" s="7" t="s">
        <v>31</v>
      </c>
      <c r="AY132" s="7" t="s">
        <v>13</v>
      </c>
      <c r="AZ132" s="7" t="s">
        <v>58</v>
      </c>
      <c r="BA132" s="7" t="s">
        <v>43</v>
      </c>
      <c r="BB132" s="7" t="s">
        <v>8</v>
      </c>
      <c r="BC132" s="7" t="s">
        <v>48</v>
      </c>
      <c r="BD132" s="7" t="s">
        <v>32</v>
      </c>
      <c r="BE132" s="7" t="s">
        <v>64</v>
      </c>
      <c r="BF132" s="7" t="s">
        <v>8</v>
      </c>
      <c r="BG132" s="7" t="s">
        <v>19</v>
      </c>
      <c r="BH132" s="7" t="s">
        <v>19</v>
      </c>
      <c r="BI132" s="7" t="s">
        <v>8</v>
      </c>
      <c r="BJ132" s="7" t="s">
        <v>8</v>
      </c>
      <c r="BK132" s="7" t="s">
        <v>24</v>
      </c>
      <c r="BL132" s="7" t="s">
        <v>16</v>
      </c>
      <c r="BM132" s="7" t="s">
        <v>47</v>
      </c>
      <c r="BN132" s="7" t="s">
        <v>57</v>
      </c>
      <c r="BO132" s="7" t="s">
        <v>58</v>
      </c>
      <c r="BP132" s="7" t="s">
        <v>27</v>
      </c>
      <c r="BQ132" s="7" t="s">
        <v>62</v>
      </c>
      <c r="BR132" s="7" t="s">
        <v>24</v>
      </c>
      <c r="BS132" s="7" t="s">
        <v>44</v>
      </c>
      <c r="BT132" s="7" t="s">
        <v>39</v>
      </c>
      <c r="BU132" s="7" t="s">
        <v>62</v>
      </c>
      <c r="BV132" s="7" t="s">
        <v>4</v>
      </c>
      <c r="BW132" s="7" t="s">
        <v>59</v>
      </c>
      <c r="BX132" s="7" t="s">
        <v>48</v>
      </c>
      <c r="BY132" s="7" t="s">
        <v>4</v>
      </c>
      <c r="BZ132" s="7" t="s">
        <v>29</v>
      </c>
      <c r="CA132" s="7" t="s">
        <v>0</v>
      </c>
      <c r="CB132" s="7" t="s">
        <v>0</v>
      </c>
      <c r="CC132" s="7" t="s">
        <v>32</v>
      </c>
      <c r="CD132" s="7" t="s">
        <v>39</v>
      </c>
      <c r="CE132" s="7" t="s">
        <v>62</v>
      </c>
      <c r="CF132" s="7" t="s">
        <v>64</v>
      </c>
      <c r="CG132" s="7" t="s">
        <v>118</v>
      </c>
      <c r="CH132" s="7" t="s">
        <v>9</v>
      </c>
      <c r="CI132" s="7" t="s">
        <v>18</v>
      </c>
      <c r="CJ132" s="7" t="s">
        <v>18</v>
      </c>
      <c r="CK132" s="7" t="s">
        <v>44</v>
      </c>
      <c r="CL132" s="7" t="s">
        <v>56</v>
      </c>
      <c r="CM132" s="7" t="s">
        <v>27</v>
      </c>
      <c r="CN132" s="7" t="s">
        <v>32</v>
      </c>
      <c r="CO132" s="7" t="s">
        <v>19</v>
      </c>
      <c r="CP132" s="7" t="s">
        <v>8</v>
      </c>
      <c r="CQ132" s="7" t="s">
        <v>10</v>
      </c>
      <c r="CR132" s="7" t="s">
        <v>0</v>
      </c>
      <c r="CS132" s="7" t="s">
        <v>16</v>
      </c>
      <c r="CT132" s="7" t="s">
        <v>41</v>
      </c>
      <c r="CU132" s="7" t="s">
        <v>41</v>
      </c>
      <c r="CV132" s="7" t="s">
        <v>16</v>
      </c>
      <c r="CW132" s="7" t="s">
        <v>51</v>
      </c>
      <c r="CX132" s="7" t="s">
        <v>63</v>
      </c>
      <c r="CY132" s="7" t="s">
        <v>27</v>
      </c>
      <c r="CZ132" s="7" t="s">
        <v>6</v>
      </c>
      <c r="DA132" s="7" t="s">
        <v>44</v>
      </c>
      <c r="DB132" s="7" t="s">
        <v>39</v>
      </c>
      <c r="DC132" s="7" t="s">
        <v>4</v>
      </c>
      <c r="DD132" s="7" t="s">
        <v>58</v>
      </c>
      <c r="DE132" s="7" t="s">
        <v>6</v>
      </c>
      <c r="DF132" s="7" t="s">
        <v>44</v>
      </c>
      <c r="DG132" s="7" t="s">
        <v>12</v>
      </c>
      <c r="DH132" s="7" t="s">
        <v>11</v>
      </c>
      <c r="DI132" s="7" t="s">
        <v>6</v>
      </c>
      <c r="DJ132" s="7" t="s">
        <v>6</v>
      </c>
      <c r="DK132" s="7" t="s">
        <v>10</v>
      </c>
      <c r="DL132" s="7" t="s">
        <v>12</v>
      </c>
      <c r="DM132" s="7" t="s">
        <v>24</v>
      </c>
      <c r="DN132" s="7" t="s">
        <v>19</v>
      </c>
      <c r="DO132" s="7" t="s">
        <v>19</v>
      </c>
      <c r="DP132" s="7" t="s">
        <v>24</v>
      </c>
      <c r="DQ132" s="7" t="s">
        <v>50</v>
      </c>
      <c r="DR132" s="7" t="s">
        <v>20</v>
      </c>
      <c r="DS132" s="7" t="s">
        <v>20</v>
      </c>
      <c r="DT132" s="7" t="s">
        <v>44</v>
      </c>
      <c r="DU132" s="7" t="s">
        <v>0</v>
      </c>
      <c r="DV132" s="7" t="s">
        <v>6</v>
      </c>
      <c r="DW132" s="7" t="s">
        <v>6</v>
      </c>
      <c r="DX132" s="7" t="s">
        <v>50</v>
      </c>
      <c r="DY132" s="7" t="s">
        <v>50</v>
      </c>
      <c r="DZ132" s="7" t="s">
        <v>44</v>
      </c>
      <c r="EA132" s="7" t="s">
        <v>44</v>
      </c>
      <c r="EB132" s="7" t="s">
        <v>45</v>
      </c>
      <c r="EC132" s="7" t="s">
        <v>24</v>
      </c>
      <c r="ED132" s="7" t="s">
        <v>20</v>
      </c>
      <c r="EE132" s="7" t="s">
        <v>50</v>
      </c>
      <c r="EF132" s="7" t="s">
        <v>51</v>
      </c>
      <c r="EG132" s="7" t="s">
        <v>50</v>
      </c>
      <c r="EH132" s="7" t="s">
        <v>51</v>
      </c>
      <c r="EI132" s="7" t="s">
        <v>51</v>
      </c>
      <c r="EJ132" s="7" t="s">
        <v>51</v>
      </c>
    </row>
    <row r="133" spans="1:140" ht="12.75" x14ac:dyDescent="0.2">
      <c r="A133" s="12">
        <v>105</v>
      </c>
      <c r="B133" s="8" t="s">
        <v>17</v>
      </c>
      <c r="C133" s="7" t="s">
        <v>103</v>
      </c>
      <c r="D133" s="7" t="s">
        <v>103</v>
      </c>
      <c r="E133" s="7" t="s">
        <v>101</v>
      </c>
      <c r="F133" s="7" t="s">
        <v>107</v>
      </c>
      <c r="G133" s="7" t="s">
        <v>102</v>
      </c>
      <c r="H133" s="7" t="s">
        <v>126</v>
      </c>
      <c r="I133" s="7" t="s">
        <v>102</v>
      </c>
      <c r="J133" s="7" t="s">
        <v>123</v>
      </c>
      <c r="K133" s="7" t="s">
        <v>37</v>
      </c>
      <c r="L133" s="7" t="s">
        <v>134</v>
      </c>
      <c r="M133" s="7" t="s">
        <v>27</v>
      </c>
      <c r="N133" s="7" t="s">
        <v>90</v>
      </c>
      <c r="O133" s="7" t="s">
        <v>134</v>
      </c>
      <c r="P133" s="7" t="s">
        <v>118</v>
      </c>
      <c r="Q133" s="7" t="s">
        <v>118</v>
      </c>
      <c r="R133" s="7" t="s">
        <v>94</v>
      </c>
      <c r="S133" s="7" t="s">
        <v>119</v>
      </c>
      <c r="T133" s="7" t="s">
        <v>101</v>
      </c>
      <c r="U133" s="7" t="s">
        <v>119</v>
      </c>
      <c r="V133" s="7" t="s">
        <v>94</v>
      </c>
      <c r="W133" s="7" t="s">
        <v>118</v>
      </c>
      <c r="X133" s="7" t="s">
        <v>47</v>
      </c>
      <c r="Y133" s="7" t="s">
        <v>136</v>
      </c>
      <c r="Z133" s="7" t="s">
        <v>106</v>
      </c>
      <c r="AA133" s="7" t="s">
        <v>120</v>
      </c>
      <c r="AB133" s="7" t="s">
        <v>103</v>
      </c>
      <c r="AC133" s="7" t="s">
        <v>94</v>
      </c>
      <c r="AD133" s="7" t="s">
        <v>8</v>
      </c>
      <c r="AE133" s="7" t="s">
        <v>59</v>
      </c>
      <c r="AF133" s="7" t="s">
        <v>126</v>
      </c>
      <c r="AG133" s="7" t="s">
        <v>120</v>
      </c>
      <c r="AH133" s="7" t="s">
        <v>8</v>
      </c>
      <c r="AI133" s="7" t="s">
        <v>126</v>
      </c>
      <c r="AJ133" s="7" t="s">
        <v>41</v>
      </c>
      <c r="AK133" s="7" t="s">
        <v>41</v>
      </c>
      <c r="AL133" s="7" t="s">
        <v>107</v>
      </c>
      <c r="AM133" s="7" t="s">
        <v>107</v>
      </c>
      <c r="AN133" s="7" t="s">
        <v>31</v>
      </c>
      <c r="AO133" s="7" t="s">
        <v>0</v>
      </c>
      <c r="AP133" s="7" t="s">
        <v>136</v>
      </c>
      <c r="AQ133" s="7" t="s">
        <v>48</v>
      </c>
      <c r="AR133" s="7" t="s">
        <v>8</v>
      </c>
      <c r="AS133" s="7" t="s">
        <v>8</v>
      </c>
      <c r="AT133" s="7" t="s">
        <v>8</v>
      </c>
      <c r="AU133" s="7" t="s">
        <v>31</v>
      </c>
      <c r="AV133" s="7" t="s">
        <v>126</v>
      </c>
      <c r="AW133" s="7" t="s">
        <v>62</v>
      </c>
      <c r="AX133" s="7" t="s">
        <v>62</v>
      </c>
      <c r="AY133" s="7" t="s">
        <v>9</v>
      </c>
      <c r="AZ133" s="7" t="s">
        <v>64</v>
      </c>
      <c r="BA133" s="7" t="s">
        <v>8</v>
      </c>
      <c r="BB133" s="7" t="s">
        <v>41</v>
      </c>
      <c r="BC133" s="7" t="s">
        <v>47</v>
      </c>
      <c r="BD133" s="7" t="s">
        <v>47</v>
      </c>
      <c r="BE133" s="7" t="s">
        <v>48</v>
      </c>
      <c r="BF133" s="7" t="s">
        <v>53</v>
      </c>
      <c r="BG133" s="7" t="s">
        <v>53</v>
      </c>
      <c r="BH133" s="7" t="s">
        <v>32</v>
      </c>
      <c r="BI133" s="7" t="s">
        <v>59</v>
      </c>
      <c r="BJ133" s="7" t="s">
        <v>59</v>
      </c>
      <c r="BK133" s="7" t="s">
        <v>13</v>
      </c>
      <c r="BL133" s="7" t="s">
        <v>27</v>
      </c>
      <c r="BM133" s="7" t="s">
        <v>120</v>
      </c>
      <c r="BN133" s="7" t="s">
        <v>0</v>
      </c>
      <c r="BO133" s="7" t="s">
        <v>19</v>
      </c>
      <c r="BP133" s="7" t="s">
        <v>4</v>
      </c>
      <c r="BQ133" s="7" t="s">
        <v>64</v>
      </c>
      <c r="BR133" s="7" t="s">
        <v>16</v>
      </c>
      <c r="BS133" s="7" t="s">
        <v>57</v>
      </c>
      <c r="BT133" s="7" t="s">
        <v>8</v>
      </c>
      <c r="BU133" s="7" t="s">
        <v>43</v>
      </c>
      <c r="BV133" s="7" t="s">
        <v>19</v>
      </c>
      <c r="BW133" s="7" t="s">
        <v>106</v>
      </c>
      <c r="BX133" s="7" t="s">
        <v>41</v>
      </c>
      <c r="BY133" s="7" t="s">
        <v>19</v>
      </c>
      <c r="BZ133" s="7" t="s">
        <v>19</v>
      </c>
      <c r="CA133" s="7" t="s">
        <v>63</v>
      </c>
      <c r="CB133" s="7" t="s">
        <v>63</v>
      </c>
      <c r="CC133" s="7" t="s">
        <v>37</v>
      </c>
      <c r="CD133" s="7" t="s">
        <v>19</v>
      </c>
      <c r="CE133" s="7" t="s">
        <v>43</v>
      </c>
      <c r="CF133" s="7" t="s">
        <v>48</v>
      </c>
      <c r="CG133" s="7" t="s">
        <v>102</v>
      </c>
      <c r="CH133" s="7" t="s">
        <v>4</v>
      </c>
      <c r="CI133" s="7" t="s">
        <v>58</v>
      </c>
      <c r="CJ133" s="7" t="s">
        <v>58</v>
      </c>
      <c r="CK133" s="7" t="s">
        <v>56</v>
      </c>
      <c r="CL133" s="7" t="s">
        <v>0</v>
      </c>
      <c r="CM133" s="7" t="s">
        <v>39</v>
      </c>
      <c r="CN133" s="7" t="s">
        <v>37</v>
      </c>
      <c r="CO133" s="7" t="s">
        <v>32</v>
      </c>
      <c r="CP133" s="7" t="s">
        <v>59</v>
      </c>
      <c r="CQ133" s="7" t="s">
        <v>31</v>
      </c>
      <c r="CR133" s="7" t="s">
        <v>27</v>
      </c>
      <c r="CS133" s="7" t="s">
        <v>27</v>
      </c>
      <c r="CT133" s="7" t="s">
        <v>123</v>
      </c>
      <c r="CU133" s="7" t="s">
        <v>123</v>
      </c>
      <c r="CV133" s="7" t="s">
        <v>9</v>
      </c>
      <c r="CW133" s="7" t="s">
        <v>6</v>
      </c>
      <c r="CX133" s="7" t="s">
        <v>39</v>
      </c>
      <c r="CY133" s="7" t="s">
        <v>4</v>
      </c>
      <c r="CZ133" s="7" t="s">
        <v>11</v>
      </c>
      <c r="DA133" s="7" t="s">
        <v>11</v>
      </c>
      <c r="DB133" s="7" t="s">
        <v>19</v>
      </c>
      <c r="DC133" s="7" t="s">
        <v>19</v>
      </c>
      <c r="DD133" s="7" t="s">
        <v>64</v>
      </c>
      <c r="DE133" s="7" t="s">
        <v>12</v>
      </c>
      <c r="DF133" s="7" t="s">
        <v>56</v>
      </c>
      <c r="DG133" s="7" t="s">
        <v>18</v>
      </c>
      <c r="DH133" s="7" t="s">
        <v>31</v>
      </c>
      <c r="DI133" s="7" t="s">
        <v>10</v>
      </c>
      <c r="DJ133" s="7" t="s">
        <v>10</v>
      </c>
      <c r="DK133" s="7" t="s">
        <v>18</v>
      </c>
      <c r="DL133" s="7" t="s">
        <v>18</v>
      </c>
      <c r="DM133" s="7" t="s">
        <v>16</v>
      </c>
      <c r="DN133" s="7" t="s">
        <v>32</v>
      </c>
      <c r="DO133" s="7" t="s">
        <v>32</v>
      </c>
      <c r="DP133" s="7" t="s">
        <v>16</v>
      </c>
      <c r="DQ133" s="7" t="s">
        <v>20</v>
      </c>
      <c r="DR133" s="7" t="s">
        <v>24</v>
      </c>
      <c r="DS133" s="7" t="s">
        <v>6</v>
      </c>
      <c r="DT133" s="7" t="s">
        <v>57</v>
      </c>
      <c r="DU133" s="7" t="s">
        <v>61</v>
      </c>
      <c r="DV133" s="7" t="s">
        <v>12</v>
      </c>
      <c r="DW133" s="7" t="s">
        <v>12</v>
      </c>
      <c r="DX133" s="7" t="s">
        <v>44</v>
      </c>
      <c r="DY133" s="7" t="s">
        <v>20</v>
      </c>
      <c r="DZ133" s="7" t="s">
        <v>24</v>
      </c>
      <c r="EA133" s="7" t="s">
        <v>57</v>
      </c>
      <c r="EB133" s="7" t="s">
        <v>24</v>
      </c>
      <c r="EC133" s="7" t="s">
        <v>17</v>
      </c>
      <c r="ED133" s="7" t="s">
        <v>6</v>
      </c>
      <c r="EE133" s="7" t="s">
        <v>44</v>
      </c>
      <c r="EF133" s="7" t="s">
        <v>44</v>
      </c>
      <c r="EG133" s="7" t="s">
        <v>44</v>
      </c>
      <c r="EH133" s="7" t="s">
        <v>6</v>
      </c>
      <c r="EI133" s="7" t="s">
        <v>44</v>
      </c>
      <c r="EJ133" s="7" t="s">
        <v>44</v>
      </c>
    </row>
    <row r="134" spans="1:140" ht="12.75" x14ac:dyDescent="0.2">
      <c r="A134" s="12">
        <v>106</v>
      </c>
      <c r="B134" s="8" t="s">
        <v>52</v>
      </c>
      <c r="C134" s="7" t="s">
        <v>118</v>
      </c>
      <c r="D134" s="7" t="s">
        <v>118</v>
      </c>
      <c r="E134" s="7" t="s">
        <v>123</v>
      </c>
      <c r="F134" s="7" t="s">
        <v>106</v>
      </c>
      <c r="G134" s="7" t="s">
        <v>37</v>
      </c>
      <c r="H134" s="7" t="s">
        <v>41</v>
      </c>
      <c r="I134" s="7" t="s">
        <v>136</v>
      </c>
      <c r="J134" s="7" t="s">
        <v>53</v>
      </c>
      <c r="K134" s="7" t="s">
        <v>8</v>
      </c>
      <c r="L134" s="7" t="s">
        <v>47</v>
      </c>
      <c r="M134" s="7" t="s">
        <v>10</v>
      </c>
      <c r="N134" s="7" t="s">
        <v>47</v>
      </c>
      <c r="O134" s="7" t="s">
        <v>47</v>
      </c>
      <c r="P134" s="7" t="s">
        <v>32</v>
      </c>
      <c r="Q134" s="7" t="s">
        <v>32</v>
      </c>
      <c r="R134" s="7" t="s">
        <v>106</v>
      </c>
      <c r="S134" s="7" t="s">
        <v>37</v>
      </c>
      <c r="T134" s="7" t="s">
        <v>123</v>
      </c>
      <c r="U134" s="7" t="s">
        <v>37</v>
      </c>
      <c r="V134" s="7" t="s">
        <v>118</v>
      </c>
      <c r="W134" s="7" t="s">
        <v>32</v>
      </c>
      <c r="X134" s="7" t="s">
        <v>8</v>
      </c>
      <c r="Y134" s="7" t="s">
        <v>48</v>
      </c>
      <c r="Z134" s="7" t="s">
        <v>32</v>
      </c>
      <c r="AA134" s="7" t="s">
        <v>59</v>
      </c>
      <c r="AB134" s="7" t="s">
        <v>123</v>
      </c>
      <c r="AC134" s="7" t="s">
        <v>106</v>
      </c>
      <c r="AD134" s="7" t="s">
        <v>58</v>
      </c>
      <c r="AE134" s="7" t="s">
        <v>19</v>
      </c>
      <c r="AF134" s="7" t="s">
        <v>41</v>
      </c>
      <c r="AG134" s="7" t="s">
        <v>59</v>
      </c>
      <c r="AH134" s="7" t="s">
        <v>4</v>
      </c>
      <c r="AI134" s="7" t="s">
        <v>41</v>
      </c>
      <c r="AJ134" s="7" t="s">
        <v>19</v>
      </c>
      <c r="AK134" s="7" t="s">
        <v>8</v>
      </c>
      <c r="AL134" s="7" t="s">
        <v>136</v>
      </c>
      <c r="AM134" s="7" t="s">
        <v>136</v>
      </c>
      <c r="AN134" s="7" t="s">
        <v>24</v>
      </c>
      <c r="AO134" s="7" t="s">
        <v>6</v>
      </c>
      <c r="AP134" s="7" t="s">
        <v>48</v>
      </c>
      <c r="AQ134" s="7" t="s">
        <v>39</v>
      </c>
      <c r="AR134" s="7" t="s">
        <v>4</v>
      </c>
      <c r="AS134" s="7" t="s">
        <v>39</v>
      </c>
      <c r="AT134" s="7" t="s">
        <v>4</v>
      </c>
      <c r="AU134" s="7" t="s">
        <v>24</v>
      </c>
      <c r="AV134" s="7" t="s">
        <v>41</v>
      </c>
      <c r="AW134" s="7" t="s">
        <v>16</v>
      </c>
      <c r="AX134" s="7" t="s">
        <v>16</v>
      </c>
      <c r="AY134" s="7" t="s">
        <v>57</v>
      </c>
      <c r="AZ134" s="7" t="s">
        <v>63</v>
      </c>
      <c r="BA134" s="7" t="s">
        <v>4</v>
      </c>
      <c r="BB134" s="7" t="s">
        <v>19</v>
      </c>
      <c r="BC134" s="7" t="s">
        <v>8</v>
      </c>
      <c r="BD134" s="7" t="s">
        <v>8</v>
      </c>
      <c r="BE134" s="7" t="s">
        <v>39</v>
      </c>
      <c r="BF134" s="7" t="s">
        <v>19</v>
      </c>
      <c r="BG134" s="7" t="s">
        <v>64</v>
      </c>
      <c r="BH134" s="7" t="s">
        <v>64</v>
      </c>
      <c r="BI134" s="7" t="s">
        <v>19</v>
      </c>
      <c r="BJ134" s="7" t="s">
        <v>19</v>
      </c>
      <c r="BK134" s="7" t="s">
        <v>44</v>
      </c>
      <c r="BL134" s="7" t="s">
        <v>11</v>
      </c>
      <c r="BM134" s="7" t="s">
        <v>59</v>
      </c>
      <c r="BN134" s="7" t="s">
        <v>24</v>
      </c>
      <c r="BO134" s="7" t="s">
        <v>61</v>
      </c>
      <c r="BP134" s="7" t="s">
        <v>31</v>
      </c>
      <c r="BQ134" s="7" t="s">
        <v>27</v>
      </c>
      <c r="BR134" s="7" t="s">
        <v>6</v>
      </c>
      <c r="BS134" s="7" t="s">
        <v>20</v>
      </c>
      <c r="BT134" s="7" t="s">
        <v>29</v>
      </c>
      <c r="BU134" s="7" t="s">
        <v>27</v>
      </c>
      <c r="BV134" s="7" t="s">
        <v>62</v>
      </c>
      <c r="BW134" s="7" t="s">
        <v>32</v>
      </c>
      <c r="BX134" s="7" t="s">
        <v>8</v>
      </c>
      <c r="BY134" s="7" t="s">
        <v>62</v>
      </c>
      <c r="BZ134" s="7" t="s">
        <v>62</v>
      </c>
      <c r="CA134" s="7" t="s">
        <v>13</v>
      </c>
      <c r="CB134" s="7" t="s">
        <v>12</v>
      </c>
      <c r="CC134" s="7" t="s">
        <v>8</v>
      </c>
      <c r="CD134" s="7" t="s">
        <v>58</v>
      </c>
      <c r="CE134" s="7" t="s">
        <v>27</v>
      </c>
      <c r="CF134" s="7" t="s">
        <v>39</v>
      </c>
      <c r="CG134" s="7" t="s">
        <v>136</v>
      </c>
      <c r="CH134" s="7" t="s">
        <v>31</v>
      </c>
      <c r="CI134" s="7" t="s">
        <v>0</v>
      </c>
      <c r="CJ134" s="7" t="s">
        <v>0</v>
      </c>
      <c r="CK134" s="7" t="s">
        <v>20</v>
      </c>
      <c r="CL134" s="7" t="s">
        <v>6</v>
      </c>
      <c r="CM134" s="7" t="s">
        <v>18</v>
      </c>
      <c r="CN134" s="7" t="s">
        <v>48</v>
      </c>
      <c r="CO134" s="7" t="s">
        <v>64</v>
      </c>
      <c r="CP134" s="7" t="s">
        <v>19</v>
      </c>
      <c r="CQ134" s="7" t="s">
        <v>56</v>
      </c>
      <c r="CR134" s="7" t="s">
        <v>12</v>
      </c>
      <c r="CS134" s="7" t="s">
        <v>10</v>
      </c>
      <c r="CT134" s="7" t="s">
        <v>53</v>
      </c>
      <c r="CU134" s="7" t="s">
        <v>59</v>
      </c>
      <c r="CV134" s="7" t="s">
        <v>11</v>
      </c>
      <c r="CW134" s="7" t="s">
        <v>50</v>
      </c>
      <c r="CX134" s="7" t="s">
        <v>18</v>
      </c>
      <c r="CY134" s="7" t="s">
        <v>31</v>
      </c>
      <c r="CZ134" s="7" t="s">
        <v>44</v>
      </c>
      <c r="DA134" s="7" t="s">
        <v>44</v>
      </c>
      <c r="DB134" s="7" t="s">
        <v>58</v>
      </c>
      <c r="DC134" s="7" t="s">
        <v>23</v>
      </c>
      <c r="DD134" s="7" t="s">
        <v>63</v>
      </c>
      <c r="DE134" s="7" t="s">
        <v>44</v>
      </c>
      <c r="DF134" s="7" t="s">
        <v>20</v>
      </c>
      <c r="DG134" s="7" t="s">
        <v>57</v>
      </c>
      <c r="DH134" s="7" t="s">
        <v>24</v>
      </c>
      <c r="DI134" s="7" t="s">
        <v>44</v>
      </c>
      <c r="DJ134" s="7" t="s">
        <v>44</v>
      </c>
      <c r="DK134" s="7" t="s">
        <v>56</v>
      </c>
      <c r="DL134" s="7" t="s">
        <v>57</v>
      </c>
      <c r="DM134" s="7" t="s">
        <v>44</v>
      </c>
      <c r="DN134" s="7" t="s">
        <v>43</v>
      </c>
      <c r="DO134" s="7" t="s">
        <v>64</v>
      </c>
      <c r="DP134" s="7" t="s">
        <v>6</v>
      </c>
      <c r="DQ134" s="7" t="s">
        <v>54</v>
      </c>
      <c r="DR134" s="7" t="s">
        <v>51</v>
      </c>
      <c r="DS134" s="7" t="s">
        <v>51</v>
      </c>
      <c r="DT134" s="7" t="s">
        <v>20</v>
      </c>
      <c r="DU134" s="7" t="s">
        <v>16</v>
      </c>
      <c r="DV134" s="7" t="s">
        <v>44</v>
      </c>
      <c r="DW134" s="7" t="s">
        <v>44</v>
      </c>
      <c r="DX134" s="7" t="s">
        <v>50</v>
      </c>
      <c r="DY134" s="7" t="s">
        <v>54</v>
      </c>
      <c r="DZ134" s="7" t="s">
        <v>51</v>
      </c>
      <c r="EA134" s="7" t="s">
        <v>20</v>
      </c>
      <c r="EB134" s="7" t="s">
        <v>20</v>
      </c>
      <c r="EC134" s="7" t="s">
        <v>6</v>
      </c>
      <c r="ED134" s="7" t="s">
        <v>52</v>
      </c>
      <c r="EE134" s="7" t="s">
        <v>50</v>
      </c>
      <c r="EF134" s="7" t="s">
        <v>50</v>
      </c>
      <c r="EG134" s="7" t="s">
        <v>50</v>
      </c>
      <c r="EH134" s="7" t="s">
        <v>50</v>
      </c>
      <c r="EI134" s="7" t="s">
        <v>50</v>
      </c>
      <c r="EJ134" s="7" t="s">
        <v>50</v>
      </c>
    </row>
    <row r="135" spans="1:140" ht="12.75" x14ac:dyDescent="0.2">
      <c r="A135" s="12">
        <v>107</v>
      </c>
      <c r="B135" s="8" t="s">
        <v>55</v>
      </c>
      <c r="C135" s="7" t="s">
        <v>37</v>
      </c>
      <c r="D135" s="7" t="s">
        <v>37</v>
      </c>
      <c r="E135" s="7" t="s">
        <v>136</v>
      </c>
      <c r="F135" s="7" t="s">
        <v>47</v>
      </c>
      <c r="G135" s="7" t="s">
        <v>41</v>
      </c>
      <c r="H135" s="7" t="s">
        <v>53</v>
      </c>
      <c r="I135" s="7" t="s">
        <v>41</v>
      </c>
      <c r="J135" s="7" t="s">
        <v>48</v>
      </c>
      <c r="K135" s="7" t="s">
        <v>19</v>
      </c>
      <c r="L135" s="7" t="s">
        <v>59</v>
      </c>
      <c r="M135" s="7" t="s">
        <v>24</v>
      </c>
      <c r="N135" s="7" t="s">
        <v>59</v>
      </c>
      <c r="O135" s="7" t="s">
        <v>59</v>
      </c>
      <c r="P135" s="7" t="s">
        <v>48</v>
      </c>
      <c r="Q135" s="7" t="s">
        <v>48</v>
      </c>
      <c r="R135" s="7" t="s">
        <v>47</v>
      </c>
      <c r="S135" s="7" t="s">
        <v>41</v>
      </c>
      <c r="T135" s="7" t="s">
        <v>136</v>
      </c>
      <c r="U135" s="7" t="s">
        <v>59</v>
      </c>
      <c r="V135" s="7" t="s">
        <v>37</v>
      </c>
      <c r="W135" s="7" t="s">
        <v>8</v>
      </c>
      <c r="X135" s="7" t="s">
        <v>19</v>
      </c>
      <c r="Y135" s="7" t="s">
        <v>8</v>
      </c>
      <c r="Z135" s="7" t="s">
        <v>8</v>
      </c>
      <c r="AA135" s="7" t="s">
        <v>32</v>
      </c>
      <c r="AB135" s="7" t="s">
        <v>37</v>
      </c>
      <c r="AC135" s="7" t="s">
        <v>47</v>
      </c>
      <c r="AD135" s="7" t="s">
        <v>63</v>
      </c>
      <c r="AE135" s="7" t="s">
        <v>43</v>
      </c>
      <c r="AF135" s="7" t="s">
        <v>53</v>
      </c>
      <c r="AG135" s="7" t="s">
        <v>32</v>
      </c>
      <c r="AH135" s="7" t="s">
        <v>62</v>
      </c>
      <c r="AI135" s="7" t="s">
        <v>32</v>
      </c>
      <c r="AJ135" s="7" t="s">
        <v>64</v>
      </c>
      <c r="AK135" s="7" t="s">
        <v>64</v>
      </c>
      <c r="AL135" s="7" t="s">
        <v>41</v>
      </c>
      <c r="AM135" s="7" t="s">
        <v>41</v>
      </c>
      <c r="AN135" s="7" t="s">
        <v>6</v>
      </c>
      <c r="AO135" s="7" t="s">
        <v>44</v>
      </c>
      <c r="AP135" s="7" t="s">
        <v>8</v>
      </c>
      <c r="AQ135" s="7" t="s">
        <v>58</v>
      </c>
      <c r="AR135" s="7" t="s">
        <v>62</v>
      </c>
      <c r="AS135" s="7" t="s">
        <v>23</v>
      </c>
      <c r="AT135" s="7" t="s">
        <v>62</v>
      </c>
      <c r="AU135" s="7" t="s">
        <v>44</v>
      </c>
      <c r="AV135" s="7" t="s">
        <v>32</v>
      </c>
      <c r="AW135" s="7" t="s">
        <v>11</v>
      </c>
      <c r="AX135" s="7" t="s">
        <v>11</v>
      </c>
      <c r="AY135" s="7" t="s">
        <v>24</v>
      </c>
      <c r="AZ135" s="7" t="s">
        <v>18</v>
      </c>
      <c r="BA135" s="7" t="s">
        <v>62</v>
      </c>
      <c r="BB135" s="7" t="s">
        <v>64</v>
      </c>
      <c r="BC135" s="7" t="s">
        <v>19</v>
      </c>
      <c r="BD135" s="7" t="s">
        <v>19</v>
      </c>
      <c r="BE135" s="7" t="s">
        <v>58</v>
      </c>
      <c r="BF135" s="7" t="s">
        <v>39</v>
      </c>
      <c r="BG135" s="7" t="s">
        <v>39</v>
      </c>
      <c r="BH135" s="7" t="s">
        <v>39</v>
      </c>
      <c r="BI135" s="7" t="s">
        <v>39</v>
      </c>
      <c r="BJ135" s="7" t="s">
        <v>64</v>
      </c>
      <c r="BK135" s="7" t="s">
        <v>20</v>
      </c>
      <c r="BL135" s="7" t="s">
        <v>24</v>
      </c>
      <c r="BM135" s="7" t="s">
        <v>32</v>
      </c>
      <c r="BN135" s="7" t="s">
        <v>44</v>
      </c>
      <c r="BO135" s="7" t="s">
        <v>9</v>
      </c>
      <c r="BP135" s="7" t="s">
        <v>16</v>
      </c>
      <c r="BQ135" s="7" t="s">
        <v>31</v>
      </c>
      <c r="BR135" s="7" t="s">
        <v>44</v>
      </c>
      <c r="BS135" s="7" t="s">
        <v>51</v>
      </c>
      <c r="BT135" s="7" t="s">
        <v>61</v>
      </c>
      <c r="BU135" s="7" t="s">
        <v>31</v>
      </c>
      <c r="BV135" s="7" t="s">
        <v>27</v>
      </c>
      <c r="BW135" s="7" t="s">
        <v>8</v>
      </c>
      <c r="BX135" s="7" t="s">
        <v>19</v>
      </c>
      <c r="BY135" s="7" t="s">
        <v>27</v>
      </c>
      <c r="BZ135" s="7" t="s">
        <v>9</v>
      </c>
      <c r="CA135" s="7" t="s">
        <v>57</v>
      </c>
      <c r="CB135" s="7" t="s">
        <v>57</v>
      </c>
      <c r="CC135" s="7" t="s">
        <v>19</v>
      </c>
      <c r="CD135" s="7" t="s">
        <v>27</v>
      </c>
      <c r="CE135" s="7" t="s">
        <v>31</v>
      </c>
      <c r="CF135" s="7" t="s">
        <v>58</v>
      </c>
      <c r="CG135" s="7" t="s">
        <v>41</v>
      </c>
      <c r="CH135" s="7" t="s">
        <v>16</v>
      </c>
      <c r="CI135" s="7" t="s">
        <v>12</v>
      </c>
      <c r="CJ135" s="7" t="s">
        <v>13</v>
      </c>
      <c r="CK135" s="7" t="s">
        <v>50</v>
      </c>
      <c r="CL135" s="7" t="s">
        <v>44</v>
      </c>
      <c r="CM135" s="7" t="s">
        <v>0</v>
      </c>
      <c r="CN135" s="7" t="s">
        <v>19</v>
      </c>
      <c r="CO135" s="7" t="s">
        <v>4</v>
      </c>
      <c r="CP135" s="7" t="s">
        <v>43</v>
      </c>
      <c r="CQ135" s="7" t="s">
        <v>6</v>
      </c>
      <c r="CR135" s="7" t="s">
        <v>56</v>
      </c>
      <c r="CS135" s="7" t="s">
        <v>56</v>
      </c>
      <c r="CT135" s="7" t="s">
        <v>48</v>
      </c>
      <c r="CU135" s="7" t="s">
        <v>48</v>
      </c>
      <c r="CV135" s="7" t="s">
        <v>24</v>
      </c>
      <c r="CW135" s="7" t="s">
        <v>50</v>
      </c>
      <c r="CX135" s="7" t="s">
        <v>0</v>
      </c>
      <c r="CY135" s="7" t="s">
        <v>16</v>
      </c>
      <c r="CZ135" s="7" t="s">
        <v>51</v>
      </c>
      <c r="DA135" s="7" t="s">
        <v>51</v>
      </c>
      <c r="DB135" s="7" t="s">
        <v>63</v>
      </c>
      <c r="DC135" s="7" t="s">
        <v>27</v>
      </c>
      <c r="DD135" s="7" t="s">
        <v>18</v>
      </c>
      <c r="DE135" s="7" t="s">
        <v>20</v>
      </c>
      <c r="DF135" s="7" t="s">
        <v>51</v>
      </c>
      <c r="DG135" s="7" t="s">
        <v>6</v>
      </c>
      <c r="DH135" s="7" t="s">
        <v>6</v>
      </c>
      <c r="DI135" s="7" t="s">
        <v>20</v>
      </c>
      <c r="DJ135" s="7" t="s">
        <v>20</v>
      </c>
      <c r="DK135" s="7" t="s">
        <v>6</v>
      </c>
      <c r="DL135" s="7" t="s">
        <v>24</v>
      </c>
      <c r="DM135" s="7" t="s">
        <v>20</v>
      </c>
      <c r="DN135" s="7" t="s">
        <v>4</v>
      </c>
      <c r="DO135" s="7" t="s">
        <v>39</v>
      </c>
      <c r="DP135" s="7" t="s">
        <v>44</v>
      </c>
      <c r="DQ135" s="7" t="s">
        <v>54</v>
      </c>
      <c r="DR135" s="7" t="s">
        <v>50</v>
      </c>
      <c r="DS135" s="7" t="s">
        <v>50</v>
      </c>
      <c r="DT135" s="7" t="s">
        <v>51</v>
      </c>
      <c r="DU135" s="7" t="s">
        <v>57</v>
      </c>
      <c r="DV135" s="7" t="s">
        <v>20</v>
      </c>
      <c r="DW135" s="7" t="s">
        <v>20</v>
      </c>
      <c r="DX135" s="7" t="s">
        <v>54</v>
      </c>
      <c r="DY135" s="7" t="s">
        <v>54</v>
      </c>
      <c r="DZ135" s="7" t="s">
        <v>50</v>
      </c>
      <c r="EA135" s="7" t="s">
        <v>51</v>
      </c>
      <c r="EB135" s="7" t="s">
        <v>50</v>
      </c>
      <c r="EC135" s="7" t="s">
        <v>44</v>
      </c>
      <c r="ED135" s="7" t="s">
        <v>50</v>
      </c>
      <c r="EE135" s="7" t="s">
        <v>55</v>
      </c>
      <c r="EF135" s="7" t="s">
        <v>54</v>
      </c>
      <c r="EG135" s="7" t="s">
        <v>54</v>
      </c>
      <c r="EH135" s="7" t="s">
        <v>54</v>
      </c>
      <c r="EI135" s="7" t="s">
        <v>54</v>
      </c>
      <c r="EJ135" s="7" t="s">
        <v>54</v>
      </c>
    </row>
    <row r="136" spans="1:140" ht="12.75" x14ac:dyDescent="0.2">
      <c r="A136" s="12">
        <v>108</v>
      </c>
      <c r="B136" s="8" t="s">
        <v>33</v>
      </c>
      <c r="C136" s="7" t="s">
        <v>136</v>
      </c>
      <c r="D136" s="7" t="s">
        <v>37</v>
      </c>
      <c r="E136" s="7" t="s">
        <v>106</v>
      </c>
      <c r="F136" s="7" t="s">
        <v>47</v>
      </c>
      <c r="G136" s="7" t="s">
        <v>41</v>
      </c>
      <c r="H136" s="7" t="s">
        <v>59</v>
      </c>
      <c r="I136" s="7" t="s">
        <v>47</v>
      </c>
      <c r="J136" s="7" t="s">
        <v>48</v>
      </c>
      <c r="K136" s="7" t="s">
        <v>8</v>
      </c>
      <c r="L136" s="7" t="s">
        <v>59</v>
      </c>
      <c r="M136" s="7" t="s">
        <v>56</v>
      </c>
      <c r="N136" s="7" t="s">
        <v>41</v>
      </c>
      <c r="O136" s="7" t="s">
        <v>59</v>
      </c>
      <c r="P136" s="7" t="s">
        <v>48</v>
      </c>
      <c r="Q136" s="7" t="s">
        <v>48</v>
      </c>
      <c r="R136" s="7" t="s">
        <v>37</v>
      </c>
      <c r="S136" s="7" t="s">
        <v>41</v>
      </c>
      <c r="T136" s="7" t="s">
        <v>106</v>
      </c>
      <c r="U136" s="7" t="s">
        <v>41</v>
      </c>
      <c r="V136" s="7" t="s">
        <v>37</v>
      </c>
      <c r="W136" s="7" t="s">
        <v>48</v>
      </c>
      <c r="X136" s="7" t="s">
        <v>19</v>
      </c>
      <c r="Y136" s="7" t="s">
        <v>8</v>
      </c>
      <c r="Z136" s="7" t="s">
        <v>48</v>
      </c>
      <c r="AA136" s="7" t="s">
        <v>32</v>
      </c>
      <c r="AB136" s="7" t="s">
        <v>136</v>
      </c>
      <c r="AC136" s="7" t="s">
        <v>37</v>
      </c>
      <c r="AD136" s="7" t="s">
        <v>62</v>
      </c>
      <c r="AE136" s="7" t="s">
        <v>64</v>
      </c>
      <c r="AF136" s="7" t="s">
        <v>59</v>
      </c>
      <c r="AG136" s="7" t="s">
        <v>32</v>
      </c>
      <c r="AH136" s="7" t="s">
        <v>58</v>
      </c>
      <c r="AI136" s="7" t="s">
        <v>53</v>
      </c>
      <c r="AJ136" s="7" t="s">
        <v>19</v>
      </c>
      <c r="AK136" s="7" t="s">
        <v>19</v>
      </c>
      <c r="AL136" s="7" t="s">
        <v>47</v>
      </c>
      <c r="AM136" s="7" t="s">
        <v>47</v>
      </c>
      <c r="AN136" s="7" t="s">
        <v>6</v>
      </c>
      <c r="AO136" s="7" t="s">
        <v>44</v>
      </c>
      <c r="AP136" s="7" t="s">
        <v>8</v>
      </c>
      <c r="AQ136" s="7" t="s">
        <v>58</v>
      </c>
      <c r="AR136" s="7" t="s">
        <v>62</v>
      </c>
      <c r="AS136" s="7" t="s">
        <v>58</v>
      </c>
      <c r="AT136" s="7" t="s">
        <v>23</v>
      </c>
      <c r="AU136" s="7" t="s">
        <v>6</v>
      </c>
      <c r="AV136" s="7" t="s">
        <v>53</v>
      </c>
      <c r="AW136" s="7" t="s">
        <v>10</v>
      </c>
      <c r="AX136" s="7" t="s">
        <v>10</v>
      </c>
      <c r="AY136" s="7" t="s">
        <v>24</v>
      </c>
      <c r="AZ136" s="7" t="s">
        <v>9</v>
      </c>
      <c r="BA136" s="7" t="s">
        <v>23</v>
      </c>
      <c r="BB136" s="7" t="s">
        <v>64</v>
      </c>
      <c r="BC136" s="7" t="s">
        <v>19</v>
      </c>
      <c r="BD136" s="7" t="s">
        <v>19</v>
      </c>
      <c r="BE136" s="7" t="s">
        <v>4</v>
      </c>
      <c r="BF136" s="7" t="s">
        <v>43</v>
      </c>
      <c r="BG136" s="7" t="s">
        <v>39</v>
      </c>
      <c r="BH136" s="7" t="s">
        <v>39</v>
      </c>
      <c r="BI136" s="7" t="s">
        <v>43</v>
      </c>
      <c r="BJ136" s="7" t="s">
        <v>64</v>
      </c>
      <c r="BK136" s="7" t="s">
        <v>44</v>
      </c>
      <c r="BL136" s="7" t="s">
        <v>56</v>
      </c>
      <c r="BM136" s="7" t="s">
        <v>32</v>
      </c>
      <c r="BN136" s="7" t="s">
        <v>6</v>
      </c>
      <c r="BO136" s="7" t="s">
        <v>27</v>
      </c>
      <c r="BP136" s="7" t="s">
        <v>0</v>
      </c>
      <c r="BQ136" s="7" t="s">
        <v>18</v>
      </c>
      <c r="BR136" s="7" t="s">
        <v>44</v>
      </c>
      <c r="BS136" s="7" t="s">
        <v>51</v>
      </c>
      <c r="BT136" s="7" t="s">
        <v>62</v>
      </c>
      <c r="BU136" s="7" t="s">
        <v>31</v>
      </c>
      <c r="BV136" s="7" t="s">
        <v>27</v>
      </c>
      <c r="BW136" s="7" t="s">
        <v>8</v>
      </c>
      <c r="BX136" s="7" t="s">
        <v>19</v>
      </c>
      <c r="BY136" s="7" t="s">
        <v>27</v>
      </c>
      <c r="BZ136" s="7" t="s">
        <v>27</v>
      </c>
      <c r="CA136" s="7" t="s">
        <v>11</v>
      </c>
      <c r="CB136" s="7" t="s">
        <v>57</v>
      </c>
      <c r="CC136" s="7" t="s">
        <v>19</v>
      </c>
      <c r="CD136" s="7" t="s">
        <v>63</v>
      </c>
      <c r="CE136" s="7" t="s">
        <v>18</v>
      </c>
      <c r="CF136" s="7" t="s">
        <v>29</v>
      </c>
      <c r="CG136" s="7" t="s">
        <v>41</v>
      </c>
      <c r="CH136" s="7" t="s">
        <v>16</v>
      </c>
      <c r="CI136" s="7" t="s">
        <v>13</v>
      </c>
      <c r="CJ136" s="7" t="s">
        <v>16</v>
      </c>
      <c r="CK136" s="7" t="s">
        <v>51</v>
      </c>
      <c r="CL136" s="7" t="s">
        <v>44</v>
      </c>
      <c r="CM136" s="7" t="s">
        <v>0</v>
      </c>
      <c r="CN136" s="7" t="s">
        <v>8</v>
      </c>
      <c r="CO136" s="7" t="s">
        <v>39</v>
      </c>
      <c r="CP136" s="7" t="s">
        <v>64</v>
      </c>
      <c r="CQ136" s="7" t="s">
        <v>6</v>
      </c>
      <c r="CR136" s="7" t="s">
        <v>57</v>
      </c>
      <c r="CS136" s="7" t="s">
        <v>57</v>
      </c>
      <c r="CT136" s="7" t="s">
        <v>32</v>
      </c>
      <c r="CU136" s="7" t="s">
        <v>32</v>
      </c>
      <c r="CV136" s="7" t="s">
        <v>24</v>
      </c>
      <c r="CW136" s="7" t="s">
        <v>50</v>
      </c>
      <c r="CX136" s="7" t="s">
        <v>31</v>
      </c>
      <c r="CY136" s="7" t="s">
        <v>0</v>
      </c>
      <c r="CZ136" s="7" t="s">
        <v>20</v>
      </c>
      <c r="DA136" s="7" t="s">
        <v>20</v>
      </c>
      <c r="DB136" s="7" t="s">
        <v>61</v>
      </c>
      <c r="DC136" s="7" t="s">
        <v>63</v>
      </c>
      <c r="DD136" s="7" t="s">
        <v>9</v>
      </c>
      <c r="DE136" s="7" t="s">
        <v>20</v>
      </c>
      <c r="DF136" s="7" t="s">
        <v>51</v>
      </c>
      <c r="DG136" s="7" t="s">
        <v>24</v>
      </c>
      <c r="DH136" s="7" t="s">
        <v>6</v>
      </c>
      <c r="DI136" s="7" t="s">
        <v>20</v>
      </c>
      <c r="DJ136" s="7" t="s">
        <v>20</v>
      </c>
      <c r="DK136" s="7" t="s">
        <v>24</v>
      </c>
      <c r="DL136" s="7" t="s">
        <v>24</v>
      </c>
      <c r="DM136" s="7" t="s">
        <v>44</v>
      </c>
      <c r="DN136" s="7" t="s">
        <v>39</v>
      </c>
      <c r="DO136" s="7" t="s">
        <v>39</v>
      </c>
      <c r="DP136" s="7" t="s">
        <v>44</v>
      </c>
      <c r="DQ136" s="7" t="s">
        <v>54</v>
      </c>
      <c r="DR136" s="7" t="s">
        <v>50</v>
      </c>
      <c r="DS136" s="7" t="s">
        <v>50</v>
      </c>
      <c r="DT136" s="7" t="s">
        <v>51</v>
      </c>
      <c r="DU136" s="7" t="s">
        <v>11</v>
      </c>
      <c r="DV136" s="7" t="s">
        <v>20</v>
      </c>
      <c r="DW136" s="7" t="s">
        <v>20</v>
      </c>
      <c r="DX136" s="7" t="s">
        <v>54</v>
      </c>
      <c r="DY136" s="7" t="s">
        <v>54</v>
      </c>
      <c r="DZ136" s="7" t="s">
        <v>50</v>
      </c>
      <c r="EA136" s="7" t="s">
        <v>51</v>
      </c>
      <c r="EB136" s="7" t="s">
        <v>51</v>
      </c>
      <c r="EC136" s="7" t="s">
        <v>44</v>
      </c>
      <c r="ED136" s="7" t="s">
        <v>50</v>
      </c>
      <c r="EE136" s="7" t="s">
        <v>54</v>
      </c>
      <c r="EF136" s="7" t="s">
        <v>33</v>
      </c>
      <c r="EG136" s="7" t="s">
        <v>54</v>
      </c>
      <c r="EH136" s="7" t="s">
        <v>50</v>
      </c>
      <c r="EI136" s="7" t="s">
        <v>54</v>
      </c>
      <c r="EJ136" s="7" t="s">
        <v>54</v>
      </c>
    </row>
    <row r="137" spans="1:140" ht="12.75" x14ac:dyDescent="0.2">
      <c r="A137" s="12">
        <v>109</v>
      </c>
      <c r="B137" s="8" t="s">
        <v>34</v>
      </c>
      <c r="C137" s="7" t="s">
        <v>37</v>
      </c>
      <c r="D137" s="7" t="s">
        <v>37</v>
      </c>
      <c r="E137" s="7" t="s">
        <v>106</v>
      </c>
      <c r="F137" s="7" t="s">
        <v>47</v>
      </c>
      <c r="G137" s="7" t="s">
        <v>41</v>
      </c>
      <c r="H137" s="7" t="s">
        <v>53</v>
      </c>
      <c r="I137" s="7" t="s">
        <v>41</v>
      </c>
      <c r="J137" s="7" t="s">
        <v>48</v>
      </c>
      <c r="K137" s="7" t="s">
        <v>19</v>
      </c>
      <c r="L137" s="7" t="s">
        <v>59</v>
      </c>
      <c r="M137" s="7" t="s">
        <v>56</v>
      </c>
      <c r="N137" s="7" t="s">
        <v>59</v>
      </c>
      <c r="O137" s="7" t="s">
        <v>59</v>
      </c>
      <c r="P137" s="7" t="s">
        <v>48</v>
      </c>
      <c r="Q137" s="7" t="s">
        <v>48</v>
      </c>
      <c r="R137" s="7" t="s">
        <v>37</v>
      </c>
      <c r="S137" s="7" t="s">
        <v>41</v>
      </c>
      <c r="T137" s="7" t="s">
        <v>136</v>
      </c>
      <c r="U137" s="7" t="s">
        <v>41</v>
      </c>
      <c r="V137" s="7" t="s">
        <v>37</v>
      </c>
      <c r="W137" s="7" t="s">
        <v>48</v>
      </c>
      <c r="X137" s="7" t="s">
        <v>19</v>
      </c>
      <c r="Y137" s="7" t="s">
        <v>8</v>
      </c>
      <c r="Z137" s="7" t="s">
        <v>8</v>
      </c>
      <c r="AA137" s="7" t="s">
        <v>32</v>
      </c>
      <c r="AB137" s="7" t="s">
        <v>136</v>
      </c>
      <c r="AC137" s="7" t="s">
        <v>47</v>
      </c>
      <c r="AD137" s="7" t="s">
        <v>61</v>
      </c>
      <c r="AE137" s="7" t="s">
        <v>64</v>
      </c>
      <c r="AF137" s="7" t="s">
        <v>59</v>
      </c>
      <c r="AG137" s="7" t="s">
        <v>32</v>
      </c>
      <c r="AH137" s="7" t="s">
        <v>23</v>
      </c>
      <c r="AI137" s="7" t="s">
        <v>53</v>
      </c>
      <c r="AJ137" s="7" t="s">
        <v>64</v>
      </c>
      <c r="AK137" s="7" t="s">
        <v>19</v>
      </c>
      <c r="AL137" s="7" t="s">
        <v>47</v>
      </c>
      <c r="AM137" s="7" t="s">
        <v>47</v>
      </c>
      <c r="AN137" s="7" t="s">
        <v>6</v>
      </c>
      <c r="AO137" s="7" t="s">
        <v>44</v>
      </c>
      <c r="AP137" s="7" t="s">
        <v>8</v>
      </c>
      <c r="AQ137" s="7" t="s">
        <v>58</v>
      </c>
      <c r="AR137" s="7" t="s">
        <v>62</v>
      </c>
      <c r="AS137" s="7" t="s">
        <v>58</v>
      </c>
      <c r="AT137" s="7" t="s">
        <v>62</v>
      </c>
      <c r="AU137" s="7" t="s">
        <v>6</v>
      </c>
      <c r="AV137" s="7" t="s">
        <v>32</v>
      </c>
      <c r="AW137" s="7" t="s">
        <v>10</v>
      </c>
      <c r="AX137" s="7" t="s">
        <v>11</v>
      </c>
      <c r="AY137" s="7" t="s">
        <v>24</v>
      </c>
      <c r="AZ137" s="7" t="s">
        <v>9</v>
      </c>
      <c r="BA137" s="7" t="s">
        <v>62</v>
      </c>
      <c r="BB137" s="7" t="s">
        <v>64</v>
      </c>
      <c r="BC137" s="7" t="s">
        <v>19</v>
      </c>
      <c r="BD137" s="7" t="s">
        <v>19</v>
      </c>
      <c r="BE137" s="7" t="s">
        <v>29</v>
      </c>
      <c r="BF137" s="7" t="s">
        <v>39</v>
      </c>
      <c r="BG137" s="7" t="s">
        <v>39</v>
      </c>
      <c r="BH137" s="7" t="s">
        <v>39</v>
      </c>
      <c r="BI137" s="7" t="s">
        <v>43</v>
      </c>
      <c r="BJ137" s="7" t="s">
        <v>64</v>
      </c>
      <c r="BK137" s="7" t="s">
        <v>20</v>
      </c>
      <c r="BL137" s="7" t="s">
        <v>24</v>
      </c>
      <c r="BM137" s="7" t="s">
        <v>32</v>
      </c>
      <c r="BN137" s="7" t="s">
        <v>44</v>
      </c>
      <c r="BO137" s="7" t="s">
        <v>9</v>
      </c>
      <c r="BP137" s="7" t="s">
        <v>0</v>
      </c>
      <c r="BQ137" s="7" t="s">
        <v>18</v>
      </c>
      <c r="BR137" s="7" t="s">
        <v>44</v>
      </c>
      <c r="BS137" s="7" t="s">
        <v>51</v>
      </c>
      <c r="BT137" s="7" t="s">
        <v>62</v>
      </c>
      <c r="BU137" s="7" t="s">
        <v>31</v>
      </c>
      <c r="BV137" s="7" t="s">
        <v>27</v>
      </c>
      <c r="BW137" s="7" t="s">
        <v>8</v>
      </c>
      <c r="BX137" s="7" t="s">
        <v>19</v>
      </c>
      <c r="BY137" s="7" t="s">
        <v>27</v>
      </c>
      <c r="BZ137" s="7" t="s">
        <v>27</v>
      </c>
      <c r="CA137" s="7" t="s">
        <v>57</v>
      </c>
      <c r="CB137" s="7" t="s">
        <v>57</v>
      </c>
      <c r="CC137" s="7" t="s">
        <v>19</v>
      </c>
      <c r="CD137" s="7" t="s">
        <v>63</v>
      </c>
      <c r="CE137" s="7" t="s">
        <v>31</v>
      </c>
      <c r="CF137" s="7" t="s">
        <v>58</v>
      </c>
      <c r="CG137" s="7" t="s">
        <v>41</v>
      </c>
      <c r="CH137" s="7" t="s">
        <v>16</v>
      </c>
      <c r="CI137" s="7" t="s">
        <v>12</v>
      </c>
      <c r="CJ137" s="7" t="s">
        <v>16</v>
      </c>
      <c r="CK137" s="7" t="s">
        <v>51</v>
      </c>
      <c r="CL137" s="7" t="s">
        <v>44</v>
      </c>
      <c r="CM137" s="7" t="s">
        <v>0</v>
      </c>
      <c r="CN137" s="7" t="s">
        <v>19</v>
      </c>
      <c r="CO137" s="7" t="s">
        <v>39</v>
      </c>
      <c r="CP137" s="7" t="s">
        <v>43</v>
      </c>
      <c r="CQ137" s="7" t="s">
        <v>6</v>
      </c>
      <c r="CR137" s="7" t="s">
        <v>57</v>
      </c>
      <c r="CS137" s="7" t="s">
        <v>56</v>
      </c>
      <c r="CT137" s="7" t="s">
        <v>48</v>
      </c>
      <c r="CU137" s="7" t="s">
        <v>32</v>
      </c>
      <c r="CV137" s="7" t="s">
        <v>24</v>
      </c>
      <c r="CW137" s="7" t="s">
        <v>50</v>
      </c>
      <c r="CX137" s="7" t="s">
        <v>0</v>
      </c>
      <c r="CY137" s="7" t="s">
        <v>16</v>
      </c>
      <c r="CZ137" s="7" t="s">
        <v>20</v>
      </c>
      <c r="DA137" s="7" t="s">
        <v>51</v>
      </c>
      <c r="DB137" s="7" t="s">
        <v>63</v>
      </c>
      <c r="DC137" s="7" t="s">
        <v>27</v>
      </c>
      <c r="DD137" s="7" t="s">
        <v>18</v>
      </c>
      <c r="DE137" s="7" t="s">
        <v>20</v>
      </c>
      <c r="DF137" s="7" t="s">
        <v>51</v>
      </c>
      <c r="DG137" s="7" t="s">
        <v>24</v>
      </c>
      <c r="DH137" s="7" t="s">
        <v>6</v>
      </c>
      <c r="DI137" s="7" t="s">
        <v>20</v>
      </c>
      <c r="DJ137" s="7" t="s">
        <v>20</v>
      </c>
      <c r="DK137" s="7" t="s">
        <v>6</v>
      </c>
      <c r="DL137" s="7" t="s">
        <v>24</v>
      </c>
      <c r="DM137" s="7" t="s">
        <v>44</v>
      </c>
      <c r="DN137" s="7" t="s">
        <v>4</v>
      </c>
      <c r="DO137" s="7" t="s">
        <v>39</v>
      </c>
      <c r="DP137" s="7" t="s">
        <v>44</v>
      </c>
      <c r="DQ137" s="7" t="s">
        <v>54</v>
      </c>
      <c r="DR137" s="7" t="s">
        <v>50</v>
      </c>
      <c r="DS137" s="7" t="s">
        <v>50</v>
      </c>
      <c r="DT137" s="7" t="s">
        <v>51</v>
      </c>
      <c r="DU137" s="7" t="s">
        <v>11</v>
      </c>
      <c r="DV137" s="7" t="s">
        <v>20</v>
      </c>
      <c r="DW137" s="7" t="s">
        <v>20</v>
      </c>
      <c r="DX137" s="7" t="s">
        <v>54</v>
      </c>
      <c r="DY137" s="7" t="s">
        <v>54</v>
      </c>
      <c r="DZ137" s="7" t="s">
        <v>50</v>
      </c>
      <c r="EA137" s="7" t="s">
        <v>51</v>
      </c>
      <c r="EB137" s="7" t="s">
        <v>50</v>
      </c>
      <c r="EC137" s="7" t="s">
        <v>44</v>
      </c>
      <c r="ED137" s="7" t="s">
        <v>50</v>
      </c>
      <c r="EE137" s="7" t="s">
        <v>54</v>
      </c>
      <c r="EF137" s="7" t="s">
        <v>54</v>
      </c>
      <c r="EG137" s="7" t="s">
        <v>34</v>
      </c>
      <c r="EH137" s="7" t="s">
        <v>50</v>
      </c>
      <c r="EI137" s="7" t="s">
        <v>54</v>
      </c>
      <c r="EJ137" s="7" t="s">
        <v>54</v>
      </c>
    </row>
    <row r="138" spans="1:140" ht="12.75" x14ac:dyDescent="0.2">
      <c r="A138" s="12">
        <v>110</v>
      </c>
      <c r="B138" s="8" t="s">
        <v>3</v>
      </c>
      <c r="C138" s="7" t="s">
        <v>106</v>
      </c>
      <c r="D138" s="7" t="s">
        <v>106</v>
      </c>
      <c r="E138" s="7" t="s">
        <v>123</v>
      </c>
      <c r="F138" s="7" t="s">
        <v>136</v>
      </c>
      <c r="G138" s="7" t="s">
        <v>37</v>
      </c>
      <c r="H138" s="7" t="s">
        <v>41</v>
      </c>
      <c r="I138" s="7" t="s">
        <v>37</v>
      </c>
      <c r="J138" s="7" t="s">
        <v>32</v>
      </c>
      <c r="K138" s="7" t="s">
        <v>8</v>
      </c>
      <c r="L138" s="7" t="s">
        <v>41</v>
      </c>
      <c r="M138" s="7" t="s">
        <v>11</v>
      </c>
      <c r="N138" s="7" t="s">
        <v>47</v>
      </c>
      <c r="O138" s="7" t="s">
        <v>41</v>
      </c>
      <c r="P138" s="7" t="s">
        <v>32</v>
      </c>
      <c r="Q138" s="7" t="s">
        <v>32</v>
      </c>
      <c r="R138" s="7" t="s">
        <v>106</v>
      </c>
      <c r="S138" s="7" t="s">
        <v>47</v>
      </c>
      <c r="T138" s="7" t="s">
        <v>118</v>
      </c>
      <c r="U138" s="7" t="s">
        <v>47</v>
      </c>
      <c r="V138" s="7" t="s">
        <v>106</v>
      </c>
      <c r="W138" s="7" t="s">
        <v>32</v>
      </c>
      <c r="X138" s="7" t="s">
        <v>8</v>
      </c>
      <c r="Y138" s="7" t="s">
        <v>48</v>
      </c>
      <c r="Z138" s="7" t="s">
        <v>32</v>
      </c>
      <c r="AA138" s="7" t="s">
        <v>59</v>
      </c>
      <c r="AB138" s="7" t="s">
        <v>118</v>
      </c>
      <c r="AC138" s="7" t="s">
        <v>136</v>
      </c>
      <c r="AD138" s="7" t="s">
        <v>58</v>
      </c>
      <c r="AE138" s="7" t="s">
        <v>19</v>
      </c>
      <c r="AF138" s="7" t="s">
        <v>41</v>
      </c>
      <c r="AG138" s="7" t="s">
        <v>53</v>
      </c>
      <c r="AH138" s="7" t="s">
        <v>4</v>
      </c>
      <c r="AI138" s="7" t="s">
        <v>59</v>
      </c>
      <c r="AJ138" s="7" t="s">
        <v>19</v>
      </c>
      <c r="AK138" s="7" t="s">
        <v>19</v>
      </c>
      <c r="AL138" s="7" t="s">
        <v>37</v>
      </c>
      <c r="AM138" s="7" t="s">
        <v>136</v>
      </c>
      <c r="AN138" s="7" t="s">
        <v>24</v>
      </c>
      <c r="AO138" s="7" t="s">
        <v>6</v>
      </c>
      <c r="AP138" s="7" t="s">
        <v>48</v>
      </c>
      <c r="AQ138" s="7" t="s">
        <v>4</v>
      </c>
      <c r="AR138" s="7" t="s">
        <v>58</v>
      </c>
      <c r="AS138" s="7" t="s">
        <v>4</v>
      </c>
      <c r="AT138" s="7" t="s">
        <v>29</v>
      </c>
      <c r="AU138" s="7" t="s">
        <v>24</v>
      </c>
      <c r="AV138" s="7" t="s">
        <v>59</v>
      </c>
      <c r="AW138" s="7" t="s">
        <v>16</v>
      </c>
      <c r="AX138" s="7" t="s">
        <v>13</v>
      </c>
      <c r="AY138" s="7" t="s">
        <v>57</v>
      </c>
      <c r="AZ138" s="7" t="s">
        <v>27</v>
      </c>
      <c r="BA138" s="7" t="s">
        <v>29</v>
      </c>
      <c r="BB138" s="7" t="s">
        <v>19</v>
      </c>
      <c r="BC138" s="7" t="s">
        <v>8</v>
      </c>
      <c r="BD138" s="7" t="s">
        <v>8</v>
      </c>
      <c r="BE138" s="7" t="s">
        <v>39</v>
      </c>
      <c r="BF138" s="7" t="s">
        <v>64</v>
      </c>
      <c r="BG138" s="7" t="s">
        <v>64</v>
      </c>
      <c r="BH138" s="7" t="s">
        <v>43</v>
      </c>
      <c r="BI138" s="7" t="s">
        <v>64</v>
      </c>
      <c r="BJ138" s="7" t="s">
        <v>19</v>
      </c>
      <c r="BK138" s="7" t="s">
        <v>44</v>
      </c>
      <c r="BL138" s="7" t="s">
        <v>57</v>
      </c>
      <c r="BM138" s="7" t="s">
        <v>59</v>
      </c>
      <c r="BN138" s="7" t="s">
        <v>6</v>
      </c>
      <c r="BO138" s="7" t="s">
        <v>63</v>
      </c>
      <c r="BP138" s="7" t="s">
        <v>31</v>
      </c>
      <c r="BQ138" s="7" t="s">
        <v>27</v>
      </c>
      <c r="BR138" s="7" t="s">
        <v>44</v>
      </c>
      <c r="BS138" s="7" t="s">
        <v>20</v>
      </c>
      <c r="BT138" s="7" t="s">
        <v>58</v>
      </c>
      <c r="BU138" s="7" t="s">
        <v>9</v>
      </c>
      <c r="BV138" s="7" t="s">
        <v>62</v>
      </c>
      <c r="BW138" s="7" t="s">
        <v>48</v>
      </c>
      <c r="BX138" s="7" t="s">
        <v>19</v>
      </c>
      <c r="BY138" s="7" t="s">
        <v>61</v>
      </c>
      <c r="BZ138" s="7" t="s">
        <v>63</v>
      </c>
      <c r="CA138" s="7" t="s">
        <v>12</v>
      </c>
      <c r="CB138" s="7" t="s">
        <v>10</v>
      </c>
      <c r="CC138" s="7" t="s">
        <v>8</v>
      </c>
      <c r="CD138" s="7" t="s">
        <v>62</v>
      </c>
      <c r="CE138" s="7" t="s">
        <v>9</v>
      </c>
      <c r="CF138" s="7" t="s">
        <v>39</v>
      </c>
      <c r="CG138" s="7" t="s">
        <v>37</v>
      </c>
      <c r="CH138" s="7" t="s">
        <v>0</v>
      </c>
      <c r="CI138" s="7" t="s">
        <v>16</v>
      </c>
      <c r="CJ138" s="7" t="s">
        <v>0</v>
      </c>
      <c r="CK138" s="7" t="s">
        <v>51</v>
      </c>
      <c r="CL138" s="7" t="s">
        <v>6</v>
      </c>
      <c r="CM138" s="7" t="s">
        <v>31</v>
      </c>
      <c r="CN138" s="7" t="s">
        <v>8</v>
      </c>
      <c r="CO138" s="7" t="s">
        <v>43</v>
      </c>
      <c r="CP138" s="7" t="s">
        <v>19</v>
      </c>
      <c r="CQ138" s="7" t="s">
        <v>24</v>
      </c>
      <c r="CR138" s="7" t="s">
        <v>10</v>
      </c>
      <c r="CS138" s="7" t="s">
        <v>11</v>
      </c>
      <c r="CT138" s="7" t="s">
        <v>32</v>
      </c>
      <c r="CU138" s="7" t="s">
        <v>53</v>
      </c>
      <c r="CV138" s="7" t="s">
        <v>57</v>
      </c>
      <c r="CW138" s="7" t="s">
        <v>50</v>
      </c>
      <c r="CX138" s="7" t="s">
        <v>18</v>
      </c>
      <c r="CY138" s="7" t="s">
        <v>31</v>
      </c>
      <c r="CZ138" s="7" t="s">
        <v>20</v>
      </c>
      <c r="DA138" s="7" t="s">
        <v>20</v>
      </c>
      <c r="DB138" s="7" t="s">
        <v>23</v>
      </c>
      <c r="DC138" s="7" t="s">
        <v>62</v>
      </c>
      <c r="DD138" s="7" t="s">
        <v>27</v>
      </c>
      <c r="DE138" s="7" t="s">
        <v>44</v>
      </c>
      <c r="DF138" s="7" t="s">
        <v>20</v>
      </c>
      <c r="DG138" s="7" t="s">
        <v>56</v>
      </c>
      <c r="DH138" s="7" t="s">
        <v>24</v>
      </c>
      <c r="DI138" s="7" t="s">
        <v>44</v>
      </c>
      <c r="DJ138" s="7" t="s">
        <v>44</v>
      </c>
      <c r="DK138" s="7" t="s">
        <v>24</v>
      </c>
      <c r="DL138" s="7" t="s">
        <v>56</v>
      </c>
      <c r="DM138" s="7" t="s">
        <v>44</v>
      </c>
      <c r="DN138" s="7" t="s">
        <v>39</v>
      </c>
      <c r="DO138" s="7" t="s">
        <v>64</v>
      </c>
      <c r="DP138" s="7" t="s">
        <v>44</v>
      </c>
      <c r="DQ138" s="7" t="s">
        <v>54</v>
      </c>
      <c r="DR138" s="7" t="s">
        <v>35</v>
      </c>
      <c r="DS138" s="7" t="s">
        <v>50</v>
      </c>
      <c r="DT138" s="7" t="s">
        <v>20</v>
      </c>
      <c r="DU138" s="7" t="s">
        <v>12</v>
      </c>
      <c r="DV138" s="7" t="s">
        <v>44</v>
      </c>
      <c r="DW138" s="7" t="s">
        <v>44</v>
      </c>
      <c r="DX138" s="7" t="s">
        <v>54</v>
      </c>
      <c r="DY138" s="7" t="s">
        <v>54</v>
      </c>
      <c r="DZ138" s="7" t="s">
        <v>51</v>
      </c>
      <c r="EA138" s="7" t="s">
        <v>20</v>
      </c>
      <c r="EB138" s="7" t="s">
        <v>51</v>
      </c>
      <c r="EC138" s="7" t="s">
        <v>6</v>
      </c>
      <c r="ED138" s="7" t="s">
        <v>50</v>
      </c>
      <c r="EE138" s="7" t="s">
        <v>54</v>
      </c>
      <c r="EF138" s="7" t="s">
        <v>50</v>
      </c>
      <c r="EG138" s="7" t="s">
        <v>50</v>
      </c>
      <c r="EH138" s="7" t="s">
        <v>3</v>
      </c>
      <c r="EI138" s="7" t="s">
        <v>50</v>
      </c>
      <c r="EJ138" s="7" t="s">
        <v>50</v>
      </c>
    </row>
    <row r="139" spans="1:140" ht="12.75" x14ac:dyDescent="0.2">
      <c r="A139" s="12">
        <v>110</v>
      </c>
      <c r="B139" s="8" t="s">
        <v>35</v>
      </c>
      <c r="C139" s="7" t="s">
        <v>106</v>
      </c>
      <c r="D139" s="7" t="s">
        <v>136</v>
      </c>
      <c r="E139" s="7" t="s">
        <v>118</v>
      </c>
      <c r="F139" s="7" t="s">
        <v>37</v>
      </c>
      <c r="G139" s="7" t="s">
        <v>47</v>
      </c>
      <c r="H139" s="7" t="s">
        <v>59</v>
      </c>
      <c r="I139" s="7" t="s">
        <v>47</v>
      </c>
      <c r="J139" s="7" t="s">
        <v>32</v>
      </c>
      <c r="K139" s="7" t="s">
        <v>8</v>
      </c>
      <c r="L139" s="7" t="s">
        <v>41</v>
      </c>
      <c r="M139" s="7" t="s">
        <v>57</v>
      </c>
      <c r="N139" s="7" t="s">
        <v>41</v>
      </c>
      <c r="O139" s="7" t="s">
        <v>41</v>
      </c>
      <c r="P139" s="7" t="s">
        <v>32</v>
      </c>
      <c r="Q139" s="7" t="s">
        <v>32</v>
      </c>
      <c r="R139" s="7" t="s">
        <v>136</v>
      </c>
      <c r="S139" s="7" t="s">
        <v>47</v>
      </c>
      <c r="T139" s="7" t="s">
        <v>106</v>
      </c>
      <c r="U139" s="7" t="s">
        <v>41</v>
      </c>
      <c r="V139" s="7" t="s">
        <v>136</v>
      </c>
      <c r="W139" s="7" t="s">
        <v>48</v>
      </c>
      <c r="X139" s="7" t="s">
        <v>19</v>
      </c>
      <c r="Y139" s="7" t="s">
        <v>8</v>
      </c>
      <c r="Z139" s="7" t="s">
        <v>48</v>
      </c>
      <c r="AA139" s="7" t="s">
        <v>53</v>
      </c>
      <c r="AB139" s="7" t="s">
        <v>106</v>
      </c>
      <c r="AC139" s="7" t="s">
        <v>37</v>
      </c>
      <c r="AD139" s="7" t="s">
        <v>62</v>
      </c>
      <c r="AE139" s="7" t="s">
        <v>64</v>
      </c>
      <c r="AF139" s="7" t="s">
        <v>59</v>
      </c>
      <c r="AG139" s="7" t="s">
        <v>32</v>
      </c>
      <c r="AH139" s="7" t="s">
        <v>58</v>
      </c>
      <c r="AI139" s="7" t="s">
        <v>59</v>
      </c>
      <c r="AJ139" s="7" t="s">
        <v>19</v>
      </c>
      <c r="AK139" s="7" t="s">
        <v>19</v>
      </c>
      <c r="AL139" s="7" t="s">
        <v>37</v>
      </c>
      <c r="AM139" s="7" t="s">
        <v>37</v>
      </c>
      <c r="AN139" s="7" t="s">
        <v>6</v>
      </c>
      <c r="AO139" s="7" t="s">
        <v>6</v>
      </c>
      <c r="AP139" s="7" t="s">
        <v>8</v>
      </c>
      <c r="AQ139" s="7" t="s">
        <v>4</v>
      </c>
      <c r="AR139" s="7" t="s">
        <v>58</v>
      </c>
      <c r="AS139" s="7" t="s">
        <v>29</v>
      </c>
      <c r="AT139" s="7" t="s">
        <v>58</v>
      </c>
      <c r="AU139" s="7" t="s">
        <v>6</v>
      </c>
      <c r="AV139" s="7" t="s">
        <v>59</v>
      </c>
      <c r="AW139" s="7" t="s">
        <v>12</v>
      </c>
      <c r="AX139" s="7" t="s">
        <v>12</v>
      </c>
      <c r="AY139" s="7" t="s">
        <v>56</v>
      </c>
      <c r="AZ139" s="7" t="s">
        <v>27</v>
      </c>
      <c r="BA139" s="7" t="s">
        <v>58</v>
      </c>
      <c r="BB139" s="7" t="s">
        <v>19</v>
      </c>
      <c r="BC139" s="7" t="s">
        <v>19</v>
      </c>
      <c r="BD139" s="7" t="s">
        <v>8</v>
      </c>
      <c r="BE139" s="7" t="s">
        <v>4</v>
      </c>
      <c r="BF139" s="7" t="s">
        <v>64</v>
      </c>
      <c r="BG139" s="7" t="s">
        <v>43</v>
      </c>
      <c r="BH139" s="7" t="s">
        <v>39</v>
      </c>
      <c r="BI139" s="7" t="s">
        <v>64</v>
      </c>
      <c r="BJ139" s="7" t="s">
        <v>19</v>
      </c>
      <c r="BK139" s="7" t="s">
        <v>44</v>
      </c>
      <c r="BL139" s="7" t="s">
        <v>57</v>
      </c>
      <c r="BM139" s="7" t="s">
        <v>53</v>
      </c>
      <c r="BN139" s="7" t="s">
        <v>6</v>
      </c>
      <c r="BO139" s="7" t="s">
        <v>27</v>
      </c>
      <c r="BP139" s="7" t="s">
        <v>0</v>
      </c>
      <c r="BQ139" s="7" t="s">
        <v>9</v>
      </c>
      <c r="BR139" s="7" t="s">
        <v>44</v>
      </c>
      <c r="BS139" s="7" t="s">
        <v>51</v>
      </c>
      <c r="BT139" s="7" t="s">
        <v>23</v>
      </c>
      <c r="BU139" s="7" t="s">
        <v>18</v>
      </c>
      <c r="BV139" s="7" t="s">
        <v>63</v>
      </c>
      <c r="BW139" s="7" t="s">
        <v>48</v>
      </c>
      <c r="BX139" s="7" t="s">
        <v>19</v>
      </c>
      <c r="BY139" s="7" t="s">
        <v>63</v>
      </c>
      <c r="BZ139" s="7" t="s">
        <v>27</v>
      </c>
      <c r="CA139" s="7" t="s">
        <v>10</v>
      </c>
      <c r="CB139" s="7" t="s">
        <v>11</v>
      </c>
      <c r="CC139" s="7" t="s">
        <v>8</v>
      </c>
      <c r="CD139" s="7" t="s">
        <v>62</v>
      </c>
      <c r="CE139" s="7" t="s">
        <v>18</v>
      </c>
      <c r="CF139" s="7" t="s">
        <v>4</v>
      </c>
      <c r="CG139" s="7" t="s">
        <v>47</v>
      </c>
      <c r="CH139" s="7" t="s">
        <v>0</v>
      </c>
      <c r="CI139" s="7" t="s">
        <v>16</v>
      </c>
      <c r="CJ139" s="7" t="s">
        <v>16</v>
      </c>
      <c r="CK139" s="7" t="s">
        <v>51</v>
      </c>
      <c r="CL139" s="7" t="s">
        <v>44</v>
      </c>
      <c r="CM139" s="7" t="s">
        <v>31</v>
      </c>
      <c r="CN139" s="7" t="s">
        <v>8</v>
      </c>
      <c r="CO139" s="7" t="s">
        <v>39</v>
      </c>
      <c r="CP139" s="7" t="s">
        <v>64</v>
      </c>
      <c r="CQ139" s="7" t="s">
        <v>24</v>
      </c>
      <c r="CR139" s="7" t="s">
        <v>11</v>
      </c>
      <c r="CS139" s="7" t="s">
        <v>57</v>
      </c>
      <c r="CT139" s="7" t="s">
        <v>32</v>
      </c>
      <c r="CU139" s="7" t="s">
        <v>32</v>
      </c>
      <c r="CV139" s="7" t="s">
        <v>56</v>
      </c>
      <c r="CW139" s="7" t="s">
        <v>50</v>
      </c>
      <c r="CX139" s="7" t="s">
        <v>31</v>
      </c>
      <c r="CY139" s="7" t="s">
        <v>0</v>
      </c>
      <c r="CZ139" s="7" t="s">
        <v>20</v>
      </c>
      <c r="DA139" s="7" t="s">
        <v>20</v>
      </c>
      <c r="DB139" s="7" t="s">
        <v>62</v>
      </c>
      <c r="DC139" s="7" t="s">
        <v>61</v>
      </c>
      <c r="DD139" s="7" t="s">
        <v>27</v>
      </c>
      <c r="DE139" s="7" t="s">
        <v>44</v>
      </c>
      <c r="DF139" s="7" t="s">
        <v>51</v>
      </c>
      <c r="DG139" s="7" t="s">
        <v>24</v>
      </c>
      <c r="DH139" s="7" t="s">
        <v>24</v>
      </c>
      <c r="DI139" s="7" t="s">
        <v>20</v>
      </c>
      <c r="DJ139" s="7" t="s">
        <v>20</v>
      </c>
      <c r="DK139" s="7" t="s">
        <v>24</v>
      </c>
      <c r="DL139" s="7" t="s">
        <v>24</v>
      </c>
      <c r="DM139" s="7" t="s">
        <v>44</v>
      </c>
      <c r="DN139" s="7" t="s">
        <v>39</v>
      </c>
      <c r="DO139" s="7" t="s">
        <v>43</v>
      </c>
      <c r="DP139" s="7" t="s">
        <v>44</v>
      </c>
      <c r="DQ139" s="7" t="s">
        <v>54</v>
      </c>
      <c r="DR139" s="7" t="s">
        <v>51</v>
      </c>
      <c r="DS139" s="7" t="s">
        <v>50</v>
      </c>
      <c r="DT139" s="7" t="s">
        <v>20</v>
      </c>
      <c r="DU139" s="7" t="s">
        <v>10</v>
      </c>
      <c r="DV139" s="7" t="s">
        <v>44</v>
      </c>
      <c r="DW139" s="7" t="s">
        <v>44</v>
      </c>
      <c r="DX139" s="7" t="s">
        <v>54</v>
      </c>
      <c r="DY139" s="7" t="s">
        <v>54</v>
      </c>
      <c r="DZ139" s="7" t="s">
        <v>51</v>
      </c>
      <c r="EA139" s="7" t="s">
        <v>20</v>
      </c>
      <c r="EB139" s="7" t="s">
        <v>51</v>
      </c>
      <c r="EC139" s="7" t="s">
        <v>44</v>
      </c>
      <c r="ED139" s="7" t="s">
        <v>50</v>
      </c>
      <c r="EE139" s="7" t="s">
        <v>54</v>
      </c>
      <c r="EF139" s="7" t="s">
        <v>54</v>
      </c>
      <c r="EG139" s="7" t="s">
        <v>54</v>
      </c>
      <c r="EH139" s="7" t="s">
        <v>50</v>
      </c>
      <c r="EI139" s="7" t="s">
        <v>35</v>
      </c>
      <c r="EJ139" s="7" t="s">
        <v>50</v>
      </c>
    </row>
    <row r="140" spans="1:140" ht="12.75" x14ac:dyDescent="0.2">
      <c r="A140" s="13">
        <v>111</v>
      </c>
      <c r="B140" s="14" t="s">
        <v>36</v>
      </c>
      <c r="C140" s="7" t="s">
        <v>136</v>
      </c>
      <c r="D140" s="7" t="s">
        <v>136</v>
      </c>
      <c r="E140" s="7" t="s">
        <v>106</v>
      </c>
      <c r="F140" s="7" t="s">
        <v>37</v>
      </c>
      <c r="G140" s="7" t="s">
        <v>47</v>
      </c>
      <c r="H140" s="7" t="s">
        <v>59</v>
      </c>
      <c r="I140" s="7" t="s">
        <v>47</v>
      </c>
      <c r="J140" s="7" t="s">
        <v>32</v>
      </c>
      <c r="K140" s="7" t="s">
        <v>8</v>
      </c>
      <c r="L140" s="7" t="s">
        <v>59</v>
      </c>
      <c r="M140" s="7" t="s">
        <v>57</v>
      </c>
      <c r="N140" s="7" t="s">
        <v>41</v>
      </c>
      <c r="O140" s="7" t="s">
        <v>41</v>
      </c>
      <c r="P140" s="7" t="s">
        <v>48</v>
      </c>
      <c r="Q140" s="7" t="s">
        <v>48</v>
      </c>
      <c r="R140" s="7" t="s">
        <v>37</v>
      </c>
      <c r="S140" s="7" t="s">
        <v>41</v>
      </c>
      <c r="T140" s="7" t="s">
        <v>106</v>
      </c>
      <c r="U140" s="7" t="s">
        <v>41</v>
      </c>
      <c r="V140" s="7" t="s">
        <v>136</v>
      </c>
      <c r="W140" s="7" t="s">
        <v>48</v>
      </c>
      <c r="X140" s="7" t="s">
        <v>19</v>
      </c>
      <c r="Y140" s="7" t="s">
        <v>8</v>
      </c>
      <c r="Z140" s="7" t="s">
        <v>48</v>
      </c>
      <c r="AA140" s="7" t="s">
        <v>32</v>
      </c>
      <c r="AB140" s="7" t="s">
        <v>106</v>
      </c>
      <c r="AC140" s="7" t="s">
        <v>37</v>
      </c>
      <c r="AD140" s="7" t="s">
        <v>62</v>
      </c>
      <c r="AE140" s="7" t="s">
        <v>64</v>
      </c>
      <c r="AF140" s="7" t="s">
        <v>59</v>
      </c>
      <c r="AG140" s="7" t="s">
        <v>32</v>
      </c>
      <c r="AH140" s="7" t="s">
        <v>58</v>
      </c>
      <c r="AI140" s="7" t="s">
        <v>59</v>
      </c>
      <c r="AJ140" s="7" t="s">
        <v>19</v>
      </c>
      <c r="AK140" s="7" t="s">
        <v>19</v>
      </c>
      <c r="AL140" s="7" t="s">
        <v>47</v>
      </c>
      <c r="AM140" s="7" t="s">
        <v>37</v>
      </c>
      <c r="AN140" s="7" t="s">
        <v>6</v>
      </c>
      <c r="AO140" s="7" t="s">
        <v>44</v>
      </c>
      <c r="AP140" s="7" t="s">
        <v>8</v>
      </c>
      <c r="AQ140" s="7" t="s">
        <v>29</v>
      </c>
      <c r="AR140" s="7" t="s">
        <v>23</v>
      </c>
      <c r="AS140" s="7" t="s">
        <v>58</v>
      </c>
      <c r="AT140" s="7" t="s">
        <v>58</v>
      </c>
      <c r="AU140" s="7" t="s">
        <v>6</v>
      </c>
      <c r="AV140" s="7" t="s">
        <v>53</v>
      </c>
      <c r="AW140" s="7" t="s">
        <v>12</v>
      </c>
      <c r="AX140" s="7" t="s">
        <v>10</v>
      </c>
      <c r="AY140" s="7" t="s">
        <v>24</v>
      </c>
      <c r="AZ140" s="7" t="s">
        <v>27</v>
      </c>
      <c r="BA140" s="7" t="s">
        <v>23</v>
      </c>
      <c r="BB140" s="7" t="s">
        <v>19</v>
      </c>
      <c r="BC140" s="7" t="s">
        <v>19</v>
      </c>
      <c r="BD140" s="7" t="s">
        <v>19</v>
      </c>
      <c r="BE140" s="7" t="s">
        <v>4</v>
      </c>
      <c r="BF140" s="7" t="s">
        <v>43</v>
      </c>
      <c r="BG140" s="7" t="s">
        <v>43</v>
      </c>
      <c r="BH140" s="7" t="s">
        <v>39</v>
      </c>
      <c r="BI140" s="7" t="s">
        <v>64</v>
      </c>
      <c r="BJ140" s="7" t="s">
        <v>64</v>
      </c>
      <c r="BK140" s="7" t="s">
        <v>44</v>
      </c>
      <c r="BL140" s="7" t="s">
        <v>56</v>
      </c>
      <c r="BM140" s="7" t="s">
        <v>53</v>
      </c>
      <c r="BN140" s="7" t="s">
        <v>6</v>
      </c>
      <c r="BO140" s="7" t="s">
        <v>27</v>
      </c>
      <c r="BP140" s="7" t="s">
        <v>0</v>
      </c>
      <c r="BQ140" s="7" t="s">
        <v>18</v>
      </c>
      <c r="BR140" s="7" t="s">
        <v>44</v>
      </c>
      <c r="BS140" s="7" t="s">
        <v>51</v>
      </c>
      <c r="BT140" s="7" t="s">
        <v>62</v>
      </c>
      <c r="BU140" s="7" t="s">
        <v>18</v>
      </c>
      <c r="BV140" s="7" t="s">
        <v>63</v>
      </c>
      <c r="BW140" s="7" t="s">
        <v>48</v>
      </c>
      <c r="BX140" s="7" t="s">
        <v>19</v>
      </c>
      <c r="BY140" s="7" t="s">
        <v>27</v>
      </c>
      <c r="BZ140" s="7" t="s">
        <v>27</v>
      </c>
      <c r="CA140" s="7" t="s">
        <v>11</v>
      </c>
      <c r="CB140" s="7" t="s">
        <v>11</v>
      </c>
      <c r="CC140" s="7" t="s">
        <v>8</v>
      </c>
      <c r="CD140" s="7" t="s">
        <v>61</v>
      </c>
      <c r="CE140" s="7" t="s">
        <v>18</v>
      </c>
      <c r="CF140" s="7" t="s">
        <v>4</v>
      </c>
      <c r="CG140" s="7" t="s">
        <v>47</v>
      </c>
      <c r="CH140" s="7" t="s">
        <v>0</v>
      </c>
      <c r="CI140" s="7" t="s">
        <v>16</v>
      </c>
      <c r="CJ140" s="7" t="s">
        <v>16</v>
      </c>
      <c r="CK140" s="7" t="s">
        <v>51</v>
      </c>
      <c r="CL140" s="7" t="s">
        <v>44</v>
      </c>
      <c r="CM140" s="7" t="s">
        <v>31</v>
      </c>
      <c r="CN140" s="7" t="s">
        <v>8</v>
      </c>
      <c r="CO140" s="7" t="s">
        <v>39</v>
      </c>
      <c r="CP140" s="7" t="s">
        <v>64</v>
      </c>
      <c r="CQ140" s="7" t="s">
        <v>24</v>
      </c>
      <c r="CR140" s="7" t="s">
        <v>57</v>
      </c>
      <c r="CS140" s="7" t="s">
        <v>57</v>
      </c>
      <c r="CT140" s="7" t="s">
        <v>32</v>
      </c>
      <c r="CU140" s="7" t="s">
        <v>32</v>
      </c>
      <c r="CV140" s="7" t="s">
        <v>56</v>
      </c>
      <c r="CW140" s="7" t="s">
        <v>50</v>
      </c>
      <c r="CX140" s="7" t="s">
        <v>31</v>
      </c>
      <c r="CY140" s="7" t="s">
        <v>0</v>
      </c>
      <c r="CZ140" s="7" t="s">
        <v>20</v>
      </c>
      <c r="DA140" s="7" t="s">
        <v>20</v>
      </c>
      <c r="DB140" s="7" t="s">
        <v>62</v>
      </c>
      <c r="DC140" s="7" t="s">
        <v>63</v>
      </c>
      <c r="DD140" s="7" t="s">
        <v>9</v>
      </c>
      <c r="DE140" s="7" t="s">
        <v>44</v>
      </c>
      <c r="DF140" s="7" t="s">
        <v>51</v>
      </c>
      <c r="DG140" s="7" t="s">
        <v>24</v>
      </c>
      <c r="DH140" s="7" t="s">
        <v>6</v>
      </c>
      <c r="DI140" s="7" t="s">
        <v>20</v>
      </c>
      <c r="DJ140" s="7" t="s">
        <v>20</v>
      </c>
      <c r="DK140" s="7" t="s">
        <v>24</v>
      </c>
      <c r="DL140" s="7" t="s">
        <v>24</v>
      </c>
      <c r="DM140" s="7" t="s">
        <v>44</v>
      </c>
      <c r="DN140" s="7" t="s">
        <v>39</v>
      </c>
      <c r="DO140" s="7" t="s">
        <v>39</v>
      </c>
      <c r="DP140" s="7" t="s">
        <v>44</v>
      </c>
      <c r="DQ140" s="7" t="s">
        <v>54</v>
      </c>
      <c r="DR140" s="7" t="s">
        <v>50</v>
      </c>
      <c r="DS140" s="7" t="s">
        <v>50</v>
      </c>
      <c r="DT140" s="7" t="s">
        <v>20</v>
      </c>
      <c r="DU140" s="7" t="s">
        <v>10</v>
      </c>
      <c r="DV140" s="7" t="s">
        <v>20</v>
      </c>
      <c r="DW140" s="7" t="s">
        <v>20</v>
      </c>
      <c r="DX140" s="7" t="s">
        <v>54</v>
      </c>
      <c r="DY140" s="7" t="s">
        <v>54</v>
      </c>
      <c r="DZ140" s="7" t="s">
        <v>51</v>
      </c>
      <c r="EA140" s="7" t="s">
        <v>51</v>
      </c>
      <c r="EB140" s="7" t="s">
        <v>51</v>
      </c>
      <c r="EC140" s="7" t="s">
        <v>44</v>
      </c>
      <c r="ED140" s="7" t="s">
        <v>50</v>
      </c>
      <c r="EE140" s="7" t="s">
        <v>54</v>
      </c>
      <c r="EF140" s="7" t="s">
        <v>54</v>
      </c>
      <c r="EG140" s="7" t="s">
        <v>54</v>
      </c>
      <c r="EH140" s="7" t="s">
        <v>50</v>
      </c>
      <c r="EI140" s="7" t="s">
        <v>50</v>
      </c>
      <c r="EJ140" s="7" t="s">
        <v>36</v>
      </c>
    </row>
    <row r="141" spans="1:140" ht="12.75" x14ac:dyDescent="0.2"/>
    <row r="142" spans="1:140" ht="12.75" x14ac:dyDescent="0.2"/>
    <row r="143" spans="1:140" ht="12.75" x14ac:dyDescent="0.2"/>
    <row r="144" spans="1:140" ht="12.75" x14ac:dyDescent="0.2"/>
    <row r="145" spans="1:2" ht="12.75" x14ac:dyDescent="0.2"/>
    <row r="146" spans="1:2" ht="12.75" x14ac:dyDescent="0.2"/>
    <row r="147" spans="1:2" ht="12.75" x14ac:dyDescent="0.2"/>
    <row r="148" spans="1:2" ht="12.75" x14ac:dyDescent="0.2"/>
    <row r="149" spans="1:2" ht="12.75" x14ac:dyDescent="0.2"/>
    <row r="150" spans="1:2" ht="12.75" x14ac:dyDescent="0.2"/>
    <row r="151" spans="1:2" ht="12.75" x14ac:dyDescent="0.2"/>
    <row r="152" spans="1:2" ht="12.75" x14ac:dyDescent="0.2"/>
    <row r="153" spans="1:2" ht="12.75" x14ac:dyDescent="0.2"/>
    <row r="154" spans="1:2" ht="12.75" x14ac:dyDescent="0.2"/>
    <row r="155" spans="1:2" ht="12.75" x14ac:dyDescent="0.2"/>
    <row r="156" spans="1:2" ht="12.75" x14ac:dyDescent="0.2"/>
    <row r="157" spans="1:2" ht="12.75" x14ac:dyDescent="0.2"/>
    <row r="158" spans="1:2" ht="12.75" x14ac:dyDescent="0.2"/>
    <row r="159" spans="1:2" ht="12.75" x14ac:dyDescent="0.2"/>
    <row r="160" spans="1:2" ht="12.75" x14ac:dyDescent="0.2">
      <c r="A160" s="12"/>
      <c r="B160" s="8"/>
    </row>
    <row r="161" spans="1:2" ht="12.75" x14ac:dyDescent="0.2">
      <c r="A161" s="12"/>
      <c r="B161" s="8"/>
    </row>
    <row r="162" spans="1:2" ht="12.75" x14ac:dyDescent="0.2">
      <c r="A162" s="12"/>
      <c r="B162" s="8"/>
    </row>
    <row r="163" spans="1:2" ht="12.75" x14ac:dyDescent="0.2">
      <c r="A163" s="12"/>
      <c r="B163" s="8"/>
    </row>
    <row r="164" spans="1:2" ht="12.75" x14ac:dyDescent="0.2">
      <c r="A164" s="12"/>
      <c r="B164" s="8"/>
    </row>
    <row r="165" spans="1:2" ht="12.75" x14ac:dyDescent="0.2">
      <c r="A165" s="12"/>
      <c r="B165" s="8"/>
    </row>
    <row r="166" spans="1:2" ht="12.75" x14ac:dyDescent="0.2">
      <c r="A166" s="12"/>
      <c r="B166" s="8"/>
    </row>
    <row r="167" spans="1:2" ht="12.75" x14ac:dyDescent="0.2">
      <c r="A167" s="12"/>
      <c r="B167" s="8"/>
    </row>
    <row r="168" spans="1:2" ht="12.75" x14ac:dyDescent="0.2">
      <c r="A168" s="12"/>
      <c r="B168" s="8"/>
    </row>
    <row r="169" spans="1:2" ht="12.75" x14ac:dyDescent="0.2">
      <c r="A169" s="12"/>
      <c r="B169" s="8"/>
    </row>
    <row r="170" spans="1:2" ht="12.75" x14ac:dyDescent="0.2">
      <c r="A170" s="12"/>
      <c r="B170" s="8"/>
    </row>
    <row r="171" spans="1:2" ht="12.75" x14ac:dyDescent="0.2">
      <c r="A171" s="12"/>
      <c r="B171" s="8"/>
    </row>
    <row r="172" spans="1:2" ht="12.75" x14ac:dyDescent="0.2">
      <c r="A172" s="12"/>
      <c r="B172" s="8"/>
    </row>
    <row r="173" spans="1:2" ht="12.75" x14ac:dyDescent="0.2">
      <c r="A173" s="12"/>
      <c r="B173" s="8"/>
    </row>
    <row r="174" spans="1:2" ht="12.75" x14ac:dyDescent="0.2">
      <c r="A174" s="12"/>
      <c r="B174" s="8"/>
    </row>
    <row r="175" spans="1:2" ht="12.75" x14ac:dyDescent="0.2">
      <c r="A175" s="12"/>
      <c r="B175" s="8"/>
    </row>
    <row r="176" spans="1:2" ht="12.75" x14ac:dyDescent="0.2">
      <c r="A176" s="12"/>
      <c r="B176" s="8"/>
    </row>
    <row r="177" spans="1:2" ht="12.75" x14ac:dyDescent="0.2">
      <c r="A177" s="12"/>
      <c r="B177" s="8"/>
    </row>
    <row r="178" spans="1:2" ht="12.75" x14ac:dyDescent="0.2">
      <c r="A178" s="12"/>
      <c r="B178" s="8"/>
    </row>
    <row r="179" spans="1:2" ht="12.75" x14ac:dyDescent="0.2">
      <c r="A179" s="12"/>
      <c r="B179" s="8"/>
    </row>
    <row r="180" spans="1:2" ht="12.75" x14ac:dyDescent="0.2">
      <c r="A180" s="12"/>
      <c r="B180" s="8"/>
    </row>
    <row r="181" spans="1:2" ht="12.75" x14ac:dyDescent="0.2">
      <c r="A181" s="12"/>
      <c r="B181" s="8"/>
    </row>
    <row r="182" spans="1:2" ht="12.75" x14ac:dyDescent="0.2">
      <c r="A182" s="12"/>
      <c r="B182" s="8"/>
    </row>
    <row r="183" spans="1:2" ht="12.75" x14ac:dyDescent="0.2">
      <c r="A183" s="12"/>
      <c r="B183" s="8"/>
    </row>
    <row r="184" spans="1:2" ht="12.75" x14ac:dyDescent="0.2">
      <c r="A184" s="12"/>
      <c r="B184" s="8"/>
    </row>
    <row r="185" spans="1:2" ht="12.75" x14ac:dyDescent="0.2">
      <c r="A185" s="12"/>
      <c r="B185" s="8"/>
    </row>
    <row r="186" spans="1:2" ht="12.75" x14ac:dyDescent="0.2">
      <c r="A186" s="12"/>
      <c r="B186" s="8"/>
    </row>
    <row r="187" spans="1:2" ht="12.75" x14ac:dyDescent="0.2">
      <c r="A187" s="12"/>
      <c r="B187" s="8"/>
    </row>
    <row r="188" spans="1:2" ht="12.75" x14ac:dyDescent="0.2">
      <c r="A188" s="12"/>
      <c r="B188" s="8"/>
    </row>
    <row r="189" spans="1:2" ht="12.75" x14ac:dyDescent="0.2">
      <c r="A189" s="12"/>
      <c r="B189" s="8"/>
    </row>
    <row r="190" spans="1:2" ht="12.75" x14ac:dyDescent="0.2">
      <c r="A190" s="12"/>
      <c r="B190" s="8"/>
    </row>
    <row r="191" spans="1:2" ht="12.75" x14ac:dyDescent="0.2">
      <c r="A191" s="12"/>
      <c r="B191" s="8"/>
    </row>
    <row r="192" spans="1:2" ht="12.75" x14ac:dyDescent="0.2">
      <c r="A192" s="12"/>
      <c r="B192" s="8"/>
    </row>
    <row r="193" spans="1:2" ht="12.75" x14ac:dyDescent="0.2">
      <c r="A193" s="12"/>
      <c r="B193" s="8"/>
    </row>
    <row r="194" spans="1:2" ht="12.75" x14ac:dyDescent="0.2">
      <c r="A194" s="12"/>
      <c r="B194" s="8"/>
    </row>
    <row r="195" spans="1:2" ht="12.75" x14ac:dyDescent="0.2">
      <c r="A195" s="12"/>
      <c r="B195" s="8"/>
    </row>
    <row r="196" spans="1:2" ht="12.75" x14ac:dyDescent="0.2">
      <c r="A196" s="12"/>
      <c r="B196" s="8"/>
    </row>
    <row r="197" spans="1:2" ht="12.75" x14ac:dyDescent="0.2">
      <c r="A197" s="12"/>
      <c r="B197" s="8"/>
    </row>
    <row r="198" spans="1:2" ht="12.75" x14ac:dyDescent="0.2">
      <c r="A198" s="12"/>
      <c r="B198" s="8"/>
    </row>
    <row r="199" spans="1:2" ht="12.75" x14ac:dyDescent="0.2">
      <c r="A199" s="12"/>
      <c r="B199" s="8"/>
    </row>
    <row r="200" spans="1:2" ht="12.75" x14ac:dyDescent="0.2">
      <c r="A200" s="12"/>
      <c r="B200" s="8"/>
    </row>
    <row r="201" spans="1:2" ht="12.75" x14ac:dyDescent="0.2">
      <c r="A201" s="12"/>
      <c r="B201" s="8"/>
    </row>
    <row r="202" spans="1:2" ht="12.75" x14ac:dyDescent="0.2">
      <c r="A202" s="12"/>
      <c r="B202" s="8"/>
    </row>
    <row r="203" spans="1:2" ht="12.75" x14ac:dyDescent="0.2">
      <c r="A203" s="12"/>
      <c r="B203" s="8"/>
    </row>
    <row r="204" spans="1:2" ht="12.75" x14ac:dyDescent="0.2">
      <c r="A204" s="12"/>
      <c r="B204" s="8"/>
    </row>
    <row r="205" spans="1:2" ht="12.75" x14ac:dyDescent="0.2">
      <c r="A205" s="12"/>
      <c r="B205" s="8"/>
    </row>
    <row r="206" spans="1:2" ht="12.75" x14ac:dyDescent="0.2">
      <c r="A206" s="12"/>
      <c r="B206" s="8"/>
    </row>
    <row r="207" spans="1:2" ht="12.75" x14ac:dyDescent="0.2">
      <c r="A207" s="12"/>
      <c r="B207" s="8"/>
    </row>
    <row r="208" spans="1:2" ht="12.75" x14ac:dyDescent="0.2">
      <c r="A208" s="12"/>
      <c r="B208" s="8"/>
    </row>
    <row r="209" spans="1:2" ht="12.75" x14ac:dyDescent="0.2">
      <c r="A209" s="12"/>
      <c r="B209" s="8"/>
    </row>
    <row r="210" spans="1:2" ht="12.75" x14ac:dyDescent="0.2">
      <c r="A210" s="12"/>
      <c r="B210" s="8"/>
    </row>
    <row r="211" spans="1:2" ht="12.75" x14ac:dyDescent="0.2">
      <c r="A211" s="12"/>
      <c r="B211" s="8"/>
    </row>
    <row r="212" spans="1:2" ht="12.75" x14ac:dyDescent="0.2">
      <c r="A212" s="12"/>
      <c r="B212" s="8"/>
    </row>
    <row r="213" spans="1:2" ht="12.75" x14ac:dyDescent="0.2">
      <c r="A213" s="12"/>
      <c r="B213" s="8"/>
    </row>
    <row r="214" spans="1:2" ht="12.75" x14ac:dyDescent="0.2">
      <c r="A214" s="12"/>
      <c r="B214" s="8"/>
    </row>
    <row r="215" spans="1:2" ht="12.75" x14ac:dyDescent="0.2">
      <c r="A215" s="12"/>
      <c r="B215" s="8"/>
    </row>
    <row r="216" spans="1:2" ht="12.75" x14ac:dyDescent="0.2">
      <c r="A216" s="12"/>
      <c r="B216" s="8"/>
    </row>
    <row r="217" spans="1:2" ht="12.75" x14ac:dyDescent="0.2">
      <c r="A217" s="12"/>
      <c r="B217" s="8"/>
    </row>
    <row r="218" spans="1:2" ht="12.75" x14ac:dyDescent="0.2">
      <c r="A218" s="12"/>
      <c r="B218" s="8"/>
    </row>
    <row r="219" spans="1:2" ht="12.75" x14ac:dyDescent="0.2">
      <c r="A219" s="12"/>
      <c r="B219" s="8"/>
    </row>
    <row r="220" spans="1:2" ht="12.75" x14ac:dyDescent="0.2">
      <c r="A220" s="12"/>
      <c r="B220" s="8"/>
    </row>
    <row r="221" spans="1:2" ht="12.75" x14ac:dyDescent="0.2">
      <c r="A221" s="12"/>
      <c r="B221" s="8"/>
    </row>
    <row r="222" spans="1:2" ht="12.75" x14ac:dyDescent="0.2">
      <c r="A222" s="12"/>
      <c r="B222" s="8"/>
    </row>
    <row r="223" spans="1:2" ht="12.75" x14ac:dyDescent="0.2">
      <c r="A223" s="12"/>
      <c r="B223" s="8"/>
    </row>
    <row r="224" spans="1:2" ht="12.75" x14ac:dyDescent="0.2">
      <c r="A224" s="12"/>
      <c r="B224" s="8"/>
    </row>
    <row r="225" spans="1:2" ht="12.75" x14ac:dyDescent="0.2">
      <c r="A225" s="12"/>
      <c r="B225" s="8"/>
    </row>
    <row r="226" spans="1:2" ht="12.75" x14ac:dyDescent="0.2">
      <c r="A226" s="12"/>
      <c r="B226" s="8"/>
    </row>
    <row r="227" spans="1:2" ht="12.75" x14ac:dyDescent="0.2">
      <c r="A227" s="12"/>
      <c r="B227" s="8"/>
    </row>
    <row r="228" spans="1:2" ht="12.75" x14ac:dyDescent="0.2">
      <c r="A228" s="12"/>
      <c r="B228" s="8"/>
    </row>
    <row r="229" spans="1:2" ht="12.75" x14ac:dyDescent="0.2">
      <c r="A229" s="12"/>
      <c r="B229" s="8"/>
    </row>
    <row r="230" spans="1:2" ht="12.75" x14ac:dyDescent="0.2">
      <c r="A230" s="12"/>
      <c r="B230" s="8"/>
    </row>
    <row r="231" spans="1:2" ht="12.75" x14ac:dyDescent="0.2">
      <c r="A231" s="12"/>
      <c r="B231" s="8"/>
    </row>
    <row r="232" spans="1:2" ht="12.75" x14ac:dyDescent="0.2">
      <c r="A232" s="12"/>
      <c r="B232" s="8"/>
    </row>
    <row r="233" spans="1:2" ht="12.75" x14ac:dyDescent="0.2">
      <c r="A233" s="12"/>
      <c r="B233" s="8"/>
    </row>
    <row r="234" spans="1:2" ht="12.75" x14ac:dyDescent="0.2">
      <c r="A234" s="12"/>
      <c r="B234" s="8"/>
    </row>
    <row r="235" spans="1:2" ht="12.75" x14ac:dyDescent="0.2">
      <c r="A235" s="12"/>
      <c r="B235" s="8"/>
    </row>
    <row r="236" spans="1:2" ht="12.75" x14ac:dyDescent="0.2">
      <c r="A236" s="12"/>
      <c r="B236" s="8"/>
    </row>
    <row r="237" spans="1:2" ht="12.75" x14ac:dyDescent="0.2">
      <c r="A237" s="12"/>
      <c r="B237" s="8"/>
    </row>
    <row r="238" spans="1:2" ht="12.75" x14ac:dyDescent="0.2">
      <c r="A238" s="12"/>
      <c r="B238" s="8"/>
    </row>
    <row r="239" spans="1:2" ht="12.75" x14ac:dyDescent="0.2">
      <c r="A239" s="12"/>
      <c r="B239" s="8"/>
    </row>
    <row r="240" spans="1:2" ht="12.75" x14ac:dyDescent="0.2">
      <c r="A240" s="12"/>
      <c r="B240" s="8"/>
    </row>
    <row r="241" spans="1:2" ht="12.75" x14ac:dyDescent="0.2">
      <c r="A241" s="12"/>
      <c r="B241" s="8"/>
    </row>
    <row r="242" spans="1:2" ht="12.75" x14ac:dyDescent="0.2">
      <c r="A242" s="12"/>
      <c r="B242" s="8"/>
    </row>
    <row r="243" spans="1:2" ht="12.75" x14ac:dyDescent="0.2">
      <c r="A243" s="12"/>
      <c r="B243" s="8"/>
    </row>
    <row r="244" spans="1:2" ht="12.75" x14ac:dyDescent="0.2">
      <c r="A244" s="12"/>
      <c r="B244" s="8"/>
    </row>
    <row r="245" spans="1:2" ht="12.75" x14ac:dyDescent="0.2">
      <c r="A245" s="12"/>
      <c r="B245" s="8"/>
    </row>
    <row r="246" spans="1:2" ht="12.75" x14ac:dyDescent="0.2">
      <c r="A246" s="12"/>
      <c r="B246" s="8"/>
    </row>
    <row r="247" spans="1:2" ht="12.75" x14ac:dyDescent="0.2">
      <c r="A247" s="12"/>
      <c r="B247" s="8"/>
    </row>
    <row r="248" spans="1:2" ht="12.75" x14ac:dyDescent="0.2">
      <c r="A248" s="12"/>
      <c r="B248" s="8"/>
    </row>
    <row r="249" spans="1:2" ht="12.75" x14ac:dyDescent="0.2">
      <c r="A249" s="12"/>
      <c r="B249" s="8"/>
    </row>
    <row r="250" spans="1:2" ht="12.75" x14ac:dyDescent="0.2">
      <c r="A250" s="12"/>
      <c r="B250" s="8"/>
    </row>
    <row r="251" spans="1:2" ht="12.75" x14ac:dyDescent="0.2">
      <c r="A251" s="12"/>
      <c r="B251" s="8"/>
    </row>
    <row r="252" spans="1:2" ht="12.75" x14ac:dyDescent="0.2">
      <c r="A252" s="12"/>
      <c r="B252" s="8"/>
    </row>
    <row r="253" spans="1:2" ht="12.75" x14ac:dyDescent="0.2">
      <c r="A253" s="12"/>
      <c r="B253" s="8"/>
    </row>
    <row r="254" spans="1:2" ht="12.75" x14ac:dyDescent="0.2">
      <c r="A254" s="12"/>
      <c r="B254" s="8"/>
    </row>
    <row r="255" spans="1:2" ht="12.75" x14ac:dyDescent="0.2">
      <c r="A255" s="12"/>
      <c r="B255" s="8"/>
    </row>
    <row r="256" spans="1:2" ht="12.75" x14ac:dyDescent="0.2">
      <c r="A256" s="12"/>
      <c r="B256" s="8"/>
    </row>
    <row r="257" spans="1:2" ht="12.75" x14ac:dyDescent="0.2">
      <c r="A257" s="12"/>
      <c r="B257" s="8"/>
    </row>
    <row r="258" spans="1:2" ht="12.75" x14ac:dyDescent="0.2">
      <c r="A258" s="12"/>
      <c r="B258" s="8"/>
    </row>
    <row r="259" spans="1:2" ht="12.75" x14ac:dyDescent="0.2">
      <c r="A259" s="12"/>
      <c r="B259" s="8"/>
    </row>
    <row r="260" spans="1:2" ht="12.75" x14ac:dyDescent="0.2">
      <c r="A260" s="12"/>
      <c r="B260" s="8"/>
    </row>
    <row r="261" spans="1:2" ht="12.75" x14ac:dyDescent="0.2">
      <c r="A261" s="12"/>
      <c r="B261" s="8"/>
    </row>
    <row r="262" spans="1:2" ht="12.75" x14ac:dyDescent="0.2">
      <c r="A262" s="12"/>
      <c r="B262" s="8"/>
    </row>
    <row r="263" spans="1:2" ht="12.75" x14ac:dyDescent="0.2">
      <c r="A263" s="12"/>
      <c r="B263" s="8"/>
    </row>
    <row r="264" spans="1:2" ht="12.75" x14ac:dyDescent="0.2">
      <c r="A264" s="12"/>
      <c r="B264" s="8"/>
    </row>
    <row r="265" spans="1:2" ht="12.75" x14ac:dyDescent="0.2">
      <c r="A265" s="12"/>
      <c r="B265" s="8"/>
    </row>
    <row r="266" spans="1:2" ht="12.75" x14ac:dyDescent="0.2">
      <c r="A266" s="12"/>
      <c r="B266" s="8"/>
    </row>
    <row r="267" spans="1:2" ht="12.75" x14ac:dyDescent="0.2">
      <c r="A267" s="12"/>
      <c r="B267" s="8"/>
    </row>
    <row r="268" spans="1:2" ht="12.75" x14ac:dyDescent="0.2">
      <c r="A268" s="12"/>
      <c r="B268" s="8"/>
    </row>
    <row r="269" spans="1:2" ht="12.75" x14ac:dyDescent="0.2">
      <c r="A269" s="12"/>
      <c r="B269" s="8"/>
    </row>
    <row r="270" spans="1:2" ht="12.75" x14ac:dyDescent="0.2">
      <c r="A270" s="12"/>
      <c r="B270" s="8"/>
    </row>
    <row r="271" spans="1:2" ht="12.75" x14ac:dyDescent="0.2">
      <c r="A271" s="12"/>
      <c r="B271" s="8"/>
    </row>
    <row r="272" spans="1:2" ht="12.75" x14ac:dyDescent="0.2">
      <c r="A272" s="12"/>
      <c r="B272" s="8"/>
    </row>
    <row r="273" spans="1:2" ht="12.75" x14ac:dyDescent="0.2">
      <c r="A273" s="12"/>
      <c r="B273" s="8"/>
    </row>
    <row r="274" spans="1:2" ht="12.75" x14ac:dyDescent="0.2">
      <c r="A274" s="12"/>
      <c r="B274" s="8"/>
    </row>
    <row r="275" spans="1:2" ht="12.75" x14ac:dyDescent="0.2">
      <c r="A275" s="12"/>
      <c r="B275" s="8"/>
    </row>
    <row r="276" spans="1:2" ht="12.75" x14ac:dyDescent="0.2">
      <c r="A276" s="12"/>
      <c r="B276" s="8"/>
    </row>
    <row r="277" spans="1:2" ht="12.75" x14ac:dyDescent="0.2">
      <c r="A277" s="12"/>
      <c r="B277" s="8"/>
    </row>
    <row r="278" spans="1:2" ht="12.75" x14ac:dyDescent="0.2">
      <c r="A278" s="12"/>
      <c r="B278" s="8"/>
    </row>
    <row r="279" spans="1:2" ht="12.75" x14ac:dyDescent="0.2">
      <c r="A279" s="12"/>
      <c r="B279" s="8"/>
    </row>
    <row r="280" spans="1:2" ht="12.75" x14ac:dyDescent="0.2">
      <c r="A280" s="12"/>
      <c r="B280" s="8"/>
    </row>
    <row r="281" spans="1:2" ht="12.75" x14ac:dyDescent="0.2">
      <c r="A281" s="12"/>
      <c r="B281" s="8"/>
    </row>
    <row r="282" spans="1:2" ht="12.75" x14ac:dyDescent="0.2">
      <c r="A282" s="12"/>
      <c r="B282" s="8"/>
    </row>
    <row r="283" spans="1:2" ht="12.75" x14ac:dyDescent="0.2">
      <c r="A283" s="12"/>
      <c r="B283" s="8"/>
    </row>
    <row r="284" spans="1:2" ht="12.75" x14ac:dyDescent="0.2">
      <c r="A284" s="12"/>
      <c r="B284" s="8"/>
    </row>
    <row r="285" spans="1:2" ht="12.75" x14ac:dyDescent="0.2">
      <c r="A285" s="12"/>
      <c r="B285" s="8"/>
    </row>
    <row r="286" spans="1:2" ht="12.75" x14ac:dyDescent="0.2">
      <c r="A286" s="12"/>
      <c r="B286" s="8"/>
    </row>
    <row r="287" spans="1:2" ht="12.75" x14ac:dyDescent="0.2">
      <c r="A287" s="12"/>
      <c r="B287" s="8"/>
    </row>
    <row r="288" spans="1:2" ht="12.75" x14ac:dyDescent="0.2">
      <c r="A288" s="12"/>
      <c r="B288" s="8"/>
    </row>
    <row r="289" spans="1:2" ht="12.75" x14ac:dyDescent="0.2">
      <c r="A289" s="12"/>
      <c r="B289" s="8"/>
    </row>
    <row r="290" spans="1:2" ht="12.75" x14ac:dyDescent="0.2">
      <c r="A290" s="12"/>
      <c r="B290" s="8"/>
    </row>
    <row r="291" spans="1:2" ht="12.75" x14ac:dyDescent="0.2">
      <c r="A291" s="12"/>
      <c r="B291" s="8"/>
    </row>
    <row r="292" spans="1:2" ht="12.75" x14ac:dyDescent="0.2">
      <c r="A292" s="12"/>
      <c r="B292" s="8"/>
    </row>
    <row r="293" spans="1:2" ht="12.75" x14ac:dyDescent="0.2">
      <c r="A293" s="12"/>
      <c r="B293" s="8"/>
    </row>
    <row r="294" spans="1:2" ht="12.75" x14ac:dyDescent="0.2">
      <c r="A294" s="12"/>
      <c r="B294" s="8"/>
    </row>
    <row r="295" spans="1:2" ht="12.75" x14ac:dyDescent="0.2">
      <c r="A295" s="12"/>
      <c r="B295" s="8"/>
    </row>
    <row r="296" spans="1:2" ht="12.75" x14ac:dyDescent="0.2">
      <c r="A296" s="12"/>
      <c r="B296" s="8"/>
    </row>
    <row r="297" spans="1:2" ht="12.75" x14ac:dyDescent="0.2">
      <c r="A297" s="12"/>
      <c r="B297" s="8"/>
    </row>
    <row r="298" spans="1:2" ht="12.75" x14ac:dyDescent="0.2">
      <c r="A298" s="12"/>
      <c r="B298" s="8"/>
    </row>
    <row r="299" spans="1:2" ht="12.75" x14ac:dyDescent="0.2">
      <c r="A299" s="12"/>
      <c r="B299" s="8"/>
    </row>
    <row r="300" spans="1:2" ht="12.75" x14ac:dyDescent="0.2">
      <c r="A300" s="12"/>
      <c r="B300" s="8"/>
    </row>
    <row r="301" spans="1:2" ht="12.75" x14ac:dyDescent="0.2">
      <c r="A301" s="12"/>
      <c r="B301" s="8"/>
    </row>
    <row r="302" spans="1:2" ht="12.75" x14ac:dyDescent="0.2">
      <c r="A302" s="12"/>
      <c r="B302" s="8"/>
    </row>
    <row r="303" spans="1:2" ht="12.75" x14ac:dyDescent="0.2">
      <c r="A303" s="12"/>
      <c r="B303" s="8"/>
    </row>
    <row r="304" spans="1:2" ht="12.75" x14ac:dyDescent="0.2">
      <c r="A304" s="12"/>
      <c r="B304" s="8"/>
    </row>
    <row r="305" spans="1:2" ht="12.75" x14ac:dyDescent="0.2">
      <c r="A305" s="12"/>
      <c r="B305" s="8"/>
    </row>
    <row r="306" spans="1:2" ht="12.75" x14ac:dyDescent="0.2">
      <c r="A306" s="12"/>
      <c r="B306" s="8"/>
    </row>
    <row r="307" spans="1:2" ht="12.75" x14ac:dyDescent="0.2">
      <c r="A307" s="12"/>
      <c r="B307" s="8"/>
    </row>
    <row r="308" spans="1:2" ht="12.75" x14ac:dyDescent="0.2">
      <c r="A308" s="12"/>
      <c r="B308" s="8"/>
    </row>
    <row r="309" spans="1:2" ht="12.75" x14ac:dyDescent="0.2">
      <c r="A309" s="12"/>
      <c r="B309" s="8"/>
    </row>
    <row r="310" spans="1:2" ht="12.75" x14ac:dyDescent="0.2">
      <c r="A310" s="12"/>
      <c r="B310" s="8"/>
    </row>
    <row r="311" spans="1:2" ht="12.75" x14ac:dyDescent="0.2">
      <c r="A311" s="12"/>
      <c r="B311" s="8"/>
    </row>
    <row r="312" spans="1:2" ht="12.75" x14ac:dyDescent="0.2">
      <c r="A312" s="12"/>
      <c r="B312" s="8"/>
    </row>
    <row r="313" spans="1:2" ht="12.75" x14ac:dyDescent="0.2">
      <c r="A313" s="12"/>
      <c r="B313" s="8"/>
    </row>
    <row r="314" spans="1:2" ht="12.75" x14ac:dyDescent="0.2">
      <c r="A314" s="12"/>
      <c r="B314" s="8"/>
    </row>
    <row r="315" spans="1:2" ht="12.75" x14ac:dyDescent="0.2">
      <c r="A315" s="12"/>
      <c r="B315" s="8"/>
    </row>
    <row r="316" spans="1:2" ht="12.75" x14ac:dyDescent="0.2">
      <c r="A316" s="12"/>
      <c r="B316" s="8"/>
    </row>
    <row r="317" spans="1:2" ht="12.75" x14ac:dyDescent="0.2">
      <c r="A317" s="12"/>
      <c r="B317" s="8"/>
    </row>
    <row r="318" spans="1:2" ht="12.75" x14ac:dyDescent="0.2">
      <c r="A318" s="12"/>
      <c r="B318" s="8"/>
    </row>
    <row r="319" spans="1:2" ht="12.75" x14ac:dyDescent="0.2">
      <c r="A319" s="12"/>
      <c r="B319" s="8"/>
    </row>
    <row r="320" spans="1:2" ht="12.75" x14ac:dyDescent="0.2">
      <c r="A320" s="12"/>
      <c r="B320" s="8"/>
    </row>
    <row r="321" spans="1:2" ht="12.75" x14ac:dyDescent="0.2">
      <c r="A321" s="12"/>
      <c r="B321" s="8"/>
    </row>
    <row r="322" spans="1:2" ht="12.75" x14ac:dyDescent="0.2">
      <c r="A322" s="12"/>
      <c r="B322" s="8"/>
    </row>
    <row r="323" spans="1:2" ht="12.75" x14ac:dyDescent="0.2">
      <c r="A323" s="12"/>
      <c r="B323" s="8"/>
    </row>
    <row r="324" spans="1:2" ht="12.75" x14ac:dyDescent="0.2">
      <c r="A324" s="12"/>
      <c r="B324" s="8"/>
    </row>
    <row r="325" spans="1:2" ht="12.75" x14ac:dyDescent="0.2">
      <c r="A325" s="12"/>
      <c r="B325" s="8"/>
    </row>
    <row r="326" spans="1:2" ht="12.75" x14ac:dyDescent="0.2">
      <c r="A326" s="12"/>
      <c r="B326" s="8"/>
    </row>
    <row r="327" spans="1:2" ht="12.75" x14ac:dyDescent="0.2">
      <c r="A327" s="12"/>
      <c r="B327" s="8"/>
    </row>
    <row r="328" spans="1:2" ht="12.75" x14ac:dyDescent="0.2">
      <c r="A328" s="12"/>
      <c r="B328" s="8"/>
    </row>
    <row r="329" spans="1:2" ht="12.75" x14ac:dyDescent="0.2">
      <c r="A329" s="12"/>
      <c r="B329" s="8"/>
    </row>
    <row r="330" spans="1:2" ht="12.75" x14ac:dyDescent="0.2">
      <c r="A330" s="12"/>
      <c r="B330" s="8"/>
    </row>
    <row r="331" spans="1:2" ht="12.75" x14ac:dyDescent="0.2">
      <c r="A331" s="12"/>
      <c r="B331" s="8"/>
    </row>
    <row r="332" spans="1:2" ht="12.75" x14ac:dyDescent="0.2">
      <c r="A332" s="12"/>
      <c r="B332" s="8"/>
    </row>
    <row r="333" spans="1:2" ht="12.75" x14ac:dyDescent="0.2">
      <c r="A333" s="12"/>
      <c r="B333" s="8"/>
    </row>
    <row r="334" spans="1:2" ht="12.75" x14ac:dyDescent="0.2">
      <c r="A334" s="12"/>
      <c r="B334" s="8"/>
    </row>
    <row r="335" spans="1:2" ht="12.75" x14ac:dyDescent="0.2">
      <c r="A335" s="12"/>
      <c r="B335" s="8"/>
    </row>
    <row r="336" spans="1:2" ht="12.75" x14ac:dyDescent="0.2">
      <c r="A336" s="12"/>
      <c r="B336" s="8"/>
    </row>
    <row r="337" spans="1:2" ht="12.75" x14ac:dyDescent="0.2">
      <c r="A337" s="12"/>
      <c r="B337" s="8"/>
    </row>
    <row r="338" spans="1:2" ht="12.75" x14ac:dyDescent="0.2">
      <c r="A338" s="12"/>
      <c r="B338" s="8"/>
    </row>
    <row r="339" spans="1:2" ht="12.75" x14ac:dyDescent="0.2">
      <c r="A339" s="12"/>
      <c r="B339" s="8"/>
    </row>
    <row r="340" spans="1:2" ht="12.75" x14ac:dyDescent="0.2">
      <c r="A340" s="12"/>
      <c r="B340" s="8"/>
    </row>
    <row r="341" spans="1:2" ht="12.75" x14ac:dyDescent="0.2">
      <c r="A341" s="12"/>
      <c r="B341" s="8"/>
    </row>
    <row r="342" spans="1:2" ht="12.75" x14ac:dyDescent="0.2">
      <c r="A342" s="12"/>
      <c r="B342" s="8"/>
    </row>
    <row r="343" spans="1:2" ht="12.75" x14ac:dyDescent="0.2">
      <c r="A343" s="12"/>
      <c r="B343" s="8"/>
    </row>
    <row r="344" spans="1:2" ht="12.75" x14ac:dyDescent="0.2">
      <c r="A344" s="12"/>
      <c r="B344" s="8"/>
    </row>
    <row r="345" spans="1:2" ht="12.75" x14ac:dyDescent="0.2">
      <c r="A345" s="12"/>
      <c r="B345" s="8"/>
    </row>
    <row r="346" spans="1:2" ht="12.75" x14ac:dyDescent="0.2">
      <c r="A346" s="12"/>
      <c r="B346" s="8"/>
    </row>
    <row r="347" spans="1:2" ht="12.75" x14ac:dyDescent="0.2">
      <c r="A347" s="12"/>
      <c r="B347" s="8"/>
    </row>
    <row r="348" spans="1:2" ht="12.75" x14ac:dyDescent="0.2">
      <c r="A348" s="12"/>
      <c r="B348" s="8"/>
    </row>
    <row r="349" spans="1:2" ht="12.75" x14ac:dyDescent="0.2">
      <c r="A349" s="12"/>
      <c r="B349" s="8"/>
    </row>
    <row r="350" spans="1:2" ht="12.75" x14ac:dyDescent="0.2">
      <c r="A350" s="12"/>
      <c r="B350" s="8"/>
    </row>
    <row r="351" spans="1:2" ht="12.75" x14ac:dyDescent="0.2">
      <c r="A351" s="12"/>
      <c r="B351" s="8"/>
    </row>
    <row r="352" spans="1:2" ht="12.75" x14ac:dyDescent="0.2">
      <c r="A352" s="12"/>
      <c r="B352" s="8"/>
    </row>
    <row r="353" spans="1:2" ht="12.75" x14ac:dyDescent="0.2">
      <c r="A353" s="12"/>
      <c r="B353" s="8"/>
    </row>
    <row r="354" spans="1:2" ht="12.75" x14ac:dyDescent="0.2">
      <c r="A354" s="12"/>
      <c r="B354" s="8"/>
    </row>
    <row r="355" spans="1:2" ht="12.75" x14ac:dyDescent="0.2">
      <c r="A355" s="12"/>
      <c r="B355" s="8"/>
    </row>
    <row r="356" spans="1:2" ht="12.75" x14ac:dyDescent="0.2">
      <c r="A356" s="12"/>
      <c r="B356" s="8"/>
    </row>
    <row r="357" spans="1:2" ht="12.75" x14ac:dyDescent="0.2">
      <c r="A357" s="12"/>
      <c r="B357" s="8"/>
    </row>
    <row r="358" spans="1:2" ht="12.75" x14ac:dyDescent="0.2">
      <c r="A358" s="12"/>
      <c r="B358" s="8"/>
    </row>
    <row r="359" spans="1:2" ht="12.75" x14ac:dyDescent="0.2">
      <c r="A359" s="12"/>
      <c r="B359" s="8"/>
    </row>
    <row r="360" spans="1:2" ht="12.75" x14ac:dyDescent="0.2">
      <c r="A360" s="12"/>
      <c r="B360" s="8"/>
    </row>
    <row r="361" spans="1:2" ht="12.75" x14ac:dyDescent="0.2">
      <c r="A361" s="12"/>
      <c r="B361" s="8"/>
    </row>
    <row r="362" spans="1:2" ht="12.75" x14ac:dyDescent="0.2">
      <c r="A362" s="12"/>
      <c r="B362" s="8"/>
    </row>
    <row r="363" spans="1:2" ht="12.75" x14ac:dyDescent="0.2">
      <c r="A363" s="12"/>
      <c r="B363" s="8"/>
    </row>
    <row r="364" spans="1:2" ht="12.75" x14ac:dyDescent="0.2">
      <c r="A364" s="12"/>
      <c r="B364" s="8"/>
    </row>
    <row r="365" spans="1:2" ht="12.75" x14ac:dyDescent="0.2">
      <c r="A365" s="12"/>
      <c r="B365" s="8"/>
    </row>
    <row r="366" spans="1:2" ht="12.75" x14ac:dyDescent="0.2">
      <c r="A366" s="12"/>
      <c r="B366" s="8"/>
    </row>
    <row r="367" spans="1:2" ht="12.75" x14ac:dyDescent="0.2">
      <c r="A367" s="12"/>
      <c r="B367" s="8"/>
    </row>
    <row r="368" spans="1:2" ht="12.75" x14ac:dyDescent="0.2">
      <c r="A368" s="12"/>
      <c r="B368" s="8"/>
    </row>
    <row r="369" spans="1:2" ht="12.75" x14ac:dyDescent="0.2">
      <c r="A369" s="12"/>
      <c r="B369" s="8"/>
    </row>
    <row r="370" spans="1:2" ht="12.75" x14ac:dyDescent="0.2">
      <c r="A370" s="12"/>
      <c r="B370" s="8"/>
    </row>
    <row r="371" spans="1:2" ht="12.75" x14ac:dyDescent="0.2">
      <c r="A371" s="12"/>
      <c r="B371" s="8"/>
    </row>
    <row r="372" spans="1:2" ht="12.75" x14ac:dyDescent="0.2">
      <c r="A372" s="12"/>
      <c r="B372" s="8"/>
    </row>
    <row r="373" spans="1:2" ht="12.75" x14ac:dyDescent="0.2">
      <c r="A373" s="12"/>
      <c r="B373" s="8"/>
    </row>
    <row r="374" spans="1:2" ht="12.75" x14ac:dyDescent="0.2">
      <c r="A374" s="12"/>
      <c r="B374" s="8"/>
    </row>
    <row r="375" spans="1:2" ht="12.75" x14ac:dyDescent="0.2">
      <c r="A375" s="12"/>
      <c r="B375" s="8"/>
    </row>
    <row r="376" spans="1:2" ht="12.75" x14ac:dyDescent="0.2">
      <c r="A376" s="12"/>
      <c r="B376" s="8"/>
    </row>
    <row r="377" spans="1:2" ht="12.75" x14ac:dyDescent="0.2">
      <c r="A377" s="12"/>
      <c r="B377" s="8"/>
    </row>
    <row r="378" spans="1:2" ht="12.75" x14ac:dyDescent="0.2">
      <c r="A378" s="12"/>
      <c r="B378" s="8"/>
    </row>
    <row r="379" spans="1:2" ht="12.75" x14ac:dyDescent="0.2">
      <c r="A379" s="12"/>
      <c r="B379" s="8"/>
    </row>
    <row r="380" spans="1:2" ht="12.75" x14ac:dyDescent="0.2">
      <c r="A380" s="12"/>
      <c r="B380" s="8"/>
    </row>
    <row r="381" spans="1:2" ht="12.75" x14ac:dyDescent="0.2">
      <c r="A381" s="12"/>
      <c r="B381" s="8"/>
    </row>
    <row r="382" spans="1:2" ht="12.75" x14ac:dyDescent="0.2">
      <c r="A382" s="12"/>
      <c r="B382" s="8"/>
    </row>
    <row r="383" spans="1:2" ht="12.75" x14ac:dyDescent="0.2">
      <c r="A383" s="12"/>
      <c r="B383" s="8"/>
    </row>
    <row r="384" spans="1:2" ht="12.75" x14ac:dyDescent="0.2">
      <c r="A384" s="12"/>
      <c r="B384" s="8"/>
    </row>
    <row r="385" spans="1:2" ht="12.75" x14ac:dyDescent="0.2">
      <c r="A385" s="12"/>
      <c r="B385" s="8"/>
    </row>
    <row r="386" spans="1:2" ht="12.75" x14ac:dyDescent="0.2">
      <c r="A386" s="12"/>
      <c r="B386" s="8"/>
    </row>
    <row r="387" spans="1:2" ht="12.75" x14ac:dyDescent="0.2">
      <c r="A387" s="12"/>
      <c r="B387" s="8"/>
    </row>
    <row r="388" spans="1:2" ht="12.75" x14ac:dyDescent="0.2">
      <c r="A388" s="12"/>
      <c r="B388" s="8"/>
    </row>
    <row r="389" spans="1:2" ht="12.75" x14ac:dyDescent="0.2">
      <c r="A389" s="12"/>
      <c r="B389" s="8"/>
    </row>
    <row r="390" spans="1:2" ht="12.75" x14ac:dyDescent="0.2">
      <c r="A390" s="12"/>
      <c r="B390" s="8"/>
    </row>
    <row r="391" spans="1:2" ht="12.75" x14ac:dyDescent="0.2">
      <c r="A391" s="12"/>
      <c r="B391" s="8"/>
    </row>
    <row r="392" spans="1:2" ht="12.75" x14ac:dyDescent="0.2">
      <c r="A392" s="12"/>
      <c r="B392" s="8"/>
    </row>
    <row r="393" spans="1:2" ht="12.75" x14ac:dyDescent="0.2">
      <c r="A393" s="12"/>
      <c r="B393" s="8"/>
    </row>
    <row r="394" spans="1:2" ht="12.75" x14ac:dyDescent="0.2">
      <c r="A394" s="12"/>
      <c r="B394" s="8"/>
    </row>
    <row r="395" spans="1:2" ht="12.75" x14ac:dyDescent="0.2">
      <c r="A395" s="12"/>
      <c r="B395" s="8"/>
    </row>
    <row r="396" spans="1:2" ht="12.75" x14ac:dyDescent="0.2">
      <c r="A396" s="12"/>
      <c r="B396" s="8"/>
    </row>
    <row r="397" spans="1:2" ht="12.75" x14ac:dyDescent="0.2">
      <c r="A397" s="12"/>
      <c r="B397" s="8"/>
    </row>
    <row r="398" spans="1:2" ht="12.75" x14ac:dyDescent="0.2">
      <c r="A398" s="12"/>
      <c r="B398" s="8"/>
    </row>
    <row r="399" spans="1:2" ht="12.75" x14ac:dyDescent="0.2">
      <c r="A399" s="12"/>
      <c r="B399" s="8"/>
    </row>
    <row r="400" spans="1:2" ht="12.75" x14ac:dyDescent="0.2">
      <c r="A400" s="12"/>
      <c r="B400" s="8"/>
    </row>
    <row r="401" spans="1:2" ht="12.75" x14ac:dyDescent="0.2">
      <c r="A401" s="12"/>
      <c r="B401" s="8"/>
    </row>
    <row r="402" spans="1:2" ht="12.75" x14ac:dyDescent="0.2">
      <c r="A402" s="12"/>
      <c r="B402" s="8"/>
    </row>
    <row r="403" spans="1:2" ht="12.75" x14ac:dyDescent="0.2">
      <c r="A403" s="12"/>
      <c r="B403" s="8"/>
    </row>
    <row r="404" spans="1:2" ht="12.75" x14ac:dyDescent="0.2">
      <c r="A404" s="12"/>
      <c r="B404" s="8"/>
    </row>
    <row r="405" spans="1:2" ht="12.75" x14ac:dyDescent="0.2">
      <c r="A405" s="12"/>
      <c r="B405" s="8"/>
    </row>
    <row r="406" spans="1:2" ht="12.75" x14ac:dyDescent="0.2">
      <c r="A406" s="12"/>
      <c r="B406" s="8"/>
    </row>
    <row r="407" spans="1:2" ht="12.75" x14ac:dyDescent="0.2">
      <c r="A407" s="12"/>
      <c r="B407" s="8"/>
    </row>
    <row r="408" spans="1:2" ht="12.75" x14ac:dyDescent="0.2">
      <c r="A408" s="12"/>
      <c r="B408" s="8"/>
    </row>
    <row r="409" spans="1:2" ht="12.75" x14ac:dyDescent="0.2">
      <c r="A409" s="12"/>
      <c r="B409" s="8"/>
    </row>
    <row r="410" spans="1:2" ht="12.75" x14ac:dyDescent="0.2">
      <c r="A410" s="12"/>
      <c r="B410" s="8"/>
    </row>
    <row r="411" spans="1:2" ht="12.75" x14ac:dyDescent="0.2">
      <c r="A411" s="12"/>
      <c r="B411" s="8"/>
    </row>
    <row r="412" spans="1:2" ht="12.75" x14ac:dyDescent="0.2">
      <c r="A412" s="12"/>
      <c r="B412" s="8"/>
    </row>
    <row r="413" spans="1:2" ht="12.75" x14ac:dyDescent="0.2">
      <c r="A413" s="12"/>
      <c r="B413" s="8"/>
    </row>
    <row r="414" spans="1:2" ht="12.75" x14ac:dyDescent="0.2">
      <c r="A414" s="12"/>
      <c r="B414" s="8"/>
    </row>
    <row r="415" spans="1:2" ht="12.75" x14ac:dyDescent="0.2">
      <c r="A415" s="12"/>
      <c r="B415" s="8"/>
    </row>
    <row r="416" spans="1:2" ht="12.75" x14ac:dyDescent="0.2">
      <c r="A416" s="12"/>
      <c r="B416" s="8"/>
    </row>
    <row r="417" spans="1:2" ht="12.75" x14ac:dyDescent="0.2">
      <c r="A417" s="12"/>
      <c r="B417" s="8"/>
    </row>
    <row r="418" spans="1:2" ht="12.75" x14ac:dyDescent="0.2">
      <c r="A418" s="12"/>
      <c r="B418" s="8"/>
    </row>
    <row r="419" spans="1:2" ht="12.75" x14ac:dyDescent="0.2">
      <c r="A419" s="12"/>
      <c r="B419" s="8"/>
    </row>
    <row r="420" spans="1:2" ht="12.75" x14ac:dyDescent="0.2">
      <c r="A420" s="12"/>
      <c r="B420" s="8"/>
    </row>
    <row r="421" spans="1:2" ht="12.75" x14ac:dyDescent="0.2">
      <c r="A421" s="12"/>
      <c r="B421" s="8"/>
    </row>
    <row r="422" spans="1:2" ht="12.75" x14ac:dyDescent="0.2">
      <c r="A422" s="12"/>
      <c r="B422" s="8"/>
    </row>
    <row r="423" spans="1:2" ht="12.75" x14ac:dyDescent="0.2">
      <c r="A423" s="12"/>
      <c r="B423" s="8"/>
    </row>
    <row r="424" spans="1:2" ht="12.75" x14ac:dyDescent="0.2">
      <c r="A424" s="12"/>
      <c r="B424" s="8"/>
    </row>
    <row r="425" spans="1:2" ht="12.75" x14ac:dyDescent="0.2">
      <c r="A425" s="12"/>
      <c r="B425" s="8"/>
    </row>
    <row r="426" spans="1:2" ht="12.75" x14ac:dyDescent="0.2">
      <c r="A426" s="12"/>
      <c r="B426" s="8"/>
    </row>
    <row r="427" spans="1:2" ht="12.75" x14ac:dyDescent="0.2">
      <c r="A427" s="12"/>
      <c r="B427" s="8"/>
    </row>
    <row r="428" spans="1:2" ht="12.75" x14ac:dyDescent="0.2">
      <c r="A428" s="12"/>
      <c r="B428" s="8"/>
    </row>
    <row r="429" spans="1:2" ht="12.75" x14ac:dyDescent="0.2">
      <c r="A429" s="12"/>
      <c r="B429" s="8"/>
    </row>
    <row r="430" spans="1:2" ht="12.75" x14ac:dyDescent="0.2">
      <c r="A430" s="12"/>
      <c r="B430" s="8"/>
    </row>
    <row r="431" spans="1:2" ht="12.75" x14ac:dyDescent="0.2">
      <c r="A431" s="12"/>
      <c r="B431" s="8"/>
    </row>
    <row r="432" spans="1:2" ht="12.75" x14ac:dyDescent="0.2">
      <c r="A432" s="12"/>
      <c r="B432" s="8"/>
    </row>
    <row r="433" spans="1:2" ht="12.75" x14ac:dyDescent="0.2">
      <c r="A433" s="12"/>
      <c r="B433" s="8"/>
    </row>
    <row r="434" spans="1:2" ht="12.75" x14ac:dyDescent="0.2">
      <c r="A434" s="12"/>
      <c r="B434" s="8"/>
    </row>
    <row r="435" spans="1:2" ht="12.75" x14ac:dyDescent="0.2">
      <c r="A435" s="12"/>
      <c r="B435" s="8"/>
    </row>
    <row r="436" spans="1:2" ht="12.75" x14ac:dyDescent="0.2">
      <c r="A436" s="12"/>
      <c r="B436" s="8"/>
    </row>
    <row r="437" spans="1:2" ht="12.75" x14ac:dyDescent="0.2">
      <c r="A437" s="12"/>
      <c r="B437" s="8"/>
    </row>
    <row r="438" spans="1:2" ht="12.75" x14ac:dyDescent="0.2">
      <c r="A438" s="12"/>
      <c r="B438" s="8"/>
    </row>
    <row r="439" spans="1:2" ht="12.75" x14ac:dyDescent="0.2">
      <c r="A439" s="12"/>
      <c r="B439" s="8"/>
    </row>
    <row r="440" spans="1:2" ht="12.75" x14ac:dyDescent="0.2">
      <c r="A440" s="12"/>
      <c r="B440" s="8"/>
    </row>
    <row r="441" spans="1:2" ht="12.75" x14ac:dyDescent="0.2">
      <c r="A441" s="12"/>
      <c r="B441" s="8"/>
    </row>
    <row r="442" spans="1:2" ht="12.75" x14ac:dyDescent="0.2">
      <c r="A442" s="12"/>
      <c r="B442" s="8"/>
    </row>
    <row r="443" spans="1:2" ht="12.75" x14ac:dyDescent="0.2">
      <c r="A443" s="12"/>
      <c r="B443" s="8"/>
    </row>
    <row r="444" spans="1:2" ht="12.75" x14ac:dyDescent="0.2">
      <c r="A444" s="12"/>
      <c r="B444" s="8"/>
    </row>
    <row r="445" spans="1:2" ht="12.75" x14ac:dyDescent="0.2">
      <c r="A445" s="12"/>
      <c r="B445" s="8"/>
    </row>
    <row r="446" spans="1:2" ht="12.75" x14ac:dyDescent="0.2">
      <c r="A446" s="12"/>
      <c r="B446" s="8"/>
    </row>
    <row r="447" spans="1:2" ht="12.75" x14ac:dyDescent="0.2">
      <c r="A447" s="12"/>
      <c r="B447" s="8"/>
    </row>
    <row r="448" spans="1:2" ht="12.75" x14ac:dyDescent="0.2">
      <c r="A448" s="12"/>
      <c r="B448" s="8"/>
    </row>
    <row r="449" spans="1:2" ht="12.75" x14ac:dyDescent="0.2">
      <c r="A449" s="12"/>
      <c r="B449" s="8"/>
    </row>
    <row r="450" spans="1:2" ht="12.75" x14ac:dyDescent="0.2">
      <c r="A450" s="12"/>
      <c r="B450" s="8"/>
    </row>
    <row r="451" spans="1:2" ht="12.75" x14ac:dyDescent="0.2">
      <c r="A451" s="12"/>
      <c r="B451" s="8"/>
    </row>
    <row r="452" spans="1:2" ht="12.75" x14ac:dyDescent="0.2">
      <c r="A452" s="12"/>
      <c r="B452" s="8"/>
    </row>
    <row r="453" spans="1:2" ht="12.75" x14ac:dyDescent="0.2">
      <c r="A453" s="12"/>
      <c r="B453" s="8"/>
    </row>
    <row r="454" spans="1:2" ht="12.75" x14ac:dyDescent="0.2">
      <c r="A454" s="12"/>
      <c r="B454" s="8"/>
    </row>
    <row r="455" spans="1:2" ht="12.75" x14ac:dyDescent="0.2">
      <c r="A455" s="12"/>
      <c r="B455" s="8"/>
    </row>
    <row r="456" spans="1:2" ht="12.75" x14ac:dyDescent="0.2">
      <c r="A456" s="12"/>
      <c r="B456" s="8"/>
    </row>
    <row r="457" spans="1:2" ht="12.75" x14ac:dyDescent="0.2">
      <c r="A457" s="12"/>
      <c r="B457" s="8"/>
    </row>
    <row r="458" spans="1:2" ht="12.75" x14ac:dyDescent="0.2">
      <c r="A458" s="12"/>
      <c r="B458" s="8"/>
    </row>
    <row r="459" spans="1:2" ht="12.75" x14ac:dyDescent="0.2">
      <c r="A459" s="12"/>
      <c r="B459" s="8"/>
    </row>
    <row r="460" spans="1:2" ht="12.75" x14ac:dyDescent="0.2">
      <c r="A460" s="12"/>
      <c r="B460" s="8"/>
    </row>
    <row r="461" spans="1:2" ht="12.75" x14ac:dyDescent="0.2">
      <c r="A461" s="12"/>
      <c r="B461" s="8"/>
    </row>
    <row r="462" spans="1:2" ht="12.75" x14ac:dyDescent="0.2">
      <c r="A462" s="12"/>
      <c r="B462" s="8"/>
    </row>
    <row r="463" spans="1:2" ht="12.75" x14ac:dyDescent="0.2">
      <c r="A463" s="12"/>
      <c r="B463" s="8"/>
    </row>
    <row r="464" spans="1:2" ht="12.75" x14ac:dyDescent="0.2">
      <c r="A464" s="12"/>
      <c r="B464" s="8"/>
    </row>
    <row r="465" spans="1:2" ht="12.75" x14ac:dyDescent="0.2">
      <c r="A465" s="12"/>
      <c r="B465" s="8"/>
    </row>
    <row r="466" spans="1:2" ht="12.75" x14ac:dyDescent="0.2">
      <c r="A466" s="12"/>
      <c r="B466" s="8"/>
    </row>
    <row r="467" spans="1:2" ht="12.75" x14ac:dyDescent="0.2">
      <c r="A467" s="12"/>
      <c r="B467" s="8"/>
    </row>
    <row r="468" spans="1:2" ht="12.75" x14ac:dyDescent="0.2">
      <c r="A468" s="12"/>
      <c r="B468" s="8"/>
    </row>
    <row r="469" spans="1:2" ht="12.75" x14ac:dyDescent="0.2">
      <c r="A469" s="12"/>
      <c r="B469" s="8"/>
    </row>
    <row r="470" spans="1:2" ht="12.75" x14ac:dyDescent="0.2">
      <c r="A470" s="12"/>
      <c r="B470" s="8"/>
    </row>
    <row r="471" spans="1:2" ht="12.75" x14ac:dyDescent="0.2">
      <c r="A471" s="12"/>
      <c r="B471" s="8"/>
    </row>
    <row r="472" spans="1:2" ht="12.75" x14ac:dyDescent="0.2">
      <c r="A472" s="12"/>
      <c r="B472" s="8"/>
    </row>
    <row r="473" spans="1:2" ht="12.75" x14ac:dyDescent="0.2">
      <c r="A473" s="12"/>
      <c r="B473" s="8"/>
    </row>
    <row r="474" spans="1:2" ht="12.75" x14ac:dyDescent="0.2">
      <c r="A474" s="12"/>
      <c r="B474" s="8"/>
    </row>
    <row r="475" spans="1:2" ht="12.75" x14ac:dyDescent="0.2">
      <c r="A475" s="12"/>
      <c r="B475" s="8"/>
    </row>
    <row r="476" spans="1:2" ht="12.75" x14ac:dyDescent="0.2">
      <c r="A476" s="12"/>
      <c r="B476" s="8"/>
    </row>
    <row r="477" spans="1:2" ht="12.75" x14ac:dyDescent="0.2">
      <c r="A477" s="12"/>
      <c r="B477" s="8"/>
    </row>
    <row r="478" spans="1:2" ht="12.75" x14ac:dyDescent="0.2">
      <c r="A478" s="12"/>
      <c r="B478" s="8"/>
    </row>
    <row r="479" spans="1:2" ht="12.75" x14ac:dyDescent="0.2">
      <c r="A479" s="12"/>
      <c r="B479" s="8"/>
    </row>
    <row r="480" spans="1:2" ht="12.75" x14ac:dyDescent="0.2">
      <c r="A480" s="12"/>
      <c r="B480" s="8"/>
    </row>
    <row r="481" spans="1:2" ht="12.75" x14ac:dyDescent="0.2">
      <c r="A481" s="12"/>
      <c r="B481" s="8"/>
    </row>
    <row r="482" spans="1:2" ht="12.75" x14ac:dyDescent="0.2">
      <c r="A482" s="12"/>
      <c r="B482" s="8"/>
    </row>
    <row r="483" spans="1:2" ht="12.75" x14ac:dyDescent="0.2">
      <c r="A483" s="12"/>
      <c r="B483" s="8"/>
    </row>
    <row r="484" spans="1:2" ht="12.75" x14ac:dyDescent="0.2">
      <c r="A484" s="12"/>
      <c r="B484" s="8"/>
    </row>
    <row r="485" spans="1:2" ht="12.75" x14ac:dyDescent="0.2">
      <c r="A485" s="12"/>
      <c r="B485" s="8"/>
    </row>
    <row r="486" spans="1:2" ht="12.75" x14ac:dyDescent="0.2">
      <c r="A486" s="12"/>
      <c r="B486" s="8"/>
    </row>
    <row r="487" spans="1:2" ht="12.75" x14ac:dyDescent="0.2">
      <c r="A487" s="12"/>
      <c r="B487" s="8"/>
    </row>
    <row r="488" spans="1:2" ht="12.75" x14ac:dyDescent="0.2">
      <c r="A488" s="12"/>
      <c r="B488" s="8"/>
    </row>
    <row r="489" spans="1:2" ht="12.75" x14ac:dyDescent="0.2">
      <c r="A489" s="12"/>
      <c r="B489" s="8"/>
    </row>
    <row r="490" spans="1:2" ht="12.75" x14ac:dyDescent="0.2">
      <c r="A490" s="12"/>
      <c r="B490" s="8"/>
    </row>
    <row r="491" spans="1:2" ht="12.75" x14ac:dyDescent="0.2">
      <c r="A491" s="12"/>
      <c r="B491" s="8"/>
    </row>
    <row r="492" spans="1:2" ht="12.75" x14ac:dyDescent="0.2">
      <c r="A492" s="12"/>
      <c r="B492" s="8"/>
    </row>
    <row r="493" spans="1:2" ht="12.75" x14ac:dyDescent="0.2">
      <c r="A493" s="12"/>
      <c r="B493" s="8"/>
    </row>
    <row r="494" spans="1:2" ht="12.75" x14ac:dyDescent="0.2">
      <c r="A494" s="12"/>
      <c r="B494" s="8"/>
    </row>
    <row r="495" spans="1:2" ht="12.75" x14ac:dyDescent="0.2">
      <c r="A495" s="12"/>
      <c r="B495" s="8"/>
    </row>
    <row r="496" spans="1:2" ht="12.75" x14ac:dyDescent="0.2">
      <c r="A496" s="12"/>
      <c r="B496" s="8"/>
    </row>
    <row r="497" spans="1:2" ht="12.75" x14ac:dyDescent="0.2">
      <c r="A497" s="12"/>
      <c r="B497" s="8"/>
    </row>
    <row r="498" spans="1:2" ht="12.75" x14ac:dyDescent="0.2">
      <c r="A498" s="12"/>
      <c r="B498" s="8"/>
    </row>
    <row r="499" spans="1:2" ht="12.75" x14ac:dyDescent="0.2">
      <c r="A499" s="12"/>
      <c r="B499" s="8"/>
    </row>
    <row r="500" spans="1:2" ht="12.75" x14ac:dyDescent="0.2">
      <c r="A500" s="12"/>
      <c r="B500" s="8"/>
    </row>
    <row r="501" spans="1:2" ht="12.75" x14ac:dyDescent="0.2">
      <c r="A501" s="12"/>
      <c r="B501" s="8"/>
    </row>
    <row r="502" spans="1:2" ht="12.75" x14ac:dyDescent="0.2">
      <c r="A502" s="12"/>
      <c r="B502" s="8"/>
    </row>
    <row r="503" spans="1:2" ht="12.75" x14ac:dyDescent="0.2">
      <c r="A503" s="12"/>
      <c r="B503" s="8"/>
    </row>
    <row r="504" spans="1:2" ht="12.75" x14ac:dyDescent="0.2">
      <c r="A504" s="12"/>
      <c r="B504" s="8"/>
    </row>
    <row r="505" spans="1:2" ht="12.75" x14ac:dyDescent="0.2">
      <c r="A505" s="12"/>
      <c r="B505" s="8"/>
    </row>
    <row r="506" spans="1:2" ht="12.75" x14ac:dyDescent="0.2">
      <c r="A506" s="12"/>
      <c r="B506" s="8"/>
    </row>
    <row r="507" spans="1:2" ht="12.75" x14ac:dyDescent="0.2">
      <c r="A507" s="12"/>
      <c r="B507" s="8"/>
    </row>
    <row r="508" spans="1:2" ht="12.75" x14ac:dyDescent="0.2">
      <c r="A508" s="12"/>
      <c r="B508" s="8"/>
    </row>
    <row r="509" spans="1:2" ht="12.75" x14ac:dyDescent="0.2">
      <c r="A509" s="12"/>
      <c r="B509" s="8"/>
    </row>
    <row r="510" spans="1:2" ht="12.75" x14ac:dyDescent="0.2">
      <c r="A510" s="12"/>
      <c r="B510" s="8"/>
    </row>
    <row r="511" spans="1:2" ht="12.75" x14ac:dyDescent="0.2">
      <c r="A511" s="12"/>
      <c r="B511" s="8"/>
    </row>
    <row r="512" spans="1:2" ht="12.75" x14ac:dyDescent="0.2">
      <c r="A512" s="12"/>
      <c r="B512" s="8"/>
    </row>
    <row r="513" spans="1:2" ht="12.75" x14ac:dyDescent="0.2">
      <c r="A513" s="12"/>
      <c r="B513" s="8"/>
    </row>
    <row r="514" spans="1:2" ht="12.75" x14ac:dyDescent="0.2">
      <c r="A514" s="12"/>
      <c r="B514" s="8"/>
    </row>
    <row r="515" spans="1:2" ht="12.75" x14ac:dyDescent="0.2">
      <c r="A515" s="12"/>
      <c r="B515" s="8"/>
    </row>
    <row r="516" spans="1:2" ht="12.75" x14ac:dyDescent="0.2">
      <c r="A516" s="12"/>
      <c r="B516" s="8"/>
    </row>
    <row r="517" spans="1:2" ht="12.75" x14ac:dyDescent="0.2">
      <c r="A517" s="12"/>
      <c r="B517" s="8"/>
    </row>
    <row r="518" spans="1:2" ht="12.75" x14ac:dyDescent="0.2">
      <c r="A518" s="12"/>
      <c r="B518" s="8"/>
    </row>
    <row r="519" spans="1:2" ht="12.75" x14ac:dyDescent="0.2">
      <c r="A519" s="12"/>
      <c r="B519" s="8"/>
    </row>
    <row r="520" spans="1:2" ht="12.75" x14ac:dyDescent="0.2">
      <c r="A520" s="12"/>
      <c r="B520" s="8"/>
    </row>
    <row r="521" spans="1:2" ht="12.75" x14ac:dyDescent="0.2">
      <c r="A521" s="12"/>
      <c r="B521" s="8"/>
    </row>
    <row r="522" spans="1:2" ht="12.75" x14ac:dyDescent="0.2">
      <c r="A522" s="12"/>
      <c r="B522" s="8"/>
    </row>
    <row r="523" spans="1:2" ht="12.75" x14ac:dyDescent="0.2">
      <c r="A523" s="12"/>
      <c r="B523" s="8"/>
    </row>
    <row r="524" spans="1:2" ht="12.75" x14ac:dyDescent="0.2">
      <c r="A524" s="12"/>
      <c r="B524" s="8"/>
    </row>
    <row r="525" spans="1:2" ht="12.75" x14ac:dyDescent="0.2">
      <c r="A525" s="12"/>
      <c r="B525" s="8"/>
    </row>
    <row r="526" spans="1:2" ht="12.75" x14ac:dyDescent="0.2">
      <c r="A526" s="12"/>
      <c r="B526" s="8"/>
    </row>
    <row r="527" spans="1:2" ht="12.75" x14ac:dyDescent="0.2">
      <c r="A527" s="12"/>
      <c r="B527" s="8"/>
    </row>
    <row r="528" spans="1:2" ht="12.75" x14ac:dyDescent="0.2">
      <c r="A528" s="12"/>
      <c r="B528" s="8"/>
    </row>
    <row r="529" spans="1:2" ht="12.75" x14ac:dyDescent="0.2">
      <c r="A529" s="12"/>
      <c r="B529" s="8"/>
    </row>
    <row r="530" spans="1:2" ht="12.75" x14ac:dyDescent="0.2">
      <c r="A530" s="12"/>
      <c r="B530" s="8"/>
    </row>
    <row r="531" spans="1:2" ht="12.75" x14ac:dyDescent="0.2">
      <c r="A531" s="12"/>
      <c r="B531" s="8"/>
    </row>
    <row r="532" spans="1:2" ht="12.75" x14ac:dyDescent="0.2">
      <c r="A532" s="12"/>
      <c r="B532" s="8"/>
    </row>
    <row r="533" spans="1:2" ht="12.75" x14ac:dyDescent="0.2">
      <c r="A533" s="12"/>
      <c r="B533" s="8"/>
    </row>
    <row r="534" spans="1:2" ht="12.75" x14ac:dyDescent="0.2">
      <c r="A534" s="12"/>
      <c r="B534" s="8"/>
    </row>
    <row r="535" spans="1:2" ht="12.75" x14ac:dyDescent="0.2">
      <c r="A535" s="12"/>
      <c r="B535" s="8"/>
    </row>
    <row r="536" spans="1:2" ht="12.75" x14ac:dyDescent="0.2">
      <c r="A536" s="12"/>
      <c r="B536" s="8"/>
    </row>
    <row r="537" spans="1:2" ht="12.75" x14ac:dyDescent="0.2">
      <c r="A537" s="12"/>
      <c r="B537" s="8"/>
    </row>
    <row r="538" spans="1:2" ht="12.75" x14ac:dyDescent="0.2">
      <c r="A538" s="12"/>
      <c r="B538" s="8"/>
    </row>
    <row r="539" spans="1:2" ht="12.75" x14ac:dyDescent="0.2">
      <c r="A539" s="12"/>
      <c r="B539" s="8"/>
    </row>
    <row r="540" spans="1:2" ht="12.75" x14ac:dyDescent="0.2">
      <c r="A540" s="12"/>
      <c r="B540" s="8"/>
    </row>
    <row r="541" spans="1:2" ht="12.75" x14ac:dyDescent="0.2">
      <c r="A541" s="12"/>
      <c r="B541" s="8"/>
    </row>
    <row r="542" spans="1:2" ht="12.75" x14ac:dyDescent="0.2">
      <c r="A542" s="12"/>
      <c r="B542" s="8"/>
    </row>
    <row r="543" spans="1:2" ht="12.75" x14ac:dyDescent="0.2">
      <c r="A543" s="12"/>
      <c r="B543" s="8"/>
    </row>
    <row r="544" spans="1:2" ht="12.75" x14ac:dyDescent="0.2">
      <c r="A544" s="12"/>
      <c r="B544" s="8"/>
    </row>
    <row r="545" spans="1:2" ht="12.75" x14ac:dyDescent="0.2">
      <c r="A545" s="12"/>
      <c r="B545" s="8"/>
    </row>
    <row r="546" spans="1:2" ht="12.75" x14ac:dyDescent="0.2">
      <c r="A546" s="12"/>
      <c r="B546" s="8"/>
    </row>
    <row r="547" spans="1:2" ht="12.75" x14ac:dyDescent="0.2">
      <c r="A547" s="12"/>
      <c r="B547" s="8"/>
    </row>
    <row r="548" spans="1:2" ht="12.75" x14ac:dyDescent="0.2">
      <c r="A548" s="12"/>
      <c r="B548" s="8"/>
    </row>
    <row r="549" spans="1:2" ht="12.75" x14ac:dyDescent="0.2">
      <c r="A549" s="12"/>
      <c r="B549" s="8"/>
    </row>
    <row r="550" spans="1:2" ht="12.75" x14ac:dyDescent="0.2">
      <c r="A550" s="12"/>
      <c r="B550" s="8"/>
    </row>
    <row r="551" spans="1:2" ht="12.75" x14ac:dyDescent="0.2">
      <c r="A551" s="12"/>
      <c r="B551" s="8"/>
    </row>
    <row r="552" spans="1:2" ht="12.75" x14ac:dyDescent="0.2">
      <c r="A552" s="12"/>
      <c r="B552" s="8"/>
    </row>
    <row r="553" spans="1:2" ht="12.75" x14ac:dyDescent="0.2">
      <c r="A553" s="12"/>
      <c r="B553" s="8"/>
    </row>
    <row r="554" spans="1:2" ht="12.75" x14ac:dyDescent="0.2">
      <c r="A554" s="12"/>
      <c r="B554" s="8"/>
    </row>
    <row r="555" spans="1:2" ht="12.75" x14ac:dyDescent="0.2">
      <c r="A555" s="12"/>
      <c r="B555" s="8"/>
    </row>
    <row r="556" spans="1:2" ht="12.75" x14ac:dyDescent="0.2">
      <c r="A556" s="12"/>
      <c r="B556" s="8"/>
    </row>
    <row r="557" spans="1:2" ht="12.75" x14ac:dyDescent="0.2">
      <c r="A557" s="12"/>
      <c r="B557" s="8"/>
    </row>
    <row r="558" spans="1:2" ht="12.75" x14ac:dyDescent="0.2">
      <c r="A558" s="12"/>
      <c r="B558" s="8"/>
    </row>
    <row r="559" spans="1:2" ht="12.75" x14ac:dyDescent="0.2">
      <c r="A559" s="12"/>
      <c r="B559" s="8"/>
    </row>
    <row r="560" spans="1:2" ht="12.75" x14ac:dyDescent="0.2">
      <c r="A560" s="12"/>
      <c r="B560" s="8"/>
    </row>
    <row r="561" spans="1:2" ht="12.75" x14ac:dyDescent="0.2">
      <c r="A561" s="12"/>
      <c r="B561" s="8"/>
    </row>
    <row r="562" spans="1:2" ht="12.75" x14ac:dyDescent="0.2">
      <c r="A562" s="12"/>
      <c r="B562" s="8"/>
    </row>
    <row r="563" spans="1:2" ht="12.75" x14ac:dyDescent="0.2">
      <c r="A563" s="12"/>
      <c r="B563" s="8"/>
    </row>
    <row r="564" spans="1:2" ht="12.75" x14ac:dyDescent="0.2">
      <c r="A564" s="12"/>
      <c r="B564" s="8"/>
    </row>
    <row r="565" spans="1:2" ht="12.75" x14ac:dyDescent="0.2">
      <c r="A565" s="12"/>
      <c r="B565" s="8"/>
    </row>
    <row r="566" spans="1:2" ht="12.75" x14ac:dyDescent="0.2">
      <c r="A566" s="12"/>
      <c r="B566" s="8"/>
    </row>
    <row r="567" spans="1:2" ht="12.75" x14ac:dyDescent="0.2">
      <c r="A567" s="12"/>
      <c r="B567" s="8"/>
    </row>
    <row r="568" spans="1:2" ht="12.75" x14ac:dyDescent="0.2">
      <c r="A568" s="12"/>
      <c r="B568" s="8"/>
    </row>
    <row r="569" spans="1:2" ht="12.75" x14ac:dyDescent="0.2">
      <c r="A569" s="12"/>
      <c r="B569" s="8"/>
    </row>
    <row r="570" spans="1:2" ht="12.75" x14ac:dyDescent="0.2">
      <c r="A570" s="12"/>
      <c r="B570" s="8"/>
    </row>
    <row r="571" spans="1:2" ht="12.75" x14ac:dyDescent="0.2">
      <c r="A571" s="12"/>
      <c r="B571" s="8"/>
    </row>
    <row r="572" spans="1:2" ht="12.75" x14ac:dyDescent="0.2">
      <c r="A572" s="12"/>
      <c r="B572" s="8"/>
    </row>
    <row r="573" spans="1:2" ht="12.75" x14ac:dyDescent="0.2">
      <c r="A573" s="12"/>
      <c r="B573" s="8"/>
    </row>
    <row r="574" spans="1:2" ht="12.75" x14ac:dyDescent="0.2">
      <c r="A574" s="12"/>
      <c r="B574" s="8"/>
    </row>
    <row r="575" spans="1:2" ht="12.75" x14ac:dyDescent="0.2">
      <c r="A575" s="12"/>
      <c r="B575" s="8"/>
    </row>
    <row r="576" spans="1:2" ht="12.75" x14ac:dyDescent="0.2">
      <c r="A576" s="12"/>
      <c r="B576" s="8"/>
    </row>
    <row r="577" spans="1:2" ht="12.75" x14ac:dyDescent="0.2">
      <c r="A577" s="12"/>
      <c r="B577" s="8"/>
    </row>
    <row r="578" spans="1:2" ht="12.75" x14ac:dyDescent="0.2">
      <c r="A578" s="12"/>
      <c r="B578" s="8"/>
    </row>
    <row r="579" spans="1:2" ht="12.75" x14ac:dyDescent="0.2">
      <c r="A579" s="12"/>
      <c r="B579" s="8"/>
    </row>
    <row r="580" spans="1:2" ht="12.75" x14ac:dyDescent="0.2">
      <c r="A580" s="12"/>
      <c r="B580" s="8"/>
    </row>
    <row r="581" spans="1:2" ht="12.75" x14ac:dyDescent="0.2">
      <c r="A581" s="12"/>
      <c r="B581" s="8"/>
    </row>
    <row r="582" spans="1:2" ht="12.75" x14ac:dyDescent="0.2">
      <c r="A582" s="12"/>
      <c r="B582" s="8"/>
    </row>
    <row r="583" spans="1:2" ht="12.75" x14ac:dyDescent="0.2">
      <c r="A583" s="12"/>
      <c r="B583" s="8"/>
    </row>
    <row r="584" spans="1:2" ht="12.75" x14ac:dyDescent="0.2">
      <c r="A584" s="12"/>
      <c r="B584" s="8"/>
    </row>
    <row r="585" spans="1:2" ht="12.75" x14ac:dyDescent="0.2">
      <c r="A585" s="12"/>
      <c r="B585" s="8"/>
    </row>
    <row r="586" spans="1:2" ht="12.75" x14ac:dyDescent="0.2">
      <c r="A586" s="12"/>
      <c r="B586" s="8"/>
    </row>
    <row r="587" spans="1:2" ht="12.75" x14ac:dyDescent="0.2">
      <c r="A587" s="12"/>
      <c r="B587" s="8"/>
    </row>
    <row r="588" spans="1:2" ht="12.75" x14ac:dyDescent="0.2">
      <c r="A588" s="12"/>
      <c r="B588" s="8"/>
    </row>
    <row r="589" spans="1:2" ht="12.75" x14ac:dyDescent="0.2">
      <c r="A589" s="12"/>
      <c r="B589" s="8"/>
    </row>
    <row r="590" spans="1:2" ht="12.75" x14ac:dyDescent="0.2">
      <c r="A590" s="12"/>
      <c r="B590" s="8"/>
    </row>
    <row r="591" spans="1:2" ht="12.75" x14ac:dyDescent="0.2">
      <c r="A591" s="12"/>
      <c r="B591" s="8"/>
    </row>
    <row r="592" spans="1:2" ht="12.75" x14ac:dyDescent="0.2">
      <c r="A592" s="12"/>
      <c r="B592" s="8"/>
    </row>
    <row r="593" spans="1:2" ht="12.75" x14ac:dyDescent="0.2">
      <c r="A593" s="12"/>
      <c r="B593" s="8"/>
    </row>
    <row r="594" spans="1:2" ht="12.75" x14ac:dyDescent="0.2">
      <c r="A594" s="12"/>
      <c r="B594" s="8"/>
    </row>
    <row r="595" spans="1:2" ht="12.75" x14ac:dyDescent="0.2">
      <c r="A595" s="12"/>
      <c r="B595" s="8"/>
    </row>
    <row r="596" spans="1:2" ht="12.75" x14ac:dyDescent="0.2">
      <c r="A596" s="12"/>
      <c r="B596" s="8"/>
    </row>
    <row r="597" spans="1:2" ht="12.75" x14ac:dyDescent="0.2">
      <c r="A597" s="12"/>
      <c r="B597" s="8"/>
    </row>
    <row r="598" spans="1:2" ht="12.75" x14ac:dyDescent="0.2">
      <c r="A598" s="12"/>
      <c r="B598" s="8"/>
    </row>
    <row r="599" spans="1:2" ht="12.75" x14ac:dyDescent="0.2">
      <c r="A599" s="12"/>
      <c r="B599" s="8"/>
    </row>
    <row r="600" spans="1:2" ht="12.75" x14ac:dyDescent="0.2">
      <c r="A600" s="12"/>
      <c r="B600" s="8"/>
    </row>
    <row r="601" spans="1:2" ht="12.75" x14ac:dyDescent="0.2">
      <c r="A601" s="12"/>
      <c r="B601" s="8"/>
    </row>
    <row r="602" spans="1:2" ht="12.75" x14ac:dyDescent="0.2">
      <c r="A602" s="12"/>
      <c r="B602" s="8"/>
    </row>
    <row r="603" spans="1:2" ht="12.75" x14ac:dyDescent="0.2">
      <c r="A603" s="12"/>
      <c r="B603" s="8"/>
    </row>
    <row r="604" spans="1:2" ht="12.75" x14ac:dyDescent="0.2">
      <c r="A604" s="12"/>
      <c r="B604" s="8"/>
    </row>
    <row r="605" spans="1:2" ht="12.75" x14ac:dyDescent="0.2">
      <c r="A605" s="12"/>
      <c r="B605" s="8"/>
    </row>
    <row r="606" spans="1:2" ht="12.75" x14ac:dyDescent="0.2">
      <c r="A606" s="12"/>
      <c r="B606" s="8"/>
    </row>
    <row r="607" spans="1:2" ht="12.75" x14ac:dyDescent="0.2">
      <c r="A607" s="12"/>
      <c r="B607" s="8"/>
    </row>
    <row r="608" spans="1:2" ht="12.75" x14ac:dyDescent="0.2">
      <c r="A608" s="12"/>
      <c r="B608" s="8"/>
    </row>
    <row r="609" spans="1:2" ht="12.75" x14ac:dyDescent="0.2">
      <c r="A609" s="12"/>
      <c r="B609" s="8"/>
    </row>
    <row r="610" spans="1:2" ht="12.75" x14ac:dyDescent="0.2">
      <c r="A610" s="12"/>
      <c r="B610" s="8"/>
    </row>
    <row r="611" spans="1:2" ht="12.75" x14ac:dyDescent="0.2">
      <c r="A611" s="12"/>
      <c r="B611" s="8"/>
    </row>
    <row r="612" spans="1:2" ht="12.75" x14ac:dyDescent="0.2">
      <c r="A612" s="12"/>
      <c r="B612" s="8"/>
    </row>
    <row r="613" spans="1:2" ht="12.75" x14ac:dyDescent="0.2">
      <c r="A613" s="12"/>
      <c r="B613" s="8"/>
    </row>
    <row r="614" spans="1:2" ht="12.75" x14ac:dyDescent="0.2">
      <c r="A614" s="12"/>
      <c r="B614" s="8"/>
    </row>
    <row r="615" spans="1:2" ht="12.75" x14ac:dyDescent="0.2">
      <c r="A615" s="12"/>
      <c r="B615" s="8"/>
    </row>
    <row r="616" spans="1:2" ht="12.75" x14ac:dyDescent="0.2">
      <c r="A616" s="12"/>
      <c r="B616" s="8"/>
    </row>
    <row r="617" spans="1:2" ht="12.75" x14ac:dyDescent="0.2">
      <c r="A617" s="12"/>
      <c r="B617" s="8"/>
    </row>
    <row r="618" spans="1:2" ht="12.75" x14ac:dyDescent="0.2">
      <c r="A618" s="12"/>
      <c r="B618" s="8"/>
    </row>
    <row r="619" spans="1:2" ht="12.75" x14ac:dyDescent="0.2">
      <c r="A619" s="12"/>
      <c r="B619" s="8"/>
    </row>
    <row r="620" spans="1:2" ht="12.75" x14ac:dyDescent="0.2">
      <c r="A620" s="12"/>
      <c r="B620" s="8"/>
    </row>
    <row r="621" spans="1:2" ht="12.75" x14ac:dyDescent="0.2">
      <c r="A621" s="12"/>
      <c r="B621" s="8"/>
    </row>
    <row r="622" spans="1:2" ht="12.75" x14ac:dyDescent="0.2">
      <c r="A622" s="12"/>
      <c r="B622" s="8"/>
    </row>
    <row r="623" spans="1:2" ht="12.75" x14ac:dyDescent="0.2">
      <c r="A623" s="12"/>
      <c r="B623" s="8"/>
    </row>
    <row r="624" spans="1:2" ht="12.75" x14ac:dyDescent="0.2">
      <c r="A624" s="12"/>
      <c r="B624" s="8"/>
    </row>
    <row r="625" spans="1:2" ht="12.75" x14ac:dyDescent="0.2">
      <c r="A625" s="12"/>
      <c r="B625" s="8"/>
    </row>
    <row r="626" spans="1:2" ht="12.75" x14ac:dyDescent="0.2">
      <c r="A626" s="12"/>
      <c r="B626" s="8"/>
    </row>
    <row r="627" spans="1:2" ht="12.75" x14ac:dyDescent="0.2">
      <c r="A627" s="12"/>
      <c r="B627" s="8"/>
    </row>
    <row r="628" spans="1:2" ht="12.75" x14ac:dyDescent="0.2">
      <c r="A628" s="12"/>
      <c r="B628" s="8"/>
    </row>
    <row r="629" spans="1:2" ht="12.75" x14ac:dyDescent="0.2">
      <c r="A629" s="12"/>
      <c r="B629" s="8"/>
    </row>
    <row r="630" spans="1:2" ht="12.75" x14ac:dyDescent="0.2">
      <c r="A630" s="12"/>
      <c r="B630" s="8"/>
    </row>
    <row r="631" spans="1:2" ht="12.75" x14ac:dyDescent="0.2">
      <c r="A631" s="12"/>
      <c r="B631" s="8"/>
    </row>
    <row r="632" spans="1:2" ht="12.75" x14ac:dyDescent="0.2">
      <c r="A632" s="12"/>
      <c r="B632" s="8"/>
    </row>
    <row r="633" spans="1:2" ht="12.75" x14ac:dyDescent="0.2">
      <c r="A633" s="12"/>
      <c r="B633" s="8"/>
    </row>
    <row r="634" spans="1:2" ht="12.75" x14ac:dyDescent="0.2">
      <c r="A634" s="12"/>
      <c r="B634" s="8"/>
    </row>
    <row r="635" spans="1:2" ht="12.75" x14ac:dyDescent="0.2">
      <c r="A635" s="12"/>
      <c r="B635" s="8"/>
    </row>
    <row r="636" spans="1:2" ht="12.75" x14ac:dyDescent="0.2">
      <c r="A636" s="12"/>
      <c r="B636" s="8"/>
    </row>
    <row r="637" spans="1:2" ht="12.75" x14ac:dyDescent="0.2">
      <c r="A637" s="12"/>
      <c r="B637" s="8"/>
    </row>
    <row r="638" spans="1:2" ht="12.75" x14ac:dyDescent="0.2">
      <c r="A638" s="12"/>
      <c r="B638" s="8"/>
    </row>
    <row r="639" spans="1:2" ht="12.75" x14ac:dyDescent="0.2">
      <c r="A639" s="12"/>
      <c r="B639" s="8"/>
    </row>
    <row r="640" spans="1:2" ht="12.75" x14ac:dyDescent="0.2">
      <c r="A640" s="12"/>
      <c r="B640" s="8"/>
    </row>
    <row r="641" spans="1:2" ht="12.75" x14ac:dyDescent="0.2">
      <c r="A641" s="12"/>
      <c r="B641" s="8"/>
    </row>
    <row r="642" spans="1:2" ht="12.75" x14ac:dyDescent="0.2">
      <c r="A642" s="12"/>
      <c r="B642" s="8"/>
    </row>
    <row r="643" spans="1:2" ht="12.75" x14ac:dyDescent="0.2">
      <c r="A643" s="12"/>
      <c r="B643" s="8"/>
    </row>
    <row r="644" spans="1:2" ht="12.75" x14ac:dyDescent="0.2">
      <c r="A644" s="12"/>
      <c r="B644" s="8"/>
    </row>
    <row r="645" spans="1:2" ht="12.75" x14ac:dyDescent="0.2">
      <c r="A645" s="12"/>
      <c r="B645" s="8"/>
    </row>
    <row r="646" spans="1:2" ht="12.75" x14ac:dyDescent="0.2">
      <c r="A646" s="12"/>
      <c r="B646" s="8"/>
    </row>
    <row r="647" spans="1:2" ht="12.75" x14ac:dyDescent="0.2">
      <c r="A647" s="12"/>
      <c r="B647" s="8"/>
    </row>
    <row r="648" spans="1:2" ht="12.75" x14ac:dyDescent="0.2">
      <c r="A648" s="12"/>
      <c r="B648" s="8"/>
    </row>
    <row r="649" spans="1:2" ht="12.75" x14ac:dyDescent="0.2">
      <c r="A649" s="12"/>
      <c r="B649" s="8"/>
    </row>
    <row r="650" spans="1:2" ht="12.75" x14ac:dyDescent="0.2">
      <c r="A650" s="12"/>
      <c r="B650" s="8"/>
    </row>
    <row r="651" spans="1:2" ht="12.75" x14ac:dyDescent="0.2">
      <c r="A651" s="12"/>
      <c r="B651" s="8"/>
    </row>
    <row r="652" spans="1:2" ht="12.75" x14ac:dyDescent="0.2">
      <c r="A652" s="12"/>
      <c r="B652" s="8"/>
    </row>
    <row r="653" spans="1:2" ht="12.75" x14ac:dyDescent="0.2">
      <c r="A653" s="12"/>
      <c r="B653" s="8"/>
    </row>
    <row r="654" spans="1:2" ht="12.75" x14ac:dyDescent="0.2">
      <c r="A654" s="12"/>
      <c r="B654" s="8"/>
    </row>
    <row r="655" spans="1:2" ht="12.75" x14ac:dyDescent="0.2">
      <c r="A655" s="12"/>
      <c r="B655" s="8"/>
    </row>
    <row r="656" spans="1:2" ht="12.75" x14ac:dyDescent="0.2">
      <c r="A656" s="12"/>
      <c r="B656" s="8"/>
    </row>
    <row r="657" spans="1:2" ht="12.75" x14ac:dyDescent="0.2">
      <c r="A657" s="12"/>
      <c r="B657" s="8"/>
    </row>
    <row r="658" spans="1:2" ht="12.75" x14ac:dyDescent="0.2">
      <c r="A658" s="12"/>
      <c r="B658" s="8"/>
    </row>
    <row r="659" spans="1:2" ht="12.75" x14ac:dyDescent="0.2">
      <c r="A659" s="12"/>
      <c r="B659" s="8"/>
    </row>
    <row r="660" spans="1:2" ht="12.75" x14ac:dyDescent="0.2">
      <c r="A660" s="12"/>
      <c r="B660" s="8"/>
    </row>
    <row r="661" spans="1:2" ht="12.75" x14ac:dyDescent="0.2">
      <c r="A661" s="12"/>
      <c r="B661" s="8"/>
    </row>
    <row r="662" spans="1:2" ht="12.75" x14ac:dyDescent="0.2">
      <c r="A662" s="12"/>
      <c r="B662" s="8"/>
    </row>
    <row r="663" spans="1:2" ht="12.75" x14ac:dyDescent="0.2">
      <c r="A663" s="12"/>
      <c r="B663" s="8"/>
    </row>
    <row r="664" spans="1:2" ht="12.75" x14ac:dyDescent="0.2">
      <c r="A664" s="12"/>
      <c r="B664" s="8"/>
    </row>
    <row r="665" spans="1:2" ht="12.75" x14ac:dyDescent="0.2">
      <c r="A665" s="12"/>
      <c r="B665" s="8"/>
    </row>
    <row r="666" spans="1:2" ht="12.75" x14ac:dyDescent="0.2">
      <c r="A666" s="12"/>
      <c r="B666" s="8"/>
    </row>
    <row r="667" spans="1:2" ht="12.75" x14ac:dyDescent="0.2">
      <c r="A667" s="12"/>
      <c r="B667" s="8"/>
    </row>
    <row r="668" spans="1:2" ht="12.75" x14ac:dyDescent="0.2">
      <c r="A668" s="12"/>
      <c r="B668" s="8"/>
    </row>
    <row r="669" spans="1:2" ht="12.75" x14ac:dyDescent="0.2">
      <c r="A669" s="12"/>
      <c r="B669" s="8"/>
    </row>
    <row r="670" spans="1:2" ht="12.75" x14ac:dyDescent="0.2">
      <c r="A670" s="12"/>
      <c r="B670" s="8"/>
    </row>
    <row r="671" spans="1:2" ht="12.75" x14ac:dyDescent="0.2">
      <c r="A671" s="12"/>
      <c r="B671" s="8"/>
    </row>
    <row r="672" spans="1:2" ht="12.75" x14ac:dyDescent="0.2">
      <c r="A672" s="12"/>
      <c r="B672" s="8"/>
    </row>
    <row r="673" spans="1:2" ht="12.75" x14ac:dyDescent="0.2">
      <c r="A673" s="12"/>
      <c r="B673" s="8"/>
    </row>
    <row r="674" spans="1:2" ht="12.75" x14ac:dyDescent="0.2">
      <c r="A674" s="12"/>
      <c r="B674" s="8"/>
    </row>
    <row r="675" spans="1:2" ht="12.75" x14ac:dyDescent="0.2">
      <c r="A675" s="12"/>
      <c r="B675" s="8"/>
    </row>
    <row r="676" spans="1:2" ht="12.75" x14ac:dyDescent="0.2">
      <c r="A676" s="12"/>
      <c r="B676" s="8"/>
    </row>
    <row r="677" spans="1:2" ht="12.75" x14ac:dyDescent="0.2">
      <c r="A677" s="12"/>
      <c r="B677" s="8"/>
    </row>
    <row r="678" spans="1:2" ht="12.75" x14ac:dyDescent="0.2">
      <c r="A678" s="12"/>
      <c r="B678" s="8"/>
    </row>
    <row r="679" spans="1:2" ht="12.75" x14ac:dyDescent="0.2">
      <c r="A679" s="12"/>
      <c r="B679" s="8"/>
    </row>
    <row r="680" spans="1:2" ht="12.75" x14ac:dyDescent="0.2">
      <c r="A680" s="12"/>
      <c r="B680" s="8"/>
    </row>
    <row r="681" spans="1:2" ht="12.75" x14ac:dyDescent="0.2">
      <c r="A681" s="12"/>
      <c r="B681" s="8"/>
    </row>
    <row r="682" spans="1:2" ht="12.75" x14ac:dyDescent="0.2">
      <c r="A682" s="12"/>
      <c r="B682" s="8"/>
    </row>
    <row r="683" spans="1:2" ht="12.75" x14ac:dyDescent="0.2">
      <c r="A683" s="12"/>
      <c r="B683" s="8"/>
    </row>
    <row r="684" spans="1:2" ht="12.75" x14ac:dyDescent="0.2">
      <c r="A684" s="12"/>
      <c r="B684" s="8"/>
    </row>
    <row r="685" spans="1:2" ht="12.75" x14ac:dyDescent="0.2">
      <c r="A685" s="12"/>
      <c r="B685" s="8"/>
    </row>
    <row r="686" spans="1:2" ht="12.75" x14ac:dyDescent="0.2">
      <c r="A686" s="12"/>
      <c r="B686" s="8"/>
    </row>
    <row r="687" spans="1:2" ht="12.75" x14ac:dyDescent="0.2">
      <c r="A687" s="12"/>
      <c r="B687" s="8"/>
    </row>
    <row r="688" spans="1:2" ht="12.75" x14ac:dyDescent="0.2">
      <c r="A688" s="12"/>
      <c r="B688" s="8"/>
    </row>
    <row r="689" spans="1:2" ht="12.75" x14ac:dyDescent="0.2">
      <c r="A689" s="12"/>
      <c r="B689" s="8"/>
    </row>
    <row r="690" spans="1:2" ht="12.75" x14ac:dyDescent="0.2">
      <c r="A690" s="12"/>
      <c r="B690" s="8"/>
    </row>
    <row r="691" spans="1:2" ht="12.75" x14ac:dyDescent="0.2">
      <c r="A691" s="12"/>
      <c r="B691" s="8"/>
    </row>
    <row r="692" spans="1:2" ht="12.75" x14ac:dyDescent="0.2">
      <c r="A692" s="12"/>
      <c r="B692" s="8"/>
    </row>
    <row r="693" spans="1:2" ht="12.75" x14ac:dyDescent="0.2">
      <c r="A693" s="12"/>
      <c r="B693" s="8"/>
    </row>
    <row r="694" spans="1:2" ht="12.75" x14ac:dyDescent="0.2">
      <c r="A694" s="12"/>
      <c r="B694" s="8"/>
    </row>
    <row r="695" spans="1:2" ht="12.75" x14ac:dyDescent="0.2">
      <c r="A695" s="12"/>
      <c r="B695" s="8"/>
    </row>
    <row r="696" spans="1:2" ht="12.75" x14ac:dyDescent="0.2">
      <c r="A696" s="12"/>
      <c r="B696" s="8"/>
    </row>
    <row r="697" spans="1:2" ht="12.75" x14ac:dyDescent="0.2">
      <c r="A697" s="12"/>
      <c r="B697" s="8"/>
    </row>
    <row r="698" spans="1:2" ht="12.75" x14ac:dyDescent="0.2">
      <c r="A698" s="12"/>
      <c r="B698" s="8"/>
    </row>
    <row r="699" spans="1:2" ht="12.75" x14ac:dyDescent="0.2">
      <c r="A699" s="12"/>
      <c r="B699" s="8"/>
    </row>
    <row r="700" spans="1:2" ht="12.75" x14ac:dyDescent="0.2">
      <c r="A700" s="12"/>
      <c r="B700" s="8"/>
    </row>
    <row r="701" spans="1:2" ht="12.75" x14ac:dyDescent="0.2">
      <c r="A701" s="12"/>
      <c r="B701" s="8"/>
    </row>
    <row r="702" spans="1:2" ht="12.75" x14ac:dyDescent="0.2">
      <c r="A702" s="12"/>
      <c r="B702" s="8"/>
    </row>
    <row r="703" spans="1:2" ht="12.75" x14ac:dyDescent="0.2">
      <c r="A703" s="12"/>
      <c r="B703" s="8"/>
    </row>
    <row r="704" spans="1:2" ht="12.75" x14ac:dyDescent="0.2">
      <c r="A704" s="12"/>
      <c r="B704" s="8"/>
    </row>
    <row r="705" spans="1:2" ht="12.75" x14ac:dyDescent="0.2">
      <c r="A705" s="12"/>
      <c r="B705" s="8"/>
    </row>
    <row r="706" spans="1:2" ht="12.75" x14ac:dyDescent="0.2">
      <c r="A706" s="12"/>
      <c r="B706" s="8"/>
    </row>
    <row r="707" spans="1:2" ht="12.75" x14ac:dyDescent="0.2">
      <c r="A707" s="12"/>
      <c r="B707" s="8"/>
    </row>
    <row r="708" spans="1:2" ht="12.75" x14ac:dyDescent="0.2">
      <c r="A708" s="12"/>
      <c r="B708" s="8"/>
    </row>
    <row r="709" spans="1:2" ht="12.75" x14ac:dyDescent="0.2">
      <c r="A709" s="12"/>
      <c r="B709" s="8"/>
    </row>
    <row r="710" spans="1:2" ht="12.75" x14ac:dyDescent="0.2">
      <c r="A710" s="12"/>
      <c r="B710" s="8"/>
    </row>
    <row r="711" spans="1:2" ht="12.75" x14ac:dyDescent="0.2">
      <c r="A711" s="12"/>
      <c r="B711" s="8"/>
    </row>
    <row r="712" spans="1:2" ht="12.75" x14ac:dyDescent="0.2">
      <c r="A712" s="12"/>
      <c r="B712" s="8"/>
    </row>
    <row r="713" spans="1:2" ht="12.75" x14ac:dyDescent="0.2">
      <c r="A713" s="12"/>
      <c r="B713" s="8"/>
    </row>
    <row r="714" spans="1:2" ht="12.75" x14ac:dyDescent="0.2">
      <c r="A714" s="12"/>
      <c r="B714" s="8"/>
    </row>
    <row r="715" spans="1:2" ht="12.75" x14ac:dyDescent="0.2">
      <c r="A715" s="12"/>
      <c r="B715" s="8"/>
    </row>
    <row r="716" spans="1:2" ht="12.75" x14ac:dyDescent="0.2">
      <c r="A716" s="12"/>
      <c r="B716" s="8"/>
    </row>
    <row r="717" spans="1:2" ht="12.75" x14ac:dyDescent="0.2">
      <c r="A717" s="12"/>
      <c r="B717" s="8"/>
    </row>
    <row r="718" spans="1:2" ht="12.75" x14ac:dyDescent="0.2">
      <c r="A718" s="12"/>
      <c r="B718" s="8"/>
    </row>
    <row r="719" spans="1:2" ht="12.75" x14ac:dyDescent="0.2">
      <c r="A719" s="12"/>
      <c r="B719" s="8"/>
    </row>
    <row r="720" spans="1:2" ht="12.75" x14ac:dyDescent="0.2">
      <c r="A720" s="12"/>
      <c r="B720" s="8"/>
    </row>
    <row r="721" spans="1:2" ht="12.75" x14ac:dyDescent="0.2">
      <c r="A721" s="12"/>
      <c r="B721" s="8"/>
    </row>
    <row r="722" spans="1:2" ht="12.75" x14ac:dyDescent="0.2">
      <c r="A722" s="12"/>
      <c r="B722" s="8"/>
    </row>
    <row r="723" spans="1:2" ht="12.75" x14ac:dyDescent="0.2">
      <c r="A723" s="12"/>
      <c r="B723" s="8"/>
    </row>
    <row r="724" spans="1:2" ht="12.75" x14ac:dyDescent="0.2">
      <c r="A724" s="12"/>
      <c r="B724" s="8"/>
    </row>
    <row r="725" spans="1:2" ht="12.75" x14ac:dyDescent="0.2">
      <c r="A725" s="12"/>
      <c r="B725" s="8"/>
    </row>
    <row r="726" spans="1:2" ht="12.75" x14ac:dyDescent="0.2">
      <c r="A726" s="12"/>
      <c r="B726" s="8"/>
    </row>
    <row r="727" spans="1:2" ht="12.75" x14ac:dyDescent="0.2">
      <c r="A727" s="12"/>
      <c r="B727" s="8"/>
    </row>
    <row r="728" spans="1:2" ht="12.75" x14ac:dyDescent="0.2">
      <c r="A728" s="12"/>
      <c r="B728" s="8"/>
    </row>
    <row r="729" spans="1:2" ht="12.75" x14ac:dyDescent="0.2">
      <c r="A729" s="12"/>
      <c r="B729" s="8"/>
    </row>
    <row r="730" spans="1:2" ht="12.75" x14ac:dyDescent="0.2">
      <c r="A730" s="12"/>
      <c r="B730" s="8"/>
    </row>
    <row r="731" spans="1:2" ht="12.75" x14ac:dyDescent="0.2">
      <c r="A731" s="12"/>
      <c r="B731" s="8"/>
    </row>
    <row r="732" spans="1:2" ht="12.75" x14ac:dyDescent="0.2">
      <c r="A732" s="12"/>
      <c r="B732" s="8"/>
    </row>
    <row r="733" spans="1:2" ht="12.75" x14ac:dyDescent="0.2">
      <c r="A733" s="12"/>
      <c r="B733" s="8"/>
    </row>
    <row r="734" spans="1:2" ht="12.75" x14ac:dyDescent="0.2">
      <c r="A734" s="12"/>
      <c r="B734" s="8"/>
    </row>
    <row r="735" spans="1:2" ht="12.75" x14ac:dyDescent="0.2">
      <c r="A735" s="12"/>
      <c r="B735" s="8"/>
    </row>
    <row r="736" spans="1:2" ht="12.75" x14ac:dyDescent="0.2">
      <c r="A736" s="12"/>
      <c r="B736" s="8"/>
    </row>
    <row r="737" spans="1:2" ht="12.75" x14ac:dyDescent="0.2">
      <c r="A737" s="12"/>
      <c r="B737" s="8"/>
    </row>
    <row r="738" spans="1:2" ht="12.75" x14ac:dyDescent="0.2">
      <c r="A738" s="12"/>
      <c r="B738" s="8"/>
    </row>
    <row r="739" spans="1:2" ht="12.75" x14ac:dyDescent="0.2">
      <c r="A739" s="12"/>
      <c r="B739" s="8"/>
    </row>
    <row r="740" spans="1:2" ht="12.75" x14ac:dyDescent="0.2">
      <c r="A740" s="12"/>
      <c r="B740" s="8"/>
    </row>
    <row r="741" spans="1:2" ht="12.75" x14ac:dyDescent="0.2">
      <c r="A741" s="12"/>
      <c r="B741" s="8"/>
    </row>
    <row r="742" spans="1:2" ht="12.75" x14ac:dyDescent="0.2">
      <c r="A742" s="12"/>
      <c r="B742" s="8"/>
    </row>
    <row r="743" spans="1:2" ht="12.75" x14ac:dyDescent="0.2">
      <c r="A743" s="12"/>
      <c r="B743" s="8"/>
    </row>
    <row r="744" spans="1:2" ht="12.75" x14ac:dyDescent="0.2">
      <c r="A744" s="12"/>
      <c r="B744" s="8"/>
    </row>
    <row r="745" spans="1:2" ht="12.75" x14ac:dyDescent="0.2">
      <c r="A745" s="12"/>
      <c r="B745" s="8"/>
    </row>
    <row r="746" spans="1:2" ht="12.75" x14ac:dyDescent="0.2">
      <c r="A746" s="12"/>
      <c r="B746" s="8"/>
    </row>
    <row r="747" spans="1:2" ht="12.75" x14ac:dyDescent="0.2">
      <c r="A747" s="12"/>
      <c r="B747" s="8"/>
    </row>
    <row r="748" spans="1:2" ht="12.75" x14ac:dyDescent="0.2">
      <c r="A748" s="12"/>
      <c r="B748" s="8"/>
    </row>
    <row r="749" spans="1:2" ht="12.75" x14ac:dyDescent="0.2">
      <c r="A749" s="12"/>
      <c r="B749" s="8"/>
    </row>
    <row r="750" spans="1:2" ht="12.75" x14ac:dyDescent="0.2">
      <c r="A750" s="12"/>
      <c r="B750" s="8"/>
    </row>
    <row r="751" spans="1:2" ht="12.75" x14ac:dyDescent="0.2">
      <c r="A751" s="12"/>
      <c r="B751" s="8"/>
    </row>
    <row r="752" spans="1:2" ht="12.75" x14ac:dyDescent="0.2">
      <c r="A752" s="12"/>
      <c r="B752" s="8"/>
    </row>
    <row r="753" spans="1:2" ht="12.75" x14ac:dyDescent="0.2">
      <c r="A753" s="12"/>
      <c r="B753" s="8"/>
    </row>
    <row r="754" spans="1:2" ht="12.75" x14ac:dyDescent="0.2">
      <c r="A754" s="12"/>
      <c r="B754" s="8"/>
    </row>
    <row r="755" spans="1:2" ht="12.75" x14ac:dyDescent="0.2">
      <c r="A755" s="12"/>
      <c r="B755" s="8"/>
    </row>
    <row r="756" spans="1:2" ht="12.75" x14ac:dyDescent="0.2">
      <c r="A756" s="12"/>
      <c r="B756" s="8"/>
    </row>
    <row r="757" spans="1:2" ht="12.75" x14ac:dyDescent="0.2">
      <c r="A757" s="12"/>
      <c r="B757" s="8"/>
    </row>
    <row r="758" spans="1:2" ht="12.75" x14ac:dyDescent="0.2">
      <c r="A758" s="12"/>
      <c r="B758" s="8"/>
    </row>
    <row r="759" spans="1:2" ht="12.75" x14ac:dyDescent="0.2">
      <c r="A759" s="12"/>
      <c r="B759" s="8"/>
    </row>
    <row r="760" spans="1:2" ht="12.75" x14ac:dyDescent="0.2">
      <c r="A760" s="12"/>
      <c r="B760" s="8"/>
    </row>
    <row r="761" spans="1:2" ht="12.75" x14ac:dyDescent="0.2">
      <c r="A761" s="12"/>
      <c r="B761" s="8"/>
    </row>
    <row r="762" spans="1:2" ht="12.75" x14ac:dyDescent="0.2">
      <c r="A762" s="12"/>
      <c r="B762" s="8"/>
    </row>
    <row r="763" spans="1:2" ht="12.75" x14ac:dyDescent="0.2">
      <c r="A763" s="12"/>
      <c r="B763" s="8"/>
    </row>
    <row r="764" spans="1:2" ht="12.75" x14ac:dyDescent="0.2">
      <c r="A764" s="12"/>
      <c r="B764" s="8"/>
    </row>
    <row r="765" spans="1:2" ht="12.75" x14ac:dyDescent="0.2">
      <c r="A765" s="12"/>
      <c r="B765" s="8"/>
    </row>
    <row r="766" spans="1:2" ht="12.75" x14ac:dyDescent="0.2">
      <c r="A766" s="12"/>
      <c r="B766" s="8"/>
    </row>
    <row r="767" spans="1:2" ht="12.75" x14ac:dyDescent="0.2">
      <c r="A767" s="12"/>
      <c r="B767" s="8"/>
    </row>
    <row r="768" spans="1:2" ht="12.75" x14ac:dyDescent="0.2">
      <c r="A768" s="12"/>
      <c r="B768" s="8"/>
    </row>
    <row r="769" spans="1:2" ht="12.75" x14ac:dyDescent="0.2">
      <c r="A769" s="12"/>
      <c r="B769" s="8"/>
    </row>
    <row r="770" spans="1:2" ht="12.75" x14ac:dyDescent="0.2">
      <c r="A770" s="12"/>
      <c r="B770" s="8"/>
    </row>
    <row r="771" spans="1:2" ht="12.75" x14ac:dyDescent="0.2">
      <c r="A771" s="12"/>
      <c r="B771" s="8"/>
    </row>
    <row r="772" spans="1:2" ht="12.75" x14ac:dyDescent="0.2">
      <c r="A772" s="12"/>
      <c r="B772" s="8"/>
    </row>
    <row r="773" spans="1:2" ht="12.75" x14ac:dyDescent="0.2">
      <c r="A773" s="12"/>
      <c r="B773" s="8"/>
    </row>
    <row r="774" spans="1:2" ht="12.75" x14ac:dyDescent="0.2">
      <c r="A774" s="12"/>
      <c r="B774" s="8"/>
    </row>
    <row r="775" spans="1:2" ht="12.75" x14ac:dyDescent="0.2">
      <c r="A775" s="12"/>
      <c r="B775" s="8"/>
    </row>
    <row r="776" spans="1:2" ht="12.75" x14ac:dyDescent="0.2">
      <c r="A776" s="12"/>
      <c r="B776" s="8"/>
    </row>
    <row r="777" spans="1:2" ht="12.75" x14ac:dyDescent="0.2">
      <c r="A777" s="12"/>
      <c r="B777" s="8"/>
    </row>
    <row r="778" spans="1:2" ht="12.75" x14ac:dyDescent="0.2">
      <c r="A778" s="12"/>
      <c r="B778" s="8"/>
    </row>
    <row r="779" spans="1:2" ht="12.75" x14ac:dyDescent="0.2">
      <c r="A779" s="12"/>
      <c r="B779" s="8"/>
    </row>
    <row r="780" spans="1:2" ht="12.75" x14ac:dyDescent="0.2">
      <c r="A780" s="12"/>
      <c r="B780" s="8"/>
    </row>
    <row r="781" spans="1:2" ht="12.75" x14ac:dyDescent="0.2">
      <c r="A781" s="12"/>
      <c r="B781" s="8"/>
    </row>
    <row r="782" spans="1:2" ht="12.75" x14ac:dyDescent="0.2">
      <c r="A782" s="12"/>
      <c r="B782" s="8"/>
    </row>
    <row r="783" spans="1:2" ht="12.75" x14ac:dyDescent="0.2">
      <c r="A783" s="12"/>
      <c r="B783" s="8"/>
    </row>
    <row r="784" spans="1:2" ht="12.75" x14ac:dyDescent="0.2">
      <c r="A784" s="12"/>
      <c r="B784" s="8"/>
    </row>
    <row r="785" spans="1:2" ht="12.75" x14ac:dyDescent="0.2">
      <c r="A785" s="12"/>
      <c r="B785" s="8"/>
    </row>
    <row r="786" spans="1:2" ht="12.75" x14ac:dyDescent="0.2">
      <c r="A786" s="12"/>
      <c r="B786" s="8"/>
    </row>
    <row r="787" spans="1:2" ht="12.75" x14ac:dyDescent="0.2">
      <c r="A787" s="12"/>
      <c r="B787" s="8"/>
    </row>
    <row r="788" spans="1:2" ht="12.75" x14ac:dyDescent="0.2">
      <c r="A788" s="12"/>
      <c r="B788" s="8"/>
    </row>
    <row r="789" spans="1:2" ht="12.75" x14ac:dyDescent="0.2">
      <c r="A789" s="12"/>
      <c r="B789" s="8"/>
    </row>
    <row r="790" spans="1:2" ht="12.75" x14ac:dyDescent="0.2">
      <c r="A790" s="12"/>
      <c r="B790" s="8"/>
    </row>
    <row r="791" spans="1:2" ht="12.75" x14ac:dyDescent="0.2">
      <c r="A791" s="12"/>
      <c r="B791" s="8"/>
    </row>
    <row r="792" spans="1:2" ht="12.75" x14ac:dyDescent="0.2">
      <c r="A792" s="12"/>
      <c r="B792" s="8"/>
    </row>
    <row r="793" spans="1:2" ht="12.75" x14ac:dyDescent="0.2">
      <c r="A793" s="12"/>
      <c r="B793" s="8"/>
    </row>
    <row r="794" spans="1:2" ht="12.75" x14ac:dyDescent="0.2">
      <c r="A794" s="12"/>
      <c r="B794" s="8"/>
    </row>
    <row r="795" spans="1:2" ht="12.75" x14ac:dyDescent="0.2">
      <c r="A795" s="12"/>
      <c r="B795" s="8"/>
    </row>
    <row r="796" spans="1:2" ht="12.75" x14ac:dyDescent="0.2">
      <c r="A796" s="12"/>
      <c r="B796" s="8"/>
    </row>
    <row r="797" spans="1:2" ht="12.75" x14ac:dyDescent="0.2">
      <c r="A797" s="12"/>
      <c r="B797" s="8"/>
    </row>
    <row r="798" spans="1:2" ht="12.75" x14ac:dyDescent="0.2">
      <c r="A798" s="12"/>
      <c r="B798" s="8"/>
    </row>
    <row r="799" spans="1:2" ht="12.75" x14ac:dyDescent="0.2">
      <c r="A799" s="12"/>
      <c r="B799" s="8"/>
    </row>
    <row r="800" spans="1:2" ht="12.75" x14ac:dyDescent="0.2">
      <c r="A800" s="12"/>
      <c r="B800" s="8"/>
    </row>
    <row r="801" spans="1:2" ht="12.75" x14ac:dyDescent="0.2">
      <c r="A801" s="12"/>
      <c r="B801" s="8"/>
    </row>
    <row r="802" spans="1:2" ht="12.75" x14ac:dyDescent="0.2">
      <c r="A802" s="12"/>
      <c r="B802" s="8"/>
    </row>
    <row r="803" spans="1:2" ht="12.75" x14ac:dyDescent="0.2">
      <c r="A803" s="12"/>
      <c r="B803" s="8"/>
    </row>
    <row r="804" spans="1:2" ht="12.75" x14ac:dyDescent="0.2">
      <c r="A804" s="12"/>
      <c r="B804" s="8"/>
    </row>
    <row r="805" spans="1:2" ht="12.75" x14ac:dyDescent="0.2">
      <c r="A805" s="12"/>
      <c r="B805" s="8"/>
    </row>
    <row r="806" spans="1:2" ht="12.75" x14ac:dyDescent="0.2">
      <c r="A806" s="12"/>
      <c r="B806" s="8"/>
    </row>
    <row r="807" spans="1:2" ht="12.75" x14ac:dyDescent="0.2">
      <c r="A807" s="12"/>
      <c r="B807" s="8"/>
    </row>
    <row r="808" spans="1:2" ht="12.75" x14ac:dyDescent="0.2">
      <c r="A808" s="12"/>
      <c r="B808" s="8"/>
    </row>
    <row r="809" spans="1:2" ht="12.75" x14ac:dyDescent="0.2">
      <c r="A809" s="12"/>
      <c r="B809" s="8"/>
    </row>
    <row r="810" spans="1:2" ht="12.75" x14ac:dyDescent="0.2">
      <c r="A810" s="12"/>
      <c r="B810" s="8"/>
    </row>
    <row r="811" spans="1:2" ht="12.75" x14ac:dyDescent="0.2">
      <c r="A811" s="12"/>
      <c r="B811" s="8"/>
    </row>
    <row r="812" spans="1:2" ht="12.75" x14ac:dyDescent="0.2">
      <c r="A812" s="12"/>
      <c r="B812" s="8"/>
    </row>
    <row r="813" spans="1:2" ht="12.75" x14ac:dyDescent="0.2">
      <c r="A813" s="12"/>
      <c r="B813" s="8"/>
    </row>
    <row r="814" spans="1:2" ht="12.75" x14ac:dyDescent="0.2">
      <c r="A814" s="12"/>
      <c r="B814" s="8"/>
    </row>
    <row r="815" spans="1:2" ht="12.75" x14ac:dyDescent="0.2">
      <c r="A815" s="12"/>
      <c r="B815" s="8"/>
    </row>
    <row r="816" spans="1:2" ht="12.75" x14ac:dyDescent="0.2">
      <c r="A816" s="12"/>
      <c r="B816" s="8"/>
    </row>
    <row r="817" spans="1:2" ht="12.75" x14ac:dyDescent="0.2">
      <c r="A817" s="12"/>
      <c r="B817" s="8"/>
    </row>
    <row r="818" spans="1:2" ht="12.75" x14ac:dyDescent="0.2">
      <c r="A818" s="12"/>
      <c r="B818" s="8"/>
    </row>
    <row r="819" spans="1:2" ht="12.75" x14ac:dyDescent="0.2">
      <c r="A819" s="12"/>
      <c r="B819" s="8"/>
    </row>
    <row r="820" spans="1:2" ht="12.75" x14ac:dyDescent="0.2">
      <c r="A820" s="12"/>
      <c r="B820" s="8"/>
    </row>
    <row r="821" spans="1:2" ht="12.75" x14ac:dyDescent="0.2">
      <c r="A821" s="12"/>
      <c r="B821" s="8"/>
    </row>
    <row r="822" spans="1:2" ht="12.75" x14ac:dyDescent="0.2">
      <c r="A822" s="12"/>
      <c r="B822" s="8"/>
    </row>
    <row r="823" spans="1:2" ht="12.75" x14ac:dyDescent="0.2">
      <c r="A823" s="12"/>
      <c r="B823" s="8"/>
    </row>
    <row r="824" spans="1:2" ht="12.75" x14ac:dyDescent="0.2">
      <c r="A824" s="12"/>
      <c r="B824" s="8"/>
    </row>
    <row r="825" spans="1:2" ht="12.75" x14ac:dyDescent="0.2">
      <c r="A825" s="12"/>
      <c r="B825" s="8"/>
    </row>
    <row r="826" spans="1:2" ht="12.75" x14ac:dyDescent="0.2">
      <c r="A826" s="12"/>
      <c r="B826" s="8"/>
    </row>
    <row r="827" spans="1:2" ht="12.75" x14ac:dyDescent="0.2">
      <c r="A827" s="12"/>
      <c r="B827" s="8"/>
    </row>
    <row r="828" spans="1:2" ht="12.75" x14ac:dyDescent="0.2">
      <c r="A828" s="12"/>
      <c r="B828" s="8"/>
    </row>
    <row r="829" spans="1:2" ht="12.75" x14ac:dyDescent="0.2">
      <c r="A829" s="12"/>
      <c r="B829" s="8"/>
    </row>
    <row r="830" spans="1:2" ht="12.75" x14ac:dyDescent="0.2">
      <c r="A830" s="12"/>
      <c r="B830" s="8"/>
    </row>
    <row r="831" spans="1:2" ht="12.75" x14ac:dyDescent="0.2">
      <c r="A831" s="12"/>
      <c r="B831" s="8"/>
    </row>
    <row r="832" spans="1:2" ht="12.75" x14ac:dyDescent="0.2">
      <c r="A832" s="12"/>
      <c r="B832" s="8"/>
    </row>
    <row r="833" spans="1:2" ht="12.75" x14ac:dyDescent="0.2">
      <c r="A833" s="12"/>
      <c r="B833" s="8"/>
    </row>
    <row r="834" spans="1:2" ht="12.75" x14ac:dyDescent="0.2">
      <c r="A834" s="12"/>
      <c r="B834" s="8"/>
    </row>
    <row r="835" spans="1:2" ht="12.75" x14ac:dyDescent="0.2">
      <c r="A835" s="12"/>
      <c r="B835" s="8"/>
    </row>
    <row r="836" spans="1:2" ht="12.75" x14ac:dyDescent="0.2">
      <c r="A836" s="12"/>
      <c r="B836" s="8"/>
    </row>
    <row r="837" spans="1:2" ht="12.75" x14ac:dyDescent="0.2">
      <c r="A837" s="12"/>
      <c r="B837" s="8"/>
    </row>
    <row r="838" spans="1:2" ht="12.75" x14ac:dyDescent="0.2">
      <c r="A838" s="12"/>
      <c r="B838" s="8"/>
    </row>
    <row r="839" spans="1:2" ht="12.75" x14ac:dyDescent="0.2">
      <c r="A839" s="12"/>
      <c r="B839" s="8"/>
    </row>
    <row r="840" spans="1:2" ht="12.75" x14ac:dyDescent="0.2">
      <c r="A840" s="12"/>
      <c r="B840" s="8"/>
    </row>
    <row r="841" spans="1:2" ht="12.75" x14ac:dyDescent="0.2">
      <c r="A841" s="12"/>
      <c r="B841" s="8"/>
    </row>
    <row r="842" spans="1:2" ht="12.75" x14ac:dyDescent="0.2">
      <c r="A842" s="12"/>
      <c r="B842" s="8"/>
    </row>
    <row r="843" spans="1:2" ht="12.75" x14ac:dyDescent="0.2">
      <c r="A843" s="12"/>
      <c r="B843" s="8"/>
    </row>
    <row r="844" spans="1:2" ht="12.75" x14ac:dyDescent="0.2">
      <c r="A844" s="12"/>
      <c r="B844" s="8"/>
    </row>
    <row r="845" spans="1:2" ht="12.75" x14ac:dyDescent="0.2">
      <c r="A845" s="12"/>
      <c r="B845" s="8"/>
    </row>
    <row r="846" spans="1:2" ht="12.75" x14ac:dyDescent="0.2">
      <c r="A846" s="12"/>
      <c r="B846" s="8"/>
    </row>
    <row r="847" spans="1:2" ht="12.75" x14ac:dyDescent="0.2">
      <c r="A847" s="12"/>
      <c r="B847" s="8"/>
    </row>
    <row r="848" spans="1:2" ht="12.75" x14ac:dyDescent="0.2">
      <c r="A848" s="12"/>
      <c r="B848" s="8"/>
    </row>
    <row r="849" spans="1:2" ht="12.75" x14ac:dyDescent="0.2">
      <c r="A849" s="12"/>
      <c r="B849" s="8"/>
    </row>
    <row r="850" spans="1:2" ht="12.75" x14ac:dyDescent="0.2">
      <c r="A850" s="12"/>
      <c r="B850" s="8"/>
    </row>
    <row r="851" spans="1:2" ht="12.75" x14ac:dyDescent="0.2">
      <c r="A851" s="12"/>
      <c r="B851" s="8"/>
    </row>
    <row r="852" spans="1:2" ht="12.75" x14ac:dyDescent="0.2">
      <c r="A852" s="12"/>
      <c r="B852" s="8"/>
    </row>
    <row r="853" spans="1:2" ht="12.75" x14ac:dyDescent="0.2">
      <c r="A853" s="12"/>
      <c r="B853" s="8"/>
    </row>
    <row r="854" spans="1:2" ht="12.75" x14ac:dyDescent="0.2">
      <c r="A854" s="12"/>
      <c r="B854" s="8"/>
    </row>
    <row r="855" spans="1:2" ht="12.75" x14ac:dyDescent="0.2">
      <c r="A855" s="12"/>
      <c r="B855" s="8"/>
    </row>
    <row r="856" spans="1:2" ht="12.75" x14ac:dyDescent="0.2">
      <c r="A856" s="12"/>
      <c r="B856" s="8"/>
    </row>
    <row r="857" spans="1:2" ht="12.75" x14ac:dyDescent="0.2">
      <c r="A857" s="12"/>
      <c r="B857" s="8"/>
    </row>
    <row r="858" spans="1:2" ht="12.75" x14ac:dyDescent="0.2">
      <c r="A858" s="12"/>
      <c r="B858" s="8"/>
    </row>
    <row r="859" spans="1:2" ht="12.75" x14ac:dyDescent="0.2">
      <c r="A859" s="12"/>
      <c r="B859" s="8"/>
    </row>
    <row r="860" spans="1:2" ht="12.75" x14ac:dyDescent="0.2">
      <c r="A860" s="12"/>
      <c r="B860" s="8"/>
    </row>
    <row r="861" spans="1:2" ht="12.75" x14ac:dyDescent="0.2">
      <c r="A861" s="12"/>
      <c r="B861" s="8"/>
    </row>
    <row r="862" spans="1:2" ht="12.75" x14ac:dyDescent="0.2">
      <c r="A862" s="12"/>
      <c r="B862" s="8"/>
    </row>
    <row r="863" spans="1:2" ht="12.75" x14ac:dyDescent="0.2">
      <c r="A863" s="12"/>
      <c r="B863" s="8"/>
    </row>
    <row r="864" spans="1:2" ht="12.75" x14ac:dyDescent="0.2">
      <c r="A864" s="12"/>
      <c r="B864" s="8"/>
    </row>
    <row r="865" spans="1:2" ht="12.75" x14ac:dyDescent="0.2">
      <c r="A865" s="12"/>
      <c r="B865" s="8"/>
    </row>
    <row r="866" spans="1:2" ht="12.75" x14ac:dyDescent="0.2">
      <c r="A866" s="12"/>
      <c r="B866" s="8"/>
    </row>
    <row r="867" spans="1:2" ht="12.75" x14ac:dyDescent="0.2">
      <c r="A867" s="12"/>
      <c r="B867" s="8"/>
    </row>
    <row r="868" spans="1:2" ht="12.75" x14ac:dyDescent="0.2">
      <c r="A868" s="12"/>
      <c r="B868" s="8"/>
    </row>
    <row r="869" spans="1:2" ht="12.75" x14ac:dyDescent="0.2">
      <c r="A869" s="12"/>
      <c r="B869" s="8"/>
    </row>
    <row r="870" spans="1:2" ht="12.75" x14ac:dyDescent="0.2">
      <c r="A870" s="12"/>
      <c r="B870" s="8"/>
    </row>
    <row r="871" spans="1:2" ht="12.75" x14ac:dyDescent="0.2">
      <c r="A871" s="12"/>
      <c r="B871" s="8"/>
    </row>
    <row r="872" spans="1:2" ht="12.75" x14ac:dyDescent="0.2">
      <c r="A872" s="12"/>
      <c r="B872" s="8"/>
    </row>
    <row r="873" spans="1:2" ht="12.75" x14ac:dyDescent="0.2">
      <c r="A873" s="12"/>
      <c r="B873" s="8"/>
    </row>
    <row r="874" spans="1:2" ht="12.75" x14ac:dyDescent="0.2">
      <c r="A874" s="12"/>
      <c r="B874" s="8"/>
    </row>
    <row r="875" spans="1:2" ht="12.75" x14ac:dyDescent="0.2">
      <c r="A875" s="12"/>
      <c r="B875" s="8"/>
    </row>
    <row r="876" spans="1:2" ht="12.75" x14ac:dyDescent="0.2">
      <c r="A876" s="12"/>
      <c r="B876" s="8"/>
    </row>
    <row r="877" spans="1:2" ht="12.75" x14ac:dyDescent="0.2">
      <c r="A877" s="12"/>
      <c r="B877" s="8"/>
    </row>
    <row r="878" spans="1:2" ht="12.75" x14ac:dyDescent="0.2">
      <c r="A878" s="12"/>
      <c r="B878" s="8"/>
    </row>
    <row r="879" spans="1:2" ht="12.75" x14ac:dyDescent="0.2">
      <c r="A879" s="12"/>
      <c r="B879" s="8"/>
    </row>
    <row r="880" spans="1:2" ht="12.75" x14ac:dyDescent="0.2">
      <c r="A880" s="12"/>
      <c r="B880" s="8"/>
    </row>
    <row r="881" spans="1:2" ht="12.75" x14ac:dyDescent="0.2">
      <c r="A881" s="12"/>
      <c r="B881" s="8"/>
    </row>
    <row r="882" spans="1:2" ht="12.75" x14ac:dyDescent="0.2">
      <c r="A882" s="12"/>
      <c r="B882" s="8"/>
    </row>
    <row r="883" spans="1:2" ht="12.75" x14ac:dyDescent="0.2">
      <c r="A883" s="12"/>
      <c r="B883" s="8"/>
    </row>
    <row r="884" spans="1:2" ht="12.75" x14ac:dyDescent="0.2">
      <c r="A884" s="12"/>
      <c r="B884" s="8"/>
    </row>
    <row r="885" spans="1:2" ht="12.75" x14ac:dyDescent="0.2">
      <c r="A885" s="12"/>
      <c r="B885" s="8"/>
    </row>
    <row r="886" spans="1:2" ht="12.75" x14ac:dyDescent="0.2">
      <c r="A886" s="12"/>
      <c r="B886" s="8"/>
    </row>
    <row r="887" spans="1:2" ht="12.75" x14ac:dyDescent="0.2">
      <c r="A887" s="12"/>
      <c r="B887" s="8"/>
    </row>
    <row r="888" spans="1:2" ht="12.75" x14ac:dyDescent="0.2">
      <c r="A888" s="12"/>
      <c r="B888" s="8"/>
    </row>
    <row r="889" spans="1:2" ht="12.75" x14ac:dyDescent="0.2">
      <c r="A889" s="12"/>
      <c r="B889" s="8"/>
    </row>
    <row r="890" spans="1:2" ht="12.75" x14ac:dyDescent="0.2">
      <c r="A890" s="12"/>
      <c r="B890" s="8"/>
    </row>
    <row r="891" spans="1:2" ht="12.75" x14ac:dyDescent="0.2">
      <c r="A891" s="12"/>
      <c r="B891" s="8"/>
    </row>
    <row r="892" spans="1:2" ht="12.75" x14ac:dyDescent="0.2">
      <c r="A892" s="12"/>
      <c r="B892" s="8"/>
    </row>
    <row r="893" spans="1:2" ht="12.75" x14ac:dyDescent="0.2">
      <c r="A893" s="12"/>
      <c r="B893" s="8"/>
    </row>
    <row r="894" spans="1:2" ht="12.75" x14ac:dyDescent="0.2">
      <c r="A894" s="12"/>
      <c r="B894" s="8"/>
    </row>
    <row r="895" spans="1:2" ht="12.75" x14ac:dyDescent="0.2">
      <c r="A895" s="12"/>
      <c r="B895" s="8"/>
    </row>
    <row r="896" spans="1:2" ht="12.75" x14ac:dyDescent="0.2">
      <c r="A896" s="12"/>
      <c r="B896" s="8"/>
    </row>
    <row r="897" spans="1:2" ht="12.75" x14ac:dyDescent="0.2">
      <c r="A897" s="12"/>
      <c r="B897" s="8"/>
    </row>
    <row r="898" spans="1:2" ht="12.75" x14ac:dyDescent="0.2">
      <c r="A898" s="12"/>
      <c r="B898" s="8"/>
    </row>
    <row r="899" spans="1:2" ht="12.75" x14ac:dyDescent="0.2">
      <c r="A899" s="12"/>
      <c r="B899" s="8"/>
    </row>
    <row r="900" spans="1:2" ht="12.75" x14ac:dyDescent="0.2">
      <c r="A900" s="12"/>
      <c r="B900" s="8"/>
    </row>
    <row r="901" spans="1:2" ht="12.75" x14ac:dyDescent="0.2">
      <c r="A901" s="12"/>
      <c r="B901" s="8"/>
    </row>
    <row r="902" spans="1:2" ht="12.75" x14ac:dyDescent="0.2">
      <c r="A902" s="12"/>
      <c r="B902" s="8"/>
    </row>
    <row r="903" spans="1:2" ht="12.75" x14ac:dyDescent="0.2">
      <c r="A903" s="12"/>
      <c r="B903" s="8"/>
    </row>
    <row r="904" spans="1:2" ht="12.75" x14ac:dyDescent="0.2">
      <c r="A904" s="12"/>
      <c r="B904" s="8"/>
    </row>
    <row r="905" spans="1:2" ht="12.75" x14ac:dyDescent="0.2">
      <c r="A905" s="12"/>
      <c r="B905" s="8"/>
    </row>
    <row r="906" spans="1:2" ht="12.75" x14ac:dyDescent="0.2">
      <c r="A906" s="12"/>
      <c r="B906" s="8"/>
    </row>
    <row r="907" spans="1:2" ht="12.75" x14ac:dyDescent="0.2">
      <c r="A907" s="12"/>
      <c r="B907" s="8"/>
    </row>
    <row r="908" spans="1:2" ht="12.75" x14ac:dyDescent="0.2">
      <c r="A908" s="12"/>
      <c r="B908" s="8"/>
    </row>
    <row r="909" spans="1:2" ht="12.75" x14ac:dyDescent="0.2">
      <c r="A909" s="12"/>
      <c r="B909" s="8"/>
    </row>
    <row r="910" spans="1:2" ht="12.75" x14ac:dyDescent="0.2">
      <c r="A910" s="12"/>
      <c r="B910" s="8"/>
    </row>
    <row r="911" spans="1:2" ht="12.75" x14ac:dyDescent="0.2">
      <c r="A911" s="12"/>
      <c r="B911" s="8"/>
    </row>
    <row r="912" spans="1:2" ht="12.75" x14ac:dyDescent="0.2">
      <c r="A912" s="12"/>
      <c r="B912" s="8"/>
    </row>
    <row r="913" spans="1:2" ht="12.75" x14ac:dyDescent="0.2">
      <c r="A913" s="12"/>
      <c r="B913" s="8"/>
    </row>
    <row r="914" spans="1:2" ht="12.75" x14ac:dyDescent="0.2">
      <c r="A914" s="12"/>
      <c r="B914" s="8"/>
    </row>
    <row r="915" spans="1:2" ht="12.75" x14ac:dyDescent="0.2">
      <c r="A915" s="12"/>
      <c r="B915" s="8"/>
    </row>
    <row r="916" spans="1:2" ht="12.75" x14ac:dyDescent="0.2">
      <c r="A916" s="12"/>
      <c r="B916" s="8"/>
    </row>
    <row r="917" spans="1:2" ht="12.75" x14ac:dyDescent="0.2">
      <c r="A917" s="12"/>
      <c r="B917" s="8"/>
    </row>
    <row r="918" spans="1:2" ht="12.75" x14ac:dyDescent="0.2">
      <c r="A918" s="12"/>
      <c r="B918" s="8"/>
    </row>
    <row r="919" spans="1:2" ht="12.75" x14ac:dyDescent="0.2">
      <c r="A919" s="12"/>
      <c r="B919" s="8"/>
    </row>
    <row r="920" spans="1:2" ht="12.75" x14ac:dyDescent="0.2">
      <c r="A920" s="12"/>
      <c r="B920" s="8"/>
    </row>
    <row r="921" spans="1:2" ht="12.75" x14ac:dyDescent="0.2">
      <c r="A921" s="12"/>
      <c r="B921" s="8"/>
    </row>
    <row r="922" spans="1:2" ht="12.75" x14ac:dyDescent="0.2">
      <c r="A922" s="12"/>
      <c r="B922" s="8"/>
    </row>
    <row r="923" spans="1:2" ht="12.75" x14ac:dyDescent="0.2">
      <c r="A923" s="12"/>
      <c r="B923" s="8"/>
    </row>
    <row r="924" spans="1:2" ht="12.75" x14ac:dyDescent="0.2">
      <c r="A924" s="12"/>
      <c r="B924" s="8"/>
    </row>
    <row r="925" spans="1:2" ht="12.75" x14ac:dyDescent="0.2">
      <c r="A925" s="12"/>
      <c r="B925" s="8"/>
    </row>
    <row r="926" spans="1:2" ht="12.75" x14ac:dyDescent="0.2">
      <c r="A926" s="12"/>
      <c r="B926" s="8"/>
    </row>
    <row r="927" spans="1:2" ht="12.75" x14ac:dyDescent="0.2">
      <c r="A927" s="12"/>
      <c r="B927" s="8"/>
    </row>
    <row r="928" spans="1:2" ht="12.75" x14ac:dyDescent="0.2">
      <c r="A928" s="12"/>
      <c r="B928" s="8"/>
    </row>
    <row r="929" spans="1:2" ht="12.75" x14ac:dyDescent="0.2">
      <c r="A929" s="12"/>
      <c r="B929" s="8"/>
    </row>
    <row r="930" spans="1:2" ht="12.75" x14ac:dyDescent="0.2">
      <c r="A930" s="12"/>
      <c r="B930" s="8"/>
    </row>
    <row r="931" spans="1:2" ht="12.75" x14ac:dyDescent="0.2">
      <c r="A931" s="12"/>
      <c r="B931" s="8"/>
    </row>
    <row r="932" spans="1:2" ht="12.75" x14ac:dyDescent="0.2">
      <c r="A932" s="12"/>
      <c r="B932" s="8"/>
    </row>
    <row r="933" spans="1:2" ht="12.75" x14ac:dyDescent="0.2">
      <c r="A933" s="12"/>
      <c r="B933" s="8"/>
    </row>
    <row r="934" spans="1:2" ht="12.75" x14ac:dyDescent="0.2">
      <c r="A934" s="12"/>
      <c r="B934" s="8"/>
    </row>
    <row r="935" spans="1:2" ht="12.75" x14ac:dyDescent="0.2">
      <c r="A935" s="12"/>
      <c r="B935" s="8"/>
    </row>
    <row r="936" spans="1:2" ht="12.75" x14ac:dyDescent="0.2">
      <c r="A936" s="12"/>
      <c r="B936" s="8"/>
    </row>
    <row r="937" spans="1:2" ht="12.75" x14ac:dyDescent="0.2">
      <c r="A937" s="12"/>
      <c r="B937" s="8"/>
    </row>
    <row r="938" spans="1:2" ht="12.75" x14ac:dyDescent="0.2">
      <c r="A938" s="12"/>
      <c r="B938" s="8"/>
    </row>
    <row r="939" spans="1:2" ht="12.75" x14ac:dyDescent="0.2">
      <c r="A939" s="12"/>
      <c r="B939" s="8"/>
    </row>
    <row r="940" spans="1:2" ht="12.75" x14ac:dyDescent="0.2">
      <c r="A940" s="12"/>
      <c r="B940" s="8"/>
    </row>
    <row r="941" spans="1:2" ht="12.75" x14ac:dyDescent="0.2">
      <c r="A941" s="12"/>
      <c r="B941" s="8"/>
    </row>
    <row r="942" spans="1:2" ht="12.75" x14ac:dyDescent="0.2">
      <c r="A942" s="12"/>
      <c r="B942" s="8"/>
    </row>
    <row r="943" spans="1:2" ht="12.75" x14ac:dyDescent="0.2">
      <c r="A943" s="12"/>
      <c r="B943" s="8"/>
    </row>
    <row r="944" spans="1:2" ht="12.75" x14ac:dyDescent="0.2">
      <c r="A944" s="12"/>
      <c r="B944" s="8"/>
    </row>
    <row r="945" spans="1:2" ht="12.75" x14ac:dyDescent="0.2">
      <c r="A945" s="12"/>
      <c r="B945" s="8"/>
    </row>
    <row r="946" spans="1:2" ht="12.75" x14ac:dyDescent="0.2">
      <c r="A946" s="12"/>
      <c r="B946" s="8"/>
    </row>
    <row r="947" spans="1:2" ht="12.75" x14ac:dyDescent="0.2">
      <c r="A947" s="12"/>
      <c r="B947" s="8"/>
    </row>
    <row r="948" spans="1:2" ht="12.75" x14ac:dyDescent="0.2">
      <c r="A948" s="12"/>
      <c r="B948" s="8"/>
    </row>
    <row r="949" spans="1:2" ht="12.75" x14ac:dyDescent="0.2">
      <c r="A949" s="12"/>
      <c r="B949" s="8"/>
    </row>
    <row r="950" spans="1:2" ht="12.75" x14ac:dyDescent="0.2">
      <c r="A950" s="12"/>
      <c r="B950" s="8"/>
    </row>
    <row r="951" spans="1:2" ht="12.75" x14ac:dyDescent="0.2">
      <c r="A951" s="12"/>
      <c r="B951" s="8"/>
    </row>
    <row r="952" spans="1:2" ht="12.75" x14ac:dyDescent="0.2">
      <c r="A952" s="12"/>
      <c r="B952" s="8"/>
    </row>
    <row r="953" spans="1:2" ht="12.75" x14ac:dyDescent="0.2">
      <c r="A953" s="12"/>
      <c r="B953" s="8"/>
    </row>
    <row r="954" spans="1:2" ht="12.75" x14ac:dyDescent="0.2">
      <c r="A954" s="12"/>
      <c r="B954" s="8"/>
    </row>
    <row r="955" spans="1:2" ht="12.75" x14ac:dyDescent="0.2">
      <c r="A955" s="12"/>
      <c r="B955" s="8"/>
    </row>
    <row r="956" spans="1:2" ht="12.75" x14ac:dyDescent="0.2">
      <c r="A956" s="12"/>
      <c r="B956" s="8"/>
    </row>
    <row r="957" spans="1:2" ht="12.75" x14ac:dyDescent="0.2">
      <c r="A957" s="12"/>
      <c r="B957" s="8"/>
    </row>
    <row r="958" spans="1:2" ht="12.75" x14ac:dyDescent="0.2">
      <c r="A958" s="12"/>
      <c r="B958" s="8"/>
    </row>
    <row r="959" spans="1:2" ht="12.75" x14ac:dyDescent="0.2">
      <c r="A959" s="12"/>
      <c r="B959" s="8"/>
    </row>
    <row r="960" spans="1:2" ht="12.75" x14ac:dyDescent="0.2">
      <c r="A960" s="12"/>
      <c r="B960" s="8"/>
    </row>
    <row r="961" spans="1:2" ht="12.75" x14ac:dyDescent="0.2">
      <c r="A961" s="12"/>
      <c r="B961" s="8"/>
    </row>
    <row r="962" spans="1:2" ht="12.75" x14ac:dyDescent="0.2">
      <c r="A962" s="12"/>
      <c r="B962" s="8"/>
    </row>
    <row r="963" spans="1:2" ht="12.75" x14ac:dyDescent="0.2">
      <c r="A963" s="12"/>
      <c r="B963" s="8"/>
    </row>
    <row r="964" spans="1:2" ht="12.75" x14ac:dyDescent="0.2">
      <c r="A964" s="12"/>
      <c r="B964" s="8"/>
    </row>
    <row r="965" spans="1:2" ht="12.75" x14ac:dyDescent="0.2">
      <c r="A965" s="12"/>
      <c r="B965" s="8"/>
    </row>
    <row r="966" spans="1:2" ht="12.75" x14ac:dyDescent="0.2">
      <c r="A966" s="12"/>
      <c r="B966" s="8"/>
    </row>
    <row r="967" spans="1:2" ht="12.75" x14ac:dyDescent="0.2">
      <c r="A967" s="12"/>
      <c r="B967" s="8"/>
    </row>
    <row r="968" spans="1:2" ht="12.75" x14ac:dyDescent="0.2">
      <c r="A968" s="12"/>
      <c r="B968" s="8"/>
    </row>
    <row r="969" spans="1:2" ht="12.75" x14ac:dyDescent="0.2">
      <c r="A969" s="12"/>
      <c r="B969" s="8"/>
    </row>
    <row r="970" spans="1:2" ht="12.75" x14ac:dyDescent="0.2">
      <c r="A970" s="12"/>
      <c r="B970" s="8"/>
    </row>
    <row r="971" spans="1:2" ht="12.75" x14ac:dyDescent="0.2">
      <c r="A971" s="12"/>
      <c r="B971" s="8"/>
    </row>
    <row r="972" spans="1:2" ht="12.75" x14ac:dyDescent="0.2">
      <c r="A972" s="12"/>
      <c r="B972" s="8"/>
    </row>
    <row r="973" spans="1:2" ht="12.75" x14ac:dyDescent="0.2">
      <c r="A973" s="12"/>
      <c r="B973" s="8"/>
    </row>
    <row r="974" spans="1:2" ht="12.75" x14ac:dyDescent="0.2">
      <c r="A974" s="12"/>
      <c r="B974" s="8"/>
    </row>
    <row r="975" spans="1:2" ht="12.75" x14ac:dyDescent="0.2">
      <c r="A975" s="12"/>
      <c r="B975" s="8"/>
    </row>
    <row r="976" spans="1:2" ht="12.75" x14ac:dyDescent="0.2">
      <c r="A976" s="12"/>
      <c r="B976" s="8"/>
    </row>
    <row r="977" spans="1:2" ht="12.75" x14ac:dyDescent="0.2">
      <c r="A977" s="12"/>
      <c r="B977" s="8"/>
    </row>
    <row r="978" spans="1:2" ht="12.75" x14ac:dyDescent="0.2">
      <c r="A978" s="12"/>
      <c r="B978" s="8"/>
    </row>
    <row r="979" spans="1:2" ht="12.75" x14ac:dyDescent="0.2">
      <c r="A979" s="12"/>
      <c r="B979" s="8"/>
    </row>
    <row r="980" spans="1:2" ht="12.75" x14ac:dyDescent="0.2">
      <c r="A980" s="12"/>
      <c r="B980" s="8"/>
    </row>
    <row r="981" spans="1:2" ht="12.75" x14ac:dyDescent="0.2">
      <c r="A981" s="12"/>
      <c r="B981" s="8"/>
    </row>
    <row r="982" spans="1:2" ht="12.75" x14ac:dyDescent="0.2">
      <c r="A982" s="12"/>
      <c r="B982" s="8"/>
    </row>
    <row r="983" spans="1:2" ht="12.75" x14ac:dyDescent="0.2">
      <c r="A983" s="12"/>
      <c r="B983" s="8"/>
    </row>
    <row r="984" spans="1:2" ht="12.75" x14ac:dyDescent="0.2">
      <c r="A984" s="12"/>
      <c r="B984" s="8"/>
    </row>
    <row r="985" spans="1:2" ht="12.75" x14ac:dyDescent="0.2">
      <c r="A985" s="12"/>
      <c r="B985" s="8"/>
    </row>
    <row r="986" spans="1:2" ht="12.75" x14ac:dyDescent="0.2">
      <c r="A986" s="12"/>
      <c r="B986" s="8"/>
    </row>
    <row r="987" spans="1:2" ht="12.75" x14ac:dyDescent="0.2">
      <c r="A987" s="12"/>
      <c r="B987" s="8"/>
    </row>
    <row r="988" spans="1:2" ht="12.75" x14ac:dyDescent="0.2">
      <c r="A988" s="12"/>
      <c r="B988" s="8"/>
    </row>
    <row r="989" spans="1:2" ht="12.75" x14ac:dyDescent="0.2">
      <c r="A989" s="12"/>
      <c r="B989" s="8"/>
    </row>
    <row r="990" spans="1:2" ht="12.75" x14ac:dyDescent="0.2">
      <c r="A990" s="12"/>
      <c r="B990" s="8"/>
    </row>
    <row r="991" spans="1:2" ht="12.75" x14ac:dyDescent="0.2">
      <c r="A991" s="12"/>
      <c r="B991" s="8"/>
    </row>
    <row r="992" spans="1:2" ht="12.75" x14ac:dyDescent="0.2">
      <c r="A992" s="12"/>
      <c r="B992" s="8"/>
    </row>
    <row r="993" spans="1:2" ht="12.75" x14ac:dyDescent="0.2">
      <c r="A993" s="12"/>
      <c r="B993" s="8"/>
    </row>
    <row r="994" spans="1:2" ht="12.75" x14ac:dyDescent="0.2">
      <c r="A994" s="12"/>
      <c r="B994" s="8"/>
    </row>
    <row r="995" spans="1:2" ht="12.75" x14ac:dyDescent="0.2">
      <c r="A995" s="12"/>
      <c r="B995" s="8"/>
    </row>
    <row r="996" spans="1:2" ht="12.75" x14ac:dyDescent="0.2">
      <c r="A996" s="12"/>
      <c r="B996" s="8"/>
    </row>
    <row r="997" spans="1:2" ht="12.75" x14ac:dyDescent="0.2">
      <c r="A997" s="12"/>
      <c r="B997" s="8"/>
    </row>
    <row r="998" spans="1:2" ht="12.75" x14ac:dyDescent="0.2">
      <c r="A998" s="12"/>
      <c r="B998" s="8"/>
    </row>
    <row r="999" spans="1:2" ht="12.75" x14ac:dyDescent="0.2">
      <c r="A999" s="12"/>
      <c r="B999" s="8"/>
    </row>
    <row r="1000" spans="1:2" ht="12.75" x14ac:dyDescent="0.2">
      <c r="A1000" s="12"/>
      <c r="B1000" s="8"/>
    </row>
    <row r="1001" spans="1:2" ht="12.75" x14ac:dyDescent="0.2">
      <c r="A1001" s="12"/>
      <c r="B1001" s="8"/>
    </row>
  </sheetData>
  <phoneticPr fontId="21" type="noConversion"/>
  <conditionalFormatting sqref="C3:EJ140">
    <cfRule type="expression" dxfId="0" priority="1">
      <formula>C3=$B$1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31"/>
  <sheetViews>
    <sheetView workbookViewId="0"/>
  </sheetViews>
  <sheetFormatPr defaultColWidth="12.5703125" defaultRowHeight="15.75" customHeight="1" x14ac:dyDescent="0.2"/>
  <cols>
    <col min="1" max="1" width="2.28515625" customWidth="1"/>
    <col min="2" max="2" width="3.5703125" customWidth="1"/>
    <col min="3" max="3" width="3.42578125" customWidth="1"/>
    <col min="4" max="4" width="16" customWidth="1"/>
    <col min="5" max="5" width="3.5703125" customWidth="1"/>
    <col min="6" max="6" width="3.28515625" customWidth="1"/>
    <col min="7" max="7" width="13.140625" customWidth="1"/>
    <col min="8" max="8" width="3.5703125" customWidth="1"/>
    <col min="9" max="9" width="3.28515625" customWidth="1"/>
    <col min="10" max="10" width="12.28515625" customWidth="1"/>
  </cols>
  <sheetData>
    <row r="1" spans="1:16" ht="6" customHeight="1" x14ac:dyDescent="0.2">
      <c r="A1" s="15"/>
      <c r="B1" s="17"/>
      <c r="C1" s="17"/>
      <c r="D1" s="17"/>
      <c r="E1" s="17"/>
      <c r="F1" s="17"/>
      <c r="G1" s="17"/>
      <c r="H1" s="17"/>
      <c r="I1" s="17"/>
      <c r="J1" s="17"/>
      <c r="L1" s="12"/>
      <c r="M1" s="12"/>
      <c r="N1" s="12"/>
      <c r="O1" s="12"/>
      <c r="P1" s="12"/>
    </row>
    <row r="2" spans="1:16" ht="21" customHeight="1" x14ac:dyDescent="0.25">
      <c r="A2" s="15"/>
      <c r="B2" s="81" t="s">
        <v>143</v>
      </c>
      <c r="C2" s="82"/>
      <c r="D2" s="82"/>
      <c r="E2" s="82"/>
      <c r="F2" s="82"/>
      <c r="G2" s="82"/>
      <c r="H2" s="82"/>
      <c r="I2" s="82"/>
      <c r="J2" s="83"/>
      <c r="L2" s="12"/>
      <c r="M2" s="12"/>
      <c r="N2" s="12"/>
      <c r="O2" s="12"/>
      <c r="P2" s="12"/>
    </row>
    <row r="3" spans="1:16" ht="12.75" x14ac:dyDescent="0.2">
      <c r="A3" s="15"/>
      <c r="B3" s="84" t="s">
        <v>144</v>
      </c>
      <c r="C3" s="85"/>
      <c r="D3" s="86"/>
      <c r="E3" s="84" t="s">
        <v>1</v>
      </c>
      <c r="F3" s="85"/>
      <c r="G3" s="86"/>
      <c r="H3" s="87" t="s">
        <v>2</v>
      </c>
      <c r="I3" s="85"/>
      <c r="J3" s="88"/>
      <c r="L3" s="12" t="s">
        <v>145</v>
      </c>
      <c r="M3" s="12"/>
      <c r="N3" s="12"/>
      <c r="O3" s="12"/>
      <c r="P3" s="12"/>
    </row>
    <row r="4" spans="1:16" ht="12.75" x14ac:dyDescent="0.2">
      <c r="A4" s="15"/>
      <c r="B4" s="18">
        <f t="array" ref="B4">INDEX(PalData,MATCH(D4,PalNames,0)+1,MATCH("Image",PalData_Header,0))</f>
        <v>0</v>
      </c>
      <c r="C4" s="3">
        <f t="array" ref="C4">INDEX(PalData,MATCH(D4,PalNames,0)+1,MATCH("ZukanIndex",PalData_Header,0))</f>
        <v>85</v>
      </c>
      <c r="D4" s="4" t="s">
        <v>25</v>
      </c>
      <c r="E4" s="18">
        <f t="array" ref="E4">INDEX(PalData,MATCH(G4,PalNames,0)+1,MATCH("Image",PalData_Header,0))</f>
        <v>0</v>
      </c>
      <c r="F4" s="3">
        <f t="array" ref="F4">INDEX(PalData,MATCH(G4,PalNames,0)+1,MATCH("ZukanIndex",PalData_Header,0))</f>
        <v>85</v>
      </c>
      <c r="G4" s="19" t="s">
        <v>24</v>
      </c>
      <c r="H4" s="3">
        <f t="array" ref="H4">INDEX(PalData,MATCH(J4,PalNames,0)+1,MATCH("Image",PalData_Header,0))</f>
        <v>0</v>
      </c>
      <c r="I4" s="3">
        <f t="array" ref="I4">INDEX(PalData,MATCH(J4,PalNames,0)+1,MATCH("ZukanIndex",PalData_Header,0))</f>
        <v>7</v>
      </c>
      <c r="J4" s="20" t="s">
        <v>70</v>
      </c>
      <c r="L4" s="2" t="s">
        <v>3</v>
      </c>
    </row>
    <row r="5" spans="1:16" ht="12.75" x14ac:dyDescent="0.2">
      <c r="A5" s="15"/>
      <c r="B5" s="21">
        <f t="array" ref="B5">INDEX(PalData,MATCH(D5,PalNames,0)+1,MATCH("Image",PalData_Header,0))</f>
        <v>0</v>
      </c>
      <c r="C5" s="5">
        <f t="array" ref="C5">INDEX(PalData,MATCH(D5,PalNames,0)+1,MATCH("ZukanIndex",PalData_Header,0))</f>
        <v>40</v>
      </c>
      <c r="D5" s="6" t="s">
        <v>21</v>
      </c>
      <c r="E5" s="21">
        <f t="array" ref="E5">INDEX(PalData,MATCH(G5,PalNames,0)+1,MATCH("Image",PalData_Header,0))</f>
        <v>0</v>
      </c>
      <c r="F5" s="5">
        <f t="array" ref="F5">INDEX(PalData,MATCH(G5,PalNames,0)+1,MATCH("ZukanIndex",PalData_Header,0))</f>
        <v>40</v>
      </c>
      <c r="G5" s="22" t="s">
        <v>19</v>
      </c>
      <c r="H5" s="5">
        <f t="array" ref="H5">INDEX(PalData,MATCH(J5,PalNames,0)+1,MATCH("Image",PalData_Header,0))</f>
        <v>0</v>
      </c>
      <c r="I5" s="5">
        <f t="array" ref="I5">INDEX(PalData,MATCH(J5,PalNames,0)+1,MATCH("ZukanIndex",PalData_Header,0))</f>
        <v>66</v>
      </c>
      <c r="J5" s="23" t="s">
        <v>125</v>
      </c>
      <c r="L5" s="2" t="s">
        <v>36</v>
      </c>
    </row>
    <row r="6" spans="1:16" ht="12.75" x14ac:dyDescent="0.2">
      <c r="A6" s="15"/>
      <c r="B6" s="18">
        <f t="array" ref="B6">INDEX(PalData,MATCH(D6,PalNames,0)+1,MATCH("Image",PalData_Header,0))</f>
        <v>0</v>
      </c>
      <c r="C6" s="3">
        <f t="array" ref="C6">INDEX(PalData,MATCH(D6,PalNames,0)+1,MATCH("ZukanIndex",PalData_Header,0))</f>
        <v>24</v>
      </c>
      <c r="D6" s="4" t="s">
        <v>89</v>
      </c>
      <c r="E6" s="18">
        <f t="array" ref="E6">INDEX(PalData,MATCH(G6,PalNames,0)+1,MATCH("Image",PalData_Header,0))</f>
        <v>0</v>
      </c>
      <c r="F6" s="3">
        <f t="array" ref="F6">INDEX(PalData,MATCH(G6,PalNames,0)+1,MATCH("ZukanIndex",PalData_Header,0))</f>
        <v>24</v>
      </c>
      <c r="G6" s="19" t="s">
        <v>88</v>
      </c>
      <c r="H6" s="3">
        <f t="array" ref="H6">INDEX(PalData,MATCH(J6,PalNames,0)+1,MATCH("Image",PalData_Header,0))</f>
        <v>0</v>
      </c>
      <c r="I6" s="3">
        <f t="array" ref="I6">INDEX(PalData,MATCH(J6,PalNames,0)+1,MATCH("ZukanIndex",PalData_Header,0))</f>
        <v>10</v>
      </c>
      <c r="J6" s="20" t="s">
        <v>73</v>
      </c>
      <c r="L6" s="2" t="s">
        <v>33</v>
      </c>
    </row>
    <row r="7" spans="1:16" ht="12.75" x14ac:dyDescent="0.2">
      <c r="A7" s="15"/>
      <c r="B7" s="21">
        <f t="array" ref="B7">INDEX(PalData,MATCH(D7,PalNames,0)+1,MATCH("Image",PalData_Header,0))</f>
        <v>0</v>
      </c>
      <c r="C7" s="5">
        <f t="array" ref="C7">INDEX(PalData,MATCH(D7,PalNames,0)+1,MATCH("ZukanIndex",PalData_Header,0))</f>
        <v>71</v>
      </c>
      <c r="D7" s="6" t="s">
        <v>49</v>
      </c>
      <c r="E7" s="21">
        <f t="array" ref="E7">INDEX(PalData,MATCH(G7,PalNames,0)+1,MATCH("Image",PalData_Header,0))</f>
        <v>0</v>
      </c>
      <c r="F7" s="5">
        <f t="array" ref="F7">INDEX(PalData,MATCH(G7,PalNames,0)+1,MATCH("ZukanIndex",PalData_Header,0))</f>
        <v>71</v>
      </c>
      <c r="G7" s="22" t="s">
        <v>48</v>
      </c>
      <c r="H7" s="5">
        <f t="array" ref="H7">INDEX(PalData,MATCH(J7,PalNames,0)+1,MATCH("Image",PalData_Header,0))</f>
        <v>0</v>
      </c>
      <c r="I7" s="5">
        <f t="array" ref="I7">INDEX(PalData,MATCH(J7,PalNames,0)+1,MATCH("ZukanIndex",PalData_Header,0))</f>
        <v>57</v>
      </c>
      <c r="J7" s="23" t="s">
        <v>37</v>
      </c>
      <c r="L7" s="2" t="s">
        <v>34</v>
      </c>
    </row>
    <row r="8" spans="1:16" ht="12.75" x14ac:dyDescent="0.2">
      <c r="A8" s="15"/>
      <c r="B8" s="18">
        <f t="array" ref="B8">INDEX(PalData,MATCH(D8,PalNames,0)+1,MATCH("Image",PalData_Header,0))</f>
        <v>0</v>
      </c>
      <c r="C8" s="3">
        <f t="array" ref="C8">INDEX(PalData,MATCH(D8,PalNames,0)+1,MATCH("ZukanIndex",PalData_Header,0))</f>
        <v>37</v>
      </c>
      <c r="D8" s="4" t="s">
        <v>104</v>
      </c>
      <c r="E8" s="18">
        <f t="array" ref="E8">INDEX(PalData,MATCH(G8,PalNames,0)+1,MATCH("Image",PalData_Header,0))</f>
        <v>0</v>
      </c>
      <c r="F8" s="3">
        <f t="array" ref="F8">INDEX(PalData,MATCH(G8,PalNames,0)+1,MATCH("ZukanIndex",PalData_Header,0))</f>
        <v>37</v>
      </c>
      <c r="G8" s="19" t="s">
        <v>103</v>
      </c>
      <c r="H8" s="3">
        <f t="array" ref="H8">INDEX(PalData,MATCH(J8,PalNames,0)+1,MATCH("Image",PalData_Header,0))</f>
        <v>0</v>
      </c>
      <c r="I8" s="3">
        <f t="array" ref="I8">INDEX(PalData,MATCH(J8,PalNames,0)+1,MATCH("ZukanIndex",PalData_Header,0))</f>
        <v>32</v>
      </c>
      <c r="J8" s="20" t="s">
        <v>98</v>
      </c>
      <c r="L8" s="15" t="s">
        <v>14</v>
      </c>
    </row>
    <row r="9" spans="1:16" ht="12.75" x14ac:dyDescent="0.2">
      <c r="A9" s="15"/>
      <c r="B9" s="21">
        <f t="array" ref="B9">INDEX(PalData,MATCH(D9,PalNames,0)+1,MATCH("Image",PalData_Header,0))</f>
        <v>0</v>
      </c>
      <c r="C9" s="5">
        <f t="array" ref="C9">INDEX(PalData,MATCH(D9,PalNames,0)+1,MATCH("ZukanIndex",PalData_Header,0))</f>
        <v>80</v>
      </c>
      <c r="D9" s="6" t="s">
        <v>40</v>
      </c>
      <c r="E9" s="21">
        <f t="array" ref="E9">INDEX(PalData,MATCH(G9,PalNames,0)+1,MATCH("Image",PalData_Header,0))</f>
        <v>0</v>
      </c>
      <c r="F9" s="5">
        <f t="array" ref="F9">INDEX(PalData,MATCH(G9,PalNames,0)+1,MATCH("ZukanIndex",PalData_Header,0))</f>
        <v>80</v>
      </c>
      <c r="G9" s="22" t="s">
        <v>39</v>
      </c>
      <c r="H9" s="5">
        <f t="array" ref="H9">INDEX(PalData,MATCH(J9,PalNames,0)+1,MATCH("Image",PalData_Header,0))</f>
        <v>0</v>
      </c>
      <c r="I9" s="5">
        <f t="array" ref="I9">INDEX(PalData,MATCH(J9,PalNames,0)+1,MATCH("ZukanIndex",PalData_Header,0))</f>
        <v>65</v>
      </c>
      <c r="J9" s="23" t="s">
        <v>43</v>
      </c>
      <c r="L9" s="2"/>
    </row>
    <row r="10" spans="1:16" ht="12.75" x14ac:dyDescent="0.2">
      <c r="A10" s="15"/>
      <c r="B10" s="18">
        <f t="array" ref="B10">INDEX(PalData,MATCH(D10,PalNames,0)+1,MATCH("Image",PalData_Header,0))</f>
        <v>0</v>
      </c>
      <c r="C10" s="3">
        <f t="array" ref="C10">INDEX(PalData,MATCH(D10,PalNames,0)+1,MATCH("ZukanIndex",PalData_Header,0))</f>
        <v>58</v>
      </c>
      <c r="D10" s="4" t="s">
        <v>30</v>
      </c>
      <c r="E10" s="18">
        <f t="array" ref="E10">INDEX(PalData,MATCH(G10,PalNames,0)+1,MATCH("Image",PalData_Header,0))</f>
        <v>0</v>
      </c>
      <c r="F10" s="3">
        <f t="array" ref="F10">INDEX(PalData,MATCH(G10,PalNames,0)+1,MATCH("ZukanIndex",PalData_Header,0))</f>
        <v>58</v>
      </c>
      <c r="G10" s="19" t="s">
        <v>16</v>
      </c>
      <c r="H10" s="3">
        <f t="array" ref="H10">INDEX(PalData,MATCH(J10,PalNames,0)+1,MATCH("Image",PalData_Header,0))</f>
        <v>0</v>
      </c>
      <c r="I10" s="3">
        <f t="array" ref="I10">INDEX(PalData,MATCH(J10,PalNames,0)+1,MATCH("ZukanIndex",PalData_Header,0))</f>
        <v>75</v>
      </c>
      <c r="J10" s="20" t="s">
        <v>53</v>
      </c>
      <c r="L10" s="2"/>
    </row>
    <row r="11" spans="1:16" ht="12.75" x14ac:dyDescent="0.2">
      <c r="A11" s="15"/>
      <c r="B11" s="21">
        <f t="array" ref="B11">INDEX(PalData,MATCH(D11,PalNames,0)+1,MATCH("Image",PalData_Header,0))</f>
        <v>0</v>
      </c>
      <c r="C11" s="5">
        <f t="array" ref="C11">INDEX(PalData,MATCH(D11,PalNames,0)+1,MATCH("ZukanIndex",PalData_Header,0))</f>
        <v>90</v>
      </c>
      <c r="D11" s="6" t="s">
        <v>26</v>
      </c>
      <c r="E11" s="21">
        <f t="array" ref="E11">INDEX(PalData,MATCH(G11,PalNames,0)+1,MATCH("Image",PalData_Header,0))</f>
        <v>0</v>
      </c>
      <c r="F11" s="5">
        <f t="array" ref="F11">INDEX(PalData,MATCH(G11,PalNames,0)+1,MATCH("ZukanIndex",PalData_Header,0))</f>
        <v>90</v>
      </c>
      <c r="G11" s="22" t="s">
        <v>56</v>
      </c>
      <c r="H11" s="5">
        <f t="array" ref="H11">INDEX(PalData,MATCH(J11,PalNames,0)+1,MATCH("Image",PalData_Header,0))</f>
        <v>0</v>
      </c>
      <c r="I11" s="5">
        <f t="array" ref="I11">INDEX(PalData,MATCH(J11,PalNames,0)+1,MATCH("ZukanIndex",PalData_Header,0))</f>
        <v>91</v>
      </c>
      <c r="J11" s="23" t="s">
        <v>63</v>
      </c>
      <c r="L11" s="2"/>
    </row>
    <row r="12" spans="1:16" ht="12.75" x14ac:dyDescent="0.2">
      <c r="A12" s="15"/>
      <c r="B12" s="18">
        <f t="array" ref="B12">INDEX(PalData,MATCH(D12,PalNames,0)+1,MATCH("Image",PalData_Header,0))</f>
        <v>0</v>
      </c>
      <c r="C12" s="3">
        <f t="array" ref="C12">INDEX(PalData,MATCH(D12,PalNames,0)+1,MATCH("ZukanIndex",PalData_Header,0))</f>
        <v>33</v>
      </c>
      <c r="D12" s="4" t="s">
        <v>15</v>
      </c>
      <c r="E12" s="18">
        <f t="array" ref="E12">INDEX(PalData,MATCH(G12,PalNames,0)+1,MATCH("Image",PalData_Header,0))</f>
        <v>0</v>
      </c>
      <c r="F12" s="3">
        <f t="array" ref="F12">INDEX(PalData,MATCH(G12,PalNames,0)+1,MATCH("ZukanIndex",PalData_Header,0))</f>
        <v>33</v>
      </c>
      <c r="G12" s="19" t="s">
        <v>9</v>
      </c>
      <c r="H12" s="3">
        <f t="array" ref="H12">INDEX(PalData,MATCH(J12,PalNames,0)+1,MATCH("Image",PalData_Header,0))</f>
        <v>0</v>
      </c>
      <c r="I12" s="3">
        <f t="array" ref="I12">INDEX(PalData,MATCH(J12,PalNames,0)+1,MATCH("ZukanIndex",PalData_Header,0))</f>
        <v>103</v>
      </c>
      <c r="J12" s="20" t="s">
        <v>22</v>
      </c>
      <c r="L12" s="2"/>
    </row>
    <row r="13" spans="1:16" ht="12.75" x14ac:dyDescent="0.2">
      <c r="A13" s="15"/>
      <c r="B13" s="21">
        <f t="array" ref="B13">INDEX(PalData,MATCH(D13,PalNames,0)+1,MATCH("Image",PalData_Header,0))</f>
        <v>0</v>
      </c>
      <c r="C13" s="5">
        <f t="array" ref="C13">INDEX(PalData,MATCH(D13,PalNames,0)+1,MATCH("ZukanIndex",PalData_Header,0))</f>
        <v>64</v>
      </c>
      <c r="D13" s="6" t="s">
        <v>124</v>
      </c>
      <c r="E13" s="21">
        <f t="array" ref="E13">INDEX(PalData,MATCH(G13,PalNames,0)+1,MATCH("Image",PalData_Header,0))</f>
        <v>0</v>
      </c>
      <c r="F13" s="5">
        <f t="array" ref="F13">INDEX(PalData,MATCH(G13,PalNames,0)+1,MATCH("ZukanIndex",PalData_Header,0))</f>
        <v>64</v>
      </c>
      <c r="G13" s="22" t="s">
        <v>123</v>
      </c>
      <c r="H13" s="5">
        <f t="array" ref="H13">INDEX(PalData,MATCH(J13,PalNames,0)+1,MATCH("Image",PalData_Header,0))</f>
        <v>0</v>
      </c>
      <c r="I13" s="5">
        <f t="array" ref="I13">INDEX(PalData,MATCH(J13,PalNames,0)+1,MATCH("ZukanIndex",PalData_Header,0))</f>
        <v>60</v>
      </c>
      <c r="J13" s="23" t="s">
        <v>41</v>
      </c>
    </row>
    <row r="14" spans="1:16" ht="12.75" x14ac:dyDescent="0.2">
      <c r="A14" s="15"/>
      <c r="B14" s="18">
        <f t="array" ref="B14">INDEX(PalData,MATCH(D14,PalNames,0)+1,MATCH("Image",PalData_Header,0))</f>
        <v>0</v>
      </c>
      <c r="C14" s="3">
        <f t="array" ref="C14">INDEX(PalData,MATCH(D14,PalNames,0)+1,MATCH("ZukanIndex",PalData_Header,0))</f>
        <v>12</v>
      </c>
      <c r="D14" s="4" t="s">
        <v>75</v>
      </c>
      <c r="E14" s="18">
        <f t="array" ref="E14">INDEX(PalData,MATCH(G14,PalNames,0)+1,MATCH("Image",PalData_Header,0))</f>
        <v>0</v>
      </c>
      <c r="F14" s="3">
        <f t="array" ref="F14">INDEX(PalData,MATCH(G14,PalNames,0)+1,MATCH("ZukanIndex",PalData_Header,0))</f>
        <v>12</v>
      </c>
      <c r="G14" s="19" t="s">
        <v>74</v>
      </c>
      <c r="H14" s="3">
        <f t="array" ref="H14">INDEX(PalData,MATCH(J14,PalNames,0)+1,MATCH("Image",PalData_Header,0))</f>
        <v>0</v>
      </c>
      <c r="I14" s="3">
        <f t="array" ref="I14">INDEX(PalData,MATCH(J14,PalNames,0)+1,MATCH("ZukanIndex",PalData_Header,0))</f>
        <v>10</v>
      </c>
      <c r="J14" s="20" t="s">
        <v>73</v>
      </c>
    </row>
    <row r="15" spans="1:16" ht="12.75" x14ac:dyDescent="0.2">
      <c r="A15" s="15"/>
      <c r="B15" s="21">
        <f t="array" ref="B15">INDEX(PalData,MATCH(D15,PalNames,0)+1,MATCH("Image",PalData_Header,0))</f>
        <v>0</v>
      </c>
      <c r="C15" s="5">
        <f t="array" ref="C15">INDEX(PalData,MATCH(D15,PalNames,0)+1,MATCH("ZukanIndex",PalData_Header,0))</f>
        <v>110</v>
      </c>
      <c r="D15" s="6" t="s">
        <v>35</v>
      </c>
      <c r="E15" s="21">
        <f t="array" ref="E15">INDEX(PalData,MATCH(G15,PalNames,0)+1,MATCH("Image",PalData_Header,0))</f>
        <v>0</v>
      </c>
      <c r="F15" s="5">
        <f t="array" ref="F15">INDEX(PalData,MATCH(G15,PalNames,0)+1,MATCH("ZukanIndex",PalData_Header,0))</f>
        <v>110</v>
      </c>
      <c r="G15" s="22" t="s">
        <v>3</v>
      </c>
      <c r="H15" s="5">
        <f t="array" ref="H15">INDEX(PalData,MATCH(J15,PalNames,0)+1,MATCH("Image",PalData_Header,0))</f>
        <v>0</v>
      </c>
      <c r="I15" s="5">
        <f t="array" ref="I15">INDEX(PalData,MATCH(J15,PalNames,0)+1,MATCH("ZukanIndex",PalData_Header,0))</f>
        <v>97</v>
      </c>
      <c r="J15" s="23" t="s">
        <v>20</v>
      </c>
    </row>
    <row r="16" spans="1:16" ht="12.75" x14ac:dyDescent="0.2">
      <c r="A16" s="15"/>
      <c r="B16" s="18">
        <f t="array" ref="B16">INDEX(PalData,MATCH(D16,PalNames,0)+1,MATCH("Image",PalData_Header,0))</f>
        <v>0</v>
      </c>
      <c r="C16" s="3">
        <f t="array" ref="C16">INDEX(PalData,MATCH(D16,PalNames,0)+1,MATCH("ZukanIndex",PalData_Header,0))</f>
        <v>89</v>
      </c>
      <c r="D16" s="4" t="s">
        <v>28</v>
      </c>
      <c r="E16" s="18">
        <f t="array" ref="E16">INDEX(PalData,MATCH(G16,PalNames,0)+1,MATCH("Image",PalData_Header,0))</f>
        <v>0</v>
      </c>
      <c r="F16" s="3">
        <f t="array" ref="F16">INDEX(PalData,MATCH(G16,PalNames,0)+1,MATCH("ZukanIndex",PalData_Header,0))</f>
        <v>89</v>
      </c>
      <c r="G16" s="19" t="s">
        <v>61</v>
      </c>
      <c r="H16" s="3">
        <f t="array" ref="H16">INDEX(PalData,MATCH(J16,PalNames,0)+1,MATCH("Image",PalData_Header,0))</f>
        <v>0</v>
      </c>
      <c r="I16" s="3">
        <f t="array" ref="I16">INDEX(PalData,MATCH(J16,PalNames,0)+1,MATCH("ZukanIndex",PalData_Header,0))</f>
        <v>59</v>
      </c>
      <c r="J16" s="20" t="s">
        <v>119</v>
      </c>
    </row>
    <row r="17" spans="1:10" ht="12.75" x14ac:dyDescent="0.2">
      <c r="A17" s="15"/>
      <c r="B17" s="21">
        <f t="array" ref="B17">INDEX(PalData,MATCH(D17,PalNames,0)+1,MATCH("Image",PalData_Header,0))</f>
        <v>0</v>
      </c>
      <c r="C17" s="5">
        <f t="array" ref="C17">INDEX(PalData,MATCH(D17,PalNames,0)+1,MATCH("ZukanIndex",PalData_Header,0))</f>
        <v>104</v>
      </c>
      <c r="D17" s="6" t="s">
        <v>45</v>
      </c>
      <c r="E17" s="21">
        <f t="array" ref="E17">INDEX(PalData,MATCH(G17,PalNames,0)+1,MATCH("Image",PalData_Header,0))</f>
        <v>0</v>
      </c>
      <c r="F17" s="5">
        <f t="array" ref="F17">INDEX(PalData,MATCH(G17,PalNames,0)+1,MATCH("ZukanIndex",PalData_Header,0))</f>
        <v>104</v>
      </c>
      <c r="G17" s="22" t="s">
        <v>7</v>
      </c>
      <c r="H17" s="5">
        <f t="array" ref="H17">INDEX(PalData,MATCH(J17,PalNames,0)+1,MATCH("Image",PalData_Header,0))</f>
        <v>0</v>
      </c>
      <c r="I17" s="5">
        <f t="array" ref="I17">INDEX(PalData,MATCH(J17,PalNames,0)+1,MATCH("ZukanIndex",PalData_Header,0))</f>
        <v>99</v>
      </c>
      <c r="J17" s="23" t="s">
        <v>6</v>
      </c>
    </row>
    <row r="18" spans="1:10" ht="12.75" x14ac:dyDescent="0.2">
      <c r="A18" s="15"/>
      <c r="B18" s="18">
        <f t="array" ref="B18">INDEX(PalData,MATCH(D18,PalNames,0)+1,MATCH("Image",PalData_Header,0))</f>
        <v>0</v>
      </c>
      <c r="C18" s="3">
        <f t="array" ref="C18">INDEX(PalData,MATCH(D18,PalNames,0)+1,MATCH("ZukanIndex",PalData_Header,0))</f>
        <v>45</v>
      </c>
      <c r="D18" s="4" t="s">
        <v>110</v>
      </c>
      <c r="E18" s="18">
        <f t="array" ref="E18">INDEX(PalData,MATCH(G18,PalNames,0)+1,MATCH("Image",PalData_Header,0))</f>
        <v>0</v>
      </c>
      <c r="F18" s="3">
        <f t="array" ref="F18">INDEX(PalData,MATCH(G18,PalNames,0)+1,MATCH("ZukanIndex",PalData_Header,0))</f>
        <v>45</v>
      </c>
      <c r="G18" s="19" t="s">
        <v>109</v>
      </c>
      <c r="H18" s="3">
        <f t="array" ref="H18">INDEX(PalData,MATCH(J18,PalNames,0)+1,MATCH("Image",PalData_Header,0))</f>
        <v>0</v>
      </c>
      <c r="I18" s="3">
        <f t="array" ref="I18">INDEX(PalData,MATCH(J18,PalNames,0)+1,MATCH("ZukanIndex",PalData_Header,0))</f>
        <v>70</v>
      </c>
      <c r="J18" s="20" t="s">
        <v>128</v>
      </c>
    </row>
    <row r="19" spans="1:10" ht="12.75" x14ac:dyDescent="0.2">
      <c r="A19" s="15"/>
      <c r="B19" s="21">
        <f t="array" ref="B19">INDEX(PalData,MATCH(D19,PalNames,0)+1,MATCH("Image",PalData_Header,0))</f>
        <v>0</v>
      </c>
      <c r="C19" s="5">
        <f t="array" ref="C19">INDEX(PalData,MATCH(D19,PalNames,0)+1,MATCH("ZukanIndex",PalData_Header,0))</f>
        <v>84</v>
      </c>
      <c r="D19" s="6" t="s">
        <v>60</v>
      </c>
      <c r="E19" s="21">
        <f t="array" ref="E19">INDEX(PalData,MATCH(G19,PalNames,0)+1,MATCH("Image",PalData_Header,0))</f>
        <v>0</v>
      </c>
      <c r="F19" s="5">
        <f t="array" ref="F19">INDEX(PalData,MATCH(G19,PalNames,0)+1,MATCH("ZukanIndex",PalData_Header,0))</f>
        <v>84</v>
      </c>
      <c r="G19" s="22" t="s">
        <v>59</v>
      </c>
      <c r="H19" s="5">
        <f t="array" ref="H19">INDEX(PalData,MATCH(J19,PalNames,0)+1,MATCH("Image",PalData_Header,0))</f>
        <v>0</v>
      </c>
      <c r="I19" s="5">
        <f t="array" ref="I19">INDEX(PalData,MATCH(J19,PalNames,0)+1,MATCH("ZukanIndex",PalData_Header,0))</f>
        <v>94</v>
      </c>
      <c r="J19" s="23" t="s">
        <v>138</v>
      </c>
    </row>
    <row r="20" spans="1:10" ht="12.75" x14ac:dyDescent="0.2">
      <c r="A20" s="15"/>
      <c r="B20" s="18">
        <f t="array" ref="B20">INDEX(PalData,MATCH(D20,PalNames,0)+1,MATCH("Image",PalData_Header,0))</f>
        <v>0</v>
      </c>
      <c r="C20" s="3">
        <f t="array" ref="C20">INDEX(PalData,MATCH(D20,PalNames,0)+1,MATCH("ZukanIndex",PalData_Header,0))</f>
        <v>48</v>
      </c>
      <c r="D20" s="4" t="s">
        <v>114</v>
      </c>
      <c r="E20" s="18">
        <f t="array" ref="E20">INDEX(PalData,MATCH(G20,PalNames,0)+1,MATCH("Image",PalData_Header,0))</f>
        <v>0</v>
      </c>
      <c r="F20" s="3">
        <f t="array" ref="F20">INDEX(PalData,MATCH(G20,PalNames,0)+1,MATCH("ZukanIndex",PalData_Header,0))</f>
        <v>48</v>
      </c>
      <c r="G20" s="19" t="s">
        <v>113</v>
      </c>
      <c r="H20" s="3">
        <f t="array" ref="H20">INDEX(PalData,MATCH(J20,PalNames,0)+1,MATCH("Image",PalData_Header,0))</f>
        <v>0</v>
      </c>
      <c r="I20" s="3">
        <f t="array" ref="I20">INDEX(PalData,MATCH(J20,PalNames,0)+1,MATCH("ZukanIndex",PalData_Header,0))</f>
        <v>22</v>
      </c>
      <c r="J20" s="20" t="s">
        <v>86</v>
      </c>
    </row>
    <row r="21" spans="1:10" ht="12.75" x14ac:dyDescent="0.2">
      <c r="A21" s="15"/>
      <c r="B21" s="21">
        <f t="array" ref="B21">INDEX(PalData,MATCH(D21,PalNames,0)+1,MATCH("Image",PalData_Header,0))</f>
        <v>0</v>
      </c>
      <c r="C21" s="5">
        <f t="array" ref="C21">INDEX(PalData,MATCH(D21,PalNames,0)+1,MATCH("ZukanIndex",PalData_Header,0))</f>
        <v>86</v>
      </c>
      <c r="D21" s="6" t="s">
        <v>135</v>
      </c>
      <c r="E21" s="21">
        <f t="array" ref="E21">INDEX(PalData,MATCH(G21,PalNames,0)+1,MATCH("Image",PalData_Header,0))</f>
        <v>0</v>
      </c>
      <c r="F21" s="5">
        <f t="array" ref="F21">INDEX(PalData,MATCH(G21,PalNames,0)+1,MATCH("ZukanIndex",PalData_Header,0))</f>
        <v>86</v>
      </c>
      <c r="G21" s="22" t="s">
        <v>134</v>
      </c>
      <c r="H21" s="5">
        <f t="array" ref="H21">INDEX(PalData,MATCH(J21,PalNames,0)+1,MATCH("Image",PalData_Header,0))</f>
        <v>0</v>
      </c>
      <c r="I21" s="5">
        <f t="array" ref="I21">INDEX(PalData,MATCH(J21,PalNames,0)+1,MATCH("ZukanIndex",PalData_Header,0))</f>
        <v>6</v>
      </c>
      <c r="J21" s="23" t="s">
        <v>69</v>
      </c>
    </row>
    <row r="22" spans="1:10" ht="12.75" x14ac:dyDescent="0.2">
      <c r="A22" s="15"/>
      <c r="B22" s="18">
        <f t="array" ref="B22">INDEX(PalData,MATCH(D22,PalNames,0)+1,MATCH("Image",PalData_Header,0))</f>
        <v>0</v>
      </c>
      <c r="C22" s="3">
        <f t="array" ref="C22">INDEX(PalData,MATCH(D22,PalNames,0)+1,MATCH("ZukanIndex",PalData_Header,0))</f>
        <v>65</v>
      </c>
      <c r="D22" s="4" t="s">
        <v>46</v>
      </c>
      <c r="E22" s="18">
        <f t="array" ref="E22">INDEX(PalData,MATCH(G22,PalNames,0)+1,MATCH("Image",PalData_Header,0))</f>
        <v>0</v>
      </c>
      <c r="F22" s="3">
        <f t="array" ref="F22">INDEX(PalData,MATCH(G22,PalNames,0)+1,MATCH("ZukanIndex",PalData_Header,0))</f>
        <v>65</v>
      </c>
      <c r="G22" s="19" t="s">
        <v>43</v>
      </c>
      <c r="H22" s="3">
        <f t="array" ref="H22">INDEX(PalData,MATCH(J22,PalNames,0)+1,MATCH("Image",PalData_Header,0))</f>
        <v>0</v>
      </c>
      <c r="I22" s="3">
        <f t="array" ref="I22">INDEX(PalData,MATCH(J22,PalNames,0)+1,MATCH("ZukanIndex",PalData_Header,0))</f>
        <v>43</v>
      </c>
      <c r="J22" s="20" t="s">
        <v>107</v>
      </c>
    </row>
    <row r="23" spans="1:10" ht="12.75" x14ac:dyDescent="0.2">
      <c r="A23" s="15"/>
      <c r="B23" s="21">
        <f t="array" ref="B23">INDEX(PalData,MATCH(D23,PalNames,0)+1,MATCH("Image",PalData_Header,0))</f>
        <v>0</v>
      </c>
      <c r="C23" s="5">
        <f t="array" ref="C23">INDEX(PalData,MATCH(D23,PalNames,0)+1,MATCH("ZukanIndex",PalData_Header,0))</f>
        <v>31</v>
      </c>
      <c r="D23" s="6" t="s">
        <v>97</v>
      </c>
      <c r="E23" s="21">
        <f t="array" ref="E23">INDEX(PalData,MATCH(G23,PalNames,0)+1,MATCH("Image",PalData_Header,0))</f>
        <v>0</v>
      </c>
      <c r="F23" s="5">
        <f t="array" ref="F23">INDEX(PalData,MATCH(G23,PalNames,0)+1,MATCH("ZukanIndex",PalData_Header,0))</f>
        <v>31</v>
      </c>
      <c r="G23" s="22" t="s">
        <v>96</v>
      </c>
      <c r="H23" s="5">
        <f t="array" ref="H23">INDEX(PalData,MATCH(J23,PalNames,0)+1,MATCH("Image",PalData_Header,0))</f>
        <v>0</v>
      </c>
      <c r="I23" s="5">
        <f t="array" ref="I23">INDEX(PalData,MATCH(J23,PalNames,0)+1,MATCH("ZukanIndex",PalData_Header,0))</f>
        <v>9</v>
      </c>
      <c r="J23" s="23" t="s">
        <v>72</v>
      </c>
    </row>
    <row r="24" spans="1:10" ht="12.75" x14ac:dyDescent="0.2">
      <c r="A24" s="15"/>
      <c r="B24" s="18">
        <f t="array" ref="B24">INDEX(PalData,MATCH(D24,PalNames,0)+1,MATCH("Image",PalData_Header,0))</f>
        <v>0</v>
      </c>
      <c r="C24" s="3">
        <f t="array" ref="C24">INDEX(PalData,MATCH(D24,PalNames,0)+1,MATCH("ZukanIndex",PalData_Header,0))</f>
        <v>102</v>
      </c>
      <c r="D24" s="4" t="s">
        <v>42</v>
      </c>
      <c r="E24" s="18">
        <f t="array" ref="E24">INDEX(PalData,MATCH(G24,PalNames,0)+1,MATCH("Image",PalData_Header,0))</f>
        <v>0</v>
      </c>
      <c r="F24" s="3">
        <f t="array" ref="F24">INDEX(PalData,MATCH(G24,PalNames,0)+1,MATCH("ZukanIndex",PalData_Header,0))</f>
        <v>102</v>
      </c>
      <c r="G24" s="19" t="s">
        <v>54</v>
      </c>
      <c r="H24" s="3">
        <f t="array" ref="H24">INDEX(PalData,MATCH(J24,PalNames,0)+1,MATCH("Image",PalData_Header,0))</f>
        <v>0</v>
      </c>
      <c r="I24" s="3">
        <f t="array" ref="I24">INDEX(PalData,MATCH(J24,PalNames,0)+1,MATCH("ZukanIndex",PalData_Header,0))</f>
        <v>101</v>
      </c>
      <c r="J24" s="20" t="s">
        <v>57</v>
      </c>
    </row>
    <row r="25" spans="1:10" ht="12.75" x14ac:dyDescent="0.2">
      <c r="A25" s="15"/>
      <c r="B25" s="21">
        <f t="array" ref="B25">INDEX(PalData,MATCH(D25,PalNames,0)+1,MATCH("Image",PalData_Header,0))</f>
        <v>0</v>
      </c>
      <c r="C25" s="5">
        <f t="array" ref="C25">INDEX(PalData,MATCH(D25,PalNames,0)+1,MATCH("ZukanIndex",PalData_Header,0))</f>
        <v>88</v>
      </c>
      <c r="D25" s="6" t="s">
        <v>5</v>
      </c>
      <c r="E25" s="21">
        <f t="array" ref="E25">INDEX(PalData,MATCH(G25,PalNames,0)+1,MATCH("Image",PalData_Header,0))</f>
        <v>0</v>
      </c>
      <c r="F25" s="5">
        <f t="array" ref="F25">INDEX(PalData,MATCH(G25,PalNames,0)+1,MATCH("ZukanIndex",PalData_Header,0))</f>
        <v>88</v>
      </c>
      <c r="G25" s="22" t="s">
        <v>11</v>
      </c>
      <c r="H25" s="5">
        <f t="array" ref="H25">INDEX(PalData,MATCH(J25,PalNames,0)+1,MATCH("Image",PalData_Header,0))</f>
        <v>0</v>
      </c>
      <c r="I25" s="5">
        <f t="array" ref="I25">INDEX(PalData,MATCH(J25,PalNames,0)+1,MATCH("ZukanIndex",PalData_Header,0))</f>
        <v>57</v>
      </c>
      <c r="J25" s="23" t="s">
        <v>37</v>
      </c>
    </row>
    <row r="26" spans="1:10" ht="12.75" x14ac:dyDescent="0.2">
      <c r="A26" s="15"/>
      <c r="B26" s="18">
        <f t="array" ref="B26">INDEX(PalData,MATCH(D26,PalNames,0)+1,MATCH("Image",PalData_Header,0))</f>
        <v>0</v>
      </c>
      <c r="C26" s="3">
        <f t="array" ref="C26">INDEX(PalData,MATCH(D26,PalNames,0)+1,MATCH("ZukanIndex",PalData_Header,0))</f>
        <v>32</v>
      </c>
      <c r="D26" s="4" t="s">
        <v>99</v>
      </c>
      <c r="E26" s="18">
        <f t="array" ref="E26">INDEX(PalData,MATCH(G26,PalNames,0)+1,MATCH("Image",PalData_Header,0))</f>
        <v>0</v>
      </c>
      <c r="F26" s="3">
        <f t="array" ref="F26">INDEX(PalData,MATCH(G26,PalNames,0)+1,MATCH("ZukanIndex",PalData_Header,0))</f>
        <v>32</v>
      </c>
      <c r="G26" s="19" t="s">
        <v>98</v>
      </c>
      <c r="H26" s="3">
        <f t="array" ref="H26">INDEX(PalData,MATCH(J26,PalNames,0)+1,MATCH("Image",PalData_Header,0))</f>
        <v>0</v>
      </c>
      <c r="I26" s="3">
        <f t="array" ref="I26">INDEX(PalData,MATCH(J26,PalNames,0)+1,MATCH("ZukanIndex",PalData_Header,0))</f>
        <v>53</v>
      </c>
      <c r="J26" s="20" t="s">
        <v>117</v>
      </c>
    </row>
    <row r="27" spans="1:10" ht="12.75" x14ac:dyDescent="0.2">
      <c r="A27" s="15"/>
      <c r="B27" s="21">
        <f t="array" ref="B27">INDEX(PalData,MATCH(D27,PalNames,0)+1,MATCH("Image",PalData_Header,0))</f>
        <v>0</v>
      </c>
      <c r="C27" s="5">
        <f t="array" ref="C27">INDEX(PalData,MATCH(D27,PalNames,0)+1,MATCH("ZukanIndex",PalData_Header,0))</f>
        <v>104</v>
      </c>
      <c r="D27" s="6" t="s">
        <v>7</v>
      </c>
      <c r="E27" s="21">
        <f t="array" ref="E27">INDEX(PalData,MATCH(G27,PalNames,0)+1,MATCH("Image",PalData_Header,0))</f>
        <v>0</v>
      </c>
      <c r="F27" s="5">
        <f t="array" ref="F27">INDEX(PalData,MATCH(G27,PalNames,0)+1,MATCH("ZukanIndex",PalData_Header,0))</f>
        <v>33</v>
      </c>
      <c r="G27" s="22" t="s">
        <v>9</v>
      </c>
      <c r="H27" s="5">
        <f t="array" ref="H27">INDEX(PalData,MATCH(J27,PalNames,0)+1,MATCH("Image",PalData_Header,0))</f>
        <v>0</v>
      </c>
      <c r="I27" s="5">
        <f t="array" ref="I27">INDEX(PalData,MATCH(J27,PalNames,0)+1,MATCH("ZukanIndex",PalData_Header,0))</f>
        <v>87</v>
      </c>
      <c r="J27" s="23" t="s">
        <v>136</v>
      </c>
    </row>
    <row r="28" spans="1:10" ht="12.75" x14ac:dyDescent="0.2">
      <c r="A28" s="15"/>
      <c r="B28" s="18">
        <f t="array" ref="B28">INDEX(PalData,MATCH(D28,PalNames,0)+1,MATCH("Image",PalData_Header,0))</f>
        <v>0</v>
      </c>
      <c r="C28" s="3">
        <f t="array" ref="C28">INDEX(PalData,MATCH(D28,PalNames,0)+1,MATCH("ZukanIndex",PalData_Header,0))</f>
        <v>105</v>
      </c>
      <c r="D28" s="4" t="s">
        <v>17</v>
      </c>
      <c r="E28" s="18">
        <f t="array" ref="E28">INDEX(PalData,MATCH(G28,PalNames,0)+1,MATCH("Image",PalData_Header,0))</f>
        <v>0</v>
      </c>
      <c r="F28" s="3">
        <f t="array" ref="F28">INDEX(PalData,MATCH(G28,PalNames,0)+1,MATCH("ZukanIndex",PalData_Header,0))</f>
        <v>71</v>
      </c>
      <c r="G28" s="19" t="s">
        <v>48</v>
      </c>
      <c r="H28" s="3">
        <f t="array" ref="H28">INDEX(PalData,MATCH(J28,PalNames,0)+1,MATCH("Image",PalData_Header,0))</f>
        <v>0</v>
      </c>
      <c r="I28" s="3">
        <f t="array" ref="I28">INDEX(PalData,MATCH(J28,PalNames,0)+1,MATCH("ZukanIndex",PalData_Header,0))</f>
        <v>100</v>
      </c>
      <c r="J28" s="20" t="s">
        <v>64</v>
      </c>
    </row>
    <row r="29" spans="1:10" ht="12.75" x14ac:dyDescent="0.2">
      <c r="A29" s="15"/>
      <c r="B29" s="21">
        <f t="array" ref="B29">INDEX(PalData,MATCH(D29,PalNames,0)+1,MATCH("Image",PalData_Header,0))</f>
        <v>0</v>
      </c>
      <c r="C29" s="5">
        <f t="array" ref="C29">INDEX(PalData,MATCH(D29,PalNames,0)+1,MATCH("ZukanIndex",PalData_Header,0))</f>
        <v>103</v>
      </c>
      <c r="D29" s="6" t="s">
        <v>22</v>
      </c>
      <c r="E29" s="21">
        <f t="array" ref="E29">INDEX(PalData,MATCH(G29,PalNames,0)+1,MATCH("Image",PalData_Header,0))</f>
        <v>0</v>
      </c>
      <c r="F29" s="5">
        <f t="array" ref="F29">INDEX(PalData,MATCH(G29,PalNames,0)+1,MATCH("ZukanIndex",PalData_Header,0))</f>
        <v>33</v>
      </c>
      <c r="G29" s="22" t="s">
        <v>9</v>
      </c>
      <c r="H29" s="5">
        <f t="array" ref="H29">INDEX(PalData,MATCH(J29,PalNames,0)+1,MATCH("Image",PalData_Header,0))</f>
        <v>0</v>
      </c>
      <c r="I29" s="5">
        <f t="array" ref="I29">INDEX(PalData,MATCH(J29,PalNames,0)+1,MATCH("ZukanIndex",PalData_Header,0))</f>
        <v>60</v>
      </c>
      <c r="J29" s="23" t="s">
        <v>41</v>
      </c>
    </row>
    <row r="30" spans="1:10" ht="12.75" x14ac:dyDescent="0.2">
      <c r="A30" s="15"/>
      <c r="B30" s="18">
        <f t="array" ref="B30">INDEX(PalData,MATCH(D30,PalNames,0)+1,MATCH("Image",PalData_Header,0))</f>
        <v>0</v>
      </c>
      <c r="C30" s="3">
        <f t="array" ref="C30">INDEX(PalData,MATCH(D30,PalNames,0)+1,MATCH("ZukanIndex",PalData_Header,0))</f>
        <v>106</v>
      </c>
      <c r="D30" s="4" t="s">
        <v>52</v>
      </c>
      <c r="E30" s="18">
        <f t="array" ref="E30">INDEX(PalData,MATCH(G30,PalNames,0)+1,MATCH("Image",PalData_Header,0))</f>
        <v>0</v>
      </c>
      <c r="F30" s="3">
        <f t="array" ref="F30">INDEX(PalData,MATCH(G30,PalNames,0)+1,MATCH("ZukanIndex",PalData_Header,0))</f>
        <v>103</v>
      </c>
      <c r="G30" s="19" t="s">
        <v>22</v>
      </c>
      <c r="H30" s="3">
        <f t="array" ref="H30">INDEX(PalData,MATCH(J30,PalNames,0)+1,MATCH("Image",PalData_Header,0))</f>
        <v>0</v>
      </c>
      <c r="I30" s="3">
        <f t="array" ref="I30">INDEX(PalData,MATCH(J30,PalNames,0)+1,MATCH("ZukanIndex",PalData_Header,0))</f>
        <v>85</v>
      </c>
      <c r="J30" s="20" t="s">
        <v>24</v>
      </c>
    </row>
    <row r="31" spans="1:10" ht="12.75" x14ac:dyDescent="0.2">
      <c r="A31" s="15"/>
      <c r="B31" s="24">
        <f t="array" ref="B31">INDEX(PalData,MATCH(D31,PalNames,0)+1,MATCH("Image",PalData_Header,0))</f>
        <v>0</v>
      </c>
      <c r="C31" s="25">
        <f t="array" ref="C31">INDEX(PalData,MATCH(D31,PalNames,0)+1,MATCH("ZukanIndex",PalData_Header,0))</f>
        <v>107</v>
      </c>
      <c r="D31" s="26" t="s">
        <v>55</v>
      </c>
      <c r="E31" s="24">
        <f t="array" ref="E31">INDEX(PalData,MATCH(G31,PalNames,0)+1,MATCH("Image",PalData_Header,0))</f>
        <v>0</v>
      </c>
      <c r="F31" s="25">
        <f t="array" ref="F31">INDEX(PalData,MATCH(G31,PalNames,0)+1,MATCH("ZukanIndex",PalData_Header,0))</f>
        <v>61</v>
      </c>
      <c r="G31" s="27" t="s">
        <v>120</v>
      </c>
      <c r="H31" s="25">
        <f t="array" ref="H31">INDEX(PalData,MATCH(J31,PalNames,0)+1,MATCH("Image",PalData_Header,0))</f>
        <v>0</v>
      </c>
      <c r="I31" s="25">
        <f t="array" ref="I31">INDEX(PalData,MATCH(J31,PalNames,0)+1,MATCH("ZukanIndex",PalData_Header,0))</f>
        <v>98</v>
      </c>
      <c r="J31" s="28" t="s">
        <v>51</v>
      </c>
    </row>
  </sheetData>
  <mergeCells count="4">
    <mergeCell ref="B2:J2"/>
    <mergeCell ref="B3:D3"/>
    <mergeCell ref="E3:G3"/>
    <mergeCell ref="H3:J3"/>
  </mergeCells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1001"/>
  <sheetViews>
    <sheetView workbookViewId="0">
      <pane ySplit="2" topLeftCell="A3" activePane="bottomLeft" state="frozen"/>
      <selection pane="bottomLeft" activeCell="B4" sqref="B4"/>
    </sheetView>
  </sheetViews>
  <sheetFormatPr defaultColWidth="12.5703125" defaultRowHeight="15.75" customHeight="1" x14ac:dyDescent="0.2"/>
  <cols>
    <col min="1" max="1" width="8.140625" customWidth="1"/>
    <col min="2" max="2" width="4.42578125" customWidth="1"/>
    <col min="5" max="6" width="4.42578125" customWidth="1"/>
    <col min="9" max="10" width="4.42578125" customWidth="1"/>
    <col min="13" max="14" width="4.42578125" customWidth="1"/>
    <col min="17" max="18" width="4.42578125" customWidth="1"/>
    <col min="19" max="19" width="14" customWidth="1"/>
    <col min="20" max="20" width="5.140625" customWidth="1"/>
    <col min="21" max="22" width="4.42578125" customWidth="1"/>
    <col min="23" max="23" width="14" customWidth="1"/>
    <col min="24" max="24" width="5.140625" customWidth="1"/>
  </cols>
  <sheetData>
    <row r="1" spans="1:24" x14ac:dyDescent="0.2">
      <c r="A1" s="15"/>
      <c r="B1" s="84" t="s">
        <v>146</v>
      </c>
      <c r="C1" s="85"/>
      <c r="D1" s="86"/>
      <c r="E1" s="1"/>
      <c r="F1" s="84" t="s">
        <v>147</v>
      </c>
      <c r="G1" s="85"/>
      <c r="H1" s="86"/>
      <c r="I1" s="1"/>
      <c r="J1" s="84" t="s">
        <v>148</v>
      </c>
      <c r="K1" s="85"/>
      <c r="L1" s="86"/>
      <c r="M1" s="1"/>
      <c r="N1" s="84" t="s">
        <v>149</v>
      </c>
      <c r="O1" s="85"/>
      <c r="P1" s="86"/>
      <c r="R1" s="89" t="s">
        <v>150</v>
      </c>
      <c r="S1" s="90"/>
      <c r="T1" s="91"/>
      <c r="V1" s="89" t="s">
        <v>151</v>
      </c>
      <c r="W1" s="90"/>
      <c r="X1" s="91"/>
    </row>
    <row r="2" spans="1:24" x14ac:dyDescent="0.2">
      <c r="A2" s="15"/>
      <c r="B2" s="29" t="s">
        <v>152</v>
      </c>
      <c r="C2" s="3" t="s">
        <v>141</v>
      </c>
      <c r="D2" s="20" t="s">
        <v>142</v>
      </c>
      <c r="F2" s="29" t="s">
        <v>152</v>
      </c>
      <c r="G2" s="3" t="s">
        <v>141</v>
      </c>
      <c r="H2" s="20" t="s">
        <v>142</v>
      </c>
      <c r="J2" s="29" t="s">
        <v>152</v>
      </c>
      <c r="K2" s="3" t="s">
        <v>141</v>
      </c>
      <c r="L2" s="20" t="s">
        <v>142</v>
      </c>
      <c r="N2" s="29" t="s">
        <v>152</v>
      </c>
      <c r="O2" s="3" t="s">
        <v>141</v>
      </c>
      <c r="P2" s="20" t="s">
        <v>142</v>
      </c>
      <c r="R2" s="30" t="s">
        <v>152</v>
      </c>
      <c r="S2" s="31" t="s">
        <v>141</v>
      </c>
      <c r="T2" s="32" t="s">
        <v>153</v>
      </c>
      <c r="V2" s="30" t="s">
        <v>152</v>
      </c>
      <c r="W2" s="31" t="s">
        <v>141</v>
      </c>
      <c r="X2" s="32" t="s">
        <v>153</v>
      </c>
    </row>
    <row r="3" spans="1:24" x14ac:dyDescent="0.2">
      <c r="B3" s="21">
        <v>100</v>
      </c>
      <c r="C3" s="5" t="s">
        <v>64</v>
      </c>
      <c r="D3" s="23">
        <v>570</v>
      </c>
      <c r="F3" s="21">
        <v>3</v>
      </c>
      <c r="G3" s="5" t="s">
        <v>66</v>
      </c>
      <c r="H3" s="23">
        <v>1500</v>
      </c>
      <c r="J3" s="21">
        <v>96</v>
      </c>
      <c r="K3" s="5" t="s">
        <v>38</v>
      </c>
      <c r="L3" s="23">
        <v>10</v>
      </c>
      <c r="N3" s="21">
        <v>1</v>
      </c>
      <c r="O3" s="5" t="s">
        <v>139</v>
      </c>
      <c r="P3" s="23">
        <v>1470</v>
      </c>
      <c r="R3" s="33">
        <v>100</v>
      </c>
      <c r="S3" s="34" t="s">
        <v>64</v>
      </c>
      <c r="T3" s="35">
        <v>1</v>
      </c>
      <c r="V3" s="33">
        <v>100</v>
      </c>
      <c r="W3" s="34" t="s">
        <v>64</v>
      </c>
      <c r="X3" s="35">
        <v>1</v>
      </c>
    </row>
    <row r="4" spans="1:24" x14ac:dyDescent="0.2">
      <c r="B4" s="18">
        <v>42</v>
      </c>
      <c r="C4" s="3" t="s">
        <v>106</v>
      </c>
      <c r="D4" s="20">
        <v>790</v>
      </c>
      <c r="F4" s="18">
        <v>16</v>
      </c>
      <c r="G4" s="3" t="s">
        <v>80</v>
      </c>
      <c r="H4" s="20">
        <v>1490</v>
      </c>
      <c r="J4" s="18">
        <v>102</v>
      </c>
      <c r="K4" s="3" t="s">
        <v>42</v>
      </c>
      <c r="L4" s="20">
        <v>30</v>
      </c>
      <c r="N4" s="18">
        <v>2</v>
      </c>
      <c r="O4" s="3" t="s">
        <v>140</v>
      </c>
      <c r="P4" s="20">
        <v>1460</v>
      </c>
      <c r="R4" s="33">
        <v>40</v>
      </c>
      <c r="S4" s="36" t="s">
        <v>19</v>
      </c>
      <c r="T4" s="16">
        <v>2</v>
      </c>
      <c r="V4" s="33">
        <v>42</v>
      </c>
      <c r="W4" s="34" t="s">
        <v>106</v>
      </c>
      <c r="X4" s="35">
        <v>99</v>
      </c>
    </row>
    <row r="5" spans="1:24" x14ac:dyDescent="0.2">
      <c r="B5" s="21">
        <v>98</v>
      </c>
      <c r="C5" s="5" t="s">
        <v>51</v>
      </c>
      <c r="D5" s="23">
        <v>150</v>
      </c>
      <c r="F5" s="21">
        <v>24</v>
      </c>
      <c r="G5" s="5" t="s">
        <v>88</v>
      </c>
      <c r="H5" s="23">
        <v>1480</v>
      </c>
      <c r="J5" s="21">
        <v>102</v>
      </c>
      <c r="K5" s="5" t="s">
        <v>54</v>
      </c>
      <c r="L5" s="23">
        <v>50</v>
      </c>
      <c r="N5" s="21">
        <v>3</v>
      </c>
      <c r="O5" s="5" t="s">
        <v>66</v>
      </c>
      <c r="P5" s="23">
        <v>1500</v>
      </c>
      <c r="R5" s="33">
        <v>40</v>
      </c>
      <c r="S5" s="34" t="s">
        <v>21</v>
      </c>
      <c r="T5" s="35">
        <v>3</v>
      </c>
      <c r="V5" s="33">
        <v>98</v>
      </c>
      <c r="W5" s="36" t="s">
        <v>51</v>
      </c>
      <c r="X5" s="16">
        <v>102</v>
      </c>
    </row>
    <row r="6" spans="1:24" x14ac:dyDescent="0.2">
      <c r="B6" s="18">
        <v>82</v>
      </c>
      <c r="C6" s="3" t="s">
        <v>58</v>
      </c>
      <c r="D6" s="20">
        <v>500</v>
      </c>
      <c r="F6" s="18">
        <v>1</v>
      </c>
      <c r="G6" s="3" t="s">
        <v>139</v>
      </c>
      <c r="H6" s="20">
        <v>1470</v>
      </c>
      <c r="J6" s="18">
        <v>107</v>
      </c>
      <c r="K6" s="3" t="s">
        <v>55</v>
      </c>
      <c r="L6" s="20">
        <v>60</v>
      </c>
      <c r="N6" s="18">
        <v>4</v>
      </c>
      <c r="O6" s="3" t="s">
        <v>67</v>
      </c>
      <c r="P6" s="20">
        <v>1430</v>
      </c>
      <c r="R6" s="33">
        <v>24</v>
      </c>
      <c r="S6" s="36" t="s">
        <v>88</v>
      </c>
      <c r="T6" s="16">
        <v>4</v>
      </c>
      <c r="V6" s="33">
        <v>82</v>
      </c>
      <c r="W6" s="34" t="s">
        <v>58</v>
      </c>
      <c r="X6" s="35">
        <v>45</v>
      </c>
    </row>
    <row r="7" spans="1:24" x14ac:dyDescent="0.2">
      <c r="B7" s="21">
        <v>73</v>
      </c>
      <c r="C7" s="5" t="s">
        <v>44</v>
      </c>
      <c r="D7" s="23">
        <v>220</v>
      </c>
      <c r="F7" s="21">
        <v>2</v>
      </c>
      <c r="G7" s="5" t="s">
        <v>140</v>
      </c>
      <c r="H7" s="23">
        <v>1460</v>
      </c>
      <c r="J7" s="21">
        <v>109</v>
      </c>
      <c r="K7" s="5" t="s">
        <v>34</v>
      </c>
      <c r="L7" s="23">
        <v>70</v>
      </c>
      <c r="N7" s="21">
        <v>5</v>
      </c>
      <c r="O7" s="5" t="s">
        <v>68</v>
      </c>
      <c r="P7" s="23">
        <v>1400</v>
      </c>
      <c r="R7" s="33">
        <v>24</v>
      </c>
      <c r="S7" s="34" t="s">
        <v>89</v>
      </c>
      <c r="T7" s="35">
        <v>5</v>
      </c>
      <c r="V7" s="33">
        <v>73</v>
      </c>
      <c r="W7" s="36" t="s">
        <v>44</v>
      </c>
      <c r="X7" s="16">
        <v>118</v>
      </c>
    </row>
    <row r="8" spans="1:24" x14ac:dyDescent="0.2">
      <c r="B8" s="18">
        <v>50</v>
      </c>
      <c r="C8" s="3" t="s">
        <v>116</v>
      </c>
      <c r="D8" s="20">
        <v>1070</v>
      </c>
      <c r="F8" s="18">
        <v>18</v>
      </c>
      <c r="G8" s="3" t="s">
        <v>82</v>
      </c>
      <c r="H8" s="20">
        <v>1455</v>
      </c>
      <c r="J8" s="18">
        <v>108</v>
      </c>
      <c r="K8" s="3" t="s">
        <v>33</v>
      </c>
      <c r="L8" s="20">
        <v>80</v>
      </c>
      <c r="N8" s="18">
        <v>6</v>
      </c>
      <c r="O8" s="3" t="s">
        <v>69</v>
      </c>
      <c r="P8" s="20">
        <v>1330</v>
      </c>
      <c r="R8" s="33">
        <v>20</v>
      </c>
      <c r="S8" s="36" t="s">
        <v>84</v>
      </c>
      <c r="T8" s="16">
        <v>6</v>
      </c>
      <c r="V8" s="33">
        <v>50</v>
      </c>
      <c r="W8" s="34" t="s">
        <v>116</v>
      </c>
      <c r="X8" s="35">
        <v>95</v>
      </c>
    </row>
    <row r="9" spans="1:24" x14ac:dyDescent="0.2">
      <c r="B9" s="21">
        <v>96</v>
      </c>
      <c r="C9" s="5" t="s">
        <v>38</v>
      </c>
      <c r="D9" s="23">
        <v>10</v>
      </c>
      <c r="F9" s="21">
        <v>14</v>
      </c>
      <c r="G9" s="5" t="s">
        <v>78</v>
      </c>
      <c r="H9" s="23">
        <v>1450</v>
      </c>
      <c r="J9" s="21">
        <v>111</v>
      </c>
      <c r="K9" s="5" t="s">
        <v>36</v>
      </c>
      <c r="L9" s="23">
        <v>90</v>
      </c>
      <c r="N9" s="21">
        <v>7</v>
      </c>
      <c r="O9" s="5" t="s">
        <v>70</v>
      </c>
      <c r="P9" s="23">
        <v>1410</v>
      </c>
      <c r="R9" s="33">
        <v>4</v>
      </c>
      <c r="S9" s="34" t="s">
        <v>67</v>
      </c>
      <c r="T9" s="35">
        <v>7</v>
      </c>
      <c r="V9" s="33">
        <v>96</v>
      </c>
      <c r="W9" s="36" t="s">
        <v>38</v>
      </c>
      <c r="X9" s="16">
        <v>74</v>
      </c>
    </row>
    <row r="10" spans="1:24" x14ac:dyDescent="0.2">
      <c r="B10" s="18">
        <v>84</v>
      </c>
      <c r="C10" s="3" t="s">
        <v>59</v>
      </c>
      <c r="D10" s="20">
        <v>710</v>
      </c>
      <c r="F10" s="18">
        <v>24</v>
      </c>
      <c r="G10" s="3" t="s">
        <v>89</v>
      </c>
      <c r="H10" s="20">
        <v>1440</v>
      </c>
      <c r="J10" s="18">
        <v>110</v>
      </c>
      <c r="K10" s="3" t="s">
        <v>35</v>
      </c>
      <c r="L10" s="20">
        <v>100</v>
      </c>
      <c r="N10" s="18">
        <v>8</v>
      </c>
      <c r="O10" s="3" t="s">
        <v>71</v>
      </c>
      <c r="P10" s="20">
        <v>1250</v>
      </c>
      <c r="R10" s="33">
        <v>27</v>
      </c>
      <c r="S10" s="36" t="s">
        <v>92</v>
      </c>
      <c r="T10" s="16">
        <v>8</v>
      </c>
      <c r="V10" s="33">
        <v>84</v>
      </c>
      <c r="W10" s="36" t="s">
        <v>59</v>
      </c>
      <c r="X10" s="16">
        <v>108</v>
      </c>
    </row>
    <row r="11" spans="1:24" x14ac:dyDescent="0.2">
      <c r="B11" s="21">
        <v>84</v>
      </c>
      <c r="C11" s="5" t="s">
        <v>60</v>
      </c>
      <c r="D11" s="23">
        <v>670</v>
      </c>
      <c r="F11" s="21">
        <v>4</v>
      </c>
      <c r="G11" s="5" t="s">
        <v>67</v>
      </c>
      <c r="H11" s="23">
        <v>1430</v>
      </c>
      <c r="J11" s="21">
        <v>110</v>
      </c>
      <c r="K11" s="5" t="s">
        <v>3</v>
      </c>
      <c r="L11" s="23">
        <v>120</v>
      </c>
      <c r="N11" s="21">
        <v>9</v>
      </c>
      <c r="O11" s="5" t="s">
        <v>72</v>
      </c>
      <c r="P11" s="23">
        <v>1155</v>
      </c>
      <c r="R11" s="33">
        <v>37</v>
      </c>
      <c r="S11" s="34" t="s">
        <v>103</v>
      </c>
      <c r="T11" s="35">
        <v>9</v>
      </c>
      <c r="V11" s="33">
        <v>84</v>
      </c>
      <c r="W11" s="34" t="s">
        <v>60</v>
      </c>
      <c r="X11" s="35">
        <v>109</v>
      </c>
    </row>
    <row r="12" spans="1:24" x14ac:dyDescent="0.2">
      <c r="B12" s="18">
        <v>30</v>
      </c>
      <c r="C12" s="3" t="s">
        <v>95</v>
      </c>
      <c r="D12" s="20">
        <v>1320</v>
      </c>
      <c r="F12" s="18">
        <v>32</v>
      </c>
      <c r="G12" s="3" t="s">
        <v>99</v>
      </c>
      <c r="H12" s="20">
        <v>1422</v>
      </c>
      <c r="J12" s="18">
        <v>83</v>
      </c>
      <c r="K12" s="3" t="s">
        <v>50</v>
      </c>
      <c r="L12" s="20">
        <v>130</v>
      </c>
      <c r="N12" s="18">
        <v>10</v>
      </c>
      <c r="O12" s="3" t="s">
        <v>73</v>
      </c>
      <c r="P12" s="20">
        <v>1350</v>
      </c>
      <c r="R12" s="33">
        <v>37</v>
      </c>
      <c r="S12" s="36" t="s">
        <v>104</v>
      </c>
      <c r="T12" s="16">
        <v>10</v>
      </c>
      <c r="V12" s="33">
        <v>30</v>
      </c>
      <c r="W12" s="34" t="s">
        <v>95</v>
      </c>
      <c r="X12" s="35">
        <v>21</v>
      </c>
    </row>
    <row r="13" spans="1:24" x14ac:dyDescent="0.2">
      <c r="B13" s="21">
        <v>86</v>
      </c>
      <c r="C13" s="5" t="s">
        <v>134</v>
      </c>
      <c r="D13" s="23">
        <v>860</v>
      </c>
      <c r="F13" s="21">
        <v>32</v>
      </c>
      <c r="G13" s="5" t="s">
        <v>98</v>
      </c>
      <c r="H13" s="23">
        <v>1420</v>
      </c>
      <c r="J13" s="21">
        <v>106</v>
      </c>
      <c r="K13" s="5" t="s">
        <v>52</v>
      </c>
      <c r="L13" s="23">
        <v>140</v>
      </c>
      <c r="N13" s="21">
        <v>11</v>
      </c>
      <c r="O13" s="5" t="s">
        <v>4</v>
      </c>
      <c r="P13" s="23">
        <v>520</v>
      </c>
      <c r="R13" s="33">
        <v>67</v>
      </c>
      <c r="S13" s="34" t="s">
        <v>126</v>
      </c>
      <c r="T13" s="35">
        <v>11</v>
      </c>
      <c r="V13" s="33">
        <v>86</v>
      </c>
      <c r="W13" s="34" t="s">
        <v>134</v>
      </c>
      <c r="X13" s="35">
        <v>71</v>
      </c>
    </row>
    <row r="14" spans="1:24" x14ac:dyDescent="0.2">
      <c r="B14" s="18">
        <v>86</v>
      </c>
      <c r="C14" s="3" t="s">
        <v>135</v>
      </c>
      <c r="D14" s="20">
        <v>840</v>
      </c>
      <c r="F14" s="18">
        <v>7</v>
      </c>
      <c r="G14" s="3" t="s">
        <v>70</v>
      </c>
      <c r="H14" s="20">
        <v>1410</v>
      </c>
      <c r="J14" s="18">
        <v>98</v>
      </c>
      <c r="K14" s="3" t="s">
        <v>51</v>
      </c>
      <c r="L14" s="20">
        <v>150</v>
      </c>
      <c r="N14" s="18">
        <v>12</v>
      </c>
      <c r="O14" s="3" t="s">
        <v>74</v>
      </c>
      <c r="P14" s="20">
        <v>1370</v>
      </c>
      <c r="R14" s="33">
        <v>47</v>
      </c>
      <c r="S14" s="36" t="s">
        <v>112</v>
      </c>
      <c r="T14" s="16">
        <v>12</v>
      </c>
      <c r="V14" s="33">
        <v>86</v>
      </c>
      <c r="W14" s="36" t="s">
        <v>135</v>
      </c>
      <c r="X14" s="16">
        <v>72</v>
      </c>
    </row>
    <row r="15" spans="1:24" x14ac:dyDescent="0.2">
      <c r="B15" s="21">
        <v>72</v>
      </c>
      <c r="C15" s="5" t="s">
        <v>8</v>
      </c>
      <c r="D15" s="23">
        <v>640</v>
      </c>
      <c r="F15" s="21">
        <v>70</v>
      </c>
      <c r="G15" s="5" t="s">
        <v>128</v>
      </c>
      <c r="H15" s="23">
        <v>1405</v>
      </c>
      <c r="J15" s="21">
        <v>97</v>
      </c>
      <c r="K15" s="5" t="s">
        <v>20</v>
      </c>
      <c r="L15" s="23">
        <v>190</v>
      </c>
      <c r="N15" s="21">
        <v>12</v>
      </c>
      <c r="O15" s="5" t="s">
        <v>75</v>
      </c>
      <c r="P15" s="23">
        <v>1360</v>
      </c>
      <c r="R15" s="33">
        <v>103</v>
      </c>
      <c r="S15" s="34" t="s">
        <v>22</v>
      </c>
      <c r="T15" s="35">
        <v>13</v>
      </c>
      <c r="V15" s="33">
        <v>72</v>
      </c>
      <c r="W15" s="34" t="s">
        <v>8</v>
      </c>
      <c r="X15" s="35">
        <v>127</v>
      </c>
    </row>
    <row r="16" spans="1:24" x14ac:dyDescent="0.2">
      <c r="B16" s="18">
        <v>35</v>
      </c>
      <c r="C16" s="3" t="s">
        <v>101</v>
      </c>
      <c r="D16" s="20">
        <v>930</v>
      </c>
      <c r="F16" s="18">
        <v>5</v>
      </c>
      <c r="G16" s="3" t="s">
        <v>68</v>
      </c>
      <c r="H16" s="20">
        <v>1400</v>
      </c>
      <c r="J16" s="18">
        <v>103</v>
      </c>
      <c r="K16" s="3" t="s">
        <v>22</v>
      </c>
      <c r="L16" s="20">
        <v>200</v>
      </c>
      <c r="N16" s="18">
        <v>13</v>
      </c>
      <c r="O16" s="3" t="s">
        <v>76</v>
      </c>
      <c r="P16" s="20">
        <v>1240</v>
      </c>
      <c r="R16" s="33">
        <v>16</v>
      </c>
      <c r="S16" s="36" t="s">
        <v>80</v>
      </c>
      <c r="T16" s="16">
        <v>14</v>
      </c>
      <c r="V16" s="33">
        <v>35</v>
      </c>
      <c r="W16" s="34" t="s">
        <v>101</v>
      </c>
      <c r="X16" s="35">
        <v>75</v>
      </c>
    </row>
    <row r="17" spans="2:24" x14ac:dyDescent="0.2">
      <c r="B17" s="21">
        <v>2</v>
      </c>
      <c r="C17" s="5" t="s">
        <v>140</v>
      </c>
      <c r="D17" s="23">
        <v>1460</v>
      </c>
      <c r="F17" s="21">
        <v>15</v>
      </c>
      <c r="G17" s="5" t="s">
        <v>79</v>
      </c>
      <c r="H17" s="23">
        <v>1390</v>
      </c>
      <c r="J17" s="21">
        <v>104</v>
      </c>
      <c r="K17" s="5" t="s">
        <v>45</v>
      </c>
      <c r="L17" s="23">
        <v>210</v>
      </c>
      <c r="N17" s="21">
        <v>13</v>
      </c>
      <c r="O17" s="5" t="s">
        <v>77</v>
      </c>
      <c r="P17" s="23">
        <v>1240</v>
      </c>
      <c r="R17" s="33">
        <v>26</v>
      </c>
      <c r="S17" s="34" t="s">
        <v>91</v>
      </c>
      <c r="T17" s="35">
        <v>15</v>
      </c>
      <c r="V17" s="33">
        <v>2</v>
      </c>
      <c r="W17" s="36" t="s">
        <v>140</v>
      </c>
      <c r="X17" s="16">
        <v>46</v>
      </c>
    </row>
    <row r="18" spans="2:24" x14ac:dyDescent="0.2">
      <c r="B18" s="18">
        <v>44</v>
      </c>
      <c r="C18" s="3" t="s">
        <v>108</v>
      </c>
      <c r="D18" s="20">
        <v>1080</v>
      </c>
      <c r="F18" s="18">
        <v>17</v>
      </c>
      <c r="G18" s="3" t="s">
        <v>81</v>
      </c>
      <c r="H18" s="20">
        <v>1380</v>
      </c>
      <c r="J18" s="18">
        <v>73</v>
      </c>
      <c r="K18" s="3" t="s">
        <v>44</v>
      </c>
      <c r="L18" s="20">
        <v>220</v>
      </c>
      <c r="N18" s="18">
        <v>14</v>
      </c>
      <c r="O18" s="3" t="s">
        <v>78</v>
      </c>
      <c r="P18" s="20">
        <v>1450</v>
      </c>
      <c r="R18" s="33">
        <v>49</v>
      </c>
      <c r="S18" s="36" t="s">
        <v>115</v>
      </c>
      <c r="T18" s="16">
        <v>16</v>
      </c>
      <c r="V18" s="33">
        <v>44</v>
      </c>
      <c r="W18" s="36" t="s">
        <v>108</v>
      </c>
      <c r="X18" s="16">
        <v>44</v>
      </c>
    </row>
    <row r="19" spans="2:24" x14ac:dyDescent="0.2">
      <c r="B19" s="21">
        <v>25</v>
      </c>
      <c r="C19" s="5" t="s">
        <v>90</v>
      </c>
      <c r="D19" s="23">
        <v>870</v>
      </c>
      <c r="F19" s="21">
        <v>12</v>
      </c>
      <c r="G19" s="5" t="s">
        <v>74</v>
      </c>
      <c r="H19" s="23">
        <v>1370</v>
      </c>
      <c r="J19" s="21">
        <v>88</v>
      </c>
      <c r="K19" s="5" t="s">
        <v>5</v>
      </c>
      <c r="L19" s="23">
        <v>230</v>
      </c>
      <c r="N19" s="21">
        <v>15</v>
      </c>
      <c r="O19" s="5" t="s">
        <v>79</v>
      </c>
      <c r="P19" s="23">
        <v>1390</v>
      </c>
      <c r="R19" s="33">
        <v>12</v>
      </c>
      <c r="S19" s="34" t="s">
        <v>74</v>
      </c>
      <c r="T19" s="35">
        <v>17</v>
      </c>
      <c r="V19" s="33">
        <v>25</v>
      </c>
      <c r="W19" s="36" t="s">
        <v>90</v>
      </c>
      <c r="X19" s="16">
        <v>128</v>
      </c>
    </row>
    <row r="20" spans="2:24" x14ac:dyDescent="0.2">
      <c r="B20" s="18">
        <v>3</v>
      </c>
      <c r="C20" s="3" t="s">
        <v>66</v>
      </c>
      <c r="D20" s="20">
        <v>1500</v>
      </c>
      <c r="F20" s="18">
        <v>12</v>
      </c>
      <c r="G20" s="3" t="s">
        <v>75</v>
      </c>
      <c r="H20" s="20">
        <v>1360</v>
      </c>
      <c r="J20" s="18">
        <v>58</v>
      </c>
      <c r="K20" s="3" t="s">
        <v>30</v>
      </c>
      <c r="L20" s="20">
        <v>240</v>
      </c>
      <c r="N20" s="18">
        <v>16</v>
      </c>
      <c r="O20" s="3" t="s">
        <v>80</v>
      </c>
      <c r="P20" s="20">
        <v>1490</v>
      </c>
      <c r="R20" s="33">
        <v>12</v>
      </c>
      <c r="S20" s="36" t="s">
        <v>75</v>
      </c>
      <c r="T20" s="16">
        <v>18</v>
      </c>
      <c r="V20" s="33">
        <v>3</v>
      </c>
      <c r="W20" s="36" t="s">
        <v>66</v>
      </c>
      <c r="X20" s="16">
        <v>62</v>
      </c>
    </row>
    <row r="21" spans="2:24" x14ac:dyDescent="0.2">
      <c r="B21" s="21">
        <v>55</v>
      </c>
      <c r="C21" s="5" t="s">
        <v>118</v>
      </c>
      <c r="D21" s="23">
        <v>800</v>
      </c>
      <c r="F21" s="21">
        <v>10</v>
      </c>
      <c r="G21" s="5" t="s">
        <v>73</v>
      </c>
      <c r="H21" s="23">
        <v>1350</v>
      </c>
      <c r="J21" s="21">
        <v>104</v>
      </c>
      <c r="K21" s="5" t="s">
        <v>7</v>
      </c>
      <c r="L21" s="23">
        <v>250</v>
      </c>
      <c r="N21" s="21">
        <v>17</v>
      </c>
      <c r="O21" s="5" t="s">
        <v>81</v>
      </c>
      <c r="P21" s="23">
        <v>1380</v>
      </c>
      <c r="R21" s="33">
        <v>56</v>
      </c>
      <c r="S21" s="34" t="s">
        <v>32</v>
      </c>
      <c r="T21" s="35">
        <v>19</v>
      </c>
      <c r="V21" s="33">
        <v>55</v>
      </c>
      <c r="W21" s="34" t="s">
        <v>118</v>
      </c>
      <c r="X21" s="35">
        <v>123</v>
      </c>
    </row>
    <row r="22" spans="2:24" x14ac:dyDescent="0.2">
      <c r="B22" s="18">
        <v>41</v>
      </c>
      <c r="C22" s="3" t="s">
        <v>23</v>
      </c>
      <c r="D22" s="20">
        <v>490</v>
      </c>
      <c r="F22" s="18">
        <v>27</v>
      </c>
      <c r="G22" s="3" t="s">
        <v>92</v>
      </c>
      <c r="H22" s="20">
        <v>1340</v>
      </c>
      <c r="J22" s="18">
        <v>99</v>
      </c>
      <c r="K22" s="3" t="s">
        <v>6</v>
      </c>
      <c r="L22" s="20">
        <v>260</v>
      </c>
      <c r="N22" s="18">
        <v>18</v>
      </c>
      <c r="O22" s="3" t="s">
        <v>82</v>
      </c>
      <c r="P22" s="20">
        <v>1455</v>
      </c>
      <c r="R22" s="33">
        <v>5</v>
      </c>
      <c r="S22" s="36" t="s">
        <v>68</v>
      </c>
      <c r="T22" s="16">
        <v>20</v>
      </c>
      <c r="V22" s="33">
        <v>41</v>
      </c>
      <c r="W22" s="36" t="s">
        <v>23</v>
      </c>
      <c r="X22" s="16">
        <v>132</v>
      </c>
    </row>
    <row r="23" spans="2:24" x14ac:dyDescent="0.2">
      <c r="B23" s="21">
        <v>18</v>
      </c>
      <c r="C23" s="5" t="s">
        <v>82</v>
      </c>
      <c r="D23" s="23">
        <v>1455</v>
      </c>
      <c r="F23" s="21">
        <v>6</v>
      </c>
      <c r="G23" s="5" t="s">
        <v>69</v>
      </c>
      <c r="H23" s="23">
        <v>1330</v>
      </c>
      <c r="J23" s="21">
        <v>85</v>
      </c>
      <c r="K23" s="5" t="s">
        <v>25</v>
      </c>
      <c r="L23" s="23">
        <v>270</v>
      </c>
      <c r="N23" s="21">
        <v>19</v>
      </c>
      <c r="O23" s="5" t="s">
        <v>83</v>
      </c>
      <c r="P23" s="23">
        <v>1230</v>
      </c>
      <c r="R23" s="33">
        <v>30</v>
      </c>
      <c r="S23" s="34" t="s">
        <v>95</v>
      </c>
      <c r="T23" s="35">
        <v>21</v>
      </c>
      <c r="V23" s="33">
        <v>18</v>
      </c>
      <c r="W23" s="34" t="s">
        <v>82</v>
      </c>
      <c r="X23" s="35">
        <v>135</v>
      </c>
    </row>
    <row r="24" spans="2:24" x14ac:dyDescent="0.2">
      <c r="B24" s="18">
        <v>83</v>
      </c>
      <c r="C24" s="3" t="s">
        <v>50</v>
      </c>
      <c r="D24" s="20">
        <v>130</v>
      </c>
      <c r="F24" s="18">
        <v>30</v>
      </c>
      <c r="G24" s="3" t="s">
        <v>95</v>
      </c>
      <c r="H24" s="20">
        <v>1320</v>
      </c>
      <c r="J24" s="18">
        <v>85</v>
      </c>
      <c r="K24" s="3" t="s">
        <v>24</v>
      </c>
      <c r="L24" s="20">
        <v>280</v>
      </c>
      <c r="N24" s="18">
        <v>20</v>
      </c>
      <c r="O24" s="3" t="s">
        <v>84</v>
      </c>
      <c r="P24" s="20">
        <v>1130</v>
      </c>
      <c r="R24" s="33">
        <v>63</v>
      </c>
      <c r="S24" s="36" t="s">
        <v>122</v>
      </c>
      <c r="T24" s="16">
        <v>22</v>
      </c>
      <c r="V24" s="33">
        <v>83</v>
      </c>
      <c r="W24" s="36" t="s">
        <v>50</v>
      </c>
      <c r="X24" s="16">
        <v>40</v>
      </c>
    </row>
    <row r="25" spans="2:24" x14ac:dyDescent="0.2">
      <c r="B25" s="21">
        <v>19</v>
      </c>
      <c r="C25" s="5" t="s">
        <v>83</v>
      </c>
      <c r="D25" s="23">
        <v>1230</v>
      </c>
      <c r="F25" s="21">
        <v>39</v>
      </c>
      <c r="G25" s="5" t="s">
        <v>105</v>
      </c>
      <c r="H25" s="23">
        <v>1310</v>
      </c>
      <c r="J25" s="21">
        <v>90</v>
      </c>
      <c r="K25" s="5" t="s">
        <v>26</v>
      </c>
      <c r="L25" s="23">
        <v>290</v>
      </c>
      <c r="N25" s="21">
        <v>21</v>
      </c>
      <c r="O25" s="5" t="s">
        <v>85</v>
      </c>
      <c r="P25" s="23">
        <v>1180</v>
      </c>
      <c r="R25" s="33">
        <v>10</v>
      </c>
      <c r="S25" s="34" t="s">
        <v>73</v>
      </c>
      <c r="T25" s="35">
        <v>23</v>
      </c>
      <c r="V25" s="33">
        <v>19</v>
      </c>
      <c r="W25" s="36" t="s">
        <v>83</v>
      </c>
      <c r="X25" s="16">
        <v>106</v>
      </c>
    </row>
    <row r="26" spans="2:24" x14ac:dyDescent="0.2">
      <c r="B26" s="18">
        <v>62</v>
      </c>
      <c r="C26" s="3" t="s">
        <v>121</v>
      </c>
      <c r="D26" s="20">
        <v>1210</v>
      </c>
      <c r="F26" s="18">
        <v>53</v>
      </c>
      <c r="G26" s="3" t="s">
        <v>117</v>
      </c>
      <c r="H26" s="20">
        <v>1300</v>
      </c>
      <c r="J26" s="18">
        <v>90</v>
      </c>
      <c r="K26" s="3" t="s">
        <v>56</v>
      </c>
      <c r="L26" s="20">
        <v>300</v>
      </c>
      <c r="N26" s="18">
        <v>22</v>
      </c>
      <c r="O26" s="3" t="s">
        <v>86</v>
      </c>
      <c r="P26" s="20">
        <v>1220</v>
      </c>
      <c r="R26" s="33">
        <v>62</v>
      </c>
      <c r="S26" s="36" t="s">
        <v>121</v>
      </c>
      <c r="T26" s="16">
        <v>24</v>
      </c>
      <c r="V26" s="33">
        <v>62</v>
      </c>
      <c r="W26" s="36" t="s">
        <v>121</v>
      </c>
      <c r="X26" s="16">
        <v>24</v>
      </c>
    </row>
    <row r="27" spans="2:24" x14ac:dyDescent="0.2">
      <c r="B27" s="21">
        <v>17</v>
      </c>
      <c r="C27" s="5" t="s">
        <v>81</v>
      </c>
      <c r="D27" s="23">
        <v>1380</v>
      </c>
      <c r="F27" s="21">
        <v>23</v>
      </c>
      <c r="G27" s="5" t="s">
        <v>87</v>
      </c>
      <c r="H27" s="23">
        <v>1290</v>
      </c>
      <c r="J27" s="21">
        <v>101</v>
      </c>
      <c r="K27" s="5" t="s">
        <v>57</v>
      </c>
      <c r="L27" s="23">
        <v>310</v>
      </c>
      <c r="N27" s="21">
        <v>23</v>
      </c>
      <c r="O27" s="5" t="s">
        <v>87</v>
      </c>
      <c r="P27" s="23">
        <v>1290</v>
      </c>
      <c r="R27" s="33">
        <v>31</v>
      </c>
      <c r="S27" s="34" t="s">
        <v>96</v>
      </c>
      <c r="T27" s="35">
        <v>25</v>
      </c>
      <c r="V27" s="33">
        <v>17</v>
      </c>
      <c r="W27" s="34" t="s">
        <v>81</v>
      </c>
      <c r="X27" s="35">
        <v>47</v>
      </c>
    </row>
    <row r="28" spans="2:24" x14ac:dyDescent="0.2">
      <c r="B28" s="18">
        <v>67</v>
      </c>
      <c r="C28" s="3" t="s">
        <v>126</v>
      </c>
      <c r="D28" s="20">
        <v>850</v>
      </c>
      <c r="F28" s="18">
        <v>28</v>
      </c>
      <c r="G28" s="3" t="s">
        <v>93</v>
      </c>
      <c r="H28" s="20">
        <v>1280</v>
      </c>
      <c r="J28" s="18">
        <v>101</v>
      </c>
      <c r="K28" s="3" t="s">
        <v>14</v>
      </c>
      <c r="L28" s="20">
        <v>315</v>
      </c>
      <c r="N28" s="18">
        <v>24</v>
      </c>
      <c r="O28" s="3" t="s">
        <v>88</v>
      </c>
      <c r="P28" s="20">
        <v>1480</v>
      </c>
      <c r="R28" s="33">
        <v>31</v>
      </c>
      <c r="S28" s="36" t="s">
        <v>97</v>
      </c>
      <c r="T28" s="16">
        <v>26</v>
      </c>
      <c r="V28" s="33">
        <v>67</v>
      </c>
      <c r="W28" s="34" t="s">
        <v>126</v>
      </c>
      <c r="X28" s="35">
        <v>11</v>
      </c>
    </row>
    <row r="29" spans="2:24" x14ac:dyDescent="0.2">
      <c r="B29" s="21">
        <v>64</v>
      </c>
      <c r="C29" s="5" t="s">
        <v>123</v>
      </c>
      <c r="D29" s="23">
        <v>820</v>
      </c>
      <c r="F29" s="21">
        <v>81</v>
      </c>
      <c r="G29" s="5" t="s">
        <v>133</v>
      </c>
      <c r="H29" s="23">
        <v>1270</v>
      </c>
      <c r="J29" s="21">
        <v>88</v>
      </c>
      <c r="K29" s="5" t="s">
        <v>11</v>
      </c>
      <c r="L29" s="23">
        <v>320</v>
      </c>
      <c r="N29" s="21">
        <v>24</v>
      </c>
      <c r="O29" s="5" t="s">
        <v>89</v>
      </c>
      <c r="P29" s="23">
        <v>1440</v>
      </c>
      <c r="R29" s="33">
        <v>1</v>
      </c>
      <c r="S29" s="34" t="s">
        <v>139</v>
      </c>
      <c r="T29" s="35">
        <v>27</v>
      </c>
      <c r="V29" s="33">
        <v>64</v>
      </c>
      <c r="W29" s="34" t="s">
        <v>123</v>
      </c>
      <c r="X29" s="35">
        <v>63</v>
      </c>
    </row>
    <row r="30" spans="2:24" x14ac:dyDescent="0.2">
      <c r="B30" s="18">
        <v>64</v>
      </c>
      <c r="C30" s="3" t="s">
        <v>124</v>
      </c>
      <c r="D30" s="20">
        <v>810</v>
      </c>
      <c r="F30" s="18">
        <v>81</v>
      </c>
      <c r="G30" s="3" t="s">
        <v>132</v>
      </c>
      <c r="H30" s="20">
        <v>1260</v>
      </c>
      <c r="J30" s="18">
        <v>51</v>
      </c>
      <c r="K30" s="3" t="s">
        <v>10</v>
      </c>
      <c r="L30" s="20">
        <v>330</v>
      </c>
      <c r="N30" s="18">
        <v>25</v>
      </c>
      <c r="O30" s="3" t="s">
        <v>90</v>
      </c>
      <c r="P30" s="20">
        <v>870</v>
      </c>
      <c r="R30" s="33">
        <v>101</v>
      </c>
      <c r="S30" s="36" t="s">
        <v>57</v>
      </c>
      <c r="T30" s="16">
        <v>28</v>
      </c>
      <c r="V30" s="33">
        <v>64</v>
      </c>
      <c r="W30" s="36" t="s">
        <v>124</v>
      </c>
      <c r="X30" s="16">
        <v>64</v>
      </c>
    </row>
    <row r="31" spans="2:24" x14ac:dyDescent="0.2">
      <c r="B31" s="21">
        <v>26</v>
      </c>
      <c r="C31" s="5" t="s">
        <v>91</v>
      </c>
      <c r="D31" s="23">
        <v>1060</v>
      </c>
      <c r="F31" s="21">
        <v>8</v>
      </c>
      <c r="G31" s="5" t="s">
        <v>71</v>
      </c>
      <c r="H31" s="23">
        <v>1250</v>
      </c>
      <c r="J31" s="21">
        <v>92</v>
      </c>
      <c r="K31" s="5" t="s">
        <v>12</v>
      </c>
      <c r="L31" s="23">
        <v>340</v>
      </c>
      <c r="N31" s="21">
        <v>26</v>
      </c>
      <c r="O31" s="5" t="s">
        <v>91</v>
      </c>
      <c r="P31" s="23">
        <v>1060</v>
      </c>
      <c r="R31" s="33">
        <v>101</v>
      </c>
      <c r="S31" s="34" t="s">
        <v>14</v>
      </c>
      <c r="T31" s="35">
        <v>29</v>
      </c>
      <c r="V31" s="33">
        <v>26</v>
      </c>
      <c r="W31" s="34" t="s">
        <v>91</v>
      </c>
      <c r="X31" s="35">
        <v>15</v>
      </c>
    </row>
    <row r="32" spans="2:24" x14ac:dyDescent="0.2">
      <c r="B32" s="18">
        <v>43</v>
      </c>
      <c r="C32" s="3" t="s">
        <v>107</v>
      </c>
      <c r="D32" s="20">
        <v>895</v>
      </c>
      <c r="F32" s="18">
        <v>13</v>
      </c>
      <c r="G32" s="3" t="s">
        <v>76</v>
      </c>
      <c r="H32" s="20">
        <v>1240</v>
      </c>
      <c r="J32" s="18">
        <v>95</v>
      </c>
      <c r="K32" s="3" t="s">
        <v>13</v>
      </c>
      <c r="L32" s="20">
        <v>350</v>
      </c>
      <c r="N32" s="18">
        <v>27</v>
      </c>
      <c r="O32" s="3" t="s">
        <v>92</v>
      </c>
      <c r="P32" s="20">
        <v>1340</v>
      </c>
      <c r="R32" s="33">
        <v>46</v>
      </c>
      <c r="S32" s="36" t="s">
        <v>111</v>
      </c>
      <c r="T32" s="16">
        <v>30</v>
      </c>
      <c r="V32" s="33">
        <v>43</v>
      </c>
      <c r="W32" s="36" t="s">
        <v>107</v>
      </c>
      <c r="X32" s="16">
        <v>136</v>
      </c>
    </row>
    <row r="33" spans="2:24" x14ac:dyDescent="0.2">
      <c r="B33" s="21">
        <v>37</v>
      </c>
      <c r="C33" s="5" t="s">
        <v>103</v>
      </c>
      <c r="D33" s="23">
        <v>920</v>
      </c>
      <c r="F33" s="21">
        <v>13</v>
      </c>
      <c r="G33" s="5" t="s">
        <v>77</v>
      </c>
      <c r="H33" s="23">
        <v>1240</v>
      </c>
      <c r="J33" s="21">
        <v>58</v>
      </c>
      <c r="K33" s="5" t="s">
        <v>16</v>
      </c>
      <c r="L33" s="23">
        <v>360</v>
      </c>
      <c r="N33" s="21">
        <v>28</v>
      </c>
      <c r="O33" s="5" t="s">
        <v>93</v>
      </c>
      <c r="P33" s="23">
        <v>1280</v>
      </c>
      <c r="R33" s="33">
        <v>32</v>
      </c>
      <c r="S33" s="34" t="s">
        <v>98</v>
      </c>
      <c r="T33" s="35">
        <v>31</v>
      </c>
      <c r="V33" s="33">
        <v>37</v>
      </c>
      <c r="W33" s="34" t="s">
        <v>103</v>
      </c>
      <c r="X33" s="35">
        <v>9</v>
      </c>
    </row>
    <row r="34" spans="2:24" x14ac:dyDescent="0.2">
      <c r="B34" s="18">
        <v>37</v>
      </c>
      <c r="C34" s="3" t="s">
        <v>104</v>
      </c>
      <c r="D34" s="20">
        <v>900</v>
      </c>
      <c r="F34" s="18">
        <v>19</v>
      </c>
      <c r="G34" s="3" t="s">
        <v>83</v>
      </c>
      <c r="H34" s="20">
        <v>1230</v>
      </c>
      <c r="J34" s="18">
        <v>105</v>
      </c>
      <c r="K34" s="3" t="s">
        <v>17</v>
      </c>
      <c r="L34" s="20">
        <v>370</v>
      </c>
      <c r="N34" s="18">
        <v>29</v>
      </c>
      <c r="O34" s="3" t="s">
        <v>94</v>
      </c>
      <c r="P34" s="20">
        <v>910</v>
      </c>
      <c r="R34" s="33">
        <v>32</v>
      </c>
      <c r="S34" s="36" t="s">
        <v>99</v>
      </c>
      <c r="T34" s="16">
        <v>32</v>
      </c>
      <c r="V34" s="33">
        <v>37</v>
      </c>
      <c r="W34" s="36" t="s">
        <v>104</v>
      </c>
      <c r="X34" s="16">
        <v>10</v>
      </c>
    </row>
    <row r="35" spans="2:24" x14ac:dyDescent="0.2">
      <c r="B35" s="21">
        <v>51</v>
      </c>
      <c r="C35" s="5" t="s">
        <v>10</v>
      </c>
      <c r="D35" s="23">
        <v>330</v>
      </c>
      <c r="F35" s="21">
        <v>22</v>
      </c>
      <c r="G35" s="5" t="s">
        <v>86</v>
      </c>
      <c r="H35" s="23">
        <v>1220</v>
      </c>
      <c r="J35" s="21">
        <v>74</v>
      </c>
      <c r="K35" s="5" t="s">
        <v>0</v>
      </c>
      <c r="L35" s="23">
        <v>380</v>
      </c>
      <c r="N35" s="21">
        <v>30</v>
      </c>
      <c r="O35" s="5" t="s">
        <v>95</v>
      </c>
      <c r="P35" s="23">
        <v>1320</v>
      </c>
      <c r="R35" s="33">
        <v>102</v>
      </c>
      <c r="S35" s="34" t="s">
        <v>54</v>
      </c>
      <c r="T35" s="35">
        <v>33</v>
      </c>
      <c r="V35" s="33">
        <v>51</v>
      </c>
      <c r="W35" s="36" t="s">
        <v>10</v>
      </c>
      <c r="X35" s="16">
        <v>94</v>
      </c>
    </row>
    <row r="36" spans="2:24" x14ac:dyDescent="0.2">
      <c r="B36" s="18">
        <v>80</v>
      </c>
      <c r="C36" s="3" t="s">
        <v>39</v>
      </c>
      <c r="D36" s="20">
        <v>540</v>
      </c>
      <c r="F36" s="18">
        <v>62</v>
      </c>
      <c r="G36" s="3" t="s">
        <v>121</v>
      </c>
      <c r="H36" s="20">
        <v>1210</v>
      </c>
      <c r="J36" s="18">
        <v>33</v>
      </c>
      <c r="K36" s="3" t="s">
        <v>15</v>
      </c>
      <c r="L36" s="20">
        <v>390</v>
      </c>
      <c r="N36" s="18">
        <v>31</v>
      </c>
      <c r="O36" s="3" t="s">
        <v>96</v>
      </c>
      <c r="P36" s="20">
        <v>1090</v>
      </c>
      <c r="R36" s="33">
        <v>102</v>
      </c>
      <c r="S36" s="36" t="s">
        <v>42</v>
      </c>
      <c r="T36" s="16">
        <v>34</v>
      </c>
      <c r="V36" s="33">
        <v>80</v>
      </c>
      <c r="W36" s="34" t="s">
        <v>39</v>
      </c>
      <c r="X36" s="35">
        <v>37</v>
      </c>
    </row>
    <row r="37" spans="2:24" x14ac:dyDescent="0.2">
      <c r="B37" s="21">
        <v>80</v>
      </c>
      <c r="C37" s="5" t="s">
        <v>40</v>
      </c>
      <c r="D37" s="23">
        <v>530</v>
      </c>
      <c r="F37" s="21">
        <v>34</v>
      </c>
      <c r="G37" s="5" t="s">
        <v>100</v>
      </c>
      <c r="H37" s="23">
        <v>1190</v>
      </c>
      <c r="J37" s="21">
        <v>54</v>
      </c>
      <c r="K37" s="5" t="s">
        <v>31</v>
      </c>
      <c r="L37" s="23">
        <v>410</v>
      </c>
      <c r="N37" s="21">
        <v>31</v>
      </c>
      <c r="O37" s="5" t="s">
        <v>97</v>
      </c>
      <c r="P37" s="23">
        <v>1100</v>
      </c>
      <c r="R37" s="33">
        <v>58</v>
      </c>
      <c r="S37" s="34" t="s">
        <v>16</v>
      </c>
      <c r="T37" s="35">
        <v>35</v>
      </c>
      <c r="V37" s="33">
        <v>80</v>
      </c>
      <c r="W37" s="36" t="s">
        <v>40</v>
      </c>
      <c r="X37" s="16">
        <v>38</v>
      </c>
    </row>
    <row r="38" spans="2:24" x14ac:dyDescent="0.2">
      <c r="B38" s="18">
        <v>105</v>
      </c>
      <c r="C38" s="3" t="s">
        <v>17</v>
      </c>
      <c r="D38" s="20">
        <v>370</v>
      </c>
      <c r="F38" s="18">
        <v>21</v>
      </c>
      <c r="G38" s="3" t="s">
        <v>85</v>
      </c>
      <c r="H38" s="20">
        <v>1180</v>
      </c>
      <c r="J38" s="18">
        <v>38</v>
      </c>
      <c r="K38" s="3" t="s">
        <v>18</v>
      </c>
      <c r="L38" s="20">
        <v>420</v>
      </c>
      <c r="N38" s="18">
        <v>32</v>
      </c>
      <c r="O38" s="3" t="s">
        <v>98</v>
      </c>
      <c r="P38" s="20">
        <v>1420</v>
      </c>
      <c r="R38" s="33">
        <v>58</v>
      </c>
      <c r="S38" s="36" t="s">
        <v>30</v>
      </c>
      <c r="T38" s="16">
        <v>36</v>
      </c>
      <c r="V38" s="33">
        <v>105</v>
      </c>
      <c r="W38" s="34" t="s">
        <v>17</v>
      </c>
      <c r="X38" s="35">
        <v>73</v>
      </c>
    </row>
    <row r="39" spans="2:24" x14ac:dyDescent="0.2">
      <c r="B39" s="21">
        <v>94</v>
      </c>
      <c r="C39" s="5" t="s">
        <v>138</v>
      </c>
      <c r="D39" s="23">
        <v>1010</v>
      </c>
      <c r="F39" s="21">
        <v>76</v>
      </c>
      <c r="G39" s="5" t="s">
        <v>129</v>
      </c>
      <c r="H39" s="23">
        <v>1160</v>
      </c>
      <c r="J39" s="21">
        <v>33</v>
      </c>
      <c r="K39" s="5" t="s">
        <v>9</v>
      </c>
      <c r="L39" s="23">
        <v>430</v>
      </c>
      <c r="N39" s="21">
        <v>32</v>
      </c>
      <c r="O39" s="5" t="s">
        <v>99</v>
      </c>
      <c r="P39" s="23">
        <v>1422</v>
      </c>
      <c r="R39" s="33">
        <v>80</v>
      </c>
      <c r="S39" s="34" t="s">
        <v>39</v>
      </c>
      <c r="T39" s="35">
        <v>37</v>
      </c>
      <c r="V39" s="33">
        <v>94</v>
      </c>
      <c r="W39" s="36" t="s">
        <v>138</v>
      </c>
      <c r="X39" s="16">
        <v>70</v>
      </c>
    </row>
    <row r="40" spans="2:24" x14ac:dyDescent="0.2">
      <c r="B40" s="18">
        <v>93</v>
      </c>
      <c r="C40" s="3" t="s">
        <v>137</v>
      </c>
      <c r="D40" s="20">
        <v>980</v>
      </c>
      <c r="F40" s="18">
        <v>9</v>
      </c>
      <c r="G40" s="3" t="s">
        <v>72</v>
      </c>
      <c r="H40" s="20">
        <v>1155</v>
      </c>
      <c r="J40" s="18">
        <v>89</v>
      </c>
      <c r="K40" s="3" t="s">
        <v>28</v>
      </c>
      <c r="L40" s="20">
        <v>440</v>
      </c>
      <c r="N40" s="18">
        <v>33</v>
      </c>
      <c r="O40" s="3" t="s">
        <v>9</v>
      </c>
      <c r="P40" s="20">
        <v>430</v>
      </c>
      <c r="R40" s="33">
        <v>80</v>
      </c>
      <c r="S40" s="36" t="s">
        <v>40</v>
      </c>
      <c r="T40" s="16">
        <v>38</v>
      </c>
      <c r="V40" s="33">
        <v>93</v>
      </c>
      <c r="W40" s="36" t="s">
        <v>137</v>
      </c>
      <c r="X40" s="16">
        <v>48</v>
      </c>
    </row>
    <row r="41" spans="2:24" x14ac:dyDescent="0.2">
      <c r="B41" s="21">
        <v>70</v>
      </c>
      <c r="C41" s="5" t="s">
        <v>128</v>
      </c>
      <c r="D41" s="23">
        <v>1405</v>
      </c>
      <c r="F41" s="21">
        <v>66</v>
      </c>
      <c r="G41" s="5" t="s">
        <v>125</v>
      </c>
      <c r="H41" s="23">
        <v>1150</v>
      </c>
      <c r="J41" s="21">
        <v>79</v>
      </c>
      <c r="K41" s="5" t="s">
        <v>27</v>
      </c>
      <c r="L41" s="23">
        <v>450</v>
      </c>
      <c r="N41" s="21">
        <v>33</v>
      </c>
      <c r="O41" s="5" t="s">
        <v>15</v>
      </c>
      <c r="P41" s="23">
        <v>390</v>
      </c>
      <c r="R41" s="33">
        <v>34</v>
      </c>
      <c r="S41" s="34" t="s">
        <v>100</v>
      </c>
      <c r="T41" s="35">
        <v>39</v>
      </c>
      <c r="V41" s="33">
        <v>70</v>
      </c>
      <c r="W41" s="34" t="s">
        <v>128</v>
      </c>
      <c r="X41" s="35">
        <v>137</v>
      </c>
    </row>
    <row r="42" spans="2:24" x14ac:dyDescent="0.2">
      <c r="B42" s="18">
        <v>28</v>
      </c>
      <c r="C42" s="3" t="s">
        <v>93</v>
      </c>
      <c r="D42" s="20">
        <v>1280</v>
      </c>
      <c r="F42" s="18">
        <v>45</v>
      </c>
      <c r="G42" s="3" t="s">
        <v>110</v>
      </c>
      <c r="H42" s="20">
        <v>1140</v>
      </c>
      <c r="J42" s="18">
        <v>91</v>
      </c>
      <c r="K42" s="3" t="s">
        <v>63</v>
      </c>
      <c r="L42" s="20">
        <v>460</v>
      </c>
      <c r="N42" s="18">
        <v>34</v>
      </c>
      <c r="O42" s="3" t="s">
        <v>100</v>
      </c>
      <c r="P42" s="20">
        <v>1190</v>
      </c>
      <c r="R42" s="33">
        <v>83</v>
      </c>
      <c r="S42" s="36" t="s">
        <v>50</v>
      </c>
      <c r="T42" s="16">
        <v>40</v>
      </c>
      <c r="V42" s="33">
        <v>28</v>
      </c>
      <c r="W42" s="34" t="s">
        <v>93</v>
      </c>
      <c r="X42" s="35">
        <v>91</v>
      </c>
    </row>
    <row r="43" spans="2:24" x14ac:dyDescent="0.2">
      <c r="B43" s="21">
        <v>57</v>
      </c>
      <c r="C43" s="5" t="s">
        <v>37</v>
      </c>
      <c r="D43" s="23">
        <v>760</v>
      </c>
      <c r="F43" s="21">
        <v>20</v>
      </c>
      <c r="G43" s="5" t="s">
        <v>84</v>
      </c>
      <c r="H43" s="23">
        <v>1130</v>
      </c>
      <c r="J43" s="21">
        <v>89</v>
      </c>
      <c r="K43" s="5" t="s">
        <v>61</v>
      </c>
      <c r="L43" s="23">
        <v>470</v>
      </c>
      <c r="N43" s="21">
        <v>35</v>
      </c>
      <c r="O43" s="5" t="s">
        <v>101</v>
      </c>
      <c r="P43" s="23">
        <v>930</v>
      </c>
      <c r="R43" s="33">
        <v>36</v>
      </c>
      <c r="S43" s="34" t="s">
        <v>102</v>
      </c>
      <c r="T43" s="35">
        <v>41</v>
      </c>
      <c r="V43" s="33">
        <v>57</v>
      </c>
      <c r="W43" s="36" t="s">
        <v>37</v>
      </c>
      <c r="X43" s="16">
        <v>104</v>
      </c>
    </row>
    <row r="44" spans="2:24" x14ac:dyDescent="0.2">
      <c r="B44" s="18">
        <v>5</v>
      </c>
      <c r="C44" s="3" t="s">
        <v>68</v>
      </c>
      <c r="D44" s="20">
        <v>1400</v>
      </c>
      <c r="F44" s="18">
        <v>45</v>
      </c>
      <c r="G44" s="3" t="s">
        <v>109</v>
      </c>
      <c r="H44" s="20">
        <v>1120</v>
      </c>
      <c r="J44" s="18">
        <v>91</v>
      </c>
      <c r="K44" s="3" t="s">
        <v>62</v>
      </c>
      <c r="L44" s="20">
        <v>480</v>
      </c>
      <c r="N44" s="18">
        <v>36</v>
      </c>
      <c r="O44" s="3" t="s">
        <v>102</v>
      </c>
      <c r="P44" s="20">
        <v>890</v>
      </c>
      <c r="R44" s="33">
        <v>65</v>
      </c>
      <c r="S44" s="36" t="s">
        <v>43</v>
      </c>
      <c r="T44" s="16">
        <v>42</v>
      </c>
      <c r="V44" s="33">
        <v>5</v>
      </c>
      <c r="W44" s="36" t="s">
        <v>68</v>
      </c>
      <c r="X44" s="16">
        <v>20</v>
      </c>
    </row>
    <row r="45" spans="2:24" x14ac:dyDescent="0.2">
      <c r="B45" s="21">
        <v>110</v>
      </c>
      <c r="C45" s="5" t="s">
        <v>3</v>
      </c>
      <c r="D45" s="23">
        <v>120</v>
      </c>
      <c r="F45" s="21">
        <v>63</v>
      </c>
      <c r="G45" s="5" t="s">
        <v>122</v>
      </c>
      <c r="H45" s="23">
        <v>1110</v>
      </c>
      <c r="J45" s="21">
        <v>41</v>
      </c>
      <c r="K45" s="5" t="s">
        <v>23</v>
      </c>
      <c r="L45" s="23">
        <v>490</v>
      </c>
      <c r="N45" s="21">
        <v>37</v>
      </c>
      <c r="O45" s="5" t="s">
        <v>103</v>
      </c>
      <c r="P45" s="23">
        <v>920</v>
      </c>
      <c r="R45" s="33">
        <v>65</v>
      </c>
      <c r="S45" s="34" t="s">
        <v>46</v>
      </c>
      <c r="T45" s="35">
        <v>43</v>
      </c>
      <c r="V45" s="33">
        <v>110</v>
      </c>
      <c r="W45" s="36" t="s">
        <v>3</v>
      </c>
      <c r="X45" s="16">
        <v>66</v>
      </c>
    </row>
    <row r="46" spans="2:24" x14ac:dyDescent="0.2">
      <c r="B46" s="18">
        <v>110</v>
      </c>
      <c r="C46" s="3" t="s">
        <v>35</v>
      </c>
      <c r="D46" s="20">
        <v>100</v>
      </c>
      <c r="F46" s="18">
        <v>31</v>
      </c>
      <c r="G46" s="3" t="s">
        <v>97</v>
      </c>
      <c r="H46" s="20">
        <v>1100</v>
      </c>
      <c r="J46" s="18">
        <v>82</v>
      </c>
      <c r="K46" s="3" t="s">
        <v>58</v>
      </c>
      <c r="L46" s="20">
        <v>500</v>
      </c>
      <c r="N46" s="18">
        <v>37</v>
      </c>
      <c r="O46" s="3" t="s">
        <v>104</v>
      </c>
      <c r="P46" s="20">
        <v>900</v>
      </c>
      <c r="R46" s="33">
        <v>44</v>
      </c>
      <c r="S46" s="36" t="s">
        <v>108</v>
      </c>
      <c r="T46" s="16">
        <v>44</v>
      </c>
      <c r="V46" s="33">
        <v>110</v>
      </c>
      <c r="W46" s="34" t="s">
        <v>35</v>
      </c>
      <c r="X46" s="35">
        <v>67</v>
      </c>
    </row>
    <row r="47" spans="2:24" x14ac:dyDescent="0.2">
      <c r="B47" s="21">
        <v>6</v>
      </c>
      <c r="C47" s="5" t="s">
        <v>69</v>
      </c>
      <c r="D47" s="23">
        <v>1330</v>
      </c>
      <c r="F47" s="21">
        <v>31</v>
      </c>
      <c r="G47" s="5" t="s">
        <v>96</v>
      </c>
      <c r="H47" s="23">
        <v>1090</v>
      </c>
      <c r="J47" s="21">
        <v>52</v>
      </c>
      <c r="K47" s="5" t="s">
        <v>29</v>
      </c>
      <c r="L47" s="23">
        <v>510</v>
      </c>
      <c r="N47" s="21">
        <v>38</v>
      </c>
      <c r="O47" s="5" t="s">
        <v>18</v>
      </c>
      <c r="P47" s="23">
        <v>420</v>
      </c>
      <c r="R47" s="33">
        <v>82</v>
      </c>
      <c r="S47" s="34" t="s">
        <v>58</v>
      </c>
      <c r="T47" s="35">
        <v>45</v>
      </c>
      <c r="V47" s="33">
        <v>6</v>
      </c>
      <c r="W47" s="34" t="s">
        <v>69</v>
      </c>
      <c r="X47" s="35">
        <v>59</v>
      </c>
    </row>
    <row r="48" spans="2:24" x14ac:dyDescent="0.2">
      <c r="B48" s="18">
        <v>22</v>
      </c>
      <c r="C48" s="3" t="s">
        <v>86</v>
      </c>
      <c r="D48" s="20">
        <v>1220</v>
      </c>
      <c r="F48" s="18">
        <v>44</v>
      </c>
      <c r="G48" s="3" t="s">
        <v>108</v>
      </c>
      <c r="H48" s="20">
        <v>1080</v>
      </c>
      <c r="J48" s="18">
        <v>11</v>
      </c>
      <c r="K48" s="3" t="s">
        <v>4</v>
      </c>
      <c r="L48" s="20">
        <v>520</v>
      </c>
      <c r="N48" s="18">
        <v>39</v>
      </c>
      <c r="O48" s="3" t="s">
        <v>105</v>
      </c>
      <c r="P48" s="20">
        <v>1310</v>
      </c>
      <c r="R48" s="33">
        <v>2</v>
      </c>
      <c r="S48" s="36" t="s">
        <v>140</v>
      </c>
      <c r="T48" s="16">
        <v>46</v>
      </c>
      <c r="V48" s="33">
        <v>22</v>
      </c>
      <c r="W48" s="34" t="s">
        <v>86</v>
      </c>
      <c r="X48" s="35">
        <v>101</v>
      </c>
    </row>
    <row r="49" spans="2:24" x14ac:dyDescent="0.2">
      <c r="B49" s="21">
        <v>47</v>
      </c>
      <c r="C49" s="5" t="s">
        <v>112</v>
      </c>
      <c r="D49" s="23">
        <v>1030</v>
      </c>
      <c r="F49" s="21">
        <v>50</v>
      </c>
      <c r="G49" s="5" t="s">
        <v>116</v>
      </c>
      <c r="H49" s="23">
        <v>1070</v>
      </c>
      <c r="J49" s="21">
        <v>80</v>
      </c>
      <c r="K49" s="5" t="s">
        <v>40</v>
      </c>
      <c r="L49" s="23">
        <v>530</v>
      </c>
      <c r="N49" s="21">
        <v>40</v>
      </c>
      <c r="O49" s="5" t="s">
        <v>19</v>
      </c>
      <c r="P49" s="23">
        <v>590</v>
      </c>
      <c r="R49" s="33">
        <v>17</v>
      </c>
      <c r="S49" s="34" t="s">
        <v>81</v>
      </c>
      <c r="T49" s="35">
        <v>47</v>
      </c>
      <c r="V49" s="33">
        <v>47</v>
      </c>
      <c r="W49" s="36" t="s">
        <v>112</v>
      </c>
      <c r="X49" s="16">
        <v>12</v>
      </c>
    </row>
    <row r="50" spans="2:24" x14ac:dyDescent="0.2">
      <c r="B50" s="18">
        <v>31</v>
      </c>
      <c r="C50" s="3" t="s">
        <v>96</v>
      </c>
      <c r="D50" s="20">
        <v>1090</v>
      </c>
      <c r="F50" s="18">
        <v>26</v>
      </c>
      <c r="G50" s="3" t="s">
        <v>91</v>
      </c>
      <c r="H50" s="20">
        <v>1060</v>
      </c>
      <c r="J50" s="18">
        <v>80</v>
      </c>
      <c r="K50" s="3" t="s">
        <v>39</v>
      </c>
      <c r="L50" s="20">
        <v>540</v>
      </c>
      <c r="N50" s="18">
        <v>40</v>
      </c>
      <c r="O50" s="3" t="s">
        <v>21</v>
      </c>
      <c r="P50" s="20">
        <v>580</v>
      </c>
      <c r="R50" s="33">
        <v>93</v>
      </c>
      <c r="S50" s="36" t="s">
        <v>137</v>
      </c>
      <c r="T50" s="16">
        <v>48</v>
      </c>
      <c r="V50" s="33">
        <v>31</v>
      </c>
      <c r="W50" s="34" t="s">
        <v>96</v>
      </c>
      <c r="X50" s="35">
        <v>25</v>
      </c>
    </row>
    <row r="51" spans="2:24" x14ac:dyDescent="0.2">
      <c r="B51" s="21">
        <v>31</v>
      </c>
      <c r="C51" s="5" t="s">
        <v>97</v>
      </c>
      <c r="D51" s="23">
        <v>1100</v>
      </c>
      <c r="F51" s="21">
        <v>78</v>
      </c>
      <c r="G51" s="5" t="s">
        <v>131</v>
      </c>
      <c r="H51" s="23">
        <v>1050</v>
      </c>
      <c r="J51" s="21">
        <v>65</v>
      </c>
      <c r="K51" s="5" t="s">
        <v>46</v>
      </c>
      <c r="L51" s="23">
        <v>550</v>
      </c>
      <c r="N51" s="21">
        <v>41</v>
      </c>
      <c r="O51" s="5" t="s">
        <v>23</v>
      </c>
      <c r="P51" s="23">
        <v>490</v>
      </c>
      <c r="R51" s="33">
        <v>88</v>
      </c>
      <c r="S51" s="34" t="s">
        <v>11</v>
      </c>
      <c r="T51" s="35">
        <v>49</v>
      </c>
      <c r="V51" s="33">
        <v>31</v>
      </c>
      <c r="W51" s="36" t="s">
        <v>97</v>
      </c>
      <c r="X51" s="16">
        <v>26</v>
      </c>
    </row>
    <row r="52" spans="2:24" x14ac:dyDescent="0.2">
      <c r="B52" s="18">
        <v>49</v>
      </c>
      <c r="C52" s="3" t="s">
        <v>115</v>
      </c>
      <c r="D52" s="20">
        <v>1040</v>
      </c>
      <c r="F52" s="18">
        <v>49</v>
      </c>
      <c r="G52" s="3" t="s">
        <v>115</v>
      </c>
      <c r="H52" s="20">
        <v>1040</v>
      </c>
      <c r="J52" s="18">
        <v>65</v>
      </c>
      <c r="K52" s="3" t="s">
        <v>43</v>
      </c>
      <c r="L52" s="20">
        <v>560</v>
      </c>
      <c r="N52" s="18">
        <v>42</v>
      </c>
      <c r="O52" s="3" t="s">
        <v>106</v>
      </c>
      <c r="P52" s="20">
        <v>790</v>
      </c>
      <c r="R52" s="33">
        <v>88</v>
      </c>
      <c r="S52" s="36" t="s">
        <v>5</v>
      </c>
      <c r="T52" s="16">
        <v>50</v>
      </c>
      <c r="V52" s="33">
        <v>49</v>
      </c>
      <c r="W52" s="36" t="s">
        <v>115</v>
      </c>
      <c r="X52" s="16">
        <v>16</v>
      </c>
    </row>
    <row r="53" spans="2:24" x14ac:dyDescent="0.2">
      <c r="B53" s="21">
        <v>52</v>
      </c>
      <c r="C53" s="5" t="s">
        <v>29</v>
      </c>
      <c r="D53" s="23">
        <v>510</v>
      </c>
      <c r="F53" s="21">
        <v>47</v>
      </c>
      <c r="G53" s="5" t="s">
        <v>112</v>
      </c>
      <c r="H53" s="23">
        <v>1030</v>
      </c>
      <c r="J53" s="21">
        <v>100</v>
      </c>
      <c r="K53" s="5" t="s">
        <v>64</v>
      </c>
      <c r="L53" s="23">
        <v>570</v>
      </c>
      <c r="N53" s="21">
        <v>43</v>
      </c>
      <c r="O53" s="5" t="s">
        <v>107</v>
      </c>
      <c r="P53" s="23">
        <v>895</v>
      </c>
      <c r="R53" s="33">
        <v>66</v>
      </c>
      <c r="S53" s="34" t="s">
        <v>125</v>
      </c>
      <c r="T53" s="35">
        <v>51</v>
      </c>
      <c r="V53" s="33">
        <v>52</v>
      </c>
      <c r="W53" s="34" t="s">
        <v>29</v>
      </c>
      <c r="X53" s="35">
        <v>131</v>
      </c>
    </row>
    <row r="54" spans="2:24" x14ac:dyDescent="0.2">
      <c r="B54" s="18">
        <v>103</v>
      </c>
      <c r="C54" s="3" t="s">
        <v>22</v>
      </c>
      <c r="D54" s="20">
        <v>200</v>
      </c>
      <c r="F54" s="18">
        <v>48</v>
      </c>
      <c r="G54" s="3" t="s">
        <v>113</v>
      </c>
      <c r="H54" s="20">
        <v>1020</v>
      </c>
      <c r="J54" s="18">
        <v>40</v>
      </c>
      <c r="K54" s="3" t="s">
        <v>21</v>
      </c>
      <c r="L54" s="20">
        <v>580</v>
      </c>
      <c r="N54" s="18">
        <v>44</v>
      </c>
      <c r="O54" s="3" t="s">
        <v>108</v>
      </c>
      <c r="P54" s="20">
        <v>1080</v>
      </c>
      <c r="R54" s="33">
        <v>48</v>
      </c>
      <c r="S54" s="36" t="s">
        <v>113</v>
      </c>
      <c r="T54" s="16">
        <v>52</v>
      </c>
      <c r="V54" s="33">
        <v>103</v>
      </c>
      <c r="W54" s="34" t="s">
        <v>22</v>
      </c>
      <c r="X54" s="35">
        <v>13</v>
      </c>
    </row>
    <row r="55" spans="2:24" x14ac:dyDescent="0.2">
      <c r="B55" s="21">
        <v>13</v>
      </c>
      <c r="C55" s="5" t="s">
        <v>76</v>
      </c>
      <c r="D55" s="23">
        <v>1240</v>
      </c>
      <c r="F55" s="21">
        <v>94</v>
      </c>
      <c r="G55" s="5" t="s">
        <v>138</v>
      </c>
      <c r="H55" s="23">
        <v>1010</v>
      </c>
      <c r="J55" s="21">
        <v>40</v>
      </c>
      <c r="K55" s="5" t="s">
        <v>19</v>
      </c>
      <c r="L55" s="23">
        <v>590</v>
      </c>
      <c r="N55" s="21">
        <v>45</v>
      </c>
      <c r="O55" s="5" t="s">
        <v>109</v>
      </c>
      <c r="P55" s="23">
        <v>1120</v>
      </c>
      <c r="R55" s="33">
        <v>48</v>
      </c>
      <c r="S55" s="34" t="s">
        <v>114</v>
      </c>
      <c r="T55" s="35">
        <v>53</v>
      </c>
      <c r="V55" s="33">
        <v>13</v>
      </c>
      <c r="W55" s="36" t="s">
        <v>76</v>
      </c>
      <c r="X55" s="16">
        <v>112</v>
      </c>
    </row>
    <row r="56" spans="2:24" x14ac:dyDescent="0.2">
      <c r="B56" s="18">
        <v>13</v>
      </c>
      <c r="C56" s="3" t="s">
        <v>77</v>
      </c>
      <c r="D56" s="20">
        <v>1240</v>
      </c>
      <c r="F56" s="18">
        <v>48</v>
      </c>
      <c r="G56" s="3" t="s">
        <v>114</v>
      </c>
      <c r="H56" s="20">
        <v>1000</v>
      </c>
      <c r="J56" s="18">
        <v>71</v>
      </c>
      <c r="K56" s="3" t="s">
        <v>49</v>
      </c>
      <c r="L56" s="20">
        <v>620</v>
      </c>
      <c r="N56" s="18">
        <v>45</v>
      </c>
      <c r="O56" s="3" t="s">
        <v>110</v>
      </c>
      <c r="P56" s="20">
        <v>1140</v>
      </c>
      <c r="R56" s="33">
        <v>85</v>
      </c>
      <c r="S56" s="36" t="s">
        <v>24</v>
      </c>
      <c r="T56" s="16">
        <v>54</v>
      </c>
      <c r="V56" s="33">
        <v>13</v>
      </c>
      <c r="W56" s="34" t="s">
        <v>77</v>
      </c>
      <c r="X56" s="35">
        <v>113</v>
      </c>
    </row>
    <row r="57" spans="2:24" x14ac:dyDescent="0.2">
      <c r="B57" s="21">
        <v>32</v>
      </c>
      <c r="C57" s="5" t="s">
        <v>98</v>
      </c>
      <c r="D57" s="23">
        <v>1420</v>
      </c>
      <c r="F57" s="21">
        <v>77</v>
      </c>
      <c r="G57" s="5" t="s">
        <v>130</v>
      </c>
      <c r="H57" s="23">
        <v>990</v>
      </c>
      <c r="J57" s="21">
        <v>72</v>
      </c>
      <c r="K57" s="5" t="s">
        <v>8</v>
      </c>
      <c r="L57" s="23">
        <v>640</v>
      </c>
      <c r="N57" s="21">
        <v>46</v>
      </c>
      <c r="O57" s="5" t="s">
        <v>111</v>
      </c>
      <c r="P57" s="23">
        <v>950</v>
      </c>
      <c r="R57" s="33">
        <v>85</v>
      </c>
      <c r="S57" s="34" t="s">
        <v>25</v>
      </c>
      <c r="T57" s="35">
        <v>55</v>
      </c>
      <c r="V57" s="33">
        <v>32</v>
      </c>
      <c r="W57" s="34" t="s">
        <v>98</v>
      </c>
      <c r="X57" s="35">
        <v>31</v>
      </c>
    </row>
    <row r="58" spans="2:24" x14ac:dyDescent="0.2">
      <c r="B58" s="18">
        <v>32</v>
      </c>
      <c r="C58" s="3" t="s">
        <v>99</v>
      </c>
      <c r="D58" s="20">
        <v>1422</v>
      </c>
      <c r="F58" s="18">
        <v>93</v>
      </c>
      <c r="G58" s="3" t="s">
        <v>137</v>
      </c>
      <c r="H58" s="20">
        <v>980</v>
      </c>
      <c r="J58" s="18">
        <v>71</v>
      </c>
      <c r="K58" s="3" t="s">
        <v>48</v>
      </c>
      <c r="L58" s="20">
        <v>660</v>
      </c>
      <c r="N58" s="18">
        <v>47</v>
      </c>
      <c r="O58" s="3" t="s">
        <v>112</v>
      </c>
      <c r="P58" s="20">
        <v>1030</v>
      </c>
      <c r="R58" s="33">
        <v>61</v>
      </c>
      <c r="S58" s="36" t="s">
        <v>120</v>
      </c>
      <c r="T58" s="16">
        <v>56</v>
      </c>
      <c r="V58" s="33">
        <v>32</v>
      </c>
      <c r="W58" s="36" t="s">
        <v>99</v>
      </c>
      <c r="X58" s="16">
        <v>32</v>
      </c>
    </row>
    <row r="59" spans="2:24" x14ac:dyDescent="0.2">
      <c r="B59" s="21">
        <v>97</v>
      </c>
      <c r="C59" s="5" t="s">
        <v>20</v>
      </c>
      <c r="D59" s="23">
        <v>190</v>
      </c>
      <c r="F59" s="21">
        <v>46</v>
      </c>
      <c r="G59" s="5" t="s">
        <v>111</v>
      </c>
      <c r="H59" s="23">
        <v>950</v>
      </c>
      <c r="J59" s="21">
        <v>84</v>
      </c>
      <c r="K59" s="5" t="s">
        <v>60</v>
      </c>
      <c r="L59" s="23">
        <v>670</v>
      </c>
      <c r="N59" s="21">
        <v>48</v>
      </c>
      <c r="O59" s="5" t="s">
        <v>113</v>
      </c>
      <c r="P59" s="23">
        <v>1020</v>
      </c>
      <c r="R59" s="33">
        <v>45</v>
      </c>
      <c r="S59" s="34" t="s">
        <v>109</v>
      </c>
      <c r="T59" s="35">
        <v>57</v>
      </c>
      <c r="V59" s="33">
        <v>97</v>
      </c>
      <c r="W59" s="34" t="s">
        <v>20</v>
      </c>
      <c r="X59" s="35">
        <v>125</v>
      </c>
    </row>
    <row r="60" spans="2:24" x14ac:dyDescent="0.2">
      <c r="B60" s="18">
        <v>15</v>
      </c>
      <c r="C60" s="3" t="s">
        <v>79</v>
      </c>
      <c r="D60" s="20">
        <v>1390</v>
      </c>
      <c r="F60" s="18">
        <v>69</v>
      </c>
      <c r="G60" s="3" t="s">
        <v>127</v>
      </c>
      <c r="H60" s="20">
        <v>940</v>
      </c>
      <c r="J60" s="18">
        <v>56</v>
      </c>
      <c r="K60" s="3" t="s">
        <v>32</v>
      </c>
      <c r="L60" s="20">
        <v>680</v>
      </c>
      <c r="N60" s="18">
        <v>48</v>
      </c>
      <c r="O60" s="3" t="s">
        <v>114</v>
      </c>
      <c r="P60" s="20">
        <v>1000</v>
      </c>
      <c r="R60" s="33">
        <v>45</v>
      </c>
      <c r="S60" s="36" t="s">
        <v>110</v>
      </c>
      <c r="T60" s="16">
        <v>58</v>
      </c>
      <c r="V60" s="33">
        <v>15</v>
      </c>
      <c r="W60" s="36" t="s">
        <v>79</v>
      </c>
      <c r="X60" s="16">
        <v>82</v>
      </c>
    </row>
    <row r="61" spans="2:24" x14ac:dyDescent="0.2">
      <c r="B61" s="21">
        <v>89</v>
      </c>
      <c r="C61" s="5" t="s">
        <v>28</v>
      </c>
      <c r="D61" s="23">
        <v>440</v>
      </c>
      <c r="F61" s="21">
        <v>35</v>
      </c>
      <c r="G61" s="5" t="s">
        <v>101</v>
      </c>
      <c r="H61" s="23">
        <v>930</v>
      </c>
      <c r="J61" s="21">
        <v>75</v>
      </c>
      <c r="K61" s="5" t="s">
        <v>53</v>
      </c>
      <c r="L61" s="23">
        <v>700</v>
      </c>
      <c r="N61" s="21">
        <v>49</v>
      </c>
      <c r="O61" s="5" t="s">
        <v>115</v>
      </c>
      <c r="P61" s="23">
        <v>1040</v>
      </c>
      <c r="R61" s="33">
        <v>6</v>
      </c>
      <c r="S61" s="34" t="s">
        <v>69</v>
      </c>
      <c r="T61" s="35">
        <v>59</v>
      </c>
      <c r="V61" s="33">
        <v>89</v>
      </c>
      <c r="W61" s="34" t="s">
        <v>28</v>
      </c>
      <c r="X61" s="35">
        <v>111</v>
      </c>
    </row>
    <row r="62" spans="2:24" x14ac:dyDescent="0.2">
      <c r="B62" s="18">
        <v>88</v>
      </c>
      <c r="C62" s="3" t="s">
        <v>5</v>
      </c>
      <c r="D62" s="20">
        <v>230</v>
      </c>
      <c r="F62" s="18">
        <v>37</v>
      </c>
      <c r="G62" s="3" t="s">
        <v>103</v>
      </c>
      <c r="H62" s="20">
        <v>920</v>
      </c>
      <c r="J62" s="18">
        <v>84</v>
      </c>
      <c r="K62" s="3" t="s">
        <v>59</v>
      </c>
      <c r="L62" s="20">
        <v>710</v>
      </c>
      <c r="N62" s="18">
        <v>50</v>
      </c>
      <c r="O62" s="3" t="s">
        <v>116</v>
      </c>
      <c r="P62" s="20">
        <v>1070</v>
      </c>
      <c r="R62" s="33">
        <v>71</v>
      </c>
      <c r="S62" s="36" t="s">
        <v>48</v>
      </c>
      <c r="T62" s="16">
        <v>60</v>
      </c>
      <c r="V62" s="33">
        <v>88</v>
      </c>
      <c r="W62" s="36" t="s">
        <v>5</v>
      </c>
      <c r="X62" s="16">
        <v>50</v>
      </c>
    </row>
    <row r="63" spans="2:24" x14ac:dyDescent="0.2">
      <c r="B63" s="21">
        <v>40</v>
      </c>
      <c r="C63" s="5" t="s">
        <v>19</v>
      </c>
      <c r="D63" s="23">
        <v>590</v>
      </c>
      <c r="F63" s="21">
        <v>29</v>
      </c>
      <c r="G63" s="5" t="s">
        <v>94</v>
      </c>
      <c r="H63" s="23">
        <v>910</v>
      </c>
      <c r="J63" s="21">
        <v>60</v>
      </c>
      <c r="K63" s="5" t="s">
        <v>41</v>
      </c>
      <c r="L63" s="23">
        <v>740</v>
      </c>
      <c r="N63" s="21">
        <v>51</v>
      </c>
      <c r="O63" s="5" t="s">
        <v>10</v>
      </c>
      <c r="P63" s="23">
        <v>330</v>
      </c>
      <c r="R63" s="33">
        <v>71</v>
      </c>
      <c r="S63" s="34" t="s">
        <v>49</v>
      </c>
      <c r="T63" s="35">
        <v>61</v>
      </c>
      <c r="V63" s="33">
        <v>40</v>
      </c>
      <c r="W63" s="36" t="s">
        <v>19</v>
      </c>
      <c r="X63" s="16">
        <v>2</v>
      </c>
    </row>
    <row r="64" spans="2:24" x14ac:dyDescent="0.2">
      <c r="B64" s="18">
        <v>40</v>
      </c>
      <c r="C64" s="3" t="s">
        <v>21</v>
      </c>
      <c r="D64" s="20">
        <v>580</v>
      </c>
      <c r="F64" s="18">
        <v>37</v>
      </c>
      <c r="G64" s="3" t="s">
        <v>104</v>
      </c>
      <c r="H64" s="20">
        <v>900</v>
      </c>
      <c r="J64" s="18">
        <v>68</v>
      </c>
      <c r="K64" s="3" t="s">
        <v>47</v>
      </c>
      <c r="L64" s="20">
        <v>750</v>
      </c>
      <c r="N64" s="18">
        <v>52</v>
      </c>
      <c r="O64" s="3" t="s">
        <v>29</v>
      </c>
      <c r="P64" s="20">
        <v>510</v>
      </c>
      <c r="R64" s="33">
        <v>3</v>
      </c>
      <c r="S64" s="36" t="s">
        <v>66</v>
      </c>
      <c r="T64" s="16">
        <v>62</v>
      </c>
      <c r="V64" s="33">
        <v>40</v>
      </c>
      <c r="W64" s="34" t="s">
        <v>21</v>
      </c>
      <c r="X64" s="35">
        <v>3</v>
      </c>
    </row>
    <row r="65" spans="2:24" x14ac:dyDescent="0.2">
      <c r="B65" s="21">
        <v>111</v>
      </c>
      <c r="C65" s="5" t="s">
        <v>36</v>
      </c>
      <c r="D65" s="23">
        <v>90</v>
      </c>
      <c r="F65" s="21">
        <v>43</v>
      </c>
      <c r="G65" s="5" t="s">
        <v>107</v>
      </c>
      <c r="H65" s="23">
        <v>895</v>
      </c>
      <c r="J65" s="21">
        <v>57</v>
      </c>
      <c r="K65" s="5" t="s">
        <v>37</v>
      </c>
      <c r="L65" s="23">
        <v>760</v>
      </c>
      <c r="N65" s="21">
        <v>53</v>
      </c>
      <c r="O65" s="5" t="s">
        <v>117</v>
      </c>
      <c r="P65" s="23">
        <v>1300</v>
      </c>
      <c r="R65" s="33">
        <v>64</v>
      </c>
      <c r="S65" s="34" t="s">
        <v>123</v>
      </c>
      <c r="T65" s="35">
        <v>63</v>
      </c>
      <c r="V65" s="33">
        <v>111</v>
      </c>
      <c r="W65" s="34" t="s">
        <v>36</v>
      </c>
      <c r="X65" s="35">
        <v>105</v>
      </c>
    </row>
    <row r="66" spans="2:24" x14ac:dyDescent="0.2">
      <c r="B66" s="18">
        <v>12</v>
      </c>
      <c r="C66" s="3" t="s">
        <v>74</v>
      </c>
      <c r="D66" s="20">
        <v>1370</v>
      </c>
      <c r="F66" s="18">
        <v>36</v>
      </c>
      <c r="G66" s="3" t="s">
        <v>102</v>
      </c>
      <c r="H66" s="20">
        <v>890</v>
      </c>
      <c r="J66" s="18">
        <v>87</v>
      </c>
      <c r="K66" s="3" t="s">
        <v>136</v>
      </c>
      <c r="L66" s="20">
        <v>780</v>
      </c>
      <c r="N66" s="18">
        <v>54</v>
      </c>
      <c r="O66" s="3" t="s">
        <v>31</v>
      </c>
      <c r="P66" s="20">
        <v>410</v>
      </c>
      <c r="R66" s="33">
        <v>64</v>
      </c>
      <c r="S66" s="36" t="s">
        <v>124</v>
      </c>
      <c r="T66" s="16">
        <v>64</v>
      </c>
      <c r="V66" s="33">
        <v>12</v>
      </c>
      <c r="W66" s="34" t="s">
        <v>74</v>
      </c>
      <c r="X66" s="35">
        <v>17</v>
      </c>
    </row>
    <row r="67" spans="2:24" x14ac:dyDescent="0.2">
      <c r="B67" s="21">
        <v>12</v>
      </c>
      <c r="C67" s="5" t="s">
        <v>75</v>
      </c>
      <c r="D67" s="23">
        <v>1360</v>
      </c>
      <c r="F67" s="21">
        <v>59</v>
      </c>
      <c r="G67" s="5" t="s">
        <v>119</v>
      </c>
      <c r="H67" s="23">
        <v>880</v>
      </c>
      <c r="J67" s="21">
        <v>42</v>
      </c>
      <c r="K67" s="5" t="s">
        <v>106</v>
      </c>
      <c r="L67" s="23">
        <v>790</v>
      </c>
      <c r="N67" s="21">
        <v>55</v>
      </c>
      <c r="O67" s="5" t="s">
        <v>118</v>
      </c>
      <c r="P67" s="23">
        <v>800</v>
      </c>
      <c r="R67" s="33">
        <v>7</v>
      </c>
      <c r="S67" s="34" t="s">
        <v>70</v>
      </c>
      <c r="T67" s="35">
        <v>65</v>
      </c>
      <c r="V67" s="33">
        <v>12</v>
      </c>
      <c r="W67" s="36" t="s">
        <v>75</v>
      </c>
      <c r="X67" s="16">
        <v>18</v>
      </c>
    </row>
    <row r="68" spans="2:24" x14ac:dyDescent="0.2">
      <c r="B68" s="18">
        <v>101</v>
      </c>
      <c r="C68" s="3" t="s">
        <v>57</v>
      </c>
      <c r="D68" s="20">
        <v>310</v>
      </c>
      <c r="F68" s="18">
        <v>25</v>
      </c>
      <c r="G68" s="3" t="s">
        <v>90</v>
      </c>
      <c r="H68" s="20">
        <v>870</v>
      </c>
      <c r="J68" s="18">
        <v>55</v>
      </c>
      <c r="K68" s="3" t="s">
        <v>118</v>
      </c>
      <c r="L68" s="20">
        <v>800</v>
      </c>
      <c r="N68" s="18">
        <v>56</v>
      </c>
      <c r="O68" s="3" t="s">
        <v>32</v>
      </c>
      <c r="P68" s="20">
        <v>680</v>
      </c>
      <c r="R68" s="33">
        <v>110</v>
      </c>
      <c r="S68" s="36" t="s">
        <v>3</v>
      </c>
      <c r="T68" s="16">
        <v>66</v>
      </c>
      <c r="V68" s="33">
        <v>101</v>
      </c>
      <c r="W68" s="36" t="s">
        <v>57</v>
      </c>
      <c r="X68" s="16">
        <v>28</v>
      </c>
    </row>
    <row r="69" spans="2:24" x14ac:dyDescent="0.2">
      <c r="B69" s="21">
        <v>101</v>
      </c>
      <c r="C69" s="5" t="s">
        <v>14</v>
      </c>
      <c r="D69" s="23">
        <v>315</v>
      </c>
      <c r="F69" s="21">
        <v>86</v>
      </c>
      <c r="G69" s="5" t="s">
        <v>134</v>
      </c>
      <c r="H69" s="23">
        <v>860</v>
      </c>
      <c r="J69" s="21">
        <v>64</v>
      </c>
      <c r="K69" s="5" t="s">
        <v>124</v>
      </c>
      <c r="L69" s="23">
        <v>810</v>
      </c>
      <c r="N69" s="21">
        <v>57</v>
      </c>
      <c r="O69" s="5" t="s">
        <v>37</v>
      </c>
      <c r="P69" s="23">
        <v>760</v>
      </c>
      <c r="R69" s="33">
        <v>110</v>
      </c>
      <c r="S69" s="34" t="s">
        <v>35</v>
      </c>
      <c r="T69" s="35">
        <v>67</v>
      </c>
      <c r="V69" s="33">
        <v>101</v>
      </c>
      <c r="W69" s="34" t="s">
        <v>14</v>
      </c>
      <c r="X69" s="35">
        <v>29</v>
      </c>
    </row>
    <row r="70" spans="2:24" x14ac:dyDescent="0.2">
      <c r="B70" s="18">
        <v>75</v>
      </c>
      <c r="C70" s="3" t="s">
        <v>53</v>
      </c>
      <c r="D70" s="20">
        <v>700</v>
      </c>
      <c r="F70" s="18">
        <v>67</v>
      </c>
      <c r="G70" s="3" t="s">
        <v>126</v>
      </c>
      <c r="H70" s="20">
        <v>850</v>
      </c>
      <c r="J70" s="18">
        <v>64</v>
      </c>
      <c r="K70" s="3" t="s">
        <v>123</v>
      </c>
      <c r="L70" s="20">
        <v>820</v>
      </c>
      <c r="N70" s="18">
        <v>58</v>
      </c>
      <c r="O70" s="3" t="s">
        <v>16</v>
      </c>
      <c r="P70" s="20">
        <v>360</v>
      </c>
      <c r="R70" s="33">
        <v>90</v>
      </c>
      <c r="S70" s="36" t="s">
        <v>56</v>
      </c>
      <c r="T70" s="16">
        <v>68</v>
      </c>
      <c r="V70" s="33">
        <v>75</v>
      </c>
      <c r="W70" s="36" t="s">
        <v>53</v>
      </c>
      <c r="X70" s="16">
        <v>116</v>
      </c>
    </row>
    <row r="71" spans="2:24" x14ac:dyDescent="0.2">
      <c r="B71" s="21">
        <v>81</v>
      </c>
      <c r="C71" s="5" t="s">
        <v>132</v>
      </c>
      <c r="D71" s="23">
        <v>1260</v>
      </c>
      <c r="F71" s="21">
        <v>86</v>
      </c>
      <c r="G71" s="5" t="s">
        <v>135</v>
      </c>
      <c r="H71" s="23">
        <v>840</v>
      </c>
      <c r="J71" s="21">
        <v>61</v>
      </c>
      <c r="K71" s="5" t="s">
        <v>120</v>
      </c>
      <c r="L71" s="23">
        <v>830</v>
      </c>
      <c r="N71" s="21">
        <v>58</v>
      </c>
      <c r="O71" s="5" t="s">
        <v>30</v>
      </c>
      <c r="P71" s="23">
        <v>240</v>
      </c>
      <c r="R71" s="33">
        <v>90</v>
      </c>
      <c r="S71" s="34" t="s">
        <v>26</v>
      </c>
      <c r="T71" s="35">
        <v>69</v>
      </c>
      <c r="V71" s="33">
        <v>81</v>
      </c>
      <c r="W71" s="34" t="s">
        <v>132</v>
      </c>
      <c r="X71" s="35">
        <v>83</v>
      </c>
    </row>
    <row r="72" spans="2:24" x14ac:dyDescent="0.2">
      <c r="B72" s="18">
        <v>81</v>
      </c>
      <c r="C72" s="3" t="s">
        <v>133</v>
      </c>
      <c r="D72" s="20">
        <v>1270</v>
      </c>
      <c r="F72" s="18">
        <v>61</v>
      </c>
      <c r="G72" s="3" t="s">
        <v>120</v>
      </c>
      <c r="H72" s="20">
        <v>830</v>
      </c>
      <c r="J72" s="18">
        <v>86</v>
      </c>
      <c r="K72" s="3" t="s">
        <v>135</v>
      </c>
      <c r="L72" s="20">
        <v>840</v>
      </c>
      <c r="N72" s="18">
        <v>59</v>
      </c>
      <c r="O72" s="3" t="s">
        <v>119</v>
      </c>
      <c r="P72" s="20">
        <v>880</v>
      </c>
      <c r="R72" s="33">
        <v>94</v>
      </c>
      <c r="S72" s="36" t="s">
        <v>138</v>
      </c>
      <c r="T72" s="16">
        <v>70</v>
      </c>
      <c r="V72" s="33">
        <v>81</v>
      </c>
      <c r="W72" s="36" t="s">
        <v>133</v>
      </c>
      <c r="X72" s="16">
        <v>84</v>
      </c>
    </row>
    <row r="73" spans="2:24" x14ac:dyDescent="0.2">
      <c r="B73" s="21">
        <v>23</v>
      </c>
      <c r="C73" s="5" t="s">
        <v>87</v>
      </c>
      <c r="D73" s="23">
        <v>1290</v>
      </c>
      <c r="F73" s="21">
        <v>64</v>
      </c>
      <c r="G73" s="5" t="s">
        <v>123</v>
      </c>
      <c r="H73" s="23">
        <v>820</v>
      </c>
      <c r="J73" s="21">
        <v>67</v>
      </c>
      <c r="K73" s="5" t="s">
        <v>126</v>
      </c>
      <c r="L73" s="23">
        <v>850</v>
      </c>
      <c r="N73" s="21">
        <v>60</v>
      </c>
      <c r="O73" s="5" t="s">
        <v>41</v>
      </c>
      <c r="P73" s="23">
        <v>740</v>
      </c>
      <c r="R73" s="33">
        <v>86</v>
      </c>
      <c r="S73" s="34" t="s">
        <v>134</v>
      </c>
      <c r="T73" s="35">
        <v>71</v>
      </c>
      <c r="V73" s="33">
        <v>23</v>
      </c>
      <c r="W73" s="34" t="s">
        <v>87</v>
      </c>
      <c r="X73" s="35">
        <v>85</v>
      </c>
    </row>
    <row r="74" spans="2:24" x14ac:dyDescent="0.2">
      <c r="B74" s="18">
        <v>89</v>
      </c>
      <c r="C74" s="3" t="s">
        <v>61</v>
      </c>
      <c r="D74" s="20">
        <v>470</v>
      </c>
      <c r="F74" s="18">
        <v>64</v>
      </c>
      <c r="G74" s="3" t="s">
        <v>124</v>
      </c>
      <c r="H74" s="20">
        <v>810</v>
      </c>
      <c r="J74" s="18">
        <v>86</v>
      </c>
      <c r="K74" s="3" t="s">
        <v>134</v>
      </c>
      <c r="L74" s="20">
        <v>860</v>
      </c>
      <c r="N74" s="18">
        <v>61</v>
      </c>
      <c r="O74" s="3" t="s">
        <v>120</v>
      </c>
      <c r="P74" s="20">
        <v>830</v>
      </c>
      <c r="R74" s="33">
        <v>86</v>
      </c>
      <c r="S74" s="36" t="s">
        <v>135</v>
      </c>
      <c r="T74" s="16">
        <v>72</v>
      </c>
      <c r="V74" s="33">
        <v>89</v>
      </c>
      <c r="W74" s="36" t="s">
        <v>61</v>
      </c>
      <c r="X74" s="16">
        <v>110</v>
      </c>
    </row>
    <row r="75" spans="2:24" x14ac:dyDescent="0.2">
      <c r="B75" s="21">
        <v>61</v>
      </c>
      <c r="C75" s="5" t="s">
        <v>120</v>
      </c>
      <c r="D75" s="23">
        <v>830</v>
      </c>
      <c r="F75" s="21">
        <v>55</v>
      </c>
      <c r="G75" s="5" t="s">
        <v>118</v>
      </c>
      <c r="H75" s="23">
        <v>800</v>
      </c>
      <c r="J75" s="21">
        <v>25</v>
      </c>
      <c r="K75" s="5" t="s">
        <v>90</v>
      </c>
      <c r="L75" s="23">
        <v>870</v>
      </c>
      <c r="N75" s="21">
        <v>62</v>
      </c>
      <c r="O75" s="5" t="s">
        <v>121</v>
      </c>
      <c r="P75" s="23">
        <v>1210</v>
      </c>
      <c r="R75" s="33">
        <v>105</v>
      </c>
      <c r="S75" s="34" t="s">
        <v>17</v>
      </c>
      <c r="T75" s="35">
        <v>73</v>
      </c>
      <c r="V75" s="33">
        <v>61</v>
      </c>
      <c r="W75" s="36" t="s">
        <v>120</v>
      </c>
      <c r="X75" s="16">
        <v>56</v>
      </c>
    </row>
    <row r="76" spans="2:24" x14ac:dyDescent="0.2">
      <c r="B76" s="18">
        <v>1</v>
      </c>
      <c r="C76" s="3" t="s">
        <v>139</v>
      </c>
      <c r="D76" s="20">
        <v>1470</v>
      </c>
      <c r="F76" s="18">
        <v>42</v>
      </c>
      <c r="G76" s="3" t="s">
        <v>106</v>
      </c>
      <c r="H76" s="20">
        <v>790</v>
      </c>
      <c r="J76" s="18">
        <v>59</v>
      </c>
      <c r="K76" s="3" t="s">
        <v>119</v>
      </c>
      <c r="L76" s="20">
        <v>880</v>
      </c>
      <c r="N76" s="18">
        <v>63</v>
      </c>
      <c r="O76" s="3" t="s">
        <v>122</v>
      </c>
      <c r="P76" s="20">
        <v>1110</v>
      </c>
      <c r="R76" s="33">
        <v>96</v>
      </c>
      <c r="S76" s="36" t="s">
        <v>38</v>
      </c>
      <c r="T76" s="16">
        <v>74</v>
      </c>
      <c r="V76" s="33">
        <v>1</v>
      </c>
      <c r="W76" s="34" t="s">
        <v>139</v>
      </c>
      <c r="X76" s="35">
        <v>27</v>
      </c>
    </row>
    <row r="77" spans="2:24" x14ac:dyDescent="0.2">
      <c r="B77" s="21">
        <v>45</v>
      </c>
      <c r="C77" s="5" t="s">
        <v>109</v>
      </c>
      <c r="D77" s="23">
        <v>1120</v>
      </c>
      <c r="F77" s="21">
        <v>87</v>
      </c>
      <c r="G77" s="5" t="s">
        <v>136</v>
      </c>
      <c r="H77" s="23">
        <v>780</v>
      </c>
      <c r="J77" s="21">
        <v>36</v>
      </c>
      <c r="K77" s="5" t="s">
        <v>102</v>
      </c>
      <c r="L77" s="23">
        <v>890</v>
      </c>
      <c r="N77" s="21">
        <v>64</v>
      </c>
      <c r="O77" s="5" t="s">
        <v>123</v>
      </c>
      <c r="P77" s="23">
        <v>820</v>
      </c>
      <c r="R77" s="33">
        <v>35</v>
      </c>
      <c r="S77" s="34" t="s">
        <v>101</v>
      </c>
      <c r="T77" s="35">
        <v>75</v>
      </c>
      <c r="V77" s="33">
        <v>45</v>
      </c>
      <c r="W77" s="34" t="s">
        <v>109</v>
      </c>
      <c r="X77" s="35">
        <v>57</v>
      </c>
    </row>
    <row r="78" spans="2:24" x14ac:dyDescent="0.2">
      <c r="B78" s="18">
        <v>45</v>
      </c>
      <c r="C78" s="3" t="s">
        <v>110</v>
      </c>
      <c r="D78" s="20">
        <v>1140</v>
      </c>
      <c r="F78" s="18">
        <v>57</v>
      </c>
      <c r="G78" s="3" t="s">
        <v>37</v>
      </c>
      <c r="H78" s="20">
        <v>760</v>
      </c>
      <c r="J78" s="18">
        <v>43</v>
      </c>
      <c r="K78" s="3" t="s">
        <v>107</v>
      </c>
      <c r="L78" s="20">
        <v>895</v>
      </c>
      <c r="N78" s="18">
        <v>64</v>
      </c>
      <c r="O78" s="3" t="s">
        <v>124</v>
      </c>
      <c r="P78" s="20">
        <v>810</v>
      </c>
      <c r="R78" s="33">
        <v>59</v>
      </c>
      <c r="S78" s="36" t="s">
        <v>119</v>
      </c>
      <c r="T78" s="16">
        <v>76</v>
      </c>
      <c r="V78" s="33">
        <v>45</v>
      </c>
      <c r="W78" s="36" t="s">
        <v>110</v>
      </c>
      <c r="X78" s="16">
        <v>58</v>
      </c>
    </row>
    <row r="79" spans="2:24" x14ac:dyDescent="0.2">
      <c r="B79" s="21">
        <v>4</v>
      </c>
      <c r="C79" s="5" t="s">
        <v>67</v>
      </c>
      <c r="D79" s="23">
        <v>1430</v>
      </c>
      <c r="F79" s="21">
        <v>68</v>
      </c>
      <c r="G79" s="5" t="s">
        <v>47</v>
      </c>
      <c r="H79" s="23">
        <v>750</v>
      </c>
      <c r="J79" s="21">
        <v>37</v>
      </c>
      <c r="K79" s="5" t="s">
        <v>104</v>
      </c>
      <c r="L79" s="23">
        <v>900</v>
      </c>
      <c r="N79" s="21">
        <v>65</v>
      </c>
      <c r="O79" s="5" t="s">
        <v>43</v>
      </c>
      <c r="P79" s="23">
        <v>560</v>
      </c>
      <c r="R79" s="33">
        <v>107</v>
      </c>
      <c r="S79" s="34" t="s">
        <v>55</v>
      </c>
      <c r="T79" s="35">
        <v>77</v>
      </c>
      <c r="V79" s="33">
        <v>4</v>
      </c>
      <c r="W79" s="34" t="s">
        <v>67</v>
      </c>
      <c r="X79" s="35">
        <v>7</v>
      </c>
    </row>
    <row r="80" spans="2:24" x14ac:dyDescent="0.2">
      <c r="B80" s="18">
        <v>46</v>
      </c>
      <c r="C80" s="3" t="s">
        <v>111</v>
      </c>
      <c r="D80" s="20">
        <v>950</v>
      </c>
      <c r="F80" s="18">
        <v>60</v>
      </c>
      <c r="G80" s="3" t="s">
        <v>41</v>
      </c>
      <c r="H80" s="20">
        <v>740</v>
      </c>
      <c r="J80" s="18">
        <v>29</v>
      </c>
      <c r="K80" s="3" t="s">
        <v>94</v>
      </c>
      <c r="L80" s="20">
        <v>910</v>
      </c>
      <c r="N80" s="18">
        <v>65</v>
      </c>
      <c r="O80" s="3" t="s">
        <v>46</v>
      </c>
      <c r="P80" s="20">
        <v>550</v>
      </c>
      <c r="R80" s="33">
        <v>79</v>
      </c>
      <c r="S80" s="36" t="s">
        <v>27</v>
      </c>
      <c r="T80" s="16">
        <v>78</v>
      </c>
      <c r="V80" s="33">
        <v>46</v>
      </c>
      <c r="W80" s="36" t="s">
        <v>111</v>
      </c>
      <c r="X80" s="16">
        <v>30</v>
      </c>
    </row>
    <row r="81" spans="2:24" x14ac:dyDescent="0.2">
      <c r="B81" s="21">
        <v>69</v>
      </c>
      <c r="C81" s="5" t="s">
        <v>127</v>
      </c>
      <c r="D81" s="23">
        <v>940</v>
      </c>
      <c r="F81" s="21">
        <v>84</v>
      </c>
      <c r="G81" s="5" t="s">
        <v>59</v>
      </c>
      <c r="H81" s="23">
        <v>710</v>
      </c>
      <c r="J81" s="21">
        <v>37</v>
      </c>
      <c r="K81" s="5" t="s">
        <v>103</v>
      </c>
      <c r="L81" s="23">
        <v>920</v>
      </c>
      <c r="N81" s="21">
        <v>66</v>
      </c>
      <c r="O81" s="5" t="s">
        <v>125</v>
      </c>
      <c r="P81" s="23">
        <v>1150</v>
      </c>
      <c r="R81" s="33">
        <v>14</v>
      </c>
      <c r="S81" s="34" t="s">
        <v>78</v>
      </c>
      <c r="T81" s="35">
        <v>79</v>
      </c>
      <c r="V81" s="33">
        <v>69</v>
      </c>
      <c r="W81" s="34" t="s">
        <v>127</v>
      </c>
      <c r="X81" s="35">
        <v>81</v>
      </c>
    </row>
    <row r="82" spans="2:24" x14ac:dyDescent="0.2">
      <c r="B82" s="18">
        <v>63</v>
      </c>
      <c r="C82" s="3" t="s">
        <v>122</v>
      </c>
      <c r="D82" s="20">
        <v>1110</v>
      </c>
      <c r="F82" s="18">
        <v>75</v>
      </c>
      <c r="G82" s="3" t="s">
        <v>53</v>
      </c>
      <c r="H82" s="20">
        <v>700</v>
      </c>
      <c r="J82" s="18">
        <v>35</v>
      </c>
      <c r="K82" s="3" t="s">
        <v>101</v>
      </c>
      <c r="L82" s="20">
        <v>930</v>
      </c>
      <c r="N82" s="18">
        <v>67</v>
      </c>
      <c r="O82" s="3" t="s">
        <v>126</v>
      </c>
      <c r="P82" s="20">
        <v>850</v>
      </c>
      <c r="R82" s="33">
        <v>76</v>
      </c>
      <c r="S82" s="36" t="s">
        <v>129</v>
      </c>
      <c r="T82" s="16">
        <v>80</v>
      </c>
      <c r="V82" s="33">
        <v>63</v>
      </c>
      <c r="W82" s="36" t="s">
        <v>122</v>
      </c>
      <c r="X82" s="16">
        <v>22</v>
      </c>
    </row>
    <row r="83" spans="2:24" x14ac:dyDescent="0.2">
      <c r="B83" s="21">
        <v>104</v>
      </c>
      <c r="C83" s="5" t="s">
        <v>7</v>
      </c>
      <c r="D83" s="23">
        <v>250</v>
      </c>
      <c r="F83" s="21">
        <v>56</v>
      </c>
      <c r="G83" s="5" t="s">
        <v>32</v>
      </c>
      <c r="H83" s="23">
        <v>680</v>
      </c>
      <c r="J83" s="21">
        <v>69</v>
      </c>
      <c r="K83" s="5" t="s">
        <v>127</v>
      </c>
      <c r="L83" s="23">
        <v>940</v>
      </c>
      <c r="N83" s="21">
        <v>68</v>
      </c>
      <c r="O83" s="5" t="s">
        <v>47</v>
      </c>
      <c r="P83" s="23">
        <v>750</v>
      </c>
      <c r="R83" s="33">
        <v>69</v>
      </c>
      <c r="S83" s="34" t="s">
        <v>127</v>
      </c>
      <c r="T83" s="35">
        <v>81</v>
      </c>
      <c r="V83" s="33">
        <v>104</v>
      </c>
      <c r="W83" s="36" t="s">
        <v>7</v>
      </c>
      <c r="X83" s="16">
        <v>92</v>
      </c>
    </row>
    <row r="84" spans="2:24" x14ac:dyDescent="0.2">
      <c r="B84" s="18">
        <v>104</v>
      </c>
      <c r="C84" s="3" t="s">
        <v>45</v>
      </c>
      <c r="D84" s="20">
        <v>210</v>
      </c>
      <c r="F84" s="18">
        <v>84</v>
      </c>
      <c r="G84" s="3" t="s">
        <v>60</v>
      </c>
      <c r="H84" s="20">
        <v>670</v>
      </c>
      <c r="J84" s="18">
        <v>46</v>
      </c>
      <c r="K84" s="3" t="s">
        <v>111</v>
      </c>
      <c r="L84" s="20">
        <v>950</v>
      </c>
      <c r="N84" s="18">
        <v>69</v>
      </c>
      <c r="O84" s="3" t="s">
        <v>127</v>
      </c>
      <c r="P84" s="20">
        <v>940</v>
      </c>
      <c r="R84" s="33">
        <v>15</v>
      </c>
      <c r="S84" s="36" t="s">
        <v>79</v>
      </c>
      <c r="T84" s="16">
        <v>82</v>
      </c>
      <c r="V84" s="33">
        <v>104</v>
      </c>
      <c r="W84" s="34" t="s">
        <v>45</v>
      </c>
      <c r="X84" s="35">
        <v>93</v>
      </c>
    </row>
    <row r="85" spans="2:24" x14ac:dyDescent="0.2">
      <c r="B85" s="21">
        <v>90</v>
      </c>
      <c r="C85" s="5" t="s">
        <v>56</v>
      </c>
      <c r="D85" s="23">
        <v>300</v>
      </c>
      <c r="F85" s="21">
        <v>71</v>
      </c>
      <c r="G85" s="5" t="s">
        <v>48</v>
      </c>
      <c r="H85" s="23">
        <v>660</v>
      </c>
      <c r="J85" s="21">
        <v>93</v>
      </c>
      <c r="K85" s="5" t="s">
        <v>137</v>
      </c>
      <c r="L85" s="23">
        <v>980</v>
      </c>
      <c r="N85" s="21">
        <v>70</v>
      </c>
      <c r="O85" s="5" t="s">
        <v>128</v>
      </c>
      <c r="P85" s="23">
        <v>1405</v>
      </c>
      <c r="R85" s="33">
        <v>81</v>
      </c>
      <c r="S85" s="34" t="s">
        <v>132</v>
      </c>
      <c r="T85" s="35">
        <v>83</v>
      </c>
      <c r="V85" s="33">
        <v>90</v>
      </c>
      <c r="W85" s="36" t="s">
        <v>56</v>
      </c>
      <c r="X85" s="16">
        <v>68</v>
      </c>
    </row>
    <row r="86" spans="2:24" x14ac:dyDescent="0.2">
      <c r="B86" s="18">
        <v>90</v>
      </c>
      <c r="C86" s="3" t="s">
        <v>26</v>
      </c>
      <c r="D86" s="20">
        <v>290</v>
      </c>
      <c r="F86" s="18">
        <v>72</v>
      </c>
      <c r="G86" s="3" t="s">
        <v>8</v>
      </c>
      <c r="H86" s="20">
        <v>640</v>
      </c>
      <c r="J86" s="18">
        <v>77</v>
      </c>
      <c r="K86" s="3" t="s">
        <v>130</v>
      </c>
      <c r="L86" s="20">
        <v>990</v>
      </c>
      <c r="N86" s="18">
        <v>71</v>
      </c>
      <c r="O86" s="3" t="s">
        <v>48</v>
      </c>
      <c r="P86" s="20">
        <v>660</v>
      </c>
      <c r="R86" s="33">
        <v>81</v>
      </c>
      <c r="S86" s="36" t="s">
        <v>133</v>
      </c>
      <c r="T86" s="16">
        <v>84</v>
      </c>
      <c r="V86" s="33">
        <v>90</v>
      </c>
      <c r="W86" s="34" t="s">
        <v>26</v>
      </c>
      <c r="X86" s="35">
        <v>69</v>
      </c>
    </row>
    <row r="87" spans="2:24" x14ac:dyDescent="0.2">
      <c r="B87" s="21">
        <v>66</v>
      </c>
      <c r="C87" s="5" t="s">
        <v>125</v>
      </c>
      <c r="D87" s="23">
        <v>1150</v>
      </c>
      <c r="F87" s="21">
        <v>71</v>
      </c>
      <c r="G87" s="5" t="s">
        <v>49</v>
      </c>
      <c r="H87" s="23">
        <v>620</v>
      </c>
      <c r="J87" s="21">
        <v>48</v>
      </c>
      <c r="K87" s="5" t="s">
        <v>114</v>
      </c>
      <c r="L87" s="23">
        <v>1000</v>
      </c>
      <c r="N87" s="21">
        <v>71</v>
      </c>
      <c r="O87" s="5" t="s">
        <v>49</v>
      </c>
      <c r="P87" s="23">
        <v>620</v>
      </c>
      <c r="R87" s="33">
        <v>23</v>
      </c>
      <c r="S87" s="34" t="s">
        <v>87</v>
      </c>
      <c r="T87" s="35">
        <v>85</v>
      </c>
      <c r="V87" s="33">
        <v>66</v>
      </c>
      <c r="W87" s="34" t="s">
        <v>125</v>
      </c>
      <c r="X87" s="35">
        <v>51</v>
      </c>
    </row>
    <row r="88" spans="2:24" x14ac:dyDescent="0.2">
      <c r="B88" s="18">
        <v>24</v>
      </c>
      <c r="C88" s="3" t="s">
        <v>88</v>
      </c>
      <c r="D88" s="20">
        <v>1480</v>
      </c>
      <c r="F88" s="18">
        <v>40</v>
      </c>
      <c r="G88" s="3" t="s">
        <v>19</v>
      </c>
      <c r="H88" s="20">
        <v>590</v>
      </c>
      <c r="J88" s="18">
        <v>94</v>
      </c>
      <c r="K88" s="3" t="s">
        <v>138</v>
      </c>
      <c r="L88" s="20">
        <v>1010</v>
      </c>
      <c r="N88" s="18">
        <v>72</v>
      </c>
      <c r="O88" s="3" t="s">
        <v>8</v>
      </c>
      <c r="P88" s="20">
        <v>640</v>
      </c>
      <c r="R88" s="33">
        <v>29</v>
      </c>
      <c r="S88" s="36" t="s">
        <v>94</v>
      </c>
      <c r="T88" s="16">
        <v>86</v>
      </c>
      <c r="V88" s="33">
        <v>24</v>
      </c>
      <c r="W88" s="36" t="s">
        <v>88</v>
      </c>
      <c r="X88" s="16">
        <v>4</v>
      </c>
    </row>
    <row r="89" spans="2:24" x14ac:dyDescent="0.2">
      <c r="B89" s="21">
        <v>24</v>
      </c>
      <c r="C89" s="5" t="s">
        <v>89</v>
      </c>
      <c r="D89" s="23">
        <v>1440</v>
      </c>
      <c r="F89" s="21">
        <v>40</v>
      </c>
      <c r="G89" s="5" t="s">
        <v>21</v>
      </c>
      <c r="H89" s="23">
        <v>580</v>
      </c>
      <c r="J89" s="21">
        <v>48</v>
      </c>
      <c r="K89" s="5" t="s">
        <v>113</v>
      </c>
      <c r="L89" s="23">
        <v>1020</v>
      </c>
      <c r="N89" s="21">
        <v>73</v>
      </c>
      <c r="O89" s="5" t="s">
        <v>44</v>
      </c>
      <c r="P89" s="23">
        <v>220</v>
      </c>
      <c r="R89" s="33">
        <v>91</v>
      </c>
      <c r="S89" s="34" t="s">
        <v>63</v>
      </c>
      <c r="T89" s="35">
        <v>87</v>
      </c>
      <c r="V89" s="33">
        <v>24</v>
      </c>
      <c r="W89" s="34" t="s">
        <v>89</v>
      </c>
      <c r="X89" s="35">
        <v>5</v>
      </c>
    </row>
    <row r="90" spans="2:24" x14ac:dyDescent="0.2">
      <c r="B90" s="18">
        <v>36</v>
      </c>
      <c r="C90" s="3" t="s">
        <v>102</v>
      </c>
      <c r="D90" s="20">
        <v>890</v>
      </c>
      <c r="F90" s="18">
        <v>100</v>
      </c>
      <c r="G90" s="3" t="s">
        <v>64</v>
      </c>
      <c r="H90" s="20">
        <v>570</v>
      </c>
      <c r="J90" s="18">
        <v>47</v>
      </c>
      <c r="K90" s="3" t="s">
        <v>112</v>
      </c>
      <c r="L90" s="20">
        <v>1030</v>
      </c>
      <c r="N90" s="18">
        <v>74</v>
      </c>
      <c r="O90" s="3" t="s">
        <v>0</v>
      </c>
      <c r="P90" s="20">
        <v>380</v>
      </c>
      <c r="R90" s="33">
        <v>91</v>
      </c>
      <c r="S90" s="36" t="s">
        <v>62</v>
      </c>
      <c r="T90" s="16">
        <v>88</v>
      </c>
      <c r="V90" s="33">
        <v>36</v>
      </c>
      <c r="W90" s="34" t="s">
        <v>102</v>
      </c>
      <c r="X90" s="35">
        <v>41</v>
      </c>
    </row>
    <row r="91" spans="2:24" x14ac:dyDescent="0.2">
      <c r="B91" s="21">
        <v>99</v>
      </c>
      <c r="C91" s="5" t="s">
        <v>6</v>
      </c>
      <c r="D91" s="23">
        <v>260</v>
      </c>
      <c r="F91" s="21">
        <v>65</v>
      </c>
      <c r="G91" s="5" t="s">
        <v>43</v>
      </c>
      <c r="H91" s="23">
        <v>560</v>
      </c>
      <c r="J91" s="21">
        <v>49</v>
      </c>
      <c r="K91" s="5" t="s">
        <v>115</v>
      </c>
      <c r="L91" s="23">
        <v>1040</v>
      </c>
      <c r="N91" s="21">
        <v>75</v>
      </c>
      <c r="O91" s="5" t="s">
        <v>53</v>
      </c>
      <c r="P91" s="23">
        <v>700</v>
      </c>
      <c r="R91" s="33">
        <v>78</v>
      </c>
      <c r="S91" s="34" t="s">
        <v>131</v>
      </c>
      <c r="T91" s="35">
        <v>89</v>
      </c>
      <c r="V91" s="33">
        <v>99</v>
      </c>
      <c r="W91" s="34" t="s">
        <v>6</v>
      </c>
      <c r="X91" s="35">
        <v>133</v>
      </c>
    </row>
    <row r="92" spans="2:24" x14ac:dyDescent="0.2">
      <c r="B92" s="18">
        <v>33</v>
      </c>
      <c r="C92" s="3" t="s">
        <v>9</v>
      </c>
      <c r="D92" s="20">
        <v>430</v>
      </c>
      <c r="F92" s="18">
        <v>65</v>
      </c>
      <c r="G92" s="3" t="s">
        <v>46</v>
      </c>
      <c r="H92" s="20">
        <v>550</v>
      </c>
      <c r="J92" s="18">
        <v>78</v>
      </c>
      <c r="K92" s="3" t="s">
        <v>131</v>
      </c>
      <c r="L92" s="20">
        <v>1050</v>
      </c>
      <c r="N92" s="18">
        <v>76</v>
      </c>
      <c r="O92" s="3" t="s">
        <v>129</v>
      </c>
      <c r="P92" s="20">
        <v>1160</v>
      </c>
      <c r="R92" s="33">
        <v>38</v>
      </c>
      <c r="S92" s="36" t="s">
        <v>18</v>
      </c>
      <c r="T92" s="16">
        <v>90</v>
      </c>
      <c r="V92" s="33">
        <v>33</v>
      </c>
      <c r="W92" s="34" t="s">
        <v>9</v>
      </c>
      <c r="X92" s="35">
        <v>97</v>
      </c>
    </row>
    <row r="93" spans="2:24" x14ac:dyDescent="0.2">
      <c r="B93" s="21">
        <v>33</v>
      </c>
      <c r="C93" s="5" t="s">
        <v>15</v>
      </c>
      <c r="D93" s="23">
        <v>390</v>
      </c>
      <c r="F93" s="21">
        <v>80</v>
      </c>
      <c r="G93" s="5" t="s">
        <v>39</v>
      </c>
      <c r="H93" s="23">
        <v>540</v>
      </c>
      <c r="J93" s="21">
        <v>26</v>
      </c>
      <c r="K93" s="5" t="s">
        <v>91</v>
      </c>
      <c r="L93" s="23">
        <v>1060</v>
      </c>
      <c r="N93" s="21">
        <v>77</v>
      </c>
      <c r="O93" s="5" t="s">
        <v>130</v>
      </c>
      <c r="P93" s="23">
        <v>990</v>
      </c>
      <c r="R93" s="33">
        <v>28</v>
      </c>
      <c r="S93" s="34" t="s">
        <v>93</v>
      </c>
      <c r="T93" s="35">
        <v>91</v>
      </c>
      <c r="V93" s="33">
        <v>33</v>
      </c>
      <c r="W93" s="36" t="s">
        <v>15</v>
      </c>
      <c r="X93" s="16">
        <v>98</v>
      </c>
    </row>
    <row r="94" spans="2:24" x14ac:dyDescent="0.2">
      <c r="B94" s="18">
        <v>29</v>
      </c>
      <c r="C94" s="3" t="s">
        <v>94</v>
      </c>
      <c r="D94" s="20">
        <v>910</v>
      </c>
      <c r="F94" s="18">
        <v>80</v>
      </c>
      <c r="G94" s="3" t="s">
        <v>40</v>
      </c>
      <c r="H94" s="20">
        <v>530</v>
      </c>
      <c r="J94" s="18">
        <v>50</v>
      </c>
      <c r="K94" s="3" t="s">
        <v>116</v>
      </c>
      <c r="L94" s="20">
        <v>1070</v>
      </c>
      <c r="N94" s="18">
        <v>78</v>
      </c>
      <c r="O94" s="3" t="s">
        <v>131</v>
      </c>
      <c r="P94" s="20">
        <v>1050</v>
      </c>
      <c r="R94" s="33">
        <v>104</v>
      </c>
      <c r="S94" s="36" t="s">
        <v>7</v>
      </c>
      <c r="T94" s="16">
        <v>92</v>
      </c>
      <c r="V94" s="33">
        <v>29</v>
      </c>
      <c r="W94" s="36" t="s">
        <v>94</v>
      </c>
      <c r="X94" s="16">
        <v>86</v>
      </c>
    </row>
    <row r="95" spans="2:24" x14ac:dyDescent="0.2">
      <c r="B95" s="21">
        <v>109</v>
      </c>
      <c r="C95" s="5" t="s">
        <v>34</v>
      </c>
      <c r="D95" s="23">
        <v>70</v>
      </c>
      <c r="F95" s="21">
        <v>11</v>
      </c>
      <c r="G95" s="5" t="s">
        <v>4</v>
      </c>
      <c r="H95" s="23">
        <v>520</v>
      </c>
      <c r="J95" s="21">
        <v>44</v>
      </c>
      <c r="K95" s="5" t="s">
        <v>108</v>
      </c>
      <c r="L95" s="23">
        <v>1080</v>
      </c>
      <c r="N95" s="21">
        <v>79</v>
      </c>
      <c r="O95" s="5" t="s">
        <v>27</v>
      </c>
      <c r="P95" s="23">
        <v>450</v>
      </c>
      <c r="R95" s="33">
        <v>104</v>
      </c>
      <c r="S95" s="34" t="s">
        <v>45</v>
      </c>
      <c r="T95" s="35">
        <v>93</v>
      </c>
      <c r="V95" s="33">
        <v>109</v>
      </c>
      <c r="W95" s="34" t="s">
        <v>34</v>
      </c>
      <c r="X95" s="35">
        <v>129</v>
      </c>
    </row>
    <row r="96" spans="2:24" x14ac:dyDescent="0.2">
      <c r="B96" s="18">
        <v>38</v>
      </c>
      <c r="C96" s="3" t="s">
        <v>18</v>
      </c>
      <c r="D96" s="20">
        <v>420</v>
      </c>
      <c r="F96" s="18">
        <v>52</v>
      </c>
      <c r="G96" s="3" t="s">
        <v>29</v>
      </c>
      <c r="H96" s="20">
        <v>510</v>
      </c>
      <c r="J96" s="18">
        <v>31</v>
      </c>
      <c r="K96" s="3" t="s">
        <v>96</v>
      </c>
      <c r="L96" s="20">
        <v>1090</v>
      </c>
      <c r="N96" s="18">
        <v>80</v>
      </c>
      <c r="O96" s="3" t="s">
        <v>39</v>
      </c>
      <c r="P96" s="20">
        <v>540</v>
      </c>
      <c r="R96" s="33">
        <v>51</v>
      </c>
      <c r="S96" s="36" t="s">
        <v>10</v>
      </c>
      <c r="T96" s="16">
        <v>94</v>
      </c>
      <c r="V96" s="33">
        <v>38</v>
      </c>
      <c r="W96" s="36" t="s">
        <v>18</v>
      </c>
      <c r="X96" s="16">
        <v>90</v>
      </c>
    </row>
    <row r="97" spans="2:24" x14ac:dyDescent="0.2">
      <c r="B97" s="21">
        <v>21</v>
      </c>
      <c r="C97" s="5" t="s">
        <v>85</v>
      </c>
      <c r="D97" s="23">
        <v>1180</v>
      </c>
      <c r="F97" s="21">
        <v>82</v>
      </c>
      <c r="G97" s="5" t="s">
        <v>58</v>
      </c>
      <c r="H97" s="23">
        <v>500</v>
      </c>
      <c r="J97" s="21">
        <v>31</v>
      </c>
      <c r="K97" s="5" t="s">
        <v>97</v>
      </c>
      <c r="L97" s="23">
        <v>1100</v>
      </c>
      <c r="N97" s="21">
        <v>80</v>
      </c>
      <c r="O97" s="5" t="s">
        <v>40</v>
      </c>
      <c r="P97" s="23">
        <v>530</v>
      </c>
      <c r="R97" s="33">
        <v>50</v>
      </c>
      <c r="S97" s="34" t="s">
        <v>116</v>
      </c>
      <c r="T97" s="35">
        <v>95</v>
      </c>
      <c r="V97" s="33">
        <v>21</v>
      </c>
      <c r="W97" s="34" t="s">
        <v>85</v>
      </c>
      <c r="X97" s="35">
        <v>121</v>
      </c>
    </row>
    <row r="98" spans="2:24" x14ac:dyDescent="0.2">
      <c r="B98" s="18">
        <v>106</v>
      </c>
      <c r="C98" s="3" t="s">
        <v>52</v>
      </c>
      <c r="D98" s="20">
        <v>140</v>
      </c>
      <c r="F98" s="18">
        <v>41</v>
      </c>
      <c r="G98" s="3" t="s">
        <v>23</v>
      </c>
      <c r="H98" s="20">
        <v>490</v>
      </c>
      <c r="J98" s="18">
        <v>63</v>
      </c>
      <c r="K98" s="3" t="s">
        <v>122</v>
      </c>
      <c r="L98" s="20">
        <v>1110</v>
      </c>
      <c r="N98" s="18">
        <v>81</v>
      </c>
      <c r="O98" s="3" t="s">
        <v>132</v>
      </c>
      <c r="P98" s="20">
        <v>1260</v>
      </c>
      <c r="R98" s="33">
        <v>68</v>
      </c>
      <c r="S98" s="36" t="s">
        <v>47</v>
      </c>
      <c r="T98" s="16">
        <v>96</v>
      </c>
      <c r="V98" s="33">
        <v>106</v>
      </c>
      <c r="W98" s="36" t="s">
        <v>52</v>
      </c>
      <c r="X98" s="16">
        <v>134</v>
      </c>
    </row>
    <row r="99" spans="2:24" x14ac:dyDescent="0.2">
      <c r="B99" s="21">
        <v>108</v>
      </c>
      <c r="C99" s="5" t="s">
        <v>33</v>
      </c>
      <c r="D99" s="23">
        <v>80</v>
      </c>
      <c r="F99" s="21">
        <v>91</v>
      </c>
      <c r="G99" s="5" t="s">
        <v>62</v>
      </c>
      <c r="H99" s="23">
        <v>480</v>
      </c>
      <c r="J99" s="21">
        <v>45</v>
      </c>
      <c r="K99" s="5" t="s">
        <v>109</v>
      </c>
      <c r="L99" s="23">
        <v>1120</v>
      </c>
      <c r="N99" s="21">
        <v>81</v>
      </c>
      <c r="O99" s="5" t="s">
        <v>133</v>
      </c>
      <c r="P99" s="23">
        <v>1270</v>
      </c>
      <c r="R99" s="33">
        <v>33</v>
      </c>
      <c r="S99" s="34" t="s">
        <v>9</v>
      </c>
      <c r="T99" s="35">
        <v>97</v>
      </c>
      <c r="V99" s="33">
        <v>108</v>
      </c>
      <c r="W99" s="36" t="s">
        <v>33</v>
      </c>
      <c r="X99" s="16">
        <v>120</v>
      </c>
    </row>
    <row r="100" spans="2:24" x14ac:dyDescent="0.2">
      <c r="B100" s="18">
        <v>10</v>
      </c>
      <c r="C100" s="3" t="s">
        <v>73</v>
      </c>
      <c r="D100" s="20">
        <v>1350</v>
      </c>
      <c r="F100" s="18">
        <v>89</v>
      </c>
      <c r="G100" s="3" t="s">
        <v>61</v>
      </c>
      <c r="H100" s="20">
        <v>470</v>
      </c>
      <c r="J100" s="18">
        <v>20</v>
      </c>
      <c r="K100" s="3" t="s">
        <v>84</v>
      </c>
      <c r="L100" s="20">
        <v>1130</v>
      </c>
      <c r="N100" s="18">
        <v>82</v>
      </c>
      <c r="O100" s="3" t="s">
        <v>58</v>
      </c>
      <c r="P100" s="20">
        <v>500</v>
      </c>
      <c r="R100" s="33">
        <v>33</v>
      </c>
      <c r="S100" s="36" t="s">
        <v>15</v>
      </c>
      <c r="T100" s="16">
        <v>98</v>
      </c>
      <c r="V100" s="33">
        <v>10</v>
      </c>
      <c r="W100" s="34" t="s">
        <v>73</v>
      </c>
      <c r="X100" s="35">
        <v>23</v>
      </c>
    </row>
    <row r="101" spans="2:24" x14ac:dyDescent="0.2">
      <c r="B101" s="21">
        <v>11</v>
      </c>
      <c r="C101" s="5" t="s">
        <v>4</v>
      </c>
      <c r="D101" s="23">
        <v>520</v>
      </c>
      <c r="F101" s="21">
        <v>91</v>
      </c>
      <c r="G101" s="5" t="s">
        <v>63</v>
      </c>
      <c r="H101" s="23">
        <v>460</v>
      </c>
      <c r="J101" s="21">
        <v>45</v>
      </c>
      <c r="K101" s="5" t="s">
        <v>110</v>
      </c>
      <c r="L101" s="23">
        <v>1140</v>
      </c>
      <c r="N101" s="21">
        <v>83</v>
      </c>
      <c r="O101" s="5" t="s">
        <v>50</v>
      </c>
      <c r="P101" s="23">
        <v>130</v>
      </c>
      <c r="R101" s="33">
        <v>42</v>
      </c>
      <c r="S101" s="34" t="s">
        <v>106</v>
      </c>
      <c r="T101" s="35">
        <v>99</v>
      </c>
      <c r="V101" s="33">
        <v>11</v>
      </c>
      <c r="W101" s="36" t="s">
        <v>4</v>
      </c>
      <c r="X101" s="16">
        <v>122</v>
      </c>
    </row>
    <row r="102" spans="2:24" x14ac:dyDescent="0.2">
      <c r="B102" s="18">
        <v>87</v>
      </c>
      <c r="C102" s="3" t="s">
        <v>136</v>
      </c>
      <c r="D102" s="20">
        <v>780</v>
      </c>
      <c r="F102" s="18">
        <v>79</v>
      </c>
      <c r="G102" s="3" t="s">
        <v>27</v>
      </c>
      <c r="H102" s="20">
        <v>450</v>
      </c>
      <c r="J102" s="18">
        <v>66</v>
      </c>
      <c r="K102" s="3" t="s">
        <v>125</v>
      </c>
      <c r="L102" s="20">
        <v>1150</v>
      </c>
      <c r="N102" s="18">
        <v>84</v>
      </c>
      <c r="O102" s="3" t="s">
        <v>59</v>
      </c>
      <c r="P102" s="20">
        <v>710</v>
      </c>
      <c r="R102" s="33">
        <v>60</v>
      </c>
      <c r="S102" s="36" t="s">
        <v>41</v>
      </c>
      <c r="T102" s="16">
        <v>100</v>
      </c>
      <c r="V102" s="33">
        <v>87</v>
      </c>
      <c r="W102" s="36" t="s">
        <v>136</v>
      </c>
      <c r="X102" s="16">
        <v>130</v>
      </c>
    </row>
    <row r="103" spans="2:24" x14ac:dyDescent="0.2">
      <c r="B103" s="21">
        <v>58</v>
      </c>
      <c r="C103" s="5" t="s">
        <v>16</v>
      </c>
      <c r="D103" s="23">
        <v>360</v>
      </c>
      <c r="F103" s="21">
        <v>89</v>
      </c>
      <c r="G103" s="5" t="s">
        <v>28</v>
      </c>
      <c r="H103" s="23">
        <v>440</v>
      </c>
      <c r="J103" s="21">
        <v>9</v>
      </c>
      <c r="K103" s="5" t="s">
        <v>72</v>
      </c>
      <c r="L103" s="23">
        <v>1155</v>
      </c>
      <c r="N103" s="21">
        <v>84</v>
      </c>
      <c r="O103" s="5" t="s">
        <v>60</v>
      </c>
      <c r="P103" s="23">
        <v>670</v>
      </c>
      <c r="R103" s="33">
        <v>22</v>
      </c>
      <c r="S103" s="34" t="s">
        <v>86</v>
      </c>
      <c r="T103" s="35">
        <v>101</v>
      </c>
      <c r="V103" s="33">
        <v>58</v>
      </c>
      <c r="W103" s="34" t="s">
        <v>16</v>
      </c>
      <c r="X103" s="35">
        <v>35</v>
      </c>
    </row>
    <row r="104" spans="2:24" x14ac:dyDescent="0.2">
      <c r="B104" s="18">
        <v>58</v>
      </c>
      <c r="C104" s="3" t="s">
        <v>30</v>
      </c>
      <c r="D104" s="20">
        <v>240</v>
      </c>
      <c r="F104" s="18">
        <v>33</v>
      </c>
      <c r="G104" s="3" t="s">
        <v>9</v>
      </c>
      <c r="H104" s="20">
        <v>430</v>
      </c>
      <c r="J104" s="18">
        <v>76</v>
      </c>
      <c r="K104" s="3" t="s">
        <v>129</v>
      </c>
      <c r="L104" s="20">
        <v>1160</v>
      </c>
      <c r="N104" s="18">
        <v>85</v>
      </c>
      <c r="O104" s="3" t="s">
        <v>24</v>
      </c>
      <c r="P104" s="20">
        <v>280</v>
      </c>
      <c r="R104" s="33">
        <v>98</v>
      </c>
      <c r="S104" s="36" t="s">
        <v>51</v>
      </c>
      <c r="T104" s="16">
        <v>102</v>
      </c>
      <c r="V104" s="33">
        <v>58</v>
      </c>
      <c r="W104" s="36" t="s">
        <v>30</v>
      </c>
      <c r="X104" s="16">
        <v>36</v>
      </c>
    </row>
    <row r="105" spans="2:24" x14ac:dyDescent="0.2">
      <c r="B105" s="21">
        <v>95</v>
      </c>
      <c r="C105" s="5" t="s">
        <v>13</v>
      </c>
      <c r="D105" s="23">
        <v>350</v>
      </c>
      <c r="F105" s="21">
        <v>38</v>
      </c>
      <c r="G105" s="5" t="s">
        <v>18</v>
      </c>
      <c r="H105" s="23">
        <v>420</v>
      </c>
      <c r="J105" s="21">
        <v>21</v>
      </c>
      <c r="K105" s="5" t="s">
        <v>85</v>
      </c>
      <c r="L105" s="23">
        <v>1180</v>
      </c>
      <c r="N105" s="21">
        <v>85</v>
      </c>
      <c r="O105" s="5" t="s">
        <v>25</v>
      </c>
      <c r="P105" s="23">
        <v>270</v>
      </c>
      <c r="R105" s="33">
        <v>77</v>
      </c>
      <c r="S105" s="34" t="s">
        <v>130</v>
      </c>
      <c r="T105" s="35">
        <v>103</v>
      </c>
      <c r="V105" s="33">
        <v>95</v>
      </c>
      <c r="W105" s="36" t="s">
        <v>13</v>
      </c>
      <c r="X105" s="16">
        <v>124</v>
      </c>
    </row>
    <row r="106" spans="2:24" x14ac:dyDescent="0.2">
      <c r="B106" s="18">
        <v>74</v>
      </c>
      <c r="C106" s="3" t="s">
        <v>0</v>
      </c>
      <c r="D106" s="20">
        <v>380</v>
      </c>
      <c r="F106" s="18">
        <v>54</v>
      </c>
      <c r="G106" s="3" t="s">
        <v>31</v>
      </c>
      <c r="H106" s="20">
        <v>410</v>
      </c>
      <c r="J106" s="18">
        <v>34</v>
      </c>
      <c r="K106" s="3" t="s">
        <v>100</v>
      </c>
      <c r="L106" s="20">
        <v>1190</v>
      </c>
      <c r="N106" s="18">
        <v>86</v>
      </c>
      <c r="O106" s="3" t="s">
        <v>134</v>
      </c>
      <c r="P106" s="20">
        <v>860</v>
      </c>
      <c r="R106" s="33">
        <v>57</v>
      </c>
      <c r="S106" s="36" t="s">
        <v>37</v>
      </c>
      <c r="T106" s="16">
        <v>104</v>
      </c>
      <c r="V106" s="33">
        <v>74</v>
      </c>
      <c r="W106" s="36" t="s">
        <v>0</v>
      </c>
      <c r="X106" s="16">
        <v>126</v>
      </c>
    </row>
    <row r="107" spans="2:24" x14ac:dyDescent="0.2">
      <c r="B107" s="21">
        <v>60</v>
      </c>
      <c r="C107" s="5" t="s">
        <v>41</v>
      </c>
      <c r="D107" s="23">
        <v>740</v>
      </c>
      <c r="F107" s="21">
        <v>33</v>
      </c>
      <c r="G107" s="5" t="s">
        <v>15</v>
      </c>
      <c r="H107" s="23">
        <v>390</v>
      </c>
      <c r="J107" s="21">
        <v>62</v>
      </c>
      <c r="K107" s="5" t="s">
        <v>121</v>
      </c>
      <c r="L107" s="23">
        <v>1210</v>
      </c>
      <c r="N107" s="21">
        <v>86</v>
      </c>
      <c r="O107" s="5" t="s">
        <v>135</v>
      </c>
      <c r="P107" s="23">
        <v>840</v>
      </c>
      <c r="R107" s="33">
        <v>111</v>
      </c>
      <c r="S107" s="34" t="s">
        <v>36</v>
      </c>
      <c r="T107" s="35">
        <v>105</v>
      </c>
      <c r="V107" s="33">
        <v>60</v>
      </c>
      <c r="W107" s="36" t="s">
        <v>41</v>
      </c>
      <c r="X107" s="16">
        <v>100</v>
      </c>
    </row>
    <row r="108" spans="2:24" x14ac:dyDescent="0.2">
      <c r="B108" s="18">
        <v>59</v>
      </c>
      <c r="C108" s="3" t="s">
        <v>119</v>
      </c>
      <c r="D108" s="20">
        <v>880</v>
      </c>
      <c r="F108" s="18">
        <v>74</v>
      </c>
      <c r="G108" s="3" t="s">
        <v>0</v>
      </c>
      <c r="H108" s="20">
        <v>380</v>
      </c>
      <c r="J108" s="18">
        <v>22</v>
      </c>
      <c r="K108" s="3" t="s">
        <v>86</v>
      </c>
      <c r="L108" s="20">
        <v>1220</v>
      </c>
      <c r="N108" s="18">
        <v>87</v>
      </c>
      <c r="O108" s="3" t="s">
        <v>136</v>
      </c>
      <c r="P108" s="20">
        <v>780</v>
      </c>
      <c r="R108" s="33">
        <v>19</v>
      </c>
      <c r="S108" s="36" t="s">
        <v>83</v>
      </c>
      <c r="T108" s="16">
        <v>106</v>
      </c>
      <c r="V108" s="33">
        <v>59</v>
      </c>
      <c r="W108" s="36" t="s">
        <v>119</v>
      </c>
      <c r="X108" s="16">
        <v>76</v>
      </c>
    </row>
    <row r="109" spans="2:24" x14ac:dyDescent="0.2">
      <c r="B109" s="21">
        <v>85</v>
      </c>
      <c r="C109" s="5" t="s">
        <v>24</v>
      </c>
      <c r="D109" s="23">
        <v>280</v>
      </c>
      <c r="F109" s="21">
        <v>105</v>
      </c>
      <c r="G109" s="5" t="s">
        <v>17</v>
      </c>
      <c r="H109" s="23">
        <v>370</v>
      </c>
      <c r="J109" s="21">
        <v>19</v>
      </c>
      <c r="K109" s="5" t="s">
        <v>83</v>
      </c>
      <c r="L109" s="23">
        <v>1230</v>
      </c>
      <c r="N109" s="21">
        <v>88</v>
      </c>
      <c r="O109" s="5" t="s">
        <v>11</v>
      </c>
      <c r="P109" s="23">
        <v>320</v>
      </c>
      <c r="R109" s="33">
        <v>8</v>
      </c>
      <c r="S109" s="34" t="s">
        <v>71</v>
      </c>
      <c r="T109" s="35">
        <v>107</v>
      </c>
      <c r="V109" s="33">
        <v>85</v>
      </c>
      <c r="W109" s="36" t="s">
        <v>24</v>
      </c>
      <c r="X109" s="16">
        <v>54</v>
      </c>
    </row>
    <row r="110" spans="2:24" x14ac:dyDescent="0.2">
      <c r="B110" s="18">
        <v>85</v>
      </c>
      <c r="C110" s="3" t="s">
        <v>25</v>
      </c>
      <c r="D110" s="20">
        <v>270</v>
      </c>
      <c r="F110" s="18">
        <v>58</v>
      </c>
      <c r="G110" s="3" t="s">
        <v>16</v>
      </c>
      <c r="H110" s="20">
        <v>360</v>
      </c>
      <c r="J110" s="18">
        <v>13</v>
      </c>
      <c r="K110" s="3" t="s">
        <v>76</v>
      </c>
      <c r="L110" s="20">
        <v>1240</v>
      </c>
      <c r="N110" s="18">
        <v>88</v>
      </c>
      <c r="O110" s="3" t="s">
        <v>5</v>
      </c>
      <c r="P110" s="20">
        <v>230</v>
      </c>
      <c r="R110" s="33">
        <v>84</v>
      </c>
      <c r="S110" s="36" t="s">
        <v>59</v>
      </c>
      <c r="T110" s="16">
        <v>108</v>
      </c>
      <c r="V110" s="33">
        <v>85</v>
      </c>
      <c r="W110" s="34" t="s">
        <v>25</v>
      </c>
      <c r="X110" s="35">
        <v>55</v>
      </c>
    </row>
    <row r="111" spans="2:24" x14ac:dyDescent="0.2">
      <c r="B111" s="21">
        <v>88</v>
      </c>
      <c r="C111" s="5" t="s">
        <v>11</v>
      </c>
      <c r="D111" s="23">
        <v>320</v>
      </c>
      <c r="F111" s="21">
        <v>95</v>
      </c>
      <c r="G111" s="5" t="s">
        <v>13</v>
      </c>
      <c r="H111" s="23">
        <v>350</v>
      </c>
      <c r="J111" s="21">
        <v>13</v>
      </c>
      <c r="K111" s="5" t="s">
        <v>77</v>
      </c>
      <c r="L111" s="23">
        <v>1240</v>
      </c>
      <c r="N111" s="21">
        <v>89</v>
      </c>
      <c r="O111" s="5" t="s">
        <v>61</v>
      </c>
      <c r="P111" s="23">
        <v>470</v>
      </c>
      <c r="R111" s="33">
        <v>84</v>
      </c>
      <c r="S111" s="34" t="s">
        <v>60</v>
      </c>
      <c r="T111" s="35">
        <v>109</v>
      </c>
      <c r="V111" s="33">
        <v>88</v>
      </c>
      <c r="W111" s="34" t="s">
        <v>11</v>
      </c>
      <c r="X111" s="35">
        <v>49</v>
      </c>
    </row>
    <row r="112" spans="2:24" x14ac:dyDescent="0.2">
      <c r="B112" s="18">
        <v>39</v>
      </c>
      <c r="C112" s="3" t="s">
        <v>105</v>
      </c>
      <c r="D112" s="20">
        <v>1310</v>
      </c>
      <c r="F112" s="18">
        <v>92</v>
      </c>
      <c r="G112" s="3" t="s">
        <v>12</v>
      </c>
      <c r="H112" s="20">
        <v>340</v>
      </c>
      <c r="J112" s="18">
        <v>8</v>
      </c>
      <c r="K112" s="3" t="s">
        <v>71</v>
      </c>
      <c r="L112" s="20">
        <v>1250</v>
      </c>
      <c r="N112" s="18">
        <v>89</v>
      </c>
      <c r="O112" s="3" t="s">
        <v>28</v>
      </c>
      <c r="P112" s="20">
        <v>440</v>
      </c>
      <c r="R112" s="33">
        <v>89</v>
      </c>
      <c r="S112" s="36" t="s">
        <v>61</v>
      </c>
      <c r="T112" s="16">
        <v>110</v>
      </c>
      <c r="V112" s="33">
        <v>39</v>
      </c>
      <c r="W112" s="34" t="s">
        <v>105</v>
      </c>
      <c r="X112" s="35">
        <v>117</v>
      </c>
    </row>
    <row r="113" spans="2:24" x14ac:dyDescent="0.2">
      <c r="B113" s="21">
        <v>48</v>
      </c>
      <c r="C113" s="5" t="s">
        <v>113</v>
      </c>
      <c r="D113" s="23">
        <v>1020</v>
      </c>
      <c r="F113" s="21">
        <v>51</v>
      </c>
      <c r="G113" s="5" t="s">
        <v>10</v>
      </c>
      <c r="H113" s="23">
        <v>330</v>
      </c>
      <c r="J113" s="21">
        <v>81</v>
      </c>
      <c r="K113" s="5" t="s">
        <v>132</v>
      </c>
      <c r="L113" s="23">
        <v>1260</v>
      </c>
      <c r="N113" s="21">
        <v>90</v>
      </c>
      <c r="O113" s="5" t="s">
        <v>56</v>
      </c>
      <c r="P113" s="23">
        <v>300</v>
      </c>
      <c r="R113" s="33">
        <v>89</v>
      </c>
      <c r="S113" s="34" t="s">
        <v>28</v>
      </c>
      <c r="T113" s="35">
        <v>111</v>
      </c>
      <c r="V113" s="33">
        <v>48</v>
      </c>
      <c r="W113" s="36" t="s">
        <v>113</v>
      </c>
      <c r="X113" s="16">
        <v>52</v>
      </c>
    </row>
    <row r="114" spans="2:24" x14ac:dyDescent="0.2">
      <c r="B114" s="18">
        <v>48</v>
      </c>
      <c r="C114" s="3" t="s">
        <v>114</v>
      </c>
      <c r="D114" s="20">
        <v>1000</v>
      </c>
      <c r="F114" s="18">
        <v>88</v>
      </c>
      <c r="G114" s="3" t="s">
        <v>11</v>
      </c>
      <c r="H114" s="20">
        <v>320</v>
      </c>
      <c r="J114" s="18">
        <v>81</v>
      </c>
      <c r="K114" s="3" t="s">
        <v>133</v>
      </c>
      <c r="L114" s="20">
        <v>1270</v>
      </c>
      <c r="N114" s="18">
        <v>90</v>
      </c>
      <c r="O114" s="3" t="s">
        <v>26</v>
      </c>
      <c r="P114" s="20">
        <v>290</v>
      </c>
      <c r="R114" s="33">
        <v>13</v>
      </c>
      <c r="S114" s="36" t="s">
        <v>76</v>
      </c>
      <c r="T114" s="16">
        <v>112</v>
      </c>
      <c r="V114" s="33">
        <v>48</v>
      </c>
      <c r="W114" s="34" t="s">
        <v>114</v>
      </c>
      <c r="X114" s="35">
        <v>53</v>
      </c>
    </row>
    <row r="115" spans="2:24" x14ac:dyDescent="0.2">
      <c r="B115" s="21">
        <v>9</v>
      </c>
      <c r="C115" s="5" t="s">
        <v>72</v>
      </c>
      <c r="D115" s="23">
        <v>1155</v>
      </c>
      <c r="F115" s="21">
        <v>101</v>
      </c>
      <c r="G115" s="5" t="s">
        <v>14</v>
      </c>
      <c r="H115" s="23">
        <v>315</v>
      </c>
      <c r="J115" s="21">
        <v>28</v>
      </c>
      <c r="K115" s="5" t="s">
        <v>93</v>
      </c>
      <c r="L115" s="23">
        <v>1280</v>
      </c>
      <c r="N115" s="21">
        <v>91</v>
      </c>
      <c r="O115" s="5" t="s">
        <v>63</v>
      </c>
      <c r="P115" s="23">
        <v>460</v>
      </c>
      <c r="R115" s="33">
        <v>13</v>
      </c>
      <c r="S115" s="34" t="s">
        <v>77</v>
      </c>
      <c r="T115" s="35">
        <v>113</v>
      </c>
      <c r="V115" s="33">
        <v>9</v>
      </c>
      <c r="W115" s="36" t="s">
        <v>72</v>
      </c>
      <c r="X115" s="16">
        <v>138</v>
      </c>
    </row>
    <row r="116" spans="2:24" x14ac:dyDescent="0.2">
      <c r="B116" s="18">
        <v>20</v>
      </c>
      <c r="C116" s="3" t="s">
        <v>84</v>
      </c>
      <c r="D116" s="20">
        <v>1130</v>
      </c>
      <c r="F116" s="18">
        <v>101</v>
      </c>
      <c r="G116" s="3" t="s">
        <v>57</v>
      </c>
      <c r="H116" s="20">
        <v>310</v>
      </c>
      <c r="J116" s="18">
        <v>23</v>
      </c>
      <c r="K116" s="3" t="s">
        <v>87</v>
      </c>
      <c r="L116" s="20">
        <v>1290</v>
      </c>
      <c r="N116" s="18">
        <v>91</v>
      </c>
      <c r="O116" s="3" t="s">
        <v>62</v>
      </c>
      <c r="P116" s="20">
        <v>480</v>
      </c>
      <c r="R116" s="33">
        <v>53</v>
      </c>
      <c r="S116" s="36" t="s">
        <v>117</v>
      </c>
      <c r="T116" s="16">
        <v>114</v>
      </c>
      <c r="V116" s="33">
        <v>20</v>
      </c>
      <c r="W116" s="36" t="s">
        <v>84</v>
      </c>
      <c r="X116" s="16">
        <v>6</v>
      </c>
    </row>
    <row r="117" spans="2:24" x14ac:dyDescent="0.2">
      <c r="B117" s="21">
        <v>107</v>
      </c>
      <c r="C117" s="5" t="s">
        <v>55</v>
      </c>
      <c r="D117" s="23">
        <v>60</v>
      </c>
      <c r="F117" s="21">
        <v>90</v>
      </c>
      <c r="G117" s="5" t="s">
        <v>56</v>
      </c>
      <c r="H117" s="23">
        <v>300</v>
      </c>
      <c r="J117" s="21">
        <v>53</v>
      </c>
      <c r="K117" s="5" t="s">
        <v>117</v>
      </c>
      <c r="L117" s="23">
        <v>1300</v>
      </c>
      <c r="N117" s="21">
        <v>92</v>
      </c>
      <c r="O117" s="5" t="s">
        <v>12</v>
      </c>
      <c r="P117" s="23">
        <v>340</v>
      </c>
      <c r="R117" s="33">
        <v>54</v>
      </c>
      <c r="S117" s="34" t="s">
        <v>31</v>
      </c>
      <c r="T117" s="35">
        <v>115</v>
      </c>
      <c r="V117" s="33">
        <v>107</v>
      </c>
      <c r="W117" s="34" t="s">
        <v>55</v>
      </c>
      <c r="X117" s="35">
        <v>77</v>
      </c>
    </row>
    <row r="118" spans="2:24" x14ac:dyDescent="0.2">
      <c r="B118" s="18">
        <v>79</v>
      </c>
      <c r="C118" s="3" t="s">
        <v>27</v>
      </c>
      <c r="D118" s="20">
        <v>450</v>
      </c>
      <c r="F118" s="18">
        <v>90</v>
      </c>
      <c r="G118" s="3" t="s">
        <v>26</v>
      </c>
      <c r="H118" s="20">
        <v>290</v>
      </c>
      <c r="J118" s="18">
        <v>39</v>
      </c>
      <c r="K118" s="3" t="s">
        <v>105</v>
      </c>
      <c r="L118" s="20">
        <v>1310</v>
      </c>
      <c r="N118" s="18">
        <v>93</v>
      </c>
      <c r="O118" s="3" t="s">
        <v>137</v>
      </c>
      <c r="P118" s="20">
        <v>980</v>
      </c>
      <c r="R118" s="33">
        <v>75</v>
      </c>
      <c r="S118" s="36" t="s">
        <v>53</v>
      </c>
      <c r="T118" s="16">
        <v>116</v>
      </c>
      <c r="V118" s="33">
        <v>79</v>
      </c>
      <c r="W118" s="36" t="s">
        <v>27</v>
      </c>
      <c r="X118" s="16">
        <v>78</v>
      </c>
    </row>
    <row r="119" spans="2:24" x14ac:dyDescent="0.2">
      <c r="B119" s="21">
        <v>7</v>
      </c>
      <c r="C119" s="5" t="s">
        <v>70</v>
      </c>
      <c r="D119" s="23">
        <v>1410</v>
      </c>
      <c r="F119" s="21">
        <v>85</v>
      </c>
      <c r="G119" s="5" t="s">
        <v>24</v>
      </c>
      <c r="H119" s="23">
        <v>280</v>
      </c>
      <c r="J119" s="21">
        <v>30</v>
      </c>
      <c r="K119" s="5" t="s">
        <v>95</v>
      </c>
      <c r="L119" s="23">
        <v>1320</v>
      </c>
      <c r="N119" s="21">
        <v>94</v>
      </c>
      <c r="O119" s="5" t="s">
        <v>138</v>
      </c>
      <c r="P119" s="23">
        <v>1010</v>
      </c>
      <c r="R119" s="33">
        <v>39</v>
      </c>
      <c r="S119" s="34" t="s">
        <v>105</v>
      </c>
      <c r="T119" s="35">
        <v>117</v>
      </c>
      <c r="V119" s="33">
        <v>7</v>
      </c>
      <c r="W119" s="34" t="s">
        <v>70</v>
      </c>
      <c r="X119" s="35">
        <v>65</v>
      </c>
    </row>
    <row r="120" spans="2:24" x14ac:dyDescent="0.2">
      <c r="B120" s="18">
        <v>65</v>
      </c>
      <c r="C120" s="3" t="s">
        <v>43</v>
      </c>
      <c r="D120" s="20">
        <v>560</v>
      </c>
      <c r="F120" s="18">
        <v>85</v>
      </c>
      <c r="G120" s="3" t="s">
        <v>25</v>
      </c>
      <c r="H120" s="20">
        <v>270</v>
      </c>
      <c r="J120" s="18">
        <v>6</v>
      </c>
      <c r="K120" s="3" t="s">
        <v>69</v>
      </c>
      <c r="L120" s="20">
        <v>1330</v>
      </c>
      <c r="N120" s="18">
        <v>95</v>
      </c>
      <c r="O120" s="3" t="s">
        <v>13</v>
      </c>
      <c r="P120" s="20">
        <v>350</v>
      </c>
      <c r="R120" s="33">
        <v>73</v>
      </c>
      <c r="S120" s="36" t="s">
        <v>44</v>
      </c>
      <c r="T120" s="16">
        <v>118</v>
      </c>
      <c r="V120" s="33">
        <v>65</v>
      </c>
      <c r="W120" s="36" t="s">
        <v>43</v>
      </c>
      <c r="X120" s="16">
        <v>42</v>
      </c>
    </row>
    <row r="121" spans="2:24" x14ac:dyDescent="0.2">
      <c r="B121" s="21">
        <v>65</v>
      </c>
      <c r="C121" s="5" t="s">
        <v>46</v>
      </c>
      <c r="D121" s="23">
        <v>550</v>
      </c>
      <c r="F121" s="21">
        <v>99</v>
      </c>
      <c r="G121" s="5" t="s">
        <v>6</v>
      </c>
      <c r="H121" s="23">
        <v>260</v>
      </c>
      <c r="J121" s="21">
        <v>27</v>
      </c>
      <c r="K121" s="5" t="s">
        <v>92</v>
      </c>
      <c r="L121" s="23">
        <v>1340</v>
      </c>
      <c r="N121" s="21">
        <v>96</v>
      </c>
      <c r="O121" s="5" t="s">
        <v>38</v>
      </c>
      <c r="P121" s="23">
        <v>10</v>
      </c>
      <c r="R121" s="33">
        <v>92</v>
      </c>
      <c r="S121" s="34" t="s">
        <v>12</v>
      </c>
      <c r="T121" s="35">
        <v>119</v>
      </c>
      <c r="V121" s="33">
        <v>65</v>
      </c>
      <c r="W121" s="34" t="s">
        <v>46</v>
      </c>
      <c r="X121" s="35">
        <v>43</v>
      </c>
    </row>
    <row r="122" spans="2:24" x14ac:dyDescent="0.2">
      <c r="B122" s="18">
        <v>102</v>
      </c>
      <c r="C122" s="3" t="s">
        <v>54</v>
      </c>
      <c r="D122" s="20">
        <v>50</v>
      </c>
      <c r="F122" s="18">
        <v>104</v>
      </c>
      <c r="G122" s="3" t="s">
        <v>7</v>
      </c>
      <c r="H122" s="20">
        <v>250</v>
      </c>
      <c r="J122" s="18">
        <v>10</v>
      </c>
      <c r="K122" s="3" t="s">
        <v>73</v>
      </c>
      <c r="L122" s="20">
        <v>1350</v>
      </c>
      <c r="N122" s="18">
        <v>97</v>
      </c>
      <c r="O122" s="3" t="s">
        <v>20</v>
      </c>
      <c r="P122" s="20">
        <v>190</v>
      </c>
      <c r="R122" s="33">
        <v>108</v>
      </c>
      <c r="S122" s="36" t="s">
        <v>33</v>
      </c>
      <c r="T122" s="16">
        <v>120</v>
      </c>
      <c r="V122" s="33">
        <v>102</v>
      </c>
      <c r="W122" s="34" t="s">
        <v>54</v>
      </c>
      <c r="X122" s="35">
        <v>33</v>
      </c>
    </row>
    <row r="123" spans="2:24" x14ac:dyDescent="0.2">
      <c r="B123" s="21">
        <v>102</v>
      </c>
      <c r="C123" s="5" t="s">
        <v>42</v>
      </c>
      <c r="D123" s="23">
        <v>30</v>
      </c>
      <c r="F123" s="21">
        <v>58</v>
      </c>
      <c r="G123" s="5" t="s">
        <v>30</v>
      </c>
      <c r="H123" s="23">
        <v>240</v>
      </c>
      <c r="J123" s="21">
        <v>12</v>
      </c>
      <c r="K123" s="5" t="s">
        <v>75</v>
      </c>
      <c r="L123" s="23">
        <v>1360</v>
      </c>
      <c r="N123" s="21">
        <v>98</v>
      </c>
      <c r="O123" s="5" t="s">
        <v>51</v>
      </c>
      <c r="P123" s="23">
        <v>150</v>
      </c>
      <c r="R123" s="33">
        <v>21</v>
      </c>
      <c r="S123" s="34" t="s">
        <v>85</v>
      </c>
      <c r="T123" s="35">
        <v>121</v>
      </c>
      <c r="V123" s="33">
        <v>102</v>
      </c>
      <c r="W123" s="36" t="s">
        <v>42</v>
      </c>
      <c r="X123" s="16">
        <v>34</v>
      </c>
    </row>
    <row r="124" spans="2:24" x14ac:dyDescent="0.2">
      <c r="B124" s="18">
        <v>53</v>
      </c>
      <c r="C124" s="3" t="s">
        <v>117</v>
      </c>
      <c r="D124" s="20">
        <v>1300</v>
      </c>
      <c r="F124" s="18">
        <v>88</v>
      </c>
      <c r="G124" s="3" t="s">
        <v>5</v>
      </c>
      <c r="H124" s="20">
        <v>230</v>
      </c>
      <c r="J124" s="18">
        <v>12</v>
      </c>
      <c r="K124" s="3" t="s">
        <v>74</v>
      </c>
      <c r="L124" s="20">
        <v>1370</v>
      </c>
      <c r="N124" s="18">
        <v>99</v>
      </c>
      <c r="O124" s="3" t="s">
        <v>6</v>
      </c>
      <c r="P124" s="20">
        <v>260</v>
      </c>
      <c r="R124" s="33">
        <v>11</v>
      </c>
      <c r="S124" s="36" t="s">
        <v>4</v>
      </c>
      <c r="T124" s="16">
        <v>122</v>
      </c>
      <c r="V124" s="33">
        <v>53</v>
      </c>
      <c r="W124" s="36" t="s">
        <v>117</v>
      </c>
      <c r="X124" s="16">
        <v>114</v>
      </c>
    </row>
    <row r="125" spans="2:24" x14ac:dyDescent="0.2">
      <c r="B125" s="21">
        <v>54</v>
      </c>
      <c r="C125" s="5" t="s">
        <v>31</v>
      </c>
      <c r="D125" s="23">
        <v>410</v>
      </c>
      <c r="F125" s="21">
        <v>73</v>
      </c>
      <c r="G125" s="5" t="s">
        <v>44</v>
      </c>
      <c r="H125" s="23">
        <v>220</v>
      </c>
      <c r="J125" s="21">
        <v>17</v>
      </c>
      <c r="K125" s="5" t="s">
        <v>81</v>
      </c>
      <c r="L125" s="23">
        <v>1380</v>
      </c>
      <c r="N125" s="21">
        <v>100</v>
      </c>
      <c r="O125" s="5" t="s">
        <v>64</v>
      </c>
      <c r="P125" s="23">
        <v>570</v>
      </c>
      <c r="R125" s="33">
        <v>55</v>
      </c>
      <c r="S125" s="34" t="s">
        <v>118</v>
      </c>
      <c r="T125" s="35">
        <v>123</v>
      </c>
      <c r="V125" s="33">
        <v>54</v>
      </c>
      <c r="W125" s="34" t="s">
        <v>31</v>
      </c>
      <c r="X125" s="35">
        <v>115</v>
      </c>
    </row>
    <row r="126" spans="2:24" x14ac:dyDescent="0.2">
      <c r="B126" s="18">
        <v>8</v>
      </c>
      <c r="C126" s="3" t="s">
        <v>71</v>
      </c>
      <c r="D126" s="20">
        <v>1250</v>
      </c>
      <c r="F126" s="18">
        <v>104</v>
      </c>
      <c r="G126" s="3" t="s">
        <v>45</v>
      </c>
      <c r="H126" s="20">
        <v>210</v>
      </c>
      <c r="J126" s="18">
        <v>15</v>
      </c>
      <c r="K126" s="3" t="s">
        <v>79</v>
      </c>
      <c r="L126" s="20">
        <v>1390</v>
      </c>
      <c r="N126" s="18">
        <v>101</v>
      </c>
      <c r="O126" s="3" t="s">
        <v>57</v>
      </c>
      <c r="P126" s="20">
        <v>310</v>
      </c>
      <c r="R126" s="33">
        <v>95</v>
      </c>
      <c r="S126" s="36" t="s">
        <v>13</v>
      </c>
      <c r="T126" s="16">
        <v>124</v>
      </c>
      <c r="V126" s="33">
        <v>8</v>
      </c>
      <c r="W126" s="34" t="s">
        <v>71</v>
      </c>
      <c r="X126" s="35">
        <v>107</v>
      </c>
    </row>
    <row r="127" spans="2:24" x14ac:dyDescent="0.2">
      <c r="B127" s="21">
        <v>16</v>
      </c>
      <c r="C127" s="5" t="s">
        <v>80</v>
      </c>
      <c r="D127" s="23">
        <v>1490</v>
      </c>
      <c r="F127" s="21">
        <v>103</v>
      </c>
      <c r="G127" s="5" t="s">
        <v>22</v>
      </c>
      <c r="H127" s="23">
        <v>200</v>
      </c>
      <c r="J127" s="21">
        <v>5</v>
      </c>
      <c r="K127" s="5" t="s">
        <v>68</v>
      </c>
      <c r="L127" s="23">
        <v>1400</v>
      </c>
      <c r="N127" s="21">
        <v>101</v>
      </c>
      <c r="O127" s="5" t="s">
        <v>14</v>
      </c>
      <c r="P127" s="23">
        <v>315</v>
      </c>
      <c r="R127" s="33">
        <v>97</v>
      </c>
      <c r="S127" s="34" t="s">
        <v>20</v>
      </c>
      <c r="T127" s="35">
        <v>125</v>
      </c>
      <c r="V127" s="33">
        <v>16</v>
      </c>
      <c r="W127" s="36" t="s">
        <v>80</v>
      </c>
      <c r="X127" s="16">
        <v>14</v>
      </c>
    </row>
    <row r="128" spans="2:24" x14ac:dyDescent="0.2">
      <c r="B128" s="18">
        <v>27</v>
      </c>
      <c r="C128" s="3" t="s">
        <v>92</v>
      </c>
      <c r="D128" s="20">
        <v>1340</v>
      </c>
      <c r="F128" s="18">
        <v>97</v>
      </c>
      <c r="G128" s="3" t="s">
        <v>20</v>
      </c>
      <c r="H128" s="20">
        <v>190</v>
      </c>
      <c r="J128" s="18">
        <v>70</v>
      </c>
      <c r="K128" s="3" t="s">
        <v>128</v>
      </c>
      <c r="L128" s="20">
        <v>1405</v>
      </c>
      <c r="N128" s="18">
        <v>102</v>
      </c>
      <c r="O128" s="3" t="s">
        <v>54</v>
      </c>
      <c r="P128" s="20">
        <v>50</v>
      </c>
      <c r="R128" s="33">
        <v>74</v>
      </c>
      <c r="S128" s="36" t="s">
        <v>0</v>
      </c>
      <c r="T128" s="16">
        <v>126</v>
      </c>
      <c r="V128" s="33">
        <v>27</v>
      </c>
      <c r="W128" s="36" t="s">
        <v>92</v>
      </c>
      <c r="X128" s="16">
        <v>8</v>
      </c>
    </row>
    <row r="129" spans="2:24" x14ac:dyDescent="0.2">
      <c r="B129" s="21">
        <v>68</v>
      </c>
      <c r="C129" s="5" t="s">
        <v>47</v>
      </c>
      <c r="D129" s="23">
        <v>750</v>
      </c>
      <c r="F129" s="21">
        <v>98</v>
      </c>
      <c r="G129" s="5" t="s">
        <v>51</v>
      </c>
      <c r="H129" s="23">
        <v>150</v>
      </c>
      <c r="J129" s="21">
        <v>7</v>
      </c>
      <c r="K129" s="5" t="s">
        <v>70</v>
      </c>
      <c r="L129" s="23">
        <v>1410</v>
      </c>
      <c r="N129" s="21">
        <v>102</v>
      </c>
      <c r="O129" s="5" t="s">
        <v>42</v>
      </c>
      <c r="P129" s="23">
        <v>30</v>
      </c>
      <c r="R129" s="33">
        <v>72</v>
      </c>
      <c r="S129" s="34" t="s">
        <v>8</v>
      </c>
      <c r="T129" s="35">
        <v>127</v>
      </c>
      <c r="V129" s="33">
        <v>68</v>
      </c>
      <c r="W129" s="36" t="s">
        <v>47</v>
      </c>
      <c r="X129" s="16">
        <v>96</v>
      </c>
    </row>
    <row r="130" spans="2:24" x14ac:dyDescent="0.2">
      <c r="B130" s="18">
        <v>56</v>
      </c>
      <c r="C130" s="3" t="s">
        <v>32</v>
      </c>
      <c r="D130" s="20">
        <v>680</v>
      </c>
      <c r="F130" s="18">
        <v>106</v>
      </c>
      <c r="G130" s="3" t="s">
        <v>52</v>
      </c>
      <c r="H130" s="20">
        <v>140</v>
      </c>
      <c r="J130" s="18">
        <v>32</v>
      </c>
      <c r="K130" s="3" t="s">
        <v>98</v>
      </c>
      <c r="L130" s="20">
        <v>1420</v>
      </c>
      <c r="N130" s="18">
        <v>103</v>
      </c>
      <c r="O130" s="3" t="s">
        <v>22</v>
      </c>
      <c r="P130" s="20">
        <v>200</v>
      </c>
      <c r="R130" s="33">
        <v>25</v>
      </c>
      <c r="S130" s="36" t="s">
        <v>90</v>
      </c>
      <c r="T130" s="16">
        <v>128</v>
      </c>
      <c r="V130" s="33">
        <v>56</v>
      </c>
      <c r="W130" s="34" t="s">
        <v>32</v>
      </c>
      <c r="X130" s="35">
        <v>19</v>
      </c>
    </row>
    <row r="131" spans="2:24" x14ac:dyDescent="0.2">
      <c r="B131" s="21">
        <v>78</v>
      </c>
      <c r="C131" s="5" t="s">
        <v>131</v>
      </c>
      <c r="D131" s="23">
        <v>1050</v>
      </c>
      <c r="F131" s="21">
        <v>83</v>
      </c>
      <c r="G131" s="5" t="s">
        <v>50</v>
      </c>
      <c r="H131" s="23">
        <v>130</v>
      </c>
      <c r="J131" s="21">
        <v>32</v>
      </c>
      <c r="K131" s="5" t="s">
        <v>99</v>
      </c>
      <c r="L131" s="23">
        <v>1422</v>
      </c>
      <c r="N131" s="21">
        <v>104</v>
      </c>
      <c r="O131" s="5" t="s">
        <v>7</v>
      </c>
      <c r="P131" s="23">
        <v>250</v>
      </c>
      <c r="R131" s="33">
        <v>109</v>
      </c>
      <c r="S131" s="34" t="s">
        <v>34</v>
      </c>
      <c r="T131" s="35">
        <v>129</v>
      </c>
      <c r="V131" s="33">
        <v>78</v>
      </c>
      <c r="W131" s="34" t="s">
        <v>131</v>
      </c>
      <c r="X131" s="35">
        <v>89</v>
      </c>
    </row>
    <row r="132" spans="2:24" x14ac:dyDescent="0.2">
      <c r="B132" s="18">
        <v>71</v>
      </c>
      <c r="C132" s="3" t="s">
        <v>48</v>
      </c>
      <c r="D132" s="20">
        <v>660</v>
      </c>
      <c r="F132" s="18">
        <v>110</v>
      </c>
      <c r="G132" s="3" t="s">
        <v>3</v>
      </c>
      <c r="H132" s="20">
        <v>120</v>
      </c>
      <c r="J132" s="18">
        <v>4</v>
      </c>
      <c r="K132" s="3" t="s">
        <v>67</v>
      </c>
      <c r="L132" s="20">
        <v>1430</v>
      </c>
      <c r="N132" s="18">
        <v>104</v>
      </c>
      <c r="O132" s="3" t="s">
        <v>45</v>
      </c>
      <c r="P132" s="20">
        <v>210</v>
      </c>
      <c r="R132" s="33">
        <v>87</v>
      </c>
      <c r="S132" s="36" t="s">
        <v>136</v>
      </c>
      <c r="T132" s="16">
        <v>130</v>
      </c>
      <c r="V132" s="33">
        <v>71</v>
      </c>
      <c r="W132" s="36" t="s">
        <v>48</v>
      </c>
      <c r="X132" s="16">
        <v>60</v>
      </c>
    </row>
    <row r="133" spans="2:24" x14ac:dyDescent="0.2">
      <c r="B133" s="21">
        <v>71</v>
      </c>
      <c r="C133" s="5" t="s">
        <v>49</v>
      </c>
      <c r="D133" s="23">
        <v>620</v>
      </c>
      <c r="F133" s="21">
        <v>110</v>
      </c>
      <c r="G133" s="5" t="s">
        <v>35</v>
      </c>
      <c r="H133" s="23">
        <v>100</v>
      </c>
      <c r="J133" s="21">
        <v>24</v>
      </c>
      <c r="K133" s="5" t="s">
        <v>89</v>
      </c>
      <c r="L133" s="23">
        <v>1440</v>
      </c>
      <c r="N133" s="21">
        <v>105</v>
      </c>
      <c r="O133" s="5" t="s">
        <v>17</v>
      </c>
      <c r="P133" s="23">
        <v>370</v>
      </c>
      <c r="R133" s="33">
        <v>52</v>
      </c>
      <c r="S133" s="34" t="s">
        <v>29</v>
      </c>
      <c r="T133" s="35">
        <v>131</v>
      </c>
      <c r="V133" s="33">
        <v>71</v>
      </c>
      <c r="W133" s="34" t="s">
        <v>49</v>
      </c>
      <c r="X133" s="35">
        <v>61</v>
      </c>
    </row>
    <row r="134" spans="2:24" x14ac:dyDescent="0.2">
      <c r="B134" s="18">
        <v>77</v>
      </c>
      <c r="C134" s="3" t="s">
        <v>130</v>
      </c>
      <c r="D134" s="20">
        <v>990</v>
      </c>
      <c r="F134" s="18">
        <v>111</v>
      </c>
      <c r="G134" s="3" t="s">
        <v>36</v>
      </c>
      <c r="H134" s="20">
        <v>90</v>
      </c>
      <c r="J134" s="18">
        <v>14</v>
      </c>
      <c r="K134" s="3" t="s">
        <v>78</v>
      </c>
      <c r="L134" s="20">
        <v>1450</v>
      </c>
      <c r="N134" s="18">
        <v>106</v>
      </c>
      <c r="O134" s="3" t="s">
        <v>52</v>
      </c>
      <c r="P134" s="20">
        <v>140</v>
      </c>
      <c r="R134" s="33">
        <v>41</v>
      </c>
      <c r="S134" s="36" t="s">
        <v>23</v>
      </c>
      <c r="T134" s="16">
        <v>132</v>
      </c>
      <c r="V134" s="33">
        <v>77</v>
      </c>
      <c r="W134" s="34" t="s">
        <v>130</v>
      </c>
      <c r="X134" s="35">
        <v>103</v>
      </c>
    </row>
    <row r="135" spans="2:24" x14ac:dyDescent="0.2">
      <c r="B135" s="21">
        <v>14</v>
      </c>
      <c r="C135" s="5" t="s">
        <v>78</v>
      </c>
      <c r="D135" s="23">
        <v>1450</v>
      </c>
      <c r="F135" s="21">
        <v>108</v>
      </c>
      <c r="G135" s="5" t="s">
        <v>33</v>
      </c>
      <c r="H135" s="23">
        <v>80</v>
      </c>
      <c r="J135" s="21">
        <v>18</v>
      </c>
      <c r="K135" s="5" t="s">
        <v>82</v>
      </c>
      <c r="L135" s="23">
        <v>1455</v>
      </c>
      <c r="N135" s="21">
        <v>107</v>
      </c>
      <c r="O135" s="5" t="s">
        <v>55</v>
      </c>
      <c r="P135" s="23">
        <v>60</v>
      </c>
      <c r="R135" s="33">
        <v>99</v>
      </c>
      <c r="S135" s="34" t="s">
        <v>6</v>
      </c>
      <c r="T135" s="35">
        <v>133</v>
      </c>
      <c r="V135" s="33">
        <v>14</v>
      </c>
      <c r="W135" s="34" t="s">
        <v>78</v>
      </c>
      <c r="X135" s="35">
        <v>79</v>
      </c>
    </row>
    <row r="136" spans="2:24" x14ac:dyDescent="0.2">
      <c r="B136" s="18">
        <v>92</v>
      </c>
      <c r="C136" s="3" t="s">
        <v>12</v>
      </c>
      <c r="D136" s="20">
        <v>340</v>
      </c>
      <c r="F136" s="18">
        <v>109</v>
      </c>
      <c r="G136" s="3" t="s">
        <v>34</v>
      </c>
      <c r="H136" s="20">
        <v>70</v>
      </c>
      <c r="J136" s="18">
        <v>2</v>
      </c>
      <c r="K136" s="3" t="s">
        <v>140</v>
      </c>
      <c r="L136" s="20">
        <v>1460</v>
      </c>
      <c r="N136" s="18">
        <v>108</v>
      </c>
      <c r="O136" s="3" t="s">
        <v>33</v>
      </c>
      <c r="P136" s="20">
        <v>80</v>
      </c>
      <c r="R136" s="33">
        <v>106</v>
      </c>
      <c r="S136" s="36" t="s">
        <v>52</v>
      </c>
      <c r="T136" s="16">
        <v>134</v>
      </c>
      <c r="V136" s="33">
        <v>92</v>
      </c>
      <c r="W136" s="34" t="s">
        <v>12</v>
      </c>
      <c r="X136" s="35">
        <v>119</v>
      </c>
    </row>
    <row r="137" spans="2:24" x14ac:dyDescent="0.2">
      <c r="B137" s="21">
        <v>76</v>
      </c>
      <c r="C137" s="5" t="s">
        <v>129</v>
      </c>
      <c r="D137" s="23">
        <v>1160</v>
      </c>
      <c r="F137" s="21">
        <v>107</v>
      </c>
      <c r="G137" s="5" t="s">
        <v>55</v>
      </c>
      <c r="H137" s="23">
        <v>60</v>
      </c>
      <c r="J137" s="21">
        <v>1</v>
      </c>
      <c r="K137" s="5" t="s">
        <v>139</v>
      </c>
      <c r="L137" s="23">
        <v>1470</v>
      </c>
      <c r="N137" s="21">
        <v>109</v>
      </c>
      <c r="O137" s="5" t="s">
        <v>34</v>
      </c>
      <c r="P137" s="23">
        <v>70</v>
      </c>
      <c r="R137" s="33">
        <v>18</v>
      </c>
      <c r="S137" s="34" t="s">
        <v>82</v>
      </c>
      <c r="T137" s="35">
        <v>135</v>
      </c>
      <c r="V137" s="33">
        <v>76</v>
      </c>
      <c r="W137" s="36" t="s">
        <v>129</v>
      </c>
      <c r="X137" s="16">
        <v>80</v>
      </c>
    </row>
    <row r="138" spans="2:24" x14ac:dyDescent="0.2">
      <c r="B138" s="18">
        <v>34</v>
      </c>
      <c r="C138" s="3" t="s">
        <v>100</v>
      </c>
      <c r="D138" s="20">
        <v>1190</v>
      </c>
      <c r="F138" s="18">
        <v>102</v>
      </c>
      <c r="G138" s="3" t="s">
        <v>54</v>
      </c>
      <c r="H138" s="20">
        <v>50</v>
      </c>
      <c r="J138" s="18">
        <v>24</v>
      </c>
      <c r="K138" s="3" t="s">
        <v>88</v>
      </c>
      <c r="L138" s="20">
        <v>1480</v>
      </c>
      <c r="N138" s="18">
        <v>110</v>
      </c>
      <c r="O138" s="3" t="s">
        <v>3</v>
      </c>
      <c r="P138" s="20">
        <v>120</v>
      </c>
      <c r="R138" s="33">
        <v>43</v>
      </c>
      <c r="S138" s="36" t="s">
        <v>107</v>
      </c>
      <c r="T138" s="16">
        <v>136</v>
      </c>
      <c r="V138" s="33">
        <v>34</v>
      </c>
      <c r="W138" s="34" t="s">
        <v>100</v>
      </c>
      <c r="X138" s="35">
        <v>39</v>
      </c>
    </row>
    <row r="139" spans="2:24" x14ac:dyDescent="0.2">
      <c r="B139" s="21">
        <v>91</v>
      </c>
      <c r="C139" s="5" t="s">
        <v>63</v>
      </c>
      <c r="D139" s="23">
        <v>460</v>
      </c>
      <c r="F139" s="21">
        <v>102</v>
      </c>
      <c r="G139" s="5" t="s">
        <v>42</v>
      </c>
      <c r="H139" s="23">
        <v>30</v>
      </c>
      <c r="J139" s="21">
        <v>16</v>
      </c>
      <c r="K139" s="5" t="s">
        <v>80</v>
      </c>
      <c r="L139" s="23">
        <v>1490</v>
      </c>
      <c r="N139" s="21">
        <v>110</v>
      </c>
      <c r="O139" s="5" t="s">
        <v>35</v>
      </c>
      <c r="P139" s="23">
        <v>100</v>
      </c>
      <c r="R139" s="33">
        <v>70</v>
      </c>
      <c r="S139" s="34" t="s">
        <v>128</v>
      </c>
      <c r="T139" s="35">
        <v>137</v>
      </c>
      <c r="V139" s="33">
        <v>91</v>
      </c>
      <c r="W139" s="34" t="s">
        <v>63</v>
      </c>
      <c r="X139" s="35">
        <v>87</v>
      </c>
    </row>
    <row r="140" spans="2:24" x14ac:dyDescent="0.2">
      <c r="B140" s="37">
        <v>91</v>
      </c>
      <c r="C140" s="38" t="s">
        <v>62</v>
      </c>
      <c r="D140" s="39">
        <v>480</v>
      </c>
      <c r="F140" s="37">
        <v>96</v>
      </c>
      <c r="G140" s="38" t="s">
        <v>38</v>
      </c>
      <c r="H140" s="39">
        <v>10</v>
      </c>
      <c r="J140" s="37">
        <v>3</v>
      </c>
      <c r="K140" s="38" t="s">
        <v>66</v>
      </c>
      <c r="L140" s="39">
        <v>1500</v>
      </c>
      <c r="N140" s="37">
        <v>111</v>
      </c>
      <c r="O140" s="38" t="s">
        <v>36</v>
      </c>
      <c r="P140" s="39">
        <v>90</v>
      </c>
      <c r="R140" s="40">
        <v>9</v>
      </c>
      <c r="S140" s="41" t="s">
        <v>72</v>
      </c>
      <c r="T140" s="42">
        <v>138</v>
      </c>
      <c r="V140" s="40">
        <v>91</v>
      </c>
      <c r="W140" s="41" t="s">
        <v>62</v>
      </c>
      <c r="X140" s="42">
        <v>88</v>
      </c>
    </row>
    <row r="141" spans="2:24" x14ac:dyDescent="0.2">
      <c r="B141" s="15">
        <f>PalData!I140</f>
        <v>0</v>
      </c>
      <c r="C141" s="15">
        <f>PalData!A140</f>
        <v>0</v>
      </c>
      <c r="D141" s="15">
        <f>PalData!BB140</f>
        <v>0</v>
      </c>
      <c r="R141" s="2"/>
      <c r="S141" s="2"/>
      <c r="T141" s="2"/>
      <c r="V141" s="2"/>
      <c r="W141" s="2"/>
      <c r="X141" s="2"/>
    </row>
    <row r="142" spans="2:24" x14ac:dyDescent="0.2">
      <c r="B142" s="15">
        <f>PalData!I141</f>
        <v>0</v>
      </c>
      <c r="C142" s="15">
        <f>PalData!A141</f>
        <v>0</v>
      </c>
      <c r="D142" s="15">
        <f>PalData!BB141</f>
        <v>0</v>
      </c>
      <c r="R142" s="2"/>
      <c r="S142" s="2"/>
      <c r="T142" s="2"/>
      <c r="V142" s="2"/>
      <c r="W142" s="2"/>
      <c r="X142" s="2"/>
    </row>
    <row r="143" spans="2:24" x14ac:dyDescent="0.2">
      <c r="B143" s="15">
        <f>PalData!I142</f>
        <v>0</v>
      </c>
      <c r="C143" s="15">
        <f>PalData!A142</f>
        <v>0</v>
      </c>
      <c r="D143" s="15">
        <f>PalData!BB142</f>
        <v>0</v>
      </c>
      <c r="R143" s="2"/>
      <c r="S143" s="2"/>
      <c r="T143" s="2"/>
      <c r="V143" s="2"/>
      <c r="W143" s="2"/>
      <c r="X143" s="2"/>
    </row>
    <row r="144" spans="2:24" x14ac:dyDescent="0.2">
      <c r="B144" s="15">
        <f>PalData!I143</f>
        <v>0</v>
      </c>
      <c r="C144" s="15">
        <f>PalData!A143</f>
        <v>0</v>
      </c>
      <c r="D144" s="15">
        <f>PalData!BB143</f>
        <v>0</v>
      </c>
      <c r="R144" s="2"/>
      <c r="S144" s="2"/>
      <c r="T144" s="2"/>
      <c r="V144" s="2"/>
      <c r="W144" s="2"/>
      <c r="X144" s="2"/>
    </row>
    <row r="145" spans="2:24" x14ac:dyDescent="0.2">
      <c r="B145" s="15">
        <f>PalData!I144</f>
        <v>0</v>
      </c>
      <c r="C145" s="15">
        <f>PalData!A144</f>
        <v>0</v>
      </c>
      <c r="D145" s="15">
        <f>PalData!BB144</f>
        <v>0</v>
      </c>
      <c r="R145" s="2"/>
      <c r="S145" s="2"/>
      <c r="T145" s="2"/>
      <c r="V145" s="2"/>
      <c r="W145" s="2"/>
      <c r="X145" s="2"/>
    </row>
    <row r="146" spans="2:24" x14ac:dyDescent="0.2">
      <c r="R146" s="2"/>
      <c r="S146" s="2"/>
      <c r="T146" s="2"/>
      <c r="V146" s="2"/>
      <c r="W146" s="2"/>
      <c r="X146" s="2"/>
    </row>
    <row r="147" spans="2:24" x14ac:dyDescent="0.2">
      <c r="R147" s="2"/>
      <c r="S147" s="2"/>
      <c r="T147" s="2"/>
      <c r="V147" s="2"/>
      <c r="W147" s="2"/>
      <c r="X147" s="2"/>
    </row>
    <row r="148" spans="2:24" x14ac:dyDescent="0.2">
      <c r="R148" s="2"/>
      <c r="S148" s="2"/>
      <c r="T148" s="2"/>
      <c r="V148" s="2"/>
      <c r="W148" s="2"/>
      <c r="X148" s="2"/>
    </row>
    <row r="149" spans="2:24" x14ac:dyDescent="0.2">
      <c r="R149" s="2"/>
      <c r="S149" s="2"/>
      <c r="T149" s="2"/>
      <c r="V149" s="2"/>
      <c r="W149" s="2"/>
      <c r="X149" s="2"/>
    </row>
    <row r="150" spans="2:24" x14ac:dyDescent="0.2">
      <c r="R150" s="2"/>
      <c r="S150" s="2"/>
      <c r="T150" s="2"/>
      <c r="V150" s="2"/>
      <c r="W150" s="2"/>
      <c r="X150" s="2"/>
    </row>
    <row r="151" spans="2:24" x14ac:dyDescent="0.2">
      <c r="R151" s="2"/>
      <c r="S151" s="2"/>
      <c r="T151" s="2"/>
      <c r="V151" s="2"/>
      <c r="W151" s="2"/>
      <c r="X151" s="2"/>
    </row>
    <row r="152" spans="2:24" x14ac:dyDescent="0.2">
      <c r="R152" s="2"/>
      <c r="S152" s="2"/>
      <c r="T152" s="2"/>
      <c r="V152" s="2"/>
      <c r="W152" s="2"/>
      <c r="X152" s="2"/>
    </row>
    <row r="153" spans="2:24" x14ac:dyDescent="0.2">
      <c r="R153" s="2"/>
      <c r="S153" s="2"/>
      <c r="T153" s="2"/>
      <c r="V153" s="2"/>
      <c r="W153" s="2"/>
      <c r="X153" s="2"/>
    </row>
    <row r="154" spans="2:24" x14ac:dyDescent="0.2">
      <c r="R154" s="2"/>
      <c r="S154" s="2"/>
      <c r="T154" s="2"/>
      <c r="V154" s="2"/>
      <c r="W154" s="2"/>
      <c r="X154" s="2"/>
    </row>
    <row r="155" spans="2:24" x14ac:dyDescent="0.2">
      <c r="R155" s="2"/>
      <c r="S155" s="2"/>
      <c r="T155" s="2"/>
      <c r="V155" s="2"/>
      <c r="W155" s="2"/>
      <c r="X155" s="2"/>
    </row>
    <row r="156" spans="2:24" x14ac:dyDescent="0.2">
      <c r="R156" s="2"/>
      <c r="S156" s="2"/>
      <c r="T156" s="2"/>
      <c r="V156" s="2"/>
      <c r="W156" s="2"/>
      <c r="X156" s="2"/>
    </row>
    <row r="157" spans="2:24" x14ac:dyDescent="0.2">
      <c r="R157" s="2"/>
      <c r="S157" s="2"/>
      <c r="T157" s="2"/>
      <c r="V157" s="2"/>
      <c r="W157" s="2"/>
      <c r="X157" s="2"/>
    </row>
    <row r="158" spans="2:24" x14ac:dyDescent="0.2">
      <c r="R158" s="2"/>
      <c r="S158" s="2"/>
      <c r="T158" s="2"/>
      <c r="V158" s="2"/>
      <c r="W158" s="2"/>
      <c r="X158" s="2"/>
    </row>
    <row r="159" spans="2:24" x14ac:dyDescent="0.2">
      <c r="R159" s="2"/>
      <c r="S159" s="2"/>
      <c r="T159" s="2"/>
      <c r="V159" s="2"/>
      <c r="W159" s="2"/>
      <c r="X159" s="2"/>
    </row>
    <row r="160" spans="2:24" x14ac:dyDescent="0.2">
      <c r="R160" s="2"/>
      <c r="S160" s="2"/>
      <c r="T160" s="2"/>
      <c r="V160" s="2"/>
      <c r="W160" s="2"/>
      <c r="X160" s="2"/>
    </row>
    <row r="161" spans="18:24" x14ac:dyDescent="0.2">
      <c r="R161" s="2"/>
      <c r="S161" s="2"/>
      <c r="T161" s="2"/>
      <c r="V161" s="2"/>
      <c r="W161" s="2"/>
      <c r="X161" s="2"/>
    </row>
    <row r="162" spans="18:24" x14ac:dyDescent="0.2">
      <c r="R162" s="2"/>
      <c r="S162" s="2"/>
      <c r="T162" s="2"/>
      <c r="V162" s="2"/>
      <c r="W162" s="2"/>
      <c r="X162" s="2"/>
    </row>
    <row r="163" spans="18:24" x14ac:dyDescent="0.2">
      <c r="R163" s="2"/>
      <c r="S163" s="2"/>
      <c r="T163" s="2"/>
      <c r="V163" s="2"/>
      <c r="W163" s="2"/>
      <c r="X163" s="2"/>
    </row>
    <row r="164" spans="18:24" x14ac:dyDescent="0.2">
      <c r="R164" s="2"/>
      <c r="S164" s="2"/>
      <c r="T164" s="2"/>
      <c r="V164" s="2"/>
      <c r="W164" s="2"/>
      <c r="X164" s="2"/>
    </row>
    <row r="165" spans="18:24" x14ac:dyDescent="0.2">
      <c r="R165" s="2"/>
      <c r="S165" s="2"/>
      <c r="T165" s="2"/>
      <c r="V165" s="2"/>
      <c r="W165" s="2"/>
      <c r="X165" s="2"/>
    </row>
    <row r="166" spans="18:24" x14ac:dyDescent="0.2">
      <c r="R166" s="2"/>
      <c r="S166" s="2"/>
      <c r="T166" s="2"/>
      <c r="V166" s="2"/>
      <c r="W166" s="2"/>
      <c r="X166" s="2"/>
    </row>
    <row r="167" spans="18:24" x14ac:dyDescent="0.2">
      <c r="R167" s="2"/>
      <c r="S167" s="2"/>
      <c r="T167" s="2"/>
      <c r="V167" s="2"/>
      <c r="W167" s="2"/>
      <c r="X167" s="2"/>
    </row>
    <row r="168" spans="18:24" x14ac:dyDescent="0.2">
      <c r="R168" s="2"/>
      <c r="S168" s="2"/>
      <c r="T168" s="2"/>
      <c r="V168" s="2"/>
      <c r="W168" s="2"/>
      <c r="X168" s="2"/>
    </row>
    <row r="169" spans="18:24" x14ac:dyDescent="0.2">
      <c r="R169" s="2"/>
      <c r="S169" s="2"/>
      <c r="T169" s="2"/>
      <c r="V169" s="2"/>
      <c r="W169" s="2"/>
      <c r="X169" s="2"/>
    </row>
    <row r="170" spans="18:24" x14ac:dyDescent="0.2">
      <c r="R170" s="2"/>
      <c r="S170" s="2"/>
      <c r="T170" s="2"/>
      <c r="V170" s="2"/>
      <c r="W170" s="2"/>
      <c r="X170" s="2"/>
    </row>
    <row r="171" spans="18:24" x14ac:dyDescent="0.2">
      <c r="R171" s="2"/>
      <c r="S171" s="2"/>
      <c r="T171" s="2"/>
      <c r="V171" s="2"/>
      <c r="W171" s="2"/>
      <c r="X171" s="2"/>
    </row>
    <row r="172" spans="18:24" x14ac:dyDescent="0.2">
      <c r="R172" s="2"/>
      <c r="S172" s="2"/>
      <c r="T172" s="2"/>
      <c r="V172" s="2"/>
      <c r="W172" s="2"/>
      <c r="X172" s="2"/>
    </row>
    <row r="173" spans="18:24" x14ac:dyDescent="0.2">
      <c r="R173" s="2"/>
      <c r="S173" s="2"/>
      <c r="T173" s="2"/>
      <c r="V173" s="2"/>
      <c r="W173" s="2"/>
      <c r="X173" s="2"/>
    </row>
    <row r="174" spans="18:24" x14ac:dyDescent="0.2">
      <c r="R174" s="2"/>
      <c r="S174" s="2"/>
      <c r="T174" s="2"/>
      <c r="V174" s="2"/>
      <c r="W174" s="2"/>
      <c r="X174" s="2"/>
    </row>
    <row r="175" spans="18:24" x14ac:dyDescent="0.2">
      <c r="R175" s="2"/>
      <c r="S175" s="2"/>
      <c r="T175" s="2"/>
      <c r="V175" s="2"/>
      <c r="W175" s="2"/>
      <c r="X175" s="2"/>
    </row>
    <row r="176" spans="18:24" x14ac:dyDescent="0.2">
      <c r="R176" s="2"/>
      <c r="S176" s="2"/>
      <c r="T176" s="2"/>
      <c r="V176" s="2"/>
      <c r="W176" s="2"/>
      <c r="X176" s="2"/>
    </row>
    <row r="177" spans="18:24" x14ac:dyDescent="0.2">
      <c r="R177" s="2"/>
      <c r="S177" s="2"/>
      <c r="T177" s="2"/>
      <c r="V177" s="2"/>
      <c r="W177" s="2"/>
      <c r="X177" s="2"/>
    </row>
    <row r="178" spans="18:24" x14ac:dyDescent="0.2">
      <c r="R178" s="2"/>
      <c r="S178" s="2"/>
      <c r="T178" s="2"/>
      <c r="V178" s="2"/>
      <c r="W178" s="2"/>
      <c r="X178" s="2"/>
    </row>
    <row r="179" spans="18:24" x14ac:dyDescent="0.2">
      <c r="R179" s="2"/>
      <c r="S179" s="2"/>
      <c r="T179" s="2"/>
      <c r="V179" s="2"/>
      <c r="W179" s="2"/>
      <c r="X179" s="2"/>
    </row>
    <row r="180" spans="18:24" x14ac:dyDescent="0.2">
      <c r="R180" s="2"/>
      <c r="S180" s="2"/>
      <c r="T180" s="2"/>
      <c r="V180" s="2"/>
      <c r="W180" s="2"/>
      <c r="X180" s="2"/>
    </row>
    <row r="181" spans="18:24" x14ac:dyDescent="0.2">
      <c r="R181" s="2"/>
      <c r="S181" s="2"/>
      <c r="T181" s="2"/>
      <c r="V181" s="2"/>
      <c r="W181" s="2"/>
      <c r="X181" s="2"/>
    </row>
    <row r="182" spans="18:24" x14ac:dyDescent="0.2">
      <c r="R182" s="2"/>
      <c r="S182" s="2"/>
      <c r="T182" s="2"/>
      <c r="V182" s="2"/>
      <c r="W182" s="2"/>
      <c r="X182" s="2"/>
    </row>
    <row r="183" spans="18:24" x14ac:dyDescent="0.2">
      <c r="R183" s="2"/>
      <c r="S183" s="2"/>
      <c r="T183" s="2"/>
      <c r="V183" s="2"/>
      <c r="W183" s="2"/>
      <c r="X183" s="2"/>
    </row>
    <row r="184" spans="18:24" x14ac:dyDescent="0.2">
      <c r="R184" s="2"/>
      <c r="S184" s="2"/>
      <c r="T184" s="2"/>
      <c r="V184" s="2"/>
      <c r="W184" s="2"/>
      <c r="X184" s="2"/>
    </row>
    <row r="185" spans="18:24" x14ac:dyDescent="0.2">
      <c r="R185" s="2"/>
      <c r="S185" s="2"/>
      <c r="T185" s="2"/>
      <c r="V185" s="2"/>
      <c r="W185" s="2"/>
      <c r="X185" s="2"/>
    </row>
    <row r="186" spans="18:24" x14ac:dyDescent="0.2">
      <c r="R186" s="2"/>
      <c r="S186" s="2"/>
      <c r="T186" s="2"/>
      <c r="V186" s="2"/>
      <c r="W186" s="2"/>
      <c r="X186" s="2"/>
    </row>
    <row r="187" spans="18:24" x14ac:dyDescent="0.2">
      <c r="R187" s="2"/>
      <c r="S187" s="2"/>
      <c r="T187" s="2"/>
      <c r="V187" s="2"/>
      <c r="W187" s="2"/>
      <c r="X187" s="2"/>
    </row>
    <row r="188" spans="18:24" x14ac:dyDescent="0.2">
      <c r="R188" s="2"/>
      <c r="S188" s="2"/>
      <c r="T188" s="2"/>
      <c r="V188" s="2"/>
      <c r="W188" s="2"/>
      <c r="X188" s="2"/>
    </row>
    <row r="189" spans="18:24" x14ac:dyDescent="0.2">
      <c r="R189" s="2"/>
      <c r="S189" s="2"/>
      <c r="T189" s="2"/>
      <c r="V189" s="2"/>
      <c r="W189" s="2"/>
      <c r="X189" s="2"/>
    </row>
    <row r="190" spans="18:24" x14ac:dyDescent="0.2">
      <c r="R190" s="2"/>
      <c r="S190" s="2"/>
      <c r="T190" s="2"/>
      <c r="V190" s="2"/>
      <c r="W190" s="2"/>
      <c r="X190" s="2"/>
    </row>
    <row r="191" spans="18:24" x14ac:dyDescent="0.2">
      <c r="R191" s="2"/>
      <c r="S191" s="2"/>
      <c r="T191" s="2"/>
      <c r="V191" s="2"/>
      <c r="W191" s="2"/>
      <c r="X191" s="2"/>
    </row>
    <row r="192" spans="18:24" x14ac:dyDescent="0.2">
      <c r="R192" s="2"/>
      <c r="S192" s="2"/>
      <c r="T192" s="2"/>
      <c r="V192" s="2"/>
      <c r="W192" s="2"/>
      <c r="X192" s="2"/>
    </row>
    <row r="193" spans="18:24" x14ac:dyDescent="0.2">
      <c r="R193" s="2"/>
      <c r="S193" s="2"/>
      <c r="T193" s="2"/>
      <c r="V193" s="2"/>
      <c r="W193" s="2"/>
      <c r="X193" s="2"/>
    </row>
    <row r="194" spans="18:24" x14ac:dyDescent="0.2">
      <c r="R194" s="2"/>
      <c r="S194" s="2"/>
      <c r="T194" s="2"/>
      <c r="V194" s="2"/>
      <c r="W194" s="2"/>
      <c r="X194" s="2"/>
    </row>
    <row r="195" spans="18:24" x14ac:dyDescent="0.2">
      <c r="R195" s="2"/>
      <c r="S195" s="2"/>
      <c r="T195" s="2"/>
      <c r="V195" s="2"/>
      <c r="W195" s="2"/>
      <c r="X195" s="2"/>
    </row>
    <row r="196" spans="18:24" x14ac:dyDescent="0.2">
      <c r="R196" s="2"/>
      <c r="S196" s="2"/>
      <c r="T196" s="2"/>
      <c r="V196" s="2"/>
      <c r="W196" s="2"/>
      <c r="X196" s="2"/>
    </row>
    <row r="197" spans="18:24" x14ac:dyDescent="0.2">
      <c r="R197" s="2"/>
      <c r="S197" s="2"/>
      <c r="T197" s="2"/>
      <c r="V197" s="2"/>
      <c r="W197" s="2"/>
      <c r="X197" s="2"/>
    </row>
    <row r="198" spans="18:24" x14ac:dyDescent="0.2">
      <c r="R198" s="2"/>
      <c r="S198" s="2"/>
      <c r="T198" s="2"/>
      <c r="V198" s="2"/>
      <c r="W198" s="2"/>
      <c r="X198" s="2"/>
    </row>
    <row r="199" spans="18:24" x14ac:dyDescent="0.2">
      <c r="R199" s="2"/>
      <c r="S199" s="2"/>
      <c r="T199" s="2"/>
      <c r="V199" s="2"/>
      <c r="W199" s="2"/>
      <c r="X199" s="2"/>
    </row>
    <row r="200" spans="18:24" x14ac:dyDescent="0.2">
      <c r="R200" s="2"/>
      <c r="S200" s="2"/>
      <c r="T200" s="2"/>
      <c r="V200" s="2"/>
      <c r="W200" s="2"/>
      <c r="X200" s="2"/>
    </row>
    <row r="201" spans="18:24" x14ac:dyDescent="0.2">
      <c r="R201" s="2"/>
      <c r="S201" s="2"/>
      <c r="T201" s="2"/>
      <c r="V201" s="2"/>
      <c r="W201" s="2"/>
      <c r="X201" s="2"/>
    </row>
    <row r="202" spans="18:24" x14ac:dyDescent="0.2">
      <c r="R202" s="2"/>
      <c r="S202" s="2"/>
      <c r="T202" s="2"/>
      <c r="V202" s="2"/>
      <c r="W202" s="2"/>
      <c r="X202" s="2"/>
    </row>
    <row r="203" spans="18:24" x14ac:dyDescent="0.2">
      <c r="R203" s="2"/>
      <c r="S203" s="2"/>
      <c r="T203" s="2"/>
      <c r="V203" s="2"/>
      <c r="W203" s="2"/>
      <c r="X203" s="2"/>
    </row>
    <row r="204" spans="18:24" x14ac:dyDescent="0.2">
      <c r="R204" s="2"/>
      <c r="S204" s="2"/>
      <c r="T204" s="2"/>
      <c r="V204" s="2"/>
      <c r="W204" s="2"/>
      <c r="X204" s="2"/>
    </row>
    <row r="205" spans="18:24" x14ac:dyDescent="0.2">
      <c r="R205" s="2"/>
      <c r="S205" s="2"/>
      <c r="T205" s="2"/>
      <c r="V205" s="2"/>
      <c r="W205" s="2"/>
      <c r="X205" s="2"/>
    </row>
    <row r="206" spans="18:24" x14ac:dyDescent="0.2">
      <c r="R206" s="2"/>
      <c r="S206" s="2"/>
      <c r="T206" s="2"/>
      <c r="V206" s="2"/>
      <c r="W206" s="2"/>
      <c r="X206" s="2"/>
    </row>
    <row r="207" spans="18:24" x14ac:dyDescent="0.2">
      <c r="R207" s="2"/>
      <c r="S207" s="2"/>
      <c r="T207" s="2"/>
      <c r="V207" s="2"/>
      <c r="W207" s="2"/>
      <c r="X207" s="2"/>
    </row>
    <row r="208" spans="18:24" x14ac:dyDescent="0.2">
      <c r="R208" s="2"/>
      <c r="S208" s="2"/>
      <c r="T208" s="2"/>
      <c r="V208" s="2"/>
      <c r="W208" s="2"/>
      <c r="X208" s="2"/>
    </row>
    <row r="209" spans="18:24" x14ac:dyDescent="0.2">
      <c r="R209" s="2"/>
      <c r="S209" s="2"/>
      <c r="T209" s="2"/>
      <c r="V209" s="2"/>
      <c r="W209" s="2"/>
      <c r="X209" s="2"/>
    </row>
    <row r="210" spans="18:24" x14ac:dyDescent="0.2">
      <c r="R210" s="2"/>
      <c r="S210" s="2"/>
      <c r="T210" s="2"/>
      <c r="V210" s="2"/>
      <c r="W210" s="2"/>
      <c r="X210" s="2"/>
    </row>
    <row r="211" spans="18:24" x14ac:dyDescent="0.2">
      <c r="R211" s="2"/>
      <c r="S211" s="2"/>
      <c r="T211" s="2"/>
      <c r="V211" s="2"/>
      <c r="W211" s="2"/>
      <c r="X211" s="2"/>
    </row>
    <row r="212" spans="18:24" x14ac:dyDescent="0.2">
      <c r="R212" s="2"/>
      <c r="S212" s="2"/>
      <c r="T212" s="2"/>
      <c r="V212" s="2"/>
      <c r="W212" s="2"/>
      <c r="X212" s="2"/>
    </row>
    <row r="213" spans="18:24" x14ac:dyDescent="0.2">
      <c r="R213" s="2"/>
      <c r="S213" s="2"/>
      <c r="T213" s="2"/>
      <c r="V213" s="2"/>
      <c r="W213" s="2"/>
      <c r="X213" s="2"/>
    </row>
    <row r="214" spans="18:24" x14ac:dyDescent="0.2">
      <c r="R214" s="2"/>
      <c r="S214" s="2"/>
      <c r="T214" s="2"/>
      <c r="V214" s="2"/>
      <c r="W214" s="2"/>
      <c r="X214" s="2"/>
    </row>
    <row r="215" spans="18:24" x14ac:dyDescent="0.2">
      <c r="R215" s="2"/>
      <c r="S215" s="2"/>
      <c r="T215" s="2"/>
      <c r="V215" s="2"/>
      <c r="W215" s="2"/>
      <c r="X215" s="2"/>
    </row>
    <row r="216" spans="18:24" x14ac:dyDescent="0.2">
      <c r="R216" s="2"/>
      <c r="S216" s="2"/>
      <c r="T216" s="2"/>
      <c r="V216" s="2"/>
      <c r="W216" s="2"/>
      <c r="X216" s="2"/>
    </row>
    <row r="217" spans="18:24" x14ac:dyDescent="0.2">
      <c r="R217" s="2"/>
      <c r="S217" s="2"/>
      <c r="T217" s="2"/>
      <c r="V217" s="2"/>
      <c r="W217" s="2"/>
      <c r="X217" s="2"/>
    </row>
    <row r="218" spans="18:24" x14ac:dyDescent="0.2">
      <c r="R218" s="2"/>
      <c r="S218" s="2"/>
      <c r="T218" s="2"/>
      <c r="V218" s="2"/>
      <c r="W218" s="2"/>
      <c r="X218" s="2"/>
    </row>
    <row r="219" spans="18:24" x14ac:dyDescent="0.2">
      <c r="R219" s="2"/>
      <c r="S219" s="2"/>
      <c r="T219" s="2"/>
      <c r="V219" s="2"/>
      <c r="W219" s="2"/>
      <c r="X219" s="2"/>
    </row>
    <row r="220" spans="18:24" x14ac:dyDescent="0.2">
      <c r="R220" s="2"/>
      <c r="S220" s="2"/>
      <c r="T220" s="2"/>
      <c r="V220" s="2"/>
      <c r="W220" s="2"/>
      <c r="X220" s="2"/>
    </row>
    <row r="221" spans="18:24" x14ac:dyDescent="0.2">
      <c r="R221" s="2"/>
      <c r="S221" s="2"/>
      <c r="T221" s="2"/>
      <c r="V221" s="2"/>
      <c r="W221" s="2"/>
      <c r="X221" s="2"/>
    </row>
    <row r="222" spans="18:24" x14ac:dyDescent="0.2">
      <c r="R222" s="2"/>
      <c r="S222" s="2"/>
      <c r="T222" s="2"/>
      <c r="V222" s="2"/>
      <c r="W222" s="2"/>
      <c r="X222" s="2"/>
    </row>
    <row r="223" spans="18:24" x14ac:dyDescent="0.2">
      <c r="R223" s="2"/>
      <c r="S223" s="2"/>
      <c r="T223" s="2"/>
      <c r="V223" s="2"/>
      <c r="W223" s="2"/>
      <c r="X223" s="2"/>
    </row>
    <row r="224" spans="18:24" x14ac:dyDescent="0.2">
      <c r="R224" s="2"/>
      <c r="S224" s="2"/>
      <c r="T224" s="2"/>
      <c r="V224" s="2"/>
      <c r="W224" s="2"/>
      <c r="X224" s="2"/>
    </row>
    <row r="225" spans="18:24" x14ac:dyDescent="0.2">
      <c r="R225" s="2"/>
      <c r="S225" s="2"/>
      <c r="T225" s="2"/>
      <c r="V225" s="2"/>
      <c r="W225" s="2"/>
      <c r="X225" s="2"/>
    </row>
    <row r="226" spans="18:24" x14ac:dyDescent="0.2">
      <c r="R226" s="2"/>
      <c r="S226" s="2"/>
      <c r="T226" s="2"/>
      <c r="V226" s="2"/>
      <c r="W226" s="2"/>
      <c r="X226" s="2"/>
    </row>
    <row r="227" spans="18:24" x14ac:dyDescent="0.2">
      <c r="R227" s="2"/>
      <c r="S227" s="2"/>
      <c r="T227" s="2"/>
      <c r="V227" s="2"/>
      <c r="W227" s="2"/>
      <c r="X227" s="2"/>
    </row>
    <row r="228" spans="18:24" x14ac:dyDescent="0.2">
      <c r="R228" s="2"/>
      <c r="S228" s="2"/>
      <c r="T228" s="2"/>
      <c r="V228" s="2"/>
      <c r="W228" s="2"/>
      <c r="X228" s="2"/>
    </row>
    <row r="229" spans="18:24" x14ac:dyDescent="0.2">
      <c r="R229" s="2"/>
      <c r="S229" s="2"/>
      <c r="T229" s="2"/>
      <c r="V229" s="2"/>
      <c r="W229" s="2"/>
      <c r="X229" s="2"/>
    </row>
    <row r="230" spans="18:24" x14ac:dyDescent="0.2">
      <c r="R230" s="2"/>
      <c r="S230" s="2"/>
      <c r="T230" s="2"/>
      <c r="V230" s="2"/>
      <c r="W230" s="2"/>
      <c r="X230" s="2"/>
    </row>
    <row r="231" spans="18:24" x14ac:dyDescent="0.2">
      <c r="R231" s="2"/>
      <c r="S231" s="2"/>
      <c r="T231" s="2"/>
      <c r="V231" s="2"/>
      <c r="W231" s="2"/>
      <c r="X231" s="2"/>
    </row>
    <row r="232" spans="18:24" x14ac:dyDescent="0.2">
      <c r="R232" s="2"/>
      <c r="S232" s="2"/>
      <c r="T232" s="2"/>
      <c r="V232" s="2"/>
      <c r="W232" s="2"/>
      <c r="X232" s="2"/>
    </row>
    <row r="233" spans="18:24" x14ac:dyDescent="0.2">
      <c r="R233" s="2"/>
      <c r="S233" s="2"/>
      <c r="T233" s="2"/>
      <c r="V233" s="2"/>
      <c r="W233" s="2"/>
      <c r="X233" s="2"/>
    </row>
    <row r="234" spans="18:24" x14ac:dyDescent="0.2">
      <c r="R234" s="2"/>
      <c r="S234" s="2"/>
      <c r="T234" s="2"/>
      <c r="V234" s="2"/>
      <c r="W234" s="2"/>
      <c r="X234" s="2"/>
    </row>
    <row r="235" spans="18:24" x14ac:dyDescent="0.2">
      <c r="R235" s="2"/>
      <c r="S235" s="2"/>
      <c r="T235" s="2"/>
      <c r="V235" s="2"/>
      <c r="W235" s="2"/>
      <c r="X235" s="2"/>
    </row>
    <row r="236" spans="18:24" x14ac:dyDescent="0.2">
      <c r="R236" s="2"/>
      <c r="S236" s="2"/>
      <c r="T236" s="2"/>
      <c r="V236" s="2"/>
      <c r="W236" s="2"/>
      <c r="X236" s="2"/>
    </row>
    <row r="237" spans="18:24" x14ac:dyDescent="0.2">
      <c r="R237" s="2"/>
      <c r="S237" s="2"/>
      <c r="T237" s="2"/>
      <c r="V237" s="2"/>
      <c r="W237" s="2"/>
      <c r="X237" s="2"/>
    </row>
    <row r="238" spans="18:24" x14ac:dyDescent="0.2">
      <c r="R238" s="2"/>
      <c r="S238" s="2"/>
      <c r="T238" s="2"/>
      <c r="V238" s="2"/>
      <c r="W238" s="2"/>
      <c r="X238" s="2"/>
    </row>
    <row r="239" spans="18:24" x14ac:dyDescent="0.2">
      <c r="R239" s="2"/>
      <c r="S239" s="2"/>
      <c r="T239" s="2"/>
      <c r="V239" s="2"/>
      <c r="W239" s="2"/>
      <c r="X239" s="2"/>
    </row>
    <row r="240" spans="18:24" x14ac:dyDescent="0.2">
      <c r="R240" s="2"/>
      <c r="S240" s="2"/>
      <c r="T240" s="2"/>
      <c r="V240" s="2"/>
      <c r="W240" s="2"/>
      <c r="X240" s="2"/>
    </row>
    <row r="241" spans="18:24" x14ac:dyDescent="0.2">
      <c r="R241" s="2"/>
      <c r="S241" s="2"/>
      <c r="T241" s="2"/>
      <c r="V241" s="2"/>
      <c r="W241" s="2"/>
      <c r="X241" s="2"/>
    </row>
    <row r="242" spans="18:24" x14ac:dyDescent="0.2">
      <c r="R242" s="2"/>
      <c r="S242" s="2"/>
      <c r="T242" s="2"/>
      <c r="V242" s="2"/>
      <c r="W242" s="2"/>
      <c r="X242" s="2"/>
    </row>
    <row r="243" spans="18:24" x14ac:dyDescent="0.2">
      <c r="R243" s="2"/>
      <c r="S243" s="2"/>
      <c r="T243" s="2"/>
      <c r="V243" s="2"/>
      <c r="W243" s="2"/>
      <c r="X243" s="2"/>
    </row>
    <row r="244" spans="18:24" x14ac:dyDescent="0.2">
      <c r="R244" s="2"/>
      <c r="S244" s="2"/>
      <c r="T244" s="2"/>
      <c r="V244" s="2"/>
      <c r="W244" s="2"/>
      <c r="X244" s="2"/>
    </row>
    <row r="245" spans="18:24" x14ac:dyDescent="0.2">
      <c r="R245" s="2"/>
      <c r="S245" s="2"/>
      <c r="T245" s="2"/>
      <c r="V245" s="2"/>
      <c r="W245" s="2"/>
      <c r="X245" s="2"/>
    </row>
    <row r="246" spans="18:24" x14ac:dyDescent="0.2">
      <c r="R246" s="2"/>
      <c r="S246" s="2"/>
      <c r="T246" s="2"/>
      <c r="V246" s="2"/>
      <c r="W246" s="2"/>
      <c r="X246" s="2"/>
    </row>
    <row r="247" spans="18:24" x14ac:dyDescent="0.2">
      <c r="R247" s="2"/>
      <c r="S247" s="2"/>
      <c r="T247" s="2"/>
      <c r="V247" s="2"/>
      <c r="W247" s="2"/>
      <c r="X247" s="2"/>
    </row>
    <row r="248" spans="18:24" x14ac:dyDescent="0.2">
      <c r="R248" s="2"/>
      <c r="S248" s="2"/>
      <c r="T248" s="2"/>
      <c r="V248" s="2"/>
      <c r="W248" s="2"/>
      <c r="X248" s="2"/>
    </row>
    <row r="249" spans="18:24" x14ac:dyDescent="0.2">
      <c r="R249" s="2"/>
      <c r="S249" s="2"/>
      <c r="T249" s="2"/>
      <c r="V249" s="2"/>
      <c r="W249" s="2"/>
      <c r="X249" s="2"/>
    </row>
    <row r="250" spans="18:24" x14ac:dyDescent="0.2">
      <c r="R250" s="2"/>
      <c r="S250" s="2"/>
      <c r="T250" s="2"/>
      <c r="V250" s="2"/>
      <c r="W250" s="2"/>
      <c r="X250" s="2"/>
    </row>
    <row r="251" spans="18:24" x14ac:dyDescent="0.2">
      <c r="R251" s="2"/>
      <c r="S251" s="2"/>
      <c r="T251" s="2"/>
      <c r="V251" s="2"/>
      <c r="W251" s="2"/>
      <c r="X251" s="2"/>
    </row>
    <row r="252" spans="18:24" x14ac:dyDescent="0.2">
      <c r="R252" s="2"/>
      <c r="S252" s="2"/>
      <c r="T252" s="2"/>
      <c r="V252" s="2"/>
      <c r="W252" s="2"/>
      <c r="X252" s="2"/>
    </row>
    <row r="253" spans="18:24" x14ac:dyDescent="0.2">
      <c r="R253" s="2"/>
      <c r="S253" s="2"/>
      <c r="T253" s="2"/>
      <c r="V253" s="2"/>
      <c r="W253" s="2"/>
      <c r="X253" s="2"/>
    </row>
    <row r="254" spans="18:24" x14ac:dyDescent="0.2">
      <c r="R254" s="2"/>
      <c r="S254" s="2"/>
      <c r="T254" s="2"/>
      <c r="V254" s="2"/>
      <c r="W254" s="2"/>
      <c r="X254" s="2"/>
    </row>
    <row r="255" spans="18:24" x14ac:dyDescent="0.2">
      <c r="R255" s="2"/>
      <c r="S255" s="2"/>
      <c r="T255" s="2"/>
      <c r="V255" s="2"/>
      <c r="W255" s="2"/>
      <c r="X255" s="2"/>
    </row>
    <row r="256" spans="18:24" x14ac:dyDescent="0.2">
      <c r="R256" s="2"/>
      <c r="S256" s="2"/>
      <c r="T256" s="2"/>
      <c r="V256" s="2"/>
      <c r="W256" s="2"/>
      <c r="X256" s="2"/>
    </row>
    <row r="257" spans="18:24" x14ac:dyDescent="0.2">
      <c r="R257" s="2"/>
      <c r="S257" s="2"/>
      <c r="T257" s="2"/>
      <c r="V257" s="2"/>
      <c r="W257" s="2"/>
      <c r="X257" s="2"/>
    </row>
    <row r="258" spans="18:24" x14ac:dyDescent="0.2">
      <c r="R258" s="2"/>
      <c r="S258" s="2"/>
      <c r="T258" s="2"/>
      <c r="V258" s="2"/>
      <c r="W258" s="2"/>
      <c r="X258" s="2"/>
    </row>
    <row r="259" spans="18:24" x14ac:dyDescent="0.2">
      <c r="R259" s="2"/>
      <c r="S259" s="2"/>
      <c r="T259" s="2"/>
      <c r="V259" s="2"/>
      <c r="W259" s="2"/>
      <c r="X259" s="2"/>
    </row>
    <row r="260" spans="18:24" x14ac:dyDescent="0.2">
      <c r="R260" s="2"/>
      <c r="S260" s="2"/>
      <c r="T260" s="2"/>
      <c r="V260" s="2"/>
      <c r="W260" s="2"/>
      <c r="X260" s="2"/>
    </row>
    <row r="261" spans="18:24" x14ac:dyDescent="0.2">
      <c r="R261" s="2"/>
      <c r="S261" s="2"/>
      <c r="T261" s="2"/>
      <c r="V261" s="2"/>
      <c r="W261" s="2"/>
      <c r="X261" s="2"/>
    </row>
    <row r="262" spans="18:24" x14ac:dyDescent="0.2">
      <c r="R262" s="2"/>
      <c r="S262" s="2"/>
      <c r="T262" s="2"/>
      <c r="V262" s="2"/>
      <c r="W262" s="2"/>
      <c r="X262" s="2"/>
    </row>
    <row r="263" spans="18:24" x14ac:dyDescent="0.2">
      <c r="R263" s="2"/>
      <c r="S263" s="2"/>
      <c r="T263" s="2"/>
      <c r="V263" s="2"/>
      <c r="W263" s="2"/>
      <c r="X263" s="2"/>
    </row>
    <row r="264" spans="18:24" x14ac:dyDescent="0.2">
      <c r="R264" s="2"/>
      <c r="S264" s="2"/>
      <c r="T264" s="2"/>
      <c r="V264" s="2"/>
      <c r="W264" s="2"/>
      <c r="X264" s="2"/>
    </row>
    <row r="265" spans="18:24" x14ac:dyDescent="0.2">
      <c r="R265" s="2"/>
      <c r="S265" s="2"/>
      <c r="T265" s="2"/>
      <c r="V265" s="2"/>
      <c r="W265" s="2"/>
      <c r="X265" s="2"/>
    </row>
    <row r="266" spans="18:24" x14ac:dyDescent="0.2">
      <c r="R266" s="2"/>
      <c r="S266" s="2"/>
      <c r="T266" s="2"/>
      <c r="V266" s="2"/>
      <c r="W266" s="2"/>
      <c r="X266" s="2"/>
    </row>
    <row r="267" spans="18:24" x14ac:dyDescent="0.2">
      <c r="R267" s="2"/>
      <c r="S267" s="2"/>
      <c r="T267" s="2"/>
      <c r="V267" s="2"/>
      <c r="W267" s="2"/>
      <c r="X267" s="2"/>
    </row>
    <row r="268" spans="18:24" x14ac:dyDescent="0.2">
      <c r="R268" s="2"/>
      <c r="S268" s="2"/>
      <c r="T268" s="2"/>
      <c r="V268" s="2"/>
      <c r="W268" s="2"/>
      <c r="X268" s="2"/>
    </row>
    <row r="269" spans="18:24" x14ac:dyDescent="0.2">
      <c r="R269" s="2"/>
      <c r="S269" s="2"/>
      <c r="T269" s="2"/>
      <c r="V269" s="2"/>
      <c r="W269" s="2"/>
      <c r="X269" s="2"/>
    </row>
    <row r="270" spans="18:24" x14ac:dyDescent="0.2">
      <c r="R270" s="2"/>
      <c r="S270" s="2"/>
      <c r="T270" s="2"/>
      <c r="V270" s="2"/>
      <c r="W270" s="2"/>
      <c r="X270" s="2"/>
    </row>
    <row r="271" spans="18:24" x14ac:dyDescent="0.2">
      <c r="R271" s="2"/>
      <c r="S271" s="2"/>
      <c r="T271" s="2"/>
      <c r="V271" s="2"/>
      <c r="W271" s="2"/>
      <c r="X271" s="2"/>
    </row>
    <row r="272" spans="18:24" x14ac:dyDescent="0.2">
      <c r="R272" s="2"/>
      <c r="S272" s="2"/>
      <c r="T272" s="2"/>
      <c r="V272" s="2"/>
      <c r="W272" s="2"/>
      <c r="X272" s="2"/>
    </row>
    <row r="273" spans="18:24" x14ac:dyDescent="0.2">
      <c r="R273" s="2"/>
      <c r="S273" s="2"/>
      <c r="T273" s="2"/>
      <c r="V273" s="2"/>
      <c r="W273" s="2"/>
      <c r="X273" s="2"/>
    </row>
    <row r="274" spans="18:24" x14ac:dyDescent="0.2">
      <c r="R274" s="2"/>
      <c r="S274" s="2"/>
      <c r="T274" s="2"/>
      <c r="V274" s="2"/>
      <c r="W274" s="2"/>
      <c r="X274" s="2"/>
    </row>
    <row r="275" spans="18:24" x14ac:dyDescent="0.2">
      <c r="R275" s="2"/>
      <c r="S275" s="2"/>
      <c r="T275" s="2"/>
      <c r="V275" s="2"/>
      <c r="W275" s="2"/>
      <c r="X275" s="2"/>
    </row>
    <row r="276" spans="18:24" x14ac:dyDescent="0.2">
      <c r="R276" s="2"/>
      <c r="S276" s="2"/>
      <c r="T276" s="2"/>
      <c r="V276" s="2"/>
      <c r="W276" s="2"/>
      <c r="X276" s="2"/>
    </row>
    <row r="277" spans="18:24" x14ac:dyDescent="0.2">
      <c r="R277" s="2"/>
      <c r="S277" s="2"/>
      <c r="T277" s="2"/>
      <c r="V277" s="2"/>
      <c r="W277" s="2"/>
      <c r="X277" s="2"/>
    </row>
    <row r="278" spans="18:24" x14ac:dyDescent="0.2">
      <c r="R278" s="2"/>
      <c r="S278" s="2"/>
      <c r="T278" s="2"/>
      <c r="V278" s="2"/>
      <c r="W278" s="2"/>
      <c r="X278" s="2"/>
    </row>
    <row r="279" spans="18:24" x14ac:dyDescent="0.2">
      <c r="R279" s="2"/>
      <c r="S279" s="2"/>
      <c r="T279" s="2"/>
      <c r="V279" s="2"/>
      <c r="W279" s="2"/>
      <c r="X279" s="2"/>
    </row>
    <row r="280" spans="18:24" x14ac:dyDescent="0.2">
      <c r="R280" s="2"/>
      <c r="S280" s="2"/>
      <c r="T280" s="2"/>
      <c r="V280" s="2"/>
      <c r="W280" s="2"/>
      <c r="X280" s="2"/>
    </row>
    <row r="281" spans="18:24" x14ac:dyDescent="0.2">
      <c r="R281" s="2"/>
      <c r="S281" s="2"/>
      <c r="T281" s="2"/>
      <c r="V281" s="2"/>
      <c r="W281" s="2"/>
      <c r="X281" s="2"/>
    </row>
    <row r="282" spans="18:24" x14ac:dyDescent="0.2">
      <c r="R282" s="2"/>
      <c r="S282" s="2"/>
      <c r="T282" s="2"/>
      <c r="V282" s="2"/>
      <c r="W282" s="2"/>
      <c r="X282" s="2"/>
    </row>
    <row r="283" spans="18:24" x14ac:dyDescent="0.2">
      <c r="R283" s="2"/>
      <c r="S283" s="2"/>
      <c r="T283" s="2"/>
      <c r="V283" s="2"/>
      <c r="W283" s="2"/>
      <c r="X283" s="2"/>
    </row>
    <row r="284" spans="18:24" x14ac:dyDescent="0.2">
      <c r="R284" s="2"/>
      <c r="S284" s="2"/>
      <c r="T284" s="2"/>
      <c r="V284" s="2"/>
      <c r="W284" s="2"/>
      <c r="X284" s="2"/>
    </row>
    <row r="285" spans="18:24" x14ac:dyDescent="0.2">
      <c r="R285" s="2"/>
      <c r="S285" s="2"/>
      <c r="T285" s="2"/>
      <c r="V285" s="2"/>
      <c r="W285" s="2"/>
      <c r="X285" s="2"/>
    </row>
    <row r="286" spans="18:24" x14ac:dyDescent="0.2">
      <c r="R286" s="2"/>
      <c r="S286" s="2"/>
      <c r="T286" s="2"/>
      <c r="V286" s="2"/>
      <c r="W286" s="2"/>
      <c r="X286" s="2"/>
    </row>
    <row r="287" spans="18:24" x14ac:dyDescent="0.2">
      <c r="R287" s="2"/>
      <c r="S287" s="2"/>
      <c r="T287" s="2"/>
      <c r="V287" s="2"/>
      <c r="W287" s="2"/>
      <c r="X287" s="2"/>
    </row>
    <row r="288" spans="18:24" x14ac:dyDescent="0.2">
      <c r="R288" s="2"/>
      <c r="S288" s="2"/>
      <c r="T288" s="2"/>
      <c r="V288" s="2"/>
      <c r="W288" s="2"/>
      <c r="X288" s="2"/>
    </row>
    <row r="289" spans="18:24" x14ac:dyDescent="0.2">
      <c r="R289" s="2"/>
      <c r="S289" s="2"/>
      <c r="T289" s="2"/>
      <c r="V289" s="2"/>
      <c r="W289" s="2"/>
      <c r="X289" s="2"/>
    </row>
    <row r="290" spans="18:24" x14ac:dyDescent="0.2">
      <c r="R290" s="2"/>
      <c r="S290" s="2"/>
      <c r="T290" s="2"/>
      <c r="V290" s="2"/>
      <c r="W290" s="2"/>
      <c r="X290" s="2"/>
    </row>
    <row r="291" spans="18:24" x14ac:dyDescent="0.2">
      <c r="R291" s="2"/>
      <c r="S291" s="2"/>
      <c r="T291" s="2"/>
      <c r="V291" s="2"/>
      <c r="W291" s="2"/>
      <c r="X291" s="2"/>
    </row>
    <row r="292" spans="18:24" x14ac:dyDescent="0.2">
      <c r="R292" s="2"/>
      <c r="S292" s="2"/>
      <c r="T292" s="2"/>
      <c r="V292" s="2"/>
      <c r="W292" s="2"/>
      <c r="X292" s="2"/>
    </row>
    <row r="293" spans="18:24" x14ac:dyDescent="0.2">
      <c r="R293" s="2"/>
      <c r="S293" s="2"/>
      <c r="T293" s="2"/>
      <c r="V293" s="2"/>
      <c r="W293" s="2"/>
      <c r="X293" s="2"/>
    </row>
    <row r="294" spans="18:24" x14ac:dyDescent="0.2">
      <c r="R294" s="2"/>
      <c r="S294" s="2"/>
      <c r="T294" s="2"/>
      <c r="V294" s="2"/>
      <c r="W294" s="2"/>
      <c r="X294" s="2"/>
    </row>
    <row r="295" spans="18:24" x14ac:dyDescent="0.2">
      <c r="R295" s="2"/>
      <c r="S295" s="2"/>
      <c r="T295" s="2"/>
      <c r="V295" s="2"/>
      <c r="W295" s="2"/>
      <c r="X295" s="2"/>
    </row>
    <row r="296" spans="18:24" x14ac:dyDescent="0.2">
      <c r="R296" s="2"/>
      <c r="S296" s="2"/>
      <c r="T296" s="2"/>
      <c r="V296" s="2"/>
      <c r="W296" s="2"/>
      <c r="X296" s="2"/>
    </row>
    <row r="297" spans="18:24" x14ac:dyDescent="0.2">
      <c r="R297" s="2"/>
      <c r="S297" s="2"/>
      <c r="T297" s="2"/>
      <c r="V297" s="2"/>
      <c r="W297" s="2"/>
      <c r="X297" s="2"/>
    </row>
    <row r="298" spans="18:24" x14ac:dyDescent="0.2">
      <c r="R298" s="2"/>
      <c r="S298" s="2"/>
      <c r="T298" s="2"/>
      <c r="V298" s="2"/>
      <c r="W298" s="2"/>
      <c r="X298" s="2"/>
    </row>
    <row r="299" spans="18:24" x14ac:dyDescent="0.2">
      <c r="R299" s="2"/>
      <c r="S299" s="2"/>
      <c r="T299" s="2"/>
      <c r="V299" s="2"/>
      <c r="W299" s="2"/>
      <c r="X299" s="2"/>
    </row>
    <row r="300" spans="18:24" x14ac:dyDescent="0.2">
      <c r="R300" s="2"/>
      <c r="S300" s="2"/>
      <c r="T300" s="2"/>
      <c r="V300" s="2"/>
      <c r="W300" s="2"/>
      <c r="X300" s="2"/>
    </row>
    <row r="301" spans="18:24" x14ac:dyDescent="0.2">
      <c r="R301" s="2"/>
      <c r="S301" s="2"/>
      <c r="T301" s="2"/>
      <c r="V301" s="2"/>
      <c r="W301" s="2"/>
      <c r="X301" s="2"/>
    </row>
    <row r="302" spans="18:24" x14ac:dyDescent="0.2">
      <c r="R302" s="2"/>
      <c r="S302" s="2"/>
      <c r="T302" s="2"/>
      <c r="V302" s="2"/>
      <c r="W302" s="2"/>
      <c r="X302" s="2"/>
    </row>
    <row r="303" spans="18:24" x14ac:dyDescent="0.2">
      <c r="R303" s="2"/>
      <c r="S303" s="2"/>
      <c r="T303" s="2"/>
      <c r="V303" s="2"/>
      <c r="W303" s="2"/>
      <c r="X303" s="2"/>
    </row>
    <row r="304" spans="18:24" x14ac:dyDescent="0.2">
      <c r="R304" s="2"/>
      <c r="S304" s="2"/>
      <c r="T304" s="2"/>
      <c r="V304" s="2"/>
      <c r="W304" s="2"/>
      <c r="X304" s="2"/>
    </row>
    <row r="305" spans="18:24" x14ac:dyDescent="0.2">
      <c r="R305" s="2"/>
      <c r="S305" s="2"/>
      <c r="T305" s="2"/>
      <c r="V305" s="2"/>
      <c r="W305" s="2"/>
      <c r="X305" s="2"/>
    </row>
    <row r="306" spans="18:24" x14ac:dyDescent="0.2">
      <c r="R306" s="2"/>
      <c r="S306" s="2"/>
      <c r="T306" s="2"/>
      <c r="V306" s="2"/>
      <c r="W306" s="2"/>
      <c r="X306" s="2"/>
    </row>
    <row r="307" spans="18:24" x14ac:dyDescent="0.2">
      <c r="R307" s="2"/>
      <c r="S307" s="2"/>
      <c r="T307" s="2"/>
      <c r="V307" s="2"/>
      <c r="W307" s="2"/>
      <c r="X307" s="2"/>
    </row>
    <row r="308" spans="18:24" x14ac:dyDescent="0.2">
      <c r="R308" s="2"/>
      <c r="S308" s="2"/>
      <c r="T308" s="2"/>
      <c r="V308" s="2"/>
      <c r="W308" s="2"/>
      <c r="X308" s="2"/>
    </row>
    <row r="309" spans="18:24" x14ac:dyDescent="0.2">
      <c r="R309" s="2"/>
      <c r="S309" s="2"/>
      <c r="T309" s="2"/>
      <c r="V309" s="2"/>
      <c r="W309" s="2"/>
      <c r="X309" s="2"/>
    </row>
    <row r="310" spans="18:24" x14ac:dyDescent="0.2">
      <c r="R310" s="2"/>
      <c r="S310" s="2"/>
      <c r="T310" s="2"/>
      <c r="V310" s="2"/>
      <c r="W310" s="2"/>
      <c r="X310" s="2"/>
    </row>
    <row r="311" spans="18:24" x14ac:dyDescent="0.2">
      <c r="R311" s="2"/>
      <c r="S311" s="2"/>
      <c r="T311" s="2"/>
      <c r="V311" s="2"/>
      <c r="W311" s="2"/>
      <c r="X311" s="2"/>
    </row>
    <row r="312" spans="18:24" x14ac:dyDescent="0.2">
      <c r="R312" s="2"/>
      <c r="S312" s="2"/>
      <c r="T312" s="2"/>
      <c r="V312" s="2"/>
      <c r="W312" s="2"/>
      <c r="X312" s="2"/>
    </row>
    <row r="313" spans="18:24" x14ac:dyDescent="0.2">
      <c r="R313" s="2"/>
      <c r="S313" s="2"/>
      <c r="T313" s="2"/>
      <c r="V313" s="2"/>
      <c r="W313" s="2"/>
      <c r="X313" s="2"/>
    </row>
    <row r="314" spans="18:24" x14ac:dyDescent="0.2">
      <c r="R314" s="2"/>
      <c r="S314" s="2"/>
      <c r="T314" s="2"/>
      <c r="V314" s="2"/>
      <c r="W314" s="2"/>
      <c r="X314" s="2"/>
    </row>
    <row r="315" spans="18:24" x14ac:dyDescent="0.2">
      <c r="R315" s="2"/>
      <c r="S315" s="2"/>
      <c r="T315" s="2"/>
      <c r="V315" s="2"/>
      <c r="W315" s="2"/>
      <c r="X315" s="2"/>
    </row>
    <row r="316" spans="18:24" x14ac:dyDescent="0.2">
      <c r="R316" s="2"/>
      <c r="S316" s="2"/>
      <c r="T316" s="2"/>
      <c r="V316" s="2"/>
      <c r="W316" s="2"/>
      <c r="X316" s="2"/>
    </row>
    <row r="317" spans="18:24" x14ac:dyDescent="0.2">
      <c r="R317" s="2"/>
      <c r="S317" s="2"/>
      <c r="T317" s="2"/>
      <c r="V317" s="2"/>
      <c r="W317" s="2"/>
      <c r="X317" s="2"/>
    </row>
    <row r="318" spans="18:24" x14ac:dyDescent="0.2">
      <c r="R318" s="2"/>
      <c r="S318" s="2"/>
      <c r="T318" s="2"/>
      <c r="V318" s="2"/>
      <c r="W318" s="2"/>
      <c r="X318" s="2"/>
    </row>
    <row r="319" spans="18:24" x14ac:dyDescent="0.2">
      <c r="R319" s="2"/>
      <c r="S319" s="2"/>
      <c r="T319" s="2"/>
      <c r="V319" s="2"/>
      <c r="W319" s="2"/>
      <c r="X319" s="2"/>
    </row>
    <row r="320" spans="18:24" x14ac:dyDescent="0.2">
      <c r="R320" s="2"/>
      <c r="S320" s="2"/>
      <c r="T320" s="2"/>
      <c r="V320" s="2"/>
      <c r="W320" s="2"/>
      <c r="X320" s="2"/>
    </row>
    <row r="321" spans="18:24" x14ac:dyDescent="0.2">
      <c r="R321" s="2"/>
      <c r="S321" s="2"/>
      <c r="T321" s="2"/>
      <c r="V321" s="2"/>
      <c r="W321" s="2"/>
      <c r="X321" s="2"/>
    </row>
    <row r="322" spans="18:24" x14ac:dyDescent="0.2">
      <c r="R322" s="2"/>
      <c r="S322" s="2"/>
      <c r="T322" s="2"/>
      <c r="V322" s="2"/>
      <c r="W322" s="2"/>
      <c r="X322" s="2"/>
    </row>
    <row r="323" spans="18:24" x14ac:dyDescent="0.2">
      <c r="R323" s="2"/>
      <c r="S323" s="2"/>
      <c r="T323" s="2"/>
      <c r="V323" s="2"/>
      <c r="W323" s="2"/>
      <c r="X323" s="2"/>
    </row>
    <row r="324" spans="18:24" x14ac:dyDescent="0.2">
      <c r="R324" s="2"/>
      <c r="S324" s="2"/>
      <c r="T324" s="2"/>
      <c r="V324" s="2"/>
      <c r="W324" s="2"/>
      <c r="X324" s="2"/>
    </row>
    <row r="325" spans="18:24" x14ac:dyDescent="0.2">
      <c r="R325" s="2"/>
      <c r="S325" s="2"/>
      <c r="T325" s="2"/>
      <c r="V325" s="2"/>
      <c r="W325" s="2"/>
      <c r="X325" s="2"/>
    </row>
    <row r="326" spans="18:24" x14ac:dyDescent="0.2">
      <c r="R326" s="2"/>
      <c r="S326" s="2"/>
      <c r="T326" s="2"/>
      <c r="V326" s="2"/>
      <c r="W326" s="2"/>
      <c r="X326" s="2"/>
    </row>
    <row r="327" spans="18:24" x14ac:dyDescent="0.2">
      <c r="R327" s="2"/>
      <c r="S327" s="2"/>
      <c r="T327" s="2"/>
      <c r="V327" s="2"/>
      <c r="W327" s="2"/>
      <c r="X327" s="2"/>
    </row>
    <row r="328" spans="18:24" x14ac:dyDescent="0.2">
      <c r="R328" s="2"/>
      <c r="S328" s="2"/>
      <c r="T328" s="2"/>
      <c r="V328" s="2"/>
      <c r="W328" s="2"/>
      <c r="X328" s="2"/>
    </row>
    <row r="329" spans="18:24" x14ac:dyDescent="0.2">
      <c r="R329" s="2"/>
      <c r="S329" s="2"/>
      <c r="T329" s="2"/>
      <c r="V329" s="2"/>
      <c r="W329" s="2"/>
      <c r="X329" s="2"/>
    </row>
    <row r="330" spans="18:24" x14ac:dyDescent="0.2">
      <c r="R330" s="2"/>
      <c r="S330" s="2"/>
      <c r="T330" s="2"/>
      <c r="V330" s="2"/>
      <c r="W330" s="2"/>
      <c r="X330" s="2"/>
    </row>
    <row r="331" spans="18:24" x14ac:dyDescent="0.2">
      <c r="R331" s="2"/>
      <c r="S331" s="2"/>
      <c r="T331" s="2"/>
      <c r="V331" s="2"/>
      <c r="W331" s="2"/>
      <c r="X331" s="2"/>
    </row>
    <row r="332" spans="18:24" x14ac:dyDescent="0.2">
      <c r="R332" s="2"/>
      <c r="S332" s="2"/>
      <c r="T332" s="2"/>
      <c r="V332" s="2"/>
      <c r="W332" s="2"/>
      <c r="X332" s="2"/>
    </row>
    <row r="333" spans="18:24" x14ac:dyDescent="0.2">
      <c r="R333" s="2"/>
      <c r="S333" s="2"/>
      <c r="T333" s="2"/>
      <c r="V333" s="2"/>
      <c r="W333" s="2"/>
      <c r="X333" s="2"/>
    </row>
    <row r="334" spans="18:24" x14ac:dyDescent="0.2">
      <c r="R334" s="2"/>
      <c r="S334" s="2"/>
      <c r="T334" s="2"/>
      <c r="V334" s="2"/>
      <c r="W334" s="2"/>
      <c r="X334" s="2"/>
    </row>
    <row r="335" spans="18:24" x14ac:dyDescent="0.2">
      <c r="R335" s="2"/>
      <c r="S335" s="2"/>
      <c r="T335" s="2"/>
      <c r="V335" s="2"/>
      <c r="W335" s="2"/>
      <c r="X335" s="2"/>
    </row>
    <row r="336" spans="18:24" x14ac:dyDescent="0.2">
      <c r="R336" s="2"/>
      <c r="S336" s="2"/>
      <c r="T336" s="2"/>
      <c r="V336" s="2"/>
      <c r="W336" s="2"/>
      <c r="X336" s="2"/>
    </row>
    <row r="337" spans="18:24" x14ac:dyDescent="0.2">
      <c r="R337" s="2"/>
      <c r="S337" s="2"/>
      <c r="T337" s="2"/>
      <c r="V337" s="2"/>
      <c r="W337" s="2"/>
      <c r="X337" s="2"/>
    </row>
    <row r="338" spans="18:24" x14ac:dyDescent="0.2">
      <c r="R338" s="2"/>
      <c r="S338" s="2"/>
      <c r="T338" s="2"/>
      <c r="V338" s="2"/>
      <c r="W338" s="2"/>
      <c r="X338" s="2"/>
    </row>
    <row r="339" spans="18:24" x14ac:dyDescent="0.2">
      <c r="R339" s="2"/>
      <c r="S339" s="2"/>
      <c r="T339" s="2"/>
      <c r="V339" s="2"/>
      <c r="W339" s="2"/>
      <c r="X339" s="2"/>
    </row>
    <row r="340" spans="18:24" x14ac:dyDescent="0.2">
      <c r="R340" s="2"/>
      <c r="S340" s="2"/>
      <c r="T340" s="2"/>
      <c r="V340" s="2"/>
      <c r="W340" s="2"/>
      <c r="X340" s="2"/>
    </row>
    <row r="341" spans="18:24" x14ac:dyDescent="0.2">
      <c r="R341" s="2"/>
      <c r="S341" s="2"/>
      <c r="T341" s="2"/>
      <c r="V341" s="2"/>
      <c r="W341" s="2"/>
      <c r="X341" s="2"/>
    </row>
    <row r="342" spans="18:24" x14ac:dyDescent="0.2">
      <c r="R342" s="2"/>
      <c r="S342" s="2"/>
      <c r="T342" s="2"/>
      <c r="V342" s="2"/>
      <c r="W342" s="2"/>
      <c r="X342" s="2"/>
    </row>
    <row r="343" spans="18:24" x14ac:dyDescent="0.2">
      <c r="R343" s="2"/>
      <c r="S343" s="2"/>
      <c r="T343" s="2"/>
      <c r="V343" s="2"/>
      <c r="W343" s="2"/>
      <c r="X343" s="2"/>
    </row>
    <row r="344" spans="18:24" x14ac:dyDescent="0.2">
      <c r="R344" s="2"/>
      <c r="S344" s="2"/>
      <c r="T344" s="2"/>
      <c r="V344" s="2"/>
      <c r="W344" s="2"/>
      <c r="X344" s="2"/>
    </row>
    <row r="345" spans="18:24" x14ac:dyDescent="0.2">
      <c r="R345" s="2"/>
      <c r="S345" s="2"/>
      <c r="T345" s="2"/>
      <c r="V345" s="2"/>
      <c r="W345" s="2"/>
      <c r="X345" s="2"/>
    </row>
    <row r="346" spans="18:24" x14ac:dyDescent="0.2">
      <c r="R346" s="2"/>
      <c r="S346" s="2"/>
      <c r="T346" s="2"/>
      <c r="V346" s="2"/>
      <c r="W346" s="2"/>
      <c r="X346" s="2"/>
    </row>
    <row r="347" spans="18:24" x14ac:dyDescent="0.2">
      <c r="R347" s="2"/>
      <c r="S347" s="2"/>
      <c r="T347" s="2"/>
      <c r="V347" s="2"/>
      <c r="W347" s="2"/>
      <c r="X347" s="2"/>
    </row>
    <row r="348" spans="18:24" x14ac:dyDescent="0.2">
      <c r="R348" s="2"/>
      <c r="S348" s="2"/>
      <c r="T348" s="2"/>
      <c r="V348" s="2"/>
      <c r="W348" s="2"/>
      <c r="X348" s="2"/>
    </row>
    <row r="349" spans="18:24" x14ac:dyDescent="0.2">
      <c r="R349" s="2"/>
      <c r="S349" s="2"/>
      <c r="T349" s="2"/>
      <c r="V349" s="2"/>
      <c r="W349" s="2"/>
      <c r="X349" s="2"/>
    </row>
    <row r="350" spans="18:24" x14ac:dyDescent="0.2">
      <c r="R350" s="2"/>
      <c r="S350" s="2"/>
      <c r="T350" s="2"/>
      <c r="V350" s="2"/>
      <c r="W350" s="2"/>
      <c r="X350" s="2"/>
    </row>
    <row r="351" spans="18:24" x14ac:dyDescent="0.2">
      <c r="R351" s="2"/>
      <c r="S351" s="2"/>
      <c r="T351" s="2"/>
      <c r="V351" s="2"/>
      <c r="W351" s="2"/>
      <c r="X351" s="2"/>
    </row>
    <row r="352" spans="18:24" x14ac:dyDescent="0.2">
      <c r="R352" s="2"/>
      <c r="S352" s="2"/>
      <c r="T352" s="2"/>
      <c r="V352" s="2"/>
      <c r="W352" s="2"/>
      <c r="X352" s="2"/>
    </row>
    <row r="353" spans="18:24" x14ac:dyDescent="0.2">
      <c r="R353" s="2"/>
      <c r="S353" s="2"/>
      <c r="T353" s="2"/>
      <c r="V353" s="2"/>
      <c r="W353" s="2"/>
      <c r="X353" s="2"/>
    </row>
    <row r="354" spans="18:24" x14ac:dyDescent="0.2">
      <c r="R354" s="2"/>
      <c r="S354" s="2"/>
      <c r="T354" s="2"/>
      <c r="V354" s="2"/>
      <c r="W354" s="2"/>
      <c r="X354" s="2"/>
    </row>
    <row r="355" spans="18:24" x14ac:dyDescent="0.2">
      <c r="R355" s="2"/>
      <c r="S355" s="2"/>
      <c r="T355" s="2"/>
      <c r="V355" s="2"/>
      <c r="W355" s="2"/>
      <c r="X355" s="2"/>
    </row>
    <row r="356" spans="18:24" x14ac:dyDescent="0.2">
      <c r="R356" s="2"/>
      <c r="S356" s="2"/>
      <c r="T356" s="2"/>
      <c r="V356" s="2"/>
      <c r="W356" s="2"/>
      <c r="X356" s="2"/>
    </row>
    <row r="357" spans="18:24" x14ac:dyDescent="0.2">
      <c r="R357" s="2"/>
      <c r="S357" s="2"/>
      <c r="T357" s="2"/>
      <c r="V357" s="2"/>
      <c r="W357" s="2"/>
      <c r="X357" s="2"/>
    </row>
    <row r="358" spans="18:24" x14ac:dyDescent="0.2">
      <c r="R358" s="2"/>
      <c r="S358" s="2"/>
      <c r="T358" s="2"/>
      <c r="V358" s="2"/>
      <c r="W358" s="2"/>
      <c r="X358" s="2"/>
    </row>
    <row r="359" spans="18:24" x14ac:dyDescent="0.2">
      <c r="R359" s="2"/>
      <c r="S359" s="2"/>
      <c r="T359" s="2"/>
      <c r="V359" s="2"/>
      <c r="W359" s="2"/>
      <c r="X359" s="2"/>
    </row>
    <row r="360" spans="18:24" x14ac:dyDescent="0.2">
      <c r="R360" s="2"/>
      <c r="S360" s="2"/>
      <c r="T360" s="2"/>
      <c r="V360" s="2"/>
      <c r="W360" s="2"/>
      <c r="X360" s="2"/>
    </row>
    <row r="361" spans="18:24" x14ac:dyDescent="0.2">
      <c r="R361" s="2"/>
      <c r="S361" s="2"/>
      <c r="T361" s="2"/>
      <c r="V361" s="2"/>
      <c r="W361" s="2"/>
      <c r="X361" s="2"/>
    </row>
    <row r="362" spans="18:24" x14ac:dyDescent="0.2">
      <c r="R362" s="2"/>
      <c r="S362" s="2"/>
      <c r="T362" s="2"/>
      <c r="V362" s="2"/>
      <c r="W362" s="2"/>
      <c r="X362" s="2"/>
    </row>
    <row r="363" spans="18:24" x14ac:dyDescent="0.2">
      <c r="R363" s="2"/>
      <c r="S363" s="2"/>
      <c r="T363" s="2"/>
      <c r="V363" s="2"/>
      <c r="W363" s="2"/>
      <c r="X363" s="2"/>
    </row>
    <row r="364" spans="18:24" x14ac:dyDescent="0.2">
      <c r="R364" s="2"/>
      <c r="S364" s="2"/>
      <c r="T364" s="2"/>
      <c r="V364" s="2"/>
      <c r="W364" s="2"/>
      <c r="X364" s="2"/>
    </row>
    <row r="365" spans="18:24" x14ac:dyDescent="0.2">
      <c r="R365" s="2"/>
      <c r="S365" s="2"/>
      <c r="T365" s="2"/>
      <c r="V365" s="2"/>
      <c r="W365" s="2"/>
      <c r="X365" s="2"/>
    </row>
    <row r="366" spans="18:24" x14ac:dyDescent="0.2">
      <c r="R366" s="2"/>
      <c r="S366" s="2"/>
      <c r="T366" s="2"/>
      <c r="V366" s="2"/>
      <c r="W366" s="2"/>
      <c r="X366" s="2"/>
    </row>
    <row r="367" spans="18:24" x14ac:dyDescent="0.2">
      <c r="R367" s="2"/>
      <c r="S367" s="2"/>
      <c r="T367" s="2"/>
      <c r="V367" s="2"/>
      <c r="W367" s="2"/>
      <c r="X367" s="2"/>
    </row>
    <row r="368" spans="18:24" x14ac:dyDescent="0.2">
      <c r="R368" s="2"/>
      <c r="S368" s="2"/>
      <c r="T368" s="2"/>
      <c r="V368" s="2"/>
      <c r="W368" s="2"/>
      <c r="X368" s="2"/>
    </row>
    <row r="369" spans="18:24" x14ac:dyDescent="0.2">
      <c r="R369" s="2"/>
      <c r="S369" s="2"/>
      <c r="T369" s="2"/>
      <c r="V369" s="2"/>
      <c r="W369" s="2"/>
      <c r="X369" s="2"/>
    </row>
    <row r="370" spans="18:24" x14ac:dyDescent="0.2">
      <c r="R370" s="2"/>
      <c r="S370" s="2"/>
      <c r="T370" s="2"/>
      <c r="V370" s="2"/>
      <c r="W370" s="2"/>
      <c r="X370" s="2"/>
    </row>
    <row r="371" spans="18:24" x14ac:dyDescent="0.2">
      <c r="R371" s="2"/>
      <c r="S371" s="2"/>
      <c r="T371" s="2"/>
      <c r="V371" s="2"/>
      <c r="W371" s="2"/>
      <c r="X371" s="2"/>
    </row>
    <row r="372" spans="18:24" x14ac:dyDescent="0.2">
      <c r="R372" s="2"/>
      <c r="S372" s="2"/>
      <c r="T372" s="2"/>
      <c r="V372" s="2"/>
      <c r="W372" s="2"/>
      <c r="X372" s="2"/>
    </row>
    <row r="373" spans="18:24" x14ac:dyDescent="0.2">
      <c r="R373" s="2"/>
      <c r="S373" s="2"/>
      <c r="T373" s="2"/>
      <c r="V373" s="2"/>
      <c r="W373" s="2"/>
      <c r="X373" s="2"/>
    </row>
    <row r="374" spans="18:24" x14ac:dyDescent="0.2">
      <c r="R374" s="2"/>
      <c r="S374" s="2"/>
      <c r="T374" s="2"/>
      <c r="V374" s="2"/>
      <c r="W374" s="2"/>
      <c r="X374" s="2"/>
    </row>
    <row r="375" spans="18:24" x14ac:dyDescent="0.2">
      <c r="R375" s="2"/>
      <c r="S375" s="2"/>
      <c r="T375" s="2"/>
      <c r="V375" s="2"/>
      <c r="W375" s="2"/>
      <c r="X375" s="2"/>
    </row>
    <row r="376" spans="18:24" x14ac:dyDescent="0.2">
      <c r="R376" s="2"/>
      <c r="S376" s="2"/>
      <c r="T376" s="2"/>
      <c r="V376" s="2"/>
      <c r="W376" s="2"/>
      <c r="X376" s="2"/>
    </row>
    <row r="377" spans="18:24" x14ac:dyDescent="0.2">
      <c r="R377" s="2"/>
      <c r="S377" s="2"/>
      <c r="T377" s="2"/>
      <c r="V377" s="2"/>
      <c r="W377" s="2"/>
      <c r="X377" s="2"/>
    </row>
    <row r="378" spans="18:24" x14ac:dyDescent="0.2">
      <c r="R378" s="2"/>
      <c r="S378" s="2"/>
      <c r="T378" s="2"/>
      <c r="V378" s="2"/>
      <c r="W378" s="2"/>
      <c r="X378" s="2"/>
    </row>
    <row r="379" spans="18:24" x14ac:dyDescent="0.2">
      <c r="R379" s="2"/>
      <c r="S379" s="2"/>
      <c r="T379" s="2"/>
      <c r="V379" s="2"/>
      <c r="W379" s="2"/>
      <c r="X379" s="2"/>
    </row>
    <row r="380" spans="18:24" x14ac:dyDescent="0.2">
      <c r="R380" s="2"/>
      <c r="S380" s="2"/>
      <c r="T380" s="2"/>
      <c r="V380" s="2"/>
      <c r="W380" s="2"/>
      <c r="X380" s="2"/>
    </row>
    <row r="381" spans="18:24" x14ac:dyDescent="0.2">
      <c r="R381" s="2"/>
      <c r="S381" s="2"/>
      <c r="T381" s="2"/>
      <c r="V381" s="2"/>
      <c r="W381" s="2"/>
      <c r="X381" s="2"/>
    </row>
    <row r="382" spans="18:24" x14ac:dyDescent="0.2">
      <c r="R382" s="2"/>
      <c r="S382" s="2"/>
      <c r="T382" s="2"/>
      <c r="V382" s="2"/>
      <c r="W382" s="2"/>
      <c r="X382" s="2"/>
    </row>
    <row r="383" spans="18:24" x14ac:dyDescent="0.2">
      <c r="R383" s="2"/>
      <c r="S383" s="2"/>
      <c r="T383" s="2"/>
      <c r="V383" s="2"/>
      <c r="W383" s="2"/>
      <c r="X383" s="2"/>
    </row>
    <row r="384" spans="18:24" x14ac:dyDescent="0.2">
      <c r="R384" s="2"/>
      <c r="S384" s="2"/>
      <c r="T384" s="2"/>
      <c r="V384" s="2"/>
      <c r="W384" s="2"/>
      <c r="X384" s="2"/>
    </row>
    <row r="385" spans="18:24" x14ac:dyDescent="0.2">
      <c r="R385" s="2"/>
      <c r="S385" s="2"/>
      <c r="T385" s="2"/>
      <c r="V385" s="2"/>
      <c r="W385" s="2"/>
      <c r="X385" s="2"/>
    </row>
    <row r="386" spans="18:24" x14ac:dyDescent="0.2">
      <c r="R386" s="2"/>
      <c r="S386" s="2"/>
      <c r="T386" s="2"/>
      <c r="V386" s="2"/>
      <c r="W386" s="2"/>
      <c r="X386" s="2"/>
    </row>
    <row r="387" spans="18:24" x14ac:dyDescent="0.2">
      <c r="R387" s="2"/>
      <c r="S387" s="2"/>
      <c r="T387" s="2"/>
      <c r="V387" s="2"/>
      <c r="W387" s="2"/>
      <c r="X387" s="2"/>
    </row>
    <row r="388" spans="18:24" x14ac:dyDescent="0.2">
      <c r="R388" s="2"/>
      <c r="S388" s="2"/>
      <c r="T388" s="2"/>
      <c r="V388" s="2"/>
      <c r="W388" s="2"/>
      <c r="X388" s="2"/>
    </row>
    <row r="389" spans="18:24" x14ac:dyDescent="0.2">
      <c r="R389" s="2"/>
      <c r="S389" s="2"/>
      <c r="T389" s="2"/>
      <c r="V389" s="2"/>
      <c r="W389" s="2"/>
      <c r="X389" s="2"/>
    </row>
    <row r="390" spans="18:24" x14ac:dyDescent="0.2">
      <c r="R390" s="2"/>
      <c r="S390" s="2"/>
      <c r="T390" s="2"/>
      <c r="V390" s="2"/>
      <c r="W390" s="2"/>
      <c r="X390" s="2"/>
    </row>
    <row r="391" spans="18:24" x14ac:dyDescent="0.2">
      <c r="R391" s="2"/>
      <c r="S391" s="2"/>
      <c r="T391" s="2"/>
      <c r="V391" s="2"/>
      <c r="W391" s="2"/>
      <c r="X391" s="2"/>
    </row>
    <row r="392" spans="18:24" x14ac:dyDescent="0.2">
      <c r="R392" s="2"/>
      <c r="S392" s="2"/>
      <c r="T392" s="2"/>
      <c r="V392" s="2"/>
      <c r="W392" s="2"/>
      <c r="X392" s="2"/>
    </row>
    <row r="393" spans="18:24" x14ac:dyDescent="0.2">
      <c r="R393" s="2"/>
      <c r="S393" s="2"/>
      <c r="T393" s="2"/>
      <c r="V393" s="2"/>
      <c r="W393" s="2"/>
      <c r="X393" s="2"/>
    </row>
    <row r="394" spans="18:24" x14ac:dyDescent="0.2">
      <c r="R394" s="2"/>
      <c r="S394" s="2"/>
      <c r="T394" s="2"/>
      <c r="V394" s="2"/>
      <c r="W394" s="2"/>
      <c r="X394" s="2"/>
    </row>
    <row r="395" spans="18:24" x14ac:dyDescent="0.2">
      <c r="R395" s="2"/>
      <c r="S395" s="2"/>
      <c r="T395" s="2"/>
      <c r="V395" s="2"/>
      <c r="W395" s="2"/>
      <c r="X395" s="2"/>
    </row>
    <row r="396" spans="18:24" x14ac:dyDescent="0.2">
      <c r="R396" s="2"/>
      <c r="S396" s="2"/>
      <c r="T396" s="2"/>
      <c r="V396" s="2"/>
      <c r="W396" s="2"/>
      <c r="X396" s="2"/>
    </row>
    <row r="397" spans="18:24" x14ac:dyDescent="0.2">
      <c r="R397" s="2"/>
      <c r="S397" s="2"/>
      <c r="T397" s="2"/>
      <c r="V397" s="2"/>
      <c r="W397" s="2"/>
      <c r="X397" s="2"/>
    </row>
    <row r="398" spans="18:24" x14ac:dyDescent="0.2">
      <c r="R398" s="2"/>
      <c r="S398" s="2"/>
      <c r="T398" s="2"/>
      <c r="V398" s="2"/>
      <c r="W398" s="2"/>
      <c r="X398" s="2"/>
    </row>
    <row r="399" spans="18:24" x14ac:dyDescent="0.2">
      <c r="R399" s="2"/>
      <c r="S399" s="2"/>
      <c r="T399" s="2"/>
      <c r="V399" s="2"/>
      <c r="W399" s="2"/>
      <c r="X399" s="2"/>
    </row>
    <row r="400" spans="18:24" x14ac:dyDescent="0.2">
      <c r="R400" s="2"/>
      <c r="S400" s="2"/>
      <c r="T400" s="2"/>
      <c r="V400" s="2"/>
      <c r="W400" s="2"/>
      <c r="X400" s="2"/>
    </row>
    <row r="401" spans="18:24" x14ac:dyDescent="0.2">
      <c r="R401" s="2"/>
      <c r="S401" s="2"/>
      <c r="T401" s="2"/>
      <c r="V401" s="2"/>
      <c r="W401" s="2"/>
      <c r="X401" s="2"/>
    </row>
    <row r="402" spans="18:24" x14ac:dyDescent="0.2">
      <c r="R402" s="2"/>
      <c r="S402" s="2"/>
      <c r="T402" s="2"/>
      <c r="V402" s="2"/>
      <c r="W402" s="2"/>
      <c r="X402" s="2"/>
    </row>
    <row r="403" spans="18:24" x14ac:dyDescent="0.2">
      <c r="R403" s="2"/>
      <c r="S403" s="2"/>
      <c r="T403" s="2"/>
      <c r="V403" s="2"/>
      <c r="W403" s="2"/>
      <c r="X403" s="2"/>
    </row>
    <row r="404" spans="18:24" x14ac:dyDescent="0.2">
      <c r="R404" s="2"/>
      <c r="S404" s="2"/>
      <c r="T404" s="2"/>
      <c r="V404" s="2"/>
      <c r="W404" s="2"/>
      <c r="X404" s="2"/>
    </row>
    <row r="405" spans="18:24" x14ac:dyDescent="0.2">
      <c r="R405" s="2"/>
      <c r="S405" s="2"/>
      <c r="T405" s="2"/>
      <c r="V405" s="2"/>
      <c r="W405" s="2"/>
      <c r="X405" s="2"/>
    </row>
    <row r="406" spans="18:24" x14ac:dyDescent="0.2">
      <c r="R406" s="2"/>
      <c r="S406" s="2"/>
      <c r="T406" s="2"/>
      <c r="V406" s="2"/>
      <c r="W406" s="2"/>
      <c r="X406" s="2"/>
    </row>
    <row r="407" spans="18:24" x14ac:dyDescent="0.2">
      <c r="R407" s="2"/>
      <c r="S407" s="2"/>
      <c r="T407" s="2"/>
      <c r="V407" s="2"/>
      <c r="W407" s="2"/>
      <c r="X407" s="2"/>
    </row>
    <row r="408" spans="18:24" x14ac:dyDescent="0.2">
      <c r="R408" s="2"/>
      <c r="S408" s="2"/>
      <c r="T408" s="2"/>
      <c r="V408" s="2"/>
      <c r="W408" s="2"/>
      <c r="X408" s="2"/>
    </row>
    <row r="409" spans="18:24" x14ac:dyDescent="0.2">
      <c r="R409" s="2"/>
      <c r="S409" s="2"/>
      <c r="T409" s="2"/>
      <c r="V409" s="2"/>
      <c r="W409" s="2"/>
      <c r="X409" s="2"/>
    </row>
    <row r="410" spans="18:24" x14ac:dyDescent="0.2">
      <c r="R410" s="2"/>
      <c r="S410" s="2"/>
      <c r="T410" s="2"/>
      <c r="V410" s="2"/>
      <c r="W410" s="2"/>
      <c r="X410" s="2"/>
    </row>
    <row r="411" spans="18:24" x14ac:dyDescent="0.2">
      <c r="R411" s="2"/>
      <c r="S411" s="2"/>
      <c r="T411" s="2"/>
      <c r="V411" s="2"/>
      <c r="W411" s="2"/>
      <c r="X411" s="2"/>
    </row>
    <row r="412" spans="18:24" x14ac:dyDescent="0.2">
      <c r="R412" s="2"/>
      <c r="S412" s="2"/>
      <c r="T412" s="2"/>
      <c r="V412" s="2"/>
      <c r="W412" s="2"/>
      <c r="X412" s="2"/>
    </row>
    <row r="413" spans="18:24" x14ac:dyDescent="0.2">
      <c r="R413" s="2"/>
      <c r="S413" s="2"/>
      <c r="T413" s="2"/>
      <c r="V413" s="2"/>
      <c r="W413" s="2"/>
      <c r="X413" s="2"/>
    </row>
    <row r="414" spans="18:24" x14ac:dyDescent="0.2">
      <c r="R414" s="2"/>
      <c r="S414" s="2"/>
      <c r="T414" s="2"/>
      <c r="V414" s="2"/>
      <c r="W414" s="2"/>
      <c r="X414" s="2"/>
    </row>
    <row r="415" spans="18:24" x14ac:dyDescent="0.2">
      <c r="R415" s="2"/>
      <c r="S415" s="2"/>
      <c r="T415" s="2"/>
      <c r="V415" s="2"/>
      <c r="W415" s="2"/>
      <c r="X415" s="2"/>
    </row>
    <row r="416" spans="18:24" x14ac:dyDescent="0.2">
      <c r="R416" s="2"/>
      <c r="S416" s="2"/>
      <c r="T416" s="2"/>
      <c r="V416" s="2"/>
      <c r="W416" s="2"/>
      <c r="X416" s="2"/>
    </row>
    <row r="417" spans="18:24" x14ac:dyDescent="0.2">
      <c r="R417" s="2"/>
      <c r="S417" s="2"/>
      <c r="T417" s="2"/>
      <c r="V417" s="2"/>
      <c r="W417" s="2"/>
      <c r="X417" s="2"/>
    </row>
    <row r="418" spans="18:24" x14ac:dyDescent="0.2">
      <c r="R418" s="2"/>
      <c r="S418" s="2"/>
      <c r="T418" s="2"/>
      <c r="V418" s="2"/>
      <c r="W418" s="2"/>
      <c r="X418" s="2"/>
    </row>
    <row r="419" spans="18:24" x14ac:dyDescent="0.2">
      <c r="R419" s="2"/>
      <c r="S419" s="2"/>
      <c r="T419" s="2"/>
      <c r="V419" s="2"/>
      <c r="W419" s="2"/>
      <c r="X419" s="2"/>
    </row>
    <row r="420" spans="18:24" x14ac:dyDescent="0.2">
      <c r="R420" s="2"/>
      <c r="S420" s="2"/>
      <c r="T420" s="2"/>
      <c r="V420" s="2"/>
      <c r="W420" s="2"/>
      <c r="X420" s="2"/>
    </row>
    <row r="421" spans="18:24" x14ac:dyDescent="0.2">
      <c r="R421" s="2"/>
      <c r="S421" s="2"/>
      <c r="T421" s="2"/>
      <c r="V421" s="2"/>
      <c r="W421" s="2"/>
      <c r="X421" s="2"/>
    </row>
    <row r="422" spans="18:24" x14ac:dyDescent="0.2">
      <c r="R422" s="2"/>
      <c r="S422" s="2"/>
      <c r="T422" s="2"/>
      <c r="V422" s="2"/>
      <c r="W422" s="2"/>
      <c r="X422" s="2"/>
    </row>
    <row r="423" spans="18:24" x14ac:dyDescent="0.2">
      <c r="R423" s="2"/>
      <c r="S423" s="2"/>
      <c r="T423" s="2"/>
      <c r="V423" s="2"/>
      <c r="W423" s="2"/>
      <c r="X423" s="2"/>
    </row>
    <row r="424" spans="18:24" x14ac:dyDescent="0.2">
      <c r="R424" s="2"/>
      <c r="S424" s="2"/>
      <c r="T424" s="2"/>
      <c r="V424" s="2"/>
      <c r="W424" s="2"/>
      <c r="X424" s="2"/>
    </row>
    <row r="425" spans="18:24" x14ac:dyDescent="0.2">
      <c r="R425" s="2"/>
      <c r="S425" s="2"/>
      <c r="T425" s="2"/>
      <c r="V425" s="2"/>
      <c r="W425" s="2"/>
      <c r="X425" s="2"/>
    </row>
    <row r="426" spans="18:24" x14ac:dyDescent="0.2">
      <c r="R426" s="2"/>
      <c r="S426" s="2"/>
      <c r="T426" s="2"/>
      <c r="V426" s="2"/>
      <c r="W426" s="2"/>
      <c r="X426" s="2"/>
    </row>
    <row r="427" spans="18:24" x14ac:dyDescent="0.2">
      <c r="R427" s="2"/>
      <c r="S427" s="2"/>
      <c r="T427" s="2"/>
      <c r="V427" s="2"/>
      <c r="W427" s="2"/>
      <c r="X427" s="2"/>
    </row>
    <row r="428" spans="18:24" x14ac:dyDescent="0.2">
      <c r="R428" s="2"/>
      <c r="S428" s="2"/>
      <c r="T428" s="2"/>
      <c r="V428" s="2"/>
      <c r="W428" s="2"/>
      <c r="X428" s="2"/>
    </row>
    <row r="429" spans="18:24" x14ac:dyDescent="0.2">
      <c r="R429" s="2"/>
      <c r="S429" s="2"/>
      <c r="T429" s="2"/>
      <c r="V429" s="2"/>
      <c r="W429" s="2"/>
      <c r="X429" s="2"/>
    </row>
    <row r="430" spans="18:24" x14ac:dyDescent="0.2">
      <c r="R430" s="2"/>
      <c r="S430" s="2"/>
      <c r="T430" s="2"/>
      <c r="V430" s="2"/>
      <c r="W430" s="2"/>
      <c r="X430" s="2"/>
    </row>
    <row r="431" spans="18:24" x14ac:dyDescent="0.2">
      <c r="R431" s="2"/>
      <c r="S431" s="2"/>
      <c r="T431" s="2"/>
      <c r="V431" s="2"/>
      <c r="W431" s="2"/>
      <c r="X431" s="2"/>
    </row>
    <row r="432" spans="18:24" x14ac:dyDescent="0.2">
      <c r="R432" s="2"/>
      <c r="S432" s="2"/>
      <c r="T432" s="2"/>
      <c r="V432" s="2"/>
      <c r="W432" s="2"/>
      <c r="X432" s="2"/>
    </row>
    <row r="433" spans="18:24" x14ac:dyDescent="0.2">
      <c r="R433" s="2"/>
      <c r="S433" s="2"/>
      <c r="T433" s="2"/>
      <c r="V433" s="2"/>
      <c r="W433" s="2"/>
      <c r="X433" s="2"/>
    </row>
    <row r="434" spans="18:24" x14ac:dyDescent="0.2">
      <c r="R434" s="2"/>
      <c r="S434" s="2"/>
      <c r="T434" s="2"/>
      <c r="V434" s="2"/>
      <c r="W434" s="2"/>
      <c r="X434" s="2"/>
    </row>
    <row r="435" spans="18:24" x14ac:dyDescent="0.2">
      <c r="R435" s="2"/>
      <c r="S435" s="2"/>
      <c r="T435" s="2"/>
      <c r="V435" s="2"/>
      <c r="W435" s="2"/>
      <c r="X435" s="2"/>
    </row>
    <row r="436" spans="18:24" x14ac:dyDescent="0.2">
      <c r="R436" s="2"/>
      <c r="S436" s="2"/>
      <c r="T436" s="2"/>
      <c r="V436" s="2"/>
      <c r="W436" s="2"/>
      <c r="X436" s="2"/>
    </row>
    <row r="437" spans="18:24" x14ac:dyDescent="0.2">
      <c r="R437" s="2"/>
      <c r="S437" s="2"/>
      <c r="T437" s="2"/>
      <c r="V437" s="2"/>
      <c r="W437" s="2"/>
      <c r="X437" s="2"/>
    </row>
    <row r="438" spans="18:24" x14ac:dyDescent="0.2">
      <c r="R438" s="2"/>
      <c r="S438" s="2"/>
      <c r="T438" s="2"/>
      <c r="V438" s="2"/>
      <c r="W438" s="2"/>
      <c r="X438" s="2"/>
    </row>
    <row r="439" spans="18:24" x14ac:dyDescent="0.2">
      <c r="R439" s="2"/>
      <c r="S439" s="2"/>
      <c r="T439" s="2"/>
      <c r="V439" s="2"/>
      <c r="W439" s="2"/>
      <c r="X439" s="2"/>
    </row>
    <row r="440" spans="18:24" x14ac:dyDescent="0.2">
      <c r="R440" s="2"/>
      <c r="S440" s="2"/>
      <c r="T440" s="2"/>
      <c r="V440" s="2"/>
      <c r="W440" s="2"/>
      <c r="X440" s="2"/>
    </row>
    <row r="441" spans="18:24" x14ac:dyDescent="0.2">
      <c r="R441" s="2"/>
      <c r="S441" s="2"/>
      <c r="T441" s="2"/>
      <c r="V441" s="2"/>
      <c r="W441" s="2"/>
      <c r="X441" s="2"/>
    </row>
    <row r="442" spans="18:24" x14ac:dyDescent="0.2">
      <c r="R442" s="2"/>
      <c r="S442" s="2"/>
      <c r="T442" s="2"/>
      <c r="V442" s="2"/>
      <c r="W442" s="2"/>
      <c r="X442" s="2"/>
    </row>
    <row r="443" spans="18:24" x14ac:dyDescent="0.2">
      <c r="R443" s="2"/>
      <c r="S443" s="2"/>
      <c r="T443" s="2"/>
      <c r="V443" s="2"/>
      <c r="W443" s="2"/>
      <c r="X443" s="2"/>
    </row>
    <row r="444" spans="18:24" x14ac:dyDescent="0.2">
      <c r="R444" s="2"/>
      <c r="S444" s="2"/>
      <c r="T444" s="2"/>
      <c r="V444" s="2"/>
      <c r="W444" s="2"/>
      <c r="X444" s="2"/>
    </row>
    <row r="445" spans="18:24" x14ac:dyDescent="0.2">
      <c r="R445" s="2"/>
      <c r="S445" s="2"/>
      <c r="T445" s="2"/>
      <c r="V445" s="2"/>
      <c r="W445" s="2"/>
      <c r="X445" s="2"/>
    </row>
    <row r="446" spans="18:24" x14ac:dyDescent="0.2">
      <c r="R446" s="2"/>
      <c r="S446" s="2"/>
      <c r="T446" s="2"/>
      <c r="V446" s="2"/>
      <c r="W446" s="2"/>
      <c r="X446" s="2"/>
    </row>
    <row r="447" spans="18:24" x14ac:dyDescent="0.2">
      <c r="R447" s="2"/>
      <c r="S447" s="2"/>
      <c r="T447" s="2"/>
      <c r="V447" s="2"/>
      <c r="W447" s="2"/>
      <c r="X447" s="2"/>
    </row>
    <row r="448" spans="18:24" x14ac:dyDescent="0.2">
      <c r="R448" s="2"/>
      <c r="S448" s="2"/>
      <c r="T448" s="2"/>
      <c r="V448" s="2"/>
      <c r="W448" s="2"/>
      <c r="X448" s="2"/>
    </row>
    <row r="449" spans="18:24" x14ac:dyDescent="0.2">
      <c r="R449" s="2"/>
      <c r="S449" s="2"/>
      <c r="T449" s="2"/>
      <c r="V449" s="2"/>
      <c r="W449" s="2"/>
      <c r="X449" s="2"/>
    </row>
    <row r="450" spans="18:24" x14ac:dyDescent="0.2">
      <c r="R450" s="2"/>
      <c r="S450" s="2"/>
      <c r="T450" s="2"/>
      <c r="V450" s="2"/>
      <c r="W450" s="2"/>
      <c r="X450" s="2"/>
    </row>
    <row r="451" spans="18:24" x14ac:dyDescent="0.2">
      <c r="R451" s="2"/>
      <c r="S451" s="2"/>
      <c r="T451" s="2"/>
      <c r="V451" s="2"/>
      <c r="W451" s="2"/>
      <c r="X451" s="2"/>
    </row>
    <row r="452" spans="18:24" x14ac:dyDescent="0.2">
      <c r="R452" s="2"/>
      <c r="S452" s="2"/>
      <c r="T452" s="2"/>
      <c r="V452" s="2"/>
      <c r="W452" s="2"/>
      <c r="X452" s="2"/>
    </row>
    <row r="453" spans="18:24" x14ac:dyDescent="0.2">
      <c r="R453" s="2"/>
      <c r="S453" s="2"/>
      <c r="T453" s="2"/>
      <c r="V453" s="2"/>
      <c r="W453" s="2"/>
      <c r="X453" s="2"/>
    </row>
    <row r="454" spans="18:24" x14ac:dyDescent="0.2">
      <c r="R454" s="2"/>
      <c r="S454" s="2"/>
      <c r="T454" s="2"/>
      <c r="V454" s="2"/>
      <c r="W454" s="2"/>
      <c r="X454" s="2"/>
    </row>
    <row r="455" spans="18:24" x14ac:dyDescent="0.2">
      <c r="R455" s="2"/>
      <c r="S455" s="2"/>
      <c r="T455" s="2"/>
      <c r="V455" s="2"/>
      <c r="W455" s="2"/>
      <c r="X455" s="2"/>
    </row>
    <row r="456" spans="18:24" x14ac:dyDescent="0.2">
      <c r="R456" s="2"/>
      <c r="S456" s="2"/>
      <c r="T456" s="2"/>
      <c r="V456" s="2"/>
      <c r="W456" s="2"/>
      <c r="X456" s="2"/>
    </row>
    <row r="457" spans="18:24" x14ac:dyDescent="0.2">
      <c r="R457" s="2"/>
      <c r="S457" s="2"/>
      <c r="T457" s="2"/>
      <c r="V457" s="2"/>
      <c r="W457" s="2"/>
      <c r="X457" s="2"/>
    </row>
    <row r="458" spans="18:24" x14ac:dyDescent="0.2">
      <c r="R458" s="2"/>
      <c r="S458" s="2"/>
      <c r="T458" s="2"/>
      <c r="V458" s="2"/>
      <c r="W458" s="2"/>
      <c r="X458" s="2"/>
    </row>
    <row r="459" spans="18:24" x14ac:dyDescent="0.2">
      <c r="R459" s="2"/>
      <c r="S459" s="2"/>
      <c r="T459" s="2"/>
      <c r="V459" s="2"/>
      <c r="W459" s="2"/>
      <c r="X459" s="2"/>
    </row>
    <row r="460" spans="18:24" x14ac:dyDescent="0.2">
      <c r="R460" s="2"/>
      <c r="S460" s="2"/>
      <c r="T460" s="2"/>
      <c r="V460" s="2"/>
      <c r="W460" s="2"/>
      <c r="X460" s="2"/>
    </row>
    <row r="461" spans="18:24" x14ac:dyDescent="0.2">
      <c r="R461" s="2"/>
      <c r="S461" s="2"/>
      <c r="T461" s="2"/>
      <c r="V461" s="2"/>
      <c r="W461" s="2"/>
      <c r="X461" s="2"/>
    </row>
    <row r="462" spans="18:24" x14ac:dyDescent="0.2">
      <c r="R462" s="2"/>
      <c r="S462" s="2"/>
      <c r="T462" s="2"/>
      <c r="V462" s="2"/>
      <c r="W462" s="2"/>
      <c r="X462" s="2"/>
    </row>
    <row r="463" spans="18:24" x14ac:dyDescent="0.2">
      <c r="R463" s="2"/>
      <c r="S463" s="2"/>
      <c r="T463" s="2"/>
      <c r="V463" s="2"/>
      <c r="W463" s="2"/>
      <c r="X463" s="2"/>
    </row>
    <row r="464" spans="18:24" x14ac:dyDescent="0.2">
      <c r="R464" s="2"/>
      <c r="S464" s="2"/>
      <c r="T464" s="2"/>
      <c r="V464" s="2"/>
      <c r="W464" s="2"/>
      <c r="X464" s="2"/>
    </row>
    <row r="465" spans="18:24" x14ac:dyDescent="0.2">
      <c r="R465" s="2"/>
      <c r="S465" s="2"/>
      <c r="T465" s="2"/>
      <c r="V465" s="2"/>
      <c r="W465" s="2"/>
      <c r="X465" s="2"/>
    </row>
    <row r="466" spans="18:24" x14ac:dyDescent="0.2">
      <c r="R466" s="2"/>
      <c r="S466" s="2"/>
      <c r="T466" s="2"/>
      <c r="V466" s="2"/>
      <c r="W466" s="2"/>
      <c r="X466" s="2"/>
    </row>
    <row r="467" spans="18:24" x14ac:dyDescent="0.2">
      <c r="R467" s="2"/>
      <c r="S467" s="2"/>
      <c r="T467" s="2"/>
      <c r="V467" s="2"/>
      <c r="W467" s="2"/>
      <c r="X467" s="2"/>
    </row>
    <row r="468" spans="18:24" x14ac:dyDescent="0.2">
      <c r="R468" s="2"/>
      <c r="S468" s="2"/>
      <c r="T468" s="2"/>
      <c r="V468" s="2"/>
      <c r="W468" s="2"/>
      <c r="X468" s="2"/>
    </row>
    <row r="469" spans="18:24" x14ac:dyDescent="0.2">
      <c r="R469" s="2"/>
      <c r="S469" s="2"/>
      <c r="T469" s="2"/>
      <c r="V469" s="2"/>
      <c r="W469" s="2"/>
      <c r="X469" s="2"/>
    </row>
    <row r="470" spans="18:24" x14ac:dyDescent="0.2">
      <c r="R470" s="2"/>
      <c r="S470" s="2"/>
      <c r="T470" s="2"/>
      <c r="V470" s="2"/>
      <c r="W470" s="2"/>
      <c r="X470" s="2"/>
    </row>
    <row r="471" spans="18:24" x14ac:dyDescent="0.2">
      <c r="R471" s="2"/>
      <c r="S471" s="2"/>
      <c r="T471" s="2"/>
      <c r="V471" s="2"/>
      <c r="W471" s="2"/>
      <c r="X471" s="2"/>
    </row>
    <row r="472" spans="18:24" x14ac:dyDescent="0.2">
      <c r="R472" s="2"/>
      <c r="S472" s="2"/>
      <c r="T472" s="2"/>
      <c r="V472" s="2"/>
      <c r="W472" s="2"/>
      <c r="X472" s="2"/>
    </row>
    <row r="473" spans="18:24" x14ac:dyDescent="0.2">
      <c r="R473" s="2"/>
      <c r="S473" s="2"/>
      <c r="T473" s="2"/>
      <c r="V473" s="2"/>
      <c r="W473" s="2"/>
      <c r="X473" s="2"/>
    </row>
    <row r="474" spans="18:24" x14ac:dyDescent="0.2">
      <c r="R474" s="2"/>
      <c r="S474" s="2"/>
      <c r="T474" s="2"/>
      <c r="V474" s="2"/>
      <c r="W474" s="2"/>
      <c r="X474" s="2"/>
    </row>
    <row r="475" spans="18:24" x14ac:dyDescent="0.2">
      <c r="R475" s="2"/>
      <c r="S475" s="2"/>
      <c r="T475" s="2"/>
      <c r="V475" s="2"/>
      <c r="W475" s="2"/>
      <c r="X475" s="2"/>
    </row>
    <row r="476" spans="18:24" x14ac:dyDescent="0.2">
      <c r="R476" s="2"/>
      <c r="S476" s="2"/>
      <c r="T476" s="2"/>
      <c r="V476" s="2"/>
      <c r="W476" s="2"/>
      <c r="X476" s="2"/>
    </row>
    <row r="477" spans="18:24" x14ac:dyDescent="0.2">
      <c r="R477" s="2"/>
      <c r="S477" s="2"/>
      <c r="T477" s="2"/>
      <c r="V477" s="2"/>
      <c r="W477" s="2"/>
      <c r="X477" s="2"/>
    </row>
    <row r="478" spans="18:24" x14ac:dyDescent="0.2">
      <c r="R478" s="2"/>
      <c r="S478" s="2"/>
      <c r="T478" s="2"/>
      <c r="V478" s="2"/>
      <c r="W478" s="2"/>
      <c r="X478" s="2"/>
    </row>
    <row r="479" spans="18:24" x14ac:dyDescent="0.2">
      <c r="R479" s="2"/>
      <c r="S479" s="2"/>
      <c r="T479" s="2"/>
      <c r="V479" s="2"/>
      <c r="W479" s="2"/>
      <c r="X479" s="2"/>
    </row>
    <row r="480" spans="18:24" x14ac:dyDescent="0.2">
      <c r="R480" s="2"/>
      <c r="S480" s="2"/>
      <c r="T480" s="2"/>
      <c r="V480" s="2"/>
      <c r="W480" s="2"/>
      <c r="X480" s="2"/>
    </row>
    <row r="481" spans="18:24" x14ac:dyDescent="0.2">
      <c r="R481" s="2"/>
      <c r="S481" s="2"/>
      <c r="T481" s="2"/>
      <c r="V481" s="2"/>
      <c r="W481" s="2"/>
      <c r="X481" s="2"/>
    </row>
    <row r="482" spans="18:24" x14ac:dyDescent="0.2">
      <c r="R482" s="2"/>
      <c r="S482" s="2"/>
      <c r="T482" s="2"/>
      <c r="V482" s="2"/>
      <c r="W482" s="2"/>
      <c r="X482" s="2"/>
    </row>
    <row r="483" spans="18:24" x14ac:dyDescent="0.2">
      <c r="R483" s="2"/>
      <c r="S483" s="2"/>
      <c r="T483" s="2"/>
      <c r="V483" s="2"/>
      <c r="W483" s="2"/>
      <c r="X483" s="2"/>
    </row>
    <row r="484" spans="18:24" x14ac:dyDescent="0.2">
      <c r="R484" s="2"/>
      <c r="S484" s="2"/>
      <c r="T484" s="2"/>
      <c r="V484" s="2"/>
      <c r="W484" s="2"/>
      <c r="X484" s="2"/>
    </row>
    <row r="485" spans="18:24" x14ac:dyDescent="0.2">
      <c r="R485" s="2"/>
      <c r="S485" s="2"/>
      <c r="T485" s="2"/>
      <c r="V485" s="2"/>
      <c r="W485" s="2"/>
      <c r="X485" s="2"/>
    </row>
    <row r="486" spans="18:24" x14ac:dyDescent="0.2">
      <c r="R486" s="2"/>
      <c r="S486" s="2"/>
      <c r="T486" s="2"/>
      <c r="V486" s="2"/>
      <c r="W486" s="2"/>
      <c r="X486" s="2"/>
    </row>
    <row r="487" spans="18:24" x14ac:dyDescent="0.2">
      <c r="R487" s="2"/>
      <c r="S487" s="2"/>
      <c r="T487" s="2"/>
      <c r="V487" s="2"/>
      <c r="W487" s="2"/>
      <c r="X487" s="2"/>
    </row>
    <row r="488" spans="18:24" x14ac:dyDescent="0.2">
      <c r="R488" s="2"/>
      <c r="S488" s="2"/>
      <c r="T488" s="2"/>
      <c r="V488" s="2"/>
      <c r="W488" s="2"/>
      <c r="X488" s="2"/>
    </row>
    <row r="489" spans="18:24" x14ac:dyDescent="0.2">
      <c r="R489" s="2"/>
      <c r="S489" s="2"/>
      <c r="T489" s="2"/>
      <c r="V489" s="2"/>
      <c r="W489" s="2"/>
      <c r="X489" s="2"/>
    </row>
    <row r="490" spans="18:24" x14ac:dyDescent="0.2">
      <c r="R490" s="2"/>
      <c r="S490" s="2"/>
      <c r="T490" s="2"/>
      <c r="V490" s="2"/>
      <c r="W490" s="2"/>
      <c r="X490" s="2"/>
    </row>
    <row r="491" spans="18:24" x14ac:dyDescent="0.2">
      <c r="R491" s="2"/>
      <c r="S491" s="2"/>
      <c r="T491" s="2"/>
      <c r="V491" s="2"/>
      <c r="W491" s="2"/>
      <c r="X491" s="2"/>
    </row>
    <row r="492" spans="18:24" x14ac:dyDescent="0.2">
      <c r="R492" s="2"/>
      <c r="S492" s="2"/>
      <c r="T492" s="2"/>
      <c r="V492" s="2"/>
      <c r="W492" s="2"/>
      <c r="X492" s="2"/>
    </row>
    <row r="493" spans="18:24" x14ac:dyDescent="0.2">
      <c r="R493" s="2"/>
      <c r="S493" s="2"/>
      <c r="T493" s="2"/>
      <c r="V493" s="2"/>
      <c r="W493" s="2"/>
      <c r="X493" s="2"/>
    </row>
    <row r="494" spans="18:24" x14ac:dyDescent="0.2">
      <c r="R494" s="2"/>
      <c r="S494" s="2"/>
      <c r="T494" s="2"/>
      <c r="V494" s="2"/>
      <c r="W494" s="2"/>
      <c r="X494" s="2"/>
    </row>
    <row r="495" spans="18:24" x14ac:dyDescent="0.2">
      <c r="R495" s="2"/>
      <c r="S495" s="2"/>
      <c r="T495" s="2"/>
      <c r="V495" s="2"/>
      <c r="W495" s="2"/>
      <c r="X495" s="2"/>
    </row>
    <row r="496" spans="18:24" x14ac:dyDescent="0.2">
      <c r="R496" s="2"/>
      <c r="S496" s="2"/>
      <c r="T496" s="2"/>
      <c r="V496" s="2"/>
      <c r="W496" s="2"/>
      <c r="X496" s="2"/>
    </row>
    <row r="497" spans="18:24" x14ac:dyDescent="0.2">
      <c r="R497" s="2"/>
      <c r="S497" s="2"/>
      <c r="T497" s="2"/>
      <c r="V497" s="2"/>
      <c r="W497" s="2"/>
      <c r="X497" s="2"/>
    </row>
    <row r="498" spans="18:24" x14ac:dyDescent="0.2">
      <c r="R498" s="2"/>
      <c r="S498" s="2"/>
      <c r="T498" s="2"/>
      <c r="V498" s="2"/>
      <c r="W498" s="2"/>
      <c r="X498" s="2"/>
    </row>
    <row r="499" spans="18:24" x14ac:dyDescent="0.2">
      <c r="R499" s="2"/>
      <c r="S499" s="2"/>
      <c r="T499" s="2"/>
      <c r="V499" s="2"/>
      <c r="W499" s="2"/>
      <c r="X499" s="2"/>
    </row>
    <row r="500" spans="18:24" x14ac:dyDescent="0.2">
      <c r="R500" s="2"/>
      <c r="S500" s="2"/>
      <c r="T500" s="2"/>
      <c r="V500" s="2"/>
      <c r="W500" s="2"/>
      <c r="X500" s="2"/>
    </row>
    <row r="501" spans="18:24" x14ac:dyDescent="0.2">
      <c r="R501" s="2"/>
      <c r="S501" s="2"/>
      <c r="T501" s="2"/>
      <c r="V501" s="2"/>
      <c r="W501" s="2"/>
      <c r="X501" s="2"/>
    </row>
    <row r="502" spans="18:24" x14ac:dyDescent="0.2">
      <c r="R502" s="2"/>
      <c r="S502" s="2"/>
      <c r="T502" s="2"/>
      <c r="V502" s="2"/>
      <c r="W502" s="2"/>
      <c r="X502" s="2"/>
    </row>
    <row r="503" spans="18:24" x14ac:dyDescent="0.2">
      <c r="R503" s="2"/>
      <c r="S503" s="2"/>
      <c r="T503" s="2"/>
      <c r="V503" s="2"/>
      <c r="W503" s="2"/>
      <c r="X503" s="2"/>
    </row>
    <row r="504" spans="18:24" x14ac:dyDescent="0.2">
      <c r="R504" s="2"/>
      <c r="S504" s="2"/>
      <c r="T504" s="2"/>
      <c r="V504" s="2"/>
      <c r="W504" s="2"/>
      <c r="X504" s="2"/>
    </row>
    <row r="505" spans="18:24" x14ac:dyDescent="0.2">
      <c r="R505" s="2"/>
      <c r="S505" s="2"/>
      <c r="T505" s="2"/>
      <c r="V505" s="2"/>
      <c r="W505" s="2"/>
      <c r="X505" s="2"/>
    </row>
    <row r="506" spans="18:24" x14ac:dyDescent="0.2">
      <c r="R506" s="2"/>
      <c r="S506" s="2"/>
      <c r="T506" s="2"/>
      <c r="V506" s="2"/>
      <c r="W506" s="2"/>
      <c r="X506" s="2"/>
    </row>
    <row r="507" spans="18:24" x14ac:dyDescent="0.2">
      <c r="R507" s="2"/>
      <c r="S507" s="2"/>
      <c r="T507" s="2"/>
      <c r="V507" s="2"/>
      <c r="W507" s="2"/>
      <c r="X507" s="2"/>
    </row>
    <row r="508" spans="18:24" x14ac:dyDescent="0.2">
      <c r="R508" s="2"/>
      <c r="S508" s="2"/>
      <c r="T508" s="2"/>
      <c r="V508" s="2"/>
      <c r="W508" s="2"/>
      <c r="X508" s="2"/>
    </row>
    <row r="509" spans="18:24" x14ac:dyDescent="0.2">
      <c r="R509" s="2"/>
      <c r="S509" s="2"/>
      <c r="T509" s="2"/>
      <c r="V509" s="2"/>
      <c r="W509" s="2"/>
      <c r="X509" s="2"/>
    </row>
    <row r="510" spans="18:24" x14ac:dyDescent="0.2">
      <c r="R510" s="2"/>
      <c r="S510" s="2"/>
      <c r="T510" s="2"/>
      <c r="V510" s="2"/>
      <c r="W510" s="2"/>
      <c r="X510" s="2"/>
    </row>
    <row r="511" spans="18:24" x14ac:dyDescent="0.2">
      <c r="R511" s="2"/>
      <c r="S511" s="2"/>
      <c r="T511" s="2"/>
      <c r="V511" s="2"/>
      <c r="W511" s="2"/>
      <c r="X511" s="2"/>
    </row>
    <row r="512" spans="18:24" x14ac:dyDescent="0.2">
      <c r="R512" s="2"/>
      <c r="S512" s="2"/>
      <c r="T512" s="2"/>
      <c r="V512" s="2"/>
      <c r="W512" s="2"/>
      <c r="X512" s="2"/>
    </row>
    <row r="513" spans="18:24" x14ac:dyDescent="0.2">
      <c r="R513" s="2"/>
      <c r="S513" s="2"/>
      <c r="T513" s="2"/>
      <c r="V513" s="2"/>
      <c r="W513" s="2"/>
      <c r="X513" s="2"/>
    </row>
    <row r="514" spans="18:24" x14ac:dyDescent="0.2">
      <c r="R514" s="2"/>
      <c r="S514" s="2"/>
      <c r="T514" s="2"/>
      <c r="V514" s="2"/>
      <c r="W514" s="2"/>
      <c r="X514" s="2"/>
    </row>
    <row r="515" spans="18:24" x14ac:dyDescent="0.2">
      <c r="R515" s="2"/>
      <c r="S515" s="2"/>
      <c r="T515" s="2"/>
      <c r="V515" s="2"/>
      <c r="W515" s="2"/>
      <c r="X515" s="2"/>
    </row>
    <row r="516" spans="18:24" x14ac:dyDescent="0.2">
      <c r="R516" s="2"/>
      <c r="S516" s="2"/>
      <c r="T516" s="2"/>
      <c r="V516" s="2"/>
      <c r="W516" s="2"/>
      <c r="X516" s="2"/>
    </row>
    <row r="517" spans="18:24" x14ac:dyDescent="0.2">
      <c r="R517" s="2"/>
      <c r="S517" s="2"/>
      <c r="T517" s="2"/>
      <c r="V517" s="2"/>
      <c r="W517" s="2"/>
      <c r="X517" s="2"/>
    </row>
    <row r="518" spans="18:24" x14ac:dyDescent="0.2">
      <c r="R518" s="2"/>
      <c r="S518" s="2"/>
      <c r="T518" s="2"/>
      <c r="V518" s="2"/>
      <c r="W518" s="2"/>
      <c r="X518" s="2"/>
    </row>
    <row r="519" spans="18:24" x14ac:dyDescent="0.2">
      <c r="R519" s="2"/>
      <c r="S519" s="2"/>
      <c r="T519" s="2"/>
      <c r="V519" s="2"/>
      <c r="W519" s="2"/>
      <c r="X519" s="2"/>
    </row>
    <row r="520" spans="18:24" x14ac:dyDescent="0.2">
      <c r="R520" s="2"/>
      <c r="S520" s="2"/>
      <c r="T520" s="2"/>
      <c r="V520" s="2"/>
      <c r="W520" s="2"/>
      <c r="X520" s="2"/>
    </row>
    <row r="521" spans="18:24" x14ac:dyDescent="0.2">
      <c r="R521" s="2"/>
      <c r="S521" s="2"/>
      <c r="T521" s="2"/>
      <c r="V521" s="2"/>
      <c r="W521" s="2"/>
      <c r="X521" s="2"/>
    </row>
    <row r="522" spans="18:24" x14ac:dyDescent="0.2">
      <c r="R522" s="2"/>
      <c r="S522" s="2"/>
      <c r="T522" s="2"/>
      <c r="V522" s="2"/>
      <c r="W522" s="2"/>
      <c r="X522" s="2"/>
    </row>
    <row r="523" spans="18:24" x14ac:dyDescent="0.2">
      <c r="R523" s="2"/>
      <c r="S523" s="2"/>
      <c r="T523" s="2"/>
      <c r="V523" s="2"/>
      <c r="W523" s="2"/>
      <c r="X523" s="2"/>
    </row>
    <row r="524" spans="18:24" x14ac:dyDescent="0.2">
      <c r="R524" s="2"/>
      <c r="S524" s="2"/>
      <c r="T524" s="2"/>
      <c r="V524" s="2"/>
      <c r="W524" s="2"/>
      <c r="X524" s="2"/>
    </row>
    <row r="525" spans="18:24" x14ac:dyDescent="0.2">
      <c r="R525" s="2"/>
      <c r="S525" s="2"/>
      <c r="T525" s="2"/>
      <c r="V525" s="2"/>
      <c r="W525" s="2"/>
      <c r="X525" s="2"/>
    </row>
    <row r="526" spans="18:24" x14ac:dyDescent="0.2">
      <c r="R526" s="2"/>
      <c r="S526" s="2"/>
      <c r="T526" s="2"/>
      <c r="V526" s="2"/>
      <c r="W526" s="2"/>
      <c r="X526" s="2"/>
    </row>
    <row r="527" spans="18:24" x14ac:dyDescent="0.2">
      <c r="R527" s="2"/>
      <c r="S527" s="2"/>
      <c r="T527" s="2"/>
      <c r="V527" s="2"/>
      <c r="W527" s="2"/>
      <c r="X527" s="2"/>
    </row>
    <row r="528" spans="18:24" x14ac:dyDescent="0.2">
      <c r="R528" s="2"/>
      <c r="S528" s="2"/>
      <c r="T528" s="2"/>
      <c r="V528" s="2"/>
      <c r="W528" s="2"/>
      <c r="X528" s="2"/>
    </row>
    <row r="529" spans="18:24" x14ac:dyDescent="0.2">
      <c r="R529" s="2"/>
      <c r="S529" s="2"/>
      <c r="T529" s="2"/>
      <c r="V529" s="2"/>
      <c r="W529" s="2"/>
      <c r="X529" s="2"/>
    </row>
    <row r="530" spans="18:24" x14ac:dyDescent="0.2">
      <c r="R530" s="2"/>
      <c r="S530" s="2"/>
      <c r="T530" s="2"/>
      <c r="V530" s="2"/>
      <c r="W530" s="2"/>
      <c r="X530" s="2"/>
    </row>
    <row r="531" spans="18:24" x14ac:dyDescent="0.2">
      <c r="R531" s="2"/>
      <c r="S531" s="2"/>
      <c r="T531" s="2"/>
      <c r="V531" s="2"/>
      <c r="W531" s="2"/>
      <c r="X531" s="2"/>
    </row>
    <row r="532" spans="18:24" x14ac:dyDescent="0.2">
      <c r="R532" s="2"/>
      <c r="S532" s="2"/>
      <c r="T532" s="2"/>
      <c r="V532" s="2"/>
      <c r="W532" s="2"/>
      <c r="X532" s="2"/>
    </row>
    <row r="533" spans="18:24" x14ac:dyDescent="0.2">
      <c r="R533" s="2"/>
      <c r="S533" s="2"/>
      <c r="T533" s="2"/>
      <c r="V533" s="2"/>
      <c r="W533" s="2"/>
      <c r="X533" s="2"/>
    </row>
    <row r="534" spans="18:24" x14ac:dyDescent="0.2">
      <c r="R534" s="2"/>
      <c r="S534" s="2"/>
      <c r="T534" s="2"/>
      <c r="V534" s="2"/>
      <c r="W534" s="2"/>
      <c r="X534" s="2"/>
    </row>
    <row r="535" spans="18:24" x14ac:dyDescent="0.2">
      <c r="R535" s="2"/>
      <c r="S535" s="2"/>
      <c r="T535" s="2"/>
      <c r="V535" s="2"/>
      <c r="W535" s="2"/>
      <c r="X535" s="2"/>
    </row>
    <row r="536" spans="18:24" x14ac:dyDescent="0.2">
      <c r="R536" s="2"/>
      <c r="S536" s="2"/>
      <c r="T536" s="2"/>
      <c r="V536" s="2"/>
      <c r="W536" s="2"/>
      <c r="X536" s="2"/>
    </row>
    <row r="537" spans="18:24" x14ac:dyDescent="0.2">
      <c r="R537" s="2"/>
      <c r="S537" s="2"/>
      <c r="T537" s="2"/>
      <c r="V537" s="2"/>
      <c r="W537" s="2"/>
      <c r="X537" s="2"/>
    </row>
    <row r="538" spans="18:24" x14ac:dyDescent="0.2">
      <c r="R538" s="2"/>
      <c r="S538" s="2"/>
      <c r="T538" s="2"/>
      <c r="V538" s="2"/>
      <c r="W538" s="2"/>
      <c r="X538" s="2"/>
    </row>
    <row r="539" spans="18:24" x14ac:dyDescent="0.2">
      <c r="R539" s="2"/>
      <c r="S539" s="2"/>
      <c r="T539" s="2"/>
      <c r="V539" s="2"/>
      <c r="W539" s="2"/>
      <c r="X539" s="2"/>
    </row>
    <row r="540" spans="18:24" x14ac:dyDescent="0.2">
      <c r="R540" s="2"/>
      <c r="S540" s="2"/>
      <c r="T540" s="2"/>
      <c r="V540" s="2"/>
      <c r="W540" s="2"/>
      <c r="X540" s="2"/>
    </row>
    <row r="541" spans="18:24" x14ac:dyDescent="0.2">
      <c r="R541" s="2"/>
      <c r="S541" s="2"/>
      <c r="T541" s="2"/>
      <c r="V541" s="2"/>
      <c r="W541" s="2"/>
      <c r="X541" s="2"/>
    </row>
    <row r="542" spans="18:24" x14ac:dyDescent="0.2">
      <c r="R542" s="2"/>
      <c r="S542" s="2"/>
      <c r="T542" s="2"/>
      <c r="V542" s="2"/>
      <c r="W542" s="2"/>
      <c r="X542" s="2"/>
    </row>
    <row r="543" spans="18:24" x14ac:dyDescent="0.2">
      <c r="R543" s="2"/>
      <c r="S543" s="2"/>
      <c r="T543" s="2"/>
      <c r="V543" s="2"/>
      <c r="W543" s="2"/>
      <c r="X543" s="2"/>
    </row>
    <row r="544" spans="18:24" x14ac:dyDescent="0.2">
      <c r="R544" s="2"/>
      <c r="S544" s="2"/>
      <c r="T544" s="2"/>
      <c r="V544" s="2"/>
      <c r="W544" s="2"/>
      <c r="X544" s="2"/>
    </row>
    <row r="545" spans="18:24" x14ac:dyDescent="0.2">
      <c r="R545" s="2"/>
      <c r="S545" s="2"/>
      <c r="T545" s="2"/>
      <c r="V545" s="2"/>
      <c r="W545" s="2"/>
      <c r="X545" s="2"/>
    </row>
    <row r="546" spans="18:24" x14ac:dyDescent="0.2">
      <c r="R546" s="2"/>
      <c r="S546" s="2"/>
      <c r="T546" s="2"/>
      <c r="V546" s="2"/>
      <c r="W546" s="2"/>
      <c r="X546" s="2"/>
    </row>
    <row r="547" spans="18:24" x14ac:dyDescent="0.2">
      <c r="R547" s="2"/>
      <c r="S547" s="2"/>
      <c r="T547" s="2"/>
      <c r="V547" s="2"/>
      <c r="W547" s="2"/>
      <c r="X547" s="2"/>
    </row>
    <row r="548" spans="18:24" x14ac:dyDescent="0.2">
      <c r="R548" s="2"/>
      <c r="S548" s="2"/>
      <c r="T548" s="2"/>
      <c r="V548" s="2"/>
      <c r="W548" s="2"/>
      <c r="X548" s="2"/>
    </row>
    <row r="549" spans="18:24" x14ac:dyDescent="0.2">
      <c r="R549" s="2"/>
      <c r="S549" s="2"/>
      <c r="T549" s="2"/>
      <c r="V549" s="2"/>
      <c r="W549" s="2"/>
      <c r="X549" s="2"/>
    </row>
    <row r="550" spans="18:24" x14ac:dyDescent="0.2">
      <c r="R550" s="2"/>
      <c r="S550" s="2"/>
      <c r="T550" s="2"/>
      <c r="V550" s="2"/>
      <c r="W550" s="2"/>
      <c r="X550" s="2"/>
    </row>
    <row r="551" spans="18:24" x14ac:dyDescent="0.2">
      <c r="R551" s="2"/>
      <c r="S551" s="2"/>
      <c r="T551" s="2"/>
      <c r="V551" s="2"/>
      <c r="W551" s="2"/>
      <c r="X551" s="2"/>
    </row>
    <row r="552" spans="18:24" x14ac:dyDescent="0.2">
      <c r="R552" s="2"/>
      <c r="S552" s="2"/>
      <c r="T552" s="2"/>
      <c r="V552" s="2"/>
      <c r="W552" s="2"/>
      <c r="X552" s="2"/>
    </row>
    <row r="553" spans="18:24" x14ac:dyDescent="0.2">
      <c r="R553" s="2"/>
      <c r="S553" s="2"/>
      <c r="T553" s="2"/>
      <c r="V553" s="2"/>
      <c r="W553" s="2"/>
      <c r="X553" s="2"/>
    </row>
    <row r="554" spans="18:24" x14ac:dyDescent="0.2">
      <c r="R554" s="2"/>
      <c r="S554" s="2"/>
      <c r="T554" s="2"/>
      <c r="V554" s="2"/>
      <c r="W554" s="2"/>
      <c r="X554" s="2"/>
    </row>
    <row r="555" spans="18:24" x14ac:dyDescent="0.2">
      <c r="R555" s="2"/>
      <c r="S555" s="2"/>
      <c r="T555" s="2"/>
      <c r="V555" s="2"/>
      <c r="W555" s="2"/>
      <c r="X555" s="2"/>
    </row>
    <row r="556" spans="18:24" x14ac:dyDescent="0.2">
      <c r="R556" s="2"/>
      <c r="S556" s="2"/>
      <c r="T556" s="2"/>
      <c r="V556" s="2"/>
      <c r="W556" s="2"/>
      <c r="X556" s="2"/>
    </row>
    <row r="557" spans="18:24" x14ac:dyDescent="0.2">
      <c r="R557" s="2"/>
      <c r="S557" s="2"/>
      <c r="T557" s="2"/>
      <c r="V557" s="2"/>
      <c r="W557" s="2"/>
      <c r="X557" s="2"/>
    </row>
    <row r="558" spans="18:24" x14ac:dyDescent="0.2">
      <c r="R558" s="2"/>
      <c r="S558" s="2"/>
      <c r="T558" s="2"/>
      <c r="V558" s="2"/>
      <c r="W558" s="2"/>
      <c r="X558" s="2"/>
    </row>
    <row r="559" spans="18:24" x14ac:dyDescent="0.2">
      <c r="R559" s="2"/>
      <c r="S559" s="2"/>
      <c r="T559" s="2"/>
      <c r="V559" s="2"/>
      <c r="W559" s="2"/>
      <c r="X559" s="2"/>
    </row>
    <row r="560" spans="18:24" x14ac:dyDescent="0.2">
      <c r="R560" s="2"/>
      <c r="S560" s="2"/>
      <c r="T560" s="2"/>
      <c r="V560" s="2"/>
      <c r="W560" s="2"/>
      <c r="X560" s="2"/>
    </row>
    <row r="561" spans="18:24" x14ac:dyDescent="0.2">
      <c r="R561" s="2"/>
      <c r="S561" s="2"/>
      <c r="T561" s="2"/>
      <c r="V561" s="2"/>
      <c r="W561" s="2"/>
      <c r="X561" s="2"/>
    </row>
    <row r="562" spans="18:24" x14ac:dyDescent="0.2">
      <c r="R562" s="2"/>
      <c r="S562" s="2"/>
      <c r="T562" s="2"/>
      <c r="V562" s="2"/>
      <c r="W562" s="2"/>
      <c r="X562" s="2"/>
    </row>
    <row r="563" spans="18:24" x14ac:dyDescent="0.2">
      <c r="R563" s="2"/>
      <c r="S563" s="2"/>
      <c r="T563" s="2"/>
      <c r="V563" s="2"/>
      <c r="W563" s="2"/>
      <c r="X563" s="2"/>
    </row>
    <row r="564" spans="18:24" x14ac:dyDescent="0.2">
      <c r="R564" s="2"/>
      <c r="S564" s="2"/>
      <c r="T564" s="2"/>
      <c r="V564" s="2"/>
      <c r="W564" s="2"/>
      <c r="X564" s="2"/>
    </row>
    <row r="565" spans="18:24" x14ac:dyDescent="0.2">
      <c r="R565" s="2"/>
      <c r="S565" s="2"/>
      <c r="T565" s="2"/>
      <c r="V565" s="2"/>
      <c r="W565" s="2"/>
      <c r="X565" s="2"/>
    </row>
    <row r="566" spans="18:24" x14ac:dyDescent="0.2">
      <c r="R566" s="2"/>
      <c r="S566" s="2"/>
      <c r="T566" s="2"/>
      <c r="V566" s="2"/>
      <c r="W566" s="2"/>
      <c r="X566" s="2"/>
    </row>
    <row r="567" spans="18:24" x14ac:dyDescent="0.2">
      <c r="R567" s="2"/>
      <c r="S567" s="2"/>
      <c r="T567" s="2"/>
      <c r="V567" s="2"/>
      <c r="W567" s="2"/>
      <c r="X567" s="2"/>
    </row>
    <row r="568" spans="18:24" x14ac:dyDescent="0.2">
      <c r="R568" s="2"/>
      <c r="S568" s="2"/>
      <c r="T568" s="2"/>
      <c r="V568" s="2"/>
      <c r="W568" s="2"/>
      <c r="X568" s="2"/>
    </row>
    <row r="569" spans="18:24" x14ac:dyDescent="0.2">
      <c r="R569" s="2"/>
      <c r="S569" s="2"/>
      <c r="T569" s="2"/>
      <c r="V569" s="2"/>
      <c r="W569" s="2"/>
      <c r="X569" s="2"/>
    </row>
    <row r="570" spans="18:24" x14ac:dyDescent="0.2">
      <c r="R570" s="2"/>
      <c r="S570" s="2"/>
      <c r="T570" s="2"/>
      <c r="V570" s="2"/>
      <c r="W570" s="2"/>
      <c r="X570" s="2"/>
    </row>
    <row r="571" spans="18:24" x14ac:dyDescent="0.2">
      <c r="R571" s="2"/>
      <c r="S571" s="2"/>
      <c r="T571" s="2"/>
      <c r="V571" s="2"/>
      <c r="W571" s="2"/>
      <c r="X571" s="2"/>
    </row>
    <row r="572" spans="18:24" x14ac:dyDescent="0.2">
      <c r="R572" s="2"/>
      <c r="S572" s="2"/>
      <c r="T572" s="2"/>
      <c r="V572" s="2"/>
      <c r="W572" s="2"/>
      <c r="X572" s="2"/>
    </row>
    <row r="573" spans="18:24" x14ac:dyDescent="0.2">
      <c r="R573" s="2"/>
      <c r="S573" s="2"/>
      <c r="T573" s="2"/>
      <c r="V573" s="2"/>
      <c r="W573" s="2"/>
      <c r="X573" s="2"/>
    </row>
    <row r="574" spans="18:24" x14ac:dyDescent="0.2">
      <c r="R574" s="2"/>
      <c r="S574" s="2"/>
      <c r="T574" s="2"/>
      <c r="V574" s="2"/>
      <c r="W574" s="2"/>
      <c r="X574" s="2"/>
    </row>
    <row r="575" spans="18:24" x14ac:dyDescent="0.2">
      <c r="R575" s="2"/>
      <c r="S575" s="2"/>
      <c r="T575" s="2"/>
      <c r="V575" s="2"/>
      <c r="W575" s="2"/>
      <c r="X575" s="2"/>
    </row>
    <row r="576" spans="18:24" x14ac:dyDescent="0.2">
      <c r="R576" s="2"/>
      <c r="S576" s="2"/>
      <c r="T576" s="2"/>
      <c r="V576" s="2"/>
      <c r="W576" s="2"/>
      <c r="X576" s="2"/>
    </row>
    <row r="577" spans="18:24" x14ac:dyDescent="0.2">
      <c r="R577" s="2"/>
      <c r="S577" s="2"/>
      <c r="T577" s="2"/>
      <c r="V577" s="2"/>
      <c r="W577" s="2"/>
      <c r="X577" s="2"/>
    </row>
    <row r="578" spans="18:24" x14ac:dyDescent="0.2">
      <c r="R578" s="2"/>
      <c r="S578" s="2"/>
      <c r="T578" s="2"/>
      <c r="V578" s="2"/>
      <c r="W578" s="2"/>
      <c r="X578" s="2"/>
    </row>
    <row r="579" spans="18:24" x14ac:dyDescent="0.2">
      <c r="R579" s="2"/>
      <c r="S579" s="2"/>
      <c r="T579" s="2"/>
      <c r="V579" s="2"/>
      <c r="W579" s="2"/>
      <c r="X579" s="2"/>
    </row>
    <row r="580" spans="18:24" x14ac:dyDescent="0.2">
      <c r="R580" s="2"/>
      <c r="S580" s="2"/>
      <c r="T580" s="2"/>
      <c r="V580" s="2"/>
      <c r="W580" s="2"/>
      <c r="X580" s="2"/>
    </row>
    <row r="581" spans="18:24" x14ac:dyDescent="0.2">
      <c r="R581" s="2"/>
      <c r="S581" s="2"/>
      <c r="T581" s="2"/>
      <c r="V581" s="2"/>
      <c r="W581" s="2"/>
      <c r="X581" s="2"/>
    </row>
    <row r="582" spans="18:24" x14ac:dyDescent="0.2">
      <c r="R582" s="2"/>
      <c r="S582" s="2"/>
      <c r="T582" s="2"/>
      <c r="V582" s="2"/>
      <c r="W582" s="2"/>
      <c r="X582" s="2"/>
    </row>
    <row r="583" spans="18:24" x14ac:dyDescent="0.2">
      <c r="R583" s="2"/>
      <c r="S583" s="2"/>
      <c r="T583" s="2"/>
      <c r="V583" s="2"/>
      <c r="W583" s="2"/>
      <c r="X583" s="2"/>
    </row>
    <row r="584" spans="18:24" x14ac:dyDescent="0.2">
      <c r="R584" s="2"/>
      <c r="S584" s="2"/>
      <c r="T584" s="2"/>
      <c r="V584" s="2"/>
      <c r="W584" s="2"/>
      <c r="X584" s="2"/>
    </row>
    <row r="585" spans="18:24" x14ac:dyDescent="0.2">
      <c r="R585" s="2"/>
      <c r="S585" s="2"/>
      <c r="T585" s="2"/>
      <c r="V585" s="2"/>
      <c r="W585" s="2"/>
      <c r="X585" s="2"/>
    </row>
    <row r="586" spans="18:24" x14ac:dyDescent="0.2">
      <c r="R586" s="2"/>
      <c r="S586" s="2"/>
      <c r="T586" s="2"/>
      <c r="V586" s="2"/>
      <c r="W586" s="2"/>
      <c r="X586" s="2"/>
    </row>
    <row r="587" spans="18:24" x14ac:dyDescent="0.2">
      <c r="R587" s="2"/>
      <c r="S587" s="2"/>
      <c r="T587" s="2"/>
      <c r="V587" s="2"/>
      <c r="W587" s="2"/>
      <c r="X587" s="2"/>
    </row>
    <row r="588" spans="18:24" x14ac:dyDescent="0.2">
      <c r="R588" s="2"/>
      <c r="S588" s="2"/>
      <c r="T588" s="2"/>
      <c r="V588" s="2"/>
      <c r="W588" s="2"/>
      <c r="X588" s="2"/>
    </row>
    <row r="589" spans="18:24" x14ac:dyDescent="0.2">
      <c r="R589" s="2"/>
      <c r="S589" s="2"/>
      <c r="T589" s="2"/>
      <c r="V589" s="2"/>
      <c r="W589" s="2"/>
      <c r="X589" s="2"/>
    </row>
    <row r="590" spans="18:24" x14ac:dyDescent="0.2">
      <c r="R590" s="2"/>
      <c r="S590" s="2"/>
      <c r="T590" s="2"/>
      <c r="V590" s="2"/>
      <c r="W590" s="2"/>
      <c r="X590" s="2"/>
    </row>
    <row r="591" spans="18:24" x14ac:dyDescent="0.2">
      <c r="R591" s="2"/>
      <c r="S591" s="2"/>
      <c r="T591" s="2"/>
      <c r="V591" s="2"/>
      <c r="W591" s="2"/>
      <c r="X591" s="2"/>
    </row>
    <row r="592" spans="18:24" x14ac:dyDescent="0.2">
      <c r="R592" s="2"/>
      <c r="S592" s="2"/>
      <c r="T592" s="2"/>
      <c r="V592" s="2"/>
      <c r="W592" s="2"/>
      <c r="X592" s="2"/>
    </row>
    <row r="593" spans="18:24" x14ac:dyDescent="0.2">
      <c r="R593" s="2"/>
      <c r="S593" s="2"/>
      <c r="T593" s="2"/>
      <c r="V593" s="2"/>
      <c r="W593" s="2"/>
      <c r="X593" s="2"/>
    </row>
    <row r="594" spans="18:24" x14ac:dyDescent="0.2">
      <c r="R594" s="2"/>
      <c r="S594" s="2"/>
      <c r="T594" s="2"/>
      <c r="V594" s="2"/>
      <c r="W594" s="2"/>
      <c r="X594" s="2"/>
    </row>
    <row r="595" spans="18:24" x14ac:dyDescent="0.2">
      <c r="R595" s="2"/>
      <c r="S595" s="2"/>
      <c r="T595" s="2"/>
      <c r="V595" s="2"/>
      <c r="W595" s="2"/>
      <c r="X595" s="2"/>
    </row>
    <row r="596" spans="18:24" x14ac:dyDescent="0.2">
      <c r="R596" s="2"/>
      <c r="S596" s="2"/>
      <c r="T596" s="2"/>
      <c r="V596" s="2"/>
      <c r="W596" s="2"/>
      <c r="X596" s="2"/>
    </row>
    <row r="597" spans="18:24" x14ac:dyDescent="0.2">
      <c r="R597" s="2"/>
      <c r="S597" s="2"/>
      <c r="T597" s="2"/>
      <c r="V597" s="2"/>
      <c r="W597" s="2"/>
      <c r="X597" s="2"/>
    </row>
    <row r="598" spans="18:24" x14ac:dyDescent="0.2">
      <c r="R598" s="2"/>
      <c r="S598" s="2"/>
      <c r="T598" s="2"/>
      <c r="V598" s="2"/>
      <c r="W598" s="2"/>
      <c r="X598" s="2"/>
    </row>
    <row r="599" spans="18:24" x14ac:dyDescent="0.2">
      <c r="R599" s="2"/>
      <c r="S599" s="2"/>
      <c r="T599" s="2"/>
      <c r="V599" s="2"/>
      <c r="W599" s="2"/>
      <c r="X599" s="2"/>
    </row>
    <row r="600" spans="18:24" x14ac:dyDescent="0.2">
      <c r="R600" s="2"/>
      <c r="S600" s="2"/>
      <c r="T600" s="2"/>
      <c r="V600" s="2"/>
      <c r="W600" s="2"/>
      <c r="X600" s="2"/>
    </row>
    <row r="601" spans="18:24" x14ac:dyDescent="0.2">
      <c r="R601" s="2"/>
      <c r="S601" s="2"/>
      <c r="T601" s="2"/>
      <c r="V601" s="2"/>
      <c r="W601" s="2"/>
      <c r="X601" s="2"/>
    </row>
    <row r="602" spans="18:24" x14ac:dyDescent="0.2">
      <c r="R602" s="2"/>
      <c r="S602" s="2"/>
      <c r="T602" s="2"/>
      <c r="V602" s="2"/>
      <c r="W602" s="2"/>
      <c r="X602" s="2"/>
    </row>
    <row r="603" spans="18:24" x14ac:dyDescent="0.2">
      <c r="R603" s="2"/>
      <c r="S603" s="2"/>
      <c r="T603" s="2"/>
      <c r="V603" s="2"/>
      <c r="W603" s="2"/>
      <c r="X603" s="2"/>
    </row>
    <row r="604" spans="18:24" x14ac:dyDescent="0.2">
      <c r="R604" s="2"/>
      <c r="S604" s="2"/>
      <c r="T604" s="2"/>
      <c r="V604" s="2"/>
      <c r="W604" s="2"/>
      <c r="X604" s="2"/>
    </row>
    <row r="605" spans="18:24" x14ac:dyDescent="0.2">
      <c r="R605" s="2"/>
      <c r="S605" s="2"/>
      <c r="T605" s="2"/>
      <c r="V605" s="2"/>
      <c r="W605" s="2"/>
      <c r="X605" s="2"/>
    </row>
    <row r="606" spans="18:24" x14ac:dyDescent="0.2">
      <c r="R606" s="2"/>
      <c r="S606" s="2"/>
      <c r="T606" s="2"/>
      <c r="V606" s="2"/>
      <c r="W606" s="2"/>
      <c r="X606" s="2"/>
    </row>
    <row r="607" spans="18:24" x14ac:dyDescent="0.2">
      <c r="R607" s="2"/>
      <c r="S607" s="2"/>
      <c r="T607" s="2"/>
      <c r="V607" s="2"/>
      <c r="W607" s="2"/>
      <c r="X607" s="2"/>
    </row>
    <row r="608" spans="18:24" x14ac:dyDescent="0.2">
      <c r="R608" s="2"/>
      <c r="S608" s="2"/>
      <c r="T608" s="2"/>
      <c r="V608" s="2"/>
      <c r="W608" s="2"/>
      <c r="X608" s="2"/>
    </row>
    <row r="609" spans="18:24" x14ac:dyDescent="0.2">
      <c r="R609" s="2"/>
      <c r="S609" s="2"/>
      <c r="T609" s="2"/>
      <c r="V609" s="2"/>
      <c r="W609" s="2"/>
      <c r="X609" s="2"/>
    </row>
    <row r="610" spans="18:24" x14ac:dyDescent="0.2">
      <c r="R610" s="2"/>
      <c r="S610" s="2"/>
      <c r="T610" s="2"/>
      <c r="V610" s="2"/>
      <c r="W610" s="2"/>
      <c r="X610" s="2"/>
    </row>
    <row r="611" spans="18:24" x14ac:dyDescent="0.2">
      <c r="R611" s="2"/>
      <c r="S611" s="2"/>
      <c r="T611" s="2"/>
      <c r="V611" s="2"/>
      <c r="W611" s="2"/>
      <c r="X611" s="2"/>
    </row>
    <row r="612" spans="18:24" x14ac:dyDescent="0.2">
      <c r="R612" s="2"/>
      <c r="S612" s="2"/>
      <c r="T612" s="2"/>
      <c r="V612" s="2"/>
      <c r="W612" s="2"/>
      <c r="X612" s="2"/>
    </row>
    <row r="613" spans="18:24" x14ac:dyDescent="0.2">
      <c r="R613" s="2"/>
      <c r="S613" s="2"/>
      <c r="T613" s="2"/>
      <c r="V613" s="2"/>
      <c r="W613" s="2"/>
      <c r="X613" s="2"/>
    </row>
    <row r="614" spans="18:24" x14ac:dyDescent="0.2">
      <c r="R614" s="2"/>
      <c r="S614" s="2"/>
      <c r="T614" s="2"/>
      <c r="V614" s="2"/>
      <c r="W614" s="2"/>
      <c r="X614" s="2"/>
    </row>
    <row r="615" spans="18:24" x14ac:dyDescent="0.2">
      <c r="R615" s="2"/>
      <c r="S615" s="2"/>
      <c r="T615" s="2"/>
      <c r="V615" s="2"/>
      <c r="W615" s="2"/>
      <c r="X615" s="2"/>
    </row>
    <row r="616" spans="18:24" x14ac:dyDescent="0.2">
      <c r="R616" s="2"/>
      <c r="S616" s="2"/>
      <c r="T616" s="2"/>
      <c r="V616" s="2"/>
      <c r="W616" s="2"/>
      <c r="X616" s="2"/>
    </row>
    <row r="617" spans="18:24" x14ac:dyDescent="0.2">
      <c r="R617" s="2"/>
      <c r="S617" s="2"/>
      <c r="T617" s="2"/>
      <c r="V617" s="2"/>
      <c r="W617" s="2"/>
      <c r="X617" s="2"/>
    </row>
    <row r="618" spans="18:24" x14ac:dyDescent="0.2">
      <c r="R618" s="2"/>
      <c r="S618" s="2"/>
      <c r="T618" s="2"/>
      <c r="V618" s="2"/>
      <c r="W618" s="2"/>
      <c r="X618" s="2"/>
    </row>
    <row r="619" spans="18:24" x14ac:dyDescent="0.2">
      <c r="R619" s="2"/>
      <c r="S619" s="2"/>
      <c r="T619" s="2"/>
      <c r="V619" s="2"/>
      <c r="W619" s="2"/>
      <c r="X619" s="2"/>
    </row>
    <row r="620" spans="18:24" x14ac:dyDescent="0.2">
      <c r="R620" s="2"/>
      <c r="S620" s="2"/>
      <c r="T620" s="2"/>
      <c r="V620" s="2"/>
      <c r="W620" s="2"/>
      <c r="X620" s="2"/>
    </row>
    <row r="621" spans="18:24" x14ac:dyDescent="0.2">
      <c r="R621" s="2"/>
      <c r="S621" s="2"/>
      <c r="T621" s="2"/>
      <c r="V621" s="2"/>
      <c r="W621" s="2"/>
      <c r="X621" s="2"/>
    </row>
    <row r="622" spans="18:24" x14ac:dyDescent="0.2">
      <c r="R622" s="2"/>
      <c r="S622" s="2"/>
      <c r="T622" s="2"/>
      <c r="V622" s="2"/>
      <c r="W622" s="2"/>
      <c r="X622" s="2"/>
    </row>
    <row r="623" spans="18:24" x14ac:dyDescent="0.2">
      <c r="R623" s="2"/>
      <c r="S623" s="2"/>
      <c r="T623" s="2"/>
      <c r="V623" s="2"/>
      <c r="W623" s="2"/>
      <c r="X623" s="2"/>
    </row>
    <row r="624" spans="18:24" x14ac:dyDescent="0.2">
      <c r="R624" s="2"/>
      <c r="S624" s="2"/>
      <c r="T624" s="2"/>
      <c r="V624" s="2"/>
      <c r="W624" s="2"/>
      <c r="X624" s="2"/>
    </row>
    <row r="625" spans="18:24" x14ac:dyDescent="0.2">
      <c r="R625" s="2"/>
      <c r="S625" s="2"/>
      <c r="T625" s="2"/>
      <c r="V625" s="2"/>
      <c r="W625" s="2"/>
      <c r="X625" s="2"/>
    </row>
    <row r="626" spans="18:24" x14ac:dyDescent="0.2">
      <c r="R626" s="2"/>
      <c r="S626" s="2"/>
      <c r="T626" s="2"/>
      <c r="V626" s="2"/>
      <c r="W626" s="2"/>
      <c r="X626" s="2"/>
    </row>
    <row r="627" spans="18:24" x14ac:dyDescent="0.2">
      <c r="R627" s="2"/>
      <c r="S627" s="2"/>
      <c r="T627" s="2"/>
      <c r="V627" s="2"/>
      <c r="W627" s="2"/>
      <c r="X627" s="2"/>
    </row>
    <row r="628" spans="18:24" x14ac:dyDescent="0.2">
      <c r="R628" s="2"/>
      <c r="S628" s="2"/>
      <c r="T628" s="2"/>
      <c r="V628" s="2"/>
      <c r="W628" s="2"/>
      <c r="X628" s="2"/>
    </row>
    <row r="629" spans="18:24" x14ac:dyDescent="0.2">
      <c r="R629" s="2"/>
      <c r="S629" s="2"/>
      <c r="T629" s="2"/>
      <c r="V629" s="2"/>
      <c r="W629" s="2"/>
      <c r="X629" s="2"/>
    </row>
    <row r="630" spans="18:24" x14ac:dyDescent="0.2">
      <c r="R630" s="2"/>
      <c r="S630" s="2"/>
      <c r="T630" s="2"/>
      <c r="V630" s="2"/>
      <c r="W630" s="2"/>
      <c r="X630" s="2"/>
    </row>
    <row r="631" spans="18:24" x14ac:dyDescent="0.2">
      <c r="R631" s="2"/>
      <c r="S631" s="2"/>
      <c r="T631" s="2"/>
      <c r="V631" s="2"/>
      <c r="W631" s="2"/>
      <c r="X631" s="2"/>
    </row>
    <row r="632" spans="18:24" x14ac:dyDescent="0.2">
      <c r="R632" s="2"/>
      <c r="S632" s="2"/>
      <c r="T632" s="2"/>
      <c r="V632" s="2"/>
      <c r="W632" s="2"/>
      <c r="X632" s="2"/>
    </row>
    <row r="633" spans="18:24" x14ac:dyDescent="0.2">
      <c r="R633" s="2"/>
      <c r="S633" s="2"/>
      <c r="T633" s="2"/>
      <c r="V633" s="2"/>
      <c r="W633" s="2"/>
      <c r="X633" s="2"/>
    </row>
    <row r="634" spans="18:24" x14ac:dyDescent="0.2">
      <c r="R634" s="2"/>
      <c r="S634" s="2"/>
      <c r="T634" s="2"/>
      <c r="V634" s="2"/>
      <c r="W634" s="2"/>
      <c r="X634" s="2"/>
    </row>
    <row r="635" spans="18:24" x14ac:dyDescent="0.2">
      <c r="R635" s="2"/>
      <c r="S635" s="2"/>
      <c r="T635" s="2"/>
      <c r="V635" s="2"/>
      <c r="W635" s="2"/>
      <c r="X635" s="2"/>
    </row>
    <row r="636" spans="18:24" x14ac:dyDescent="0.2">
      <c r="R636" s="2"/>
      <c r="S636" s="2"/>
      <c r="T636" s="2"/>
      <c r="V636" s="2"/>
      <c r="W636" s="2"/>
      <c r="X636" s="2"/>
    </row>
    <row r="637" spans="18:24" x14ac:dyDescent="0.2">
      <c r="R637" s="2"/>
      <c r="S637" s="2"/>
      <c r="T637" s="2"/>
      <c r="V637" s="2"/>
      <c r="W637" s="2"/>
      <c r="X637" s="2"/>
    </row>
    <row r="638" spans="18:24" x14ac:dyDescent="0.2">
      <c r="R638" s="2"/>
      <c r="S638" s="2"/>
      <c r="T638" s="2"/>
      <c r="V638" s="2"/>
      <c r="W638" s="2"/>
      <c r="X638" s="2"/>
    </row>
    <row r="639" spans="18:24" x14ac:dyDescent="0.2">
      <c r="R639" s="2"/>
      <c r="S639" s="2"/>
      <c r="T639" s="2"/>
      <c r="V639" s="2"/>
      <c r="W639" s="2"/>
      <c r="X639" s="2"/>
    </row>
    <row r="640" spans="18:24" x14ac:dyDescent="0.2">
      <c r="R640" s="2"/>
      <c r="S640" s="2"/>
      <c r="T640" s="2"/>
      <c r="V640" s="2"/>
      <c r="W640" s="2"/>
      <c r="X640" s="2"/>
    </row>
    <row r="641" spans="18:24" x14ac:dyDescent="0.2">
      <c r="R641" s="2"/>
      <c r="S641" s="2"/>
      <c r="T641" s="2"/>
      <c r="V641" s="2"/>
      <c r="W641" s="2"/>
      <c r="X641" s="2"/>
    </row>
    <row r="642" spans="18:24" x14ac:dyDescent="0.2">
      <c r="R642" s="2"/>
      <c r="S642" s="2"/>
      <c r="T642" s="2"/>
      <c r="V642" s="2"/>
      <c r="W642" s="2"/>
      <c r="X642" s="2"/>
    </row>
    <row r="643" spans="18:24" x14ac:dyDescent="0.2">
      <c r="R643" s="2"/>
      <c r="S643" s="2"/>
      <c r="T643" s="2"/>
      <c r="V643" s="2"/>
      <c r="W643" s="2"/>
      <c r="X643" s="2"/>
    </row>
    <row r="644" spans="18:24" x14ac:dyDescent="0.2">
      <c r="R644" s="2"/>
      <c r="S644" s="2"/>
      <c r="T644" s="2"/>
      <c r="V644" s="2"/>
      <c r="W644" s="2"/>
      <c r="X644" s="2"/>
    </row>
    <row r="645" spans="18:24" x14ac:dyDescent="0.2">
      <c r="R645" s="2"/>
      <c r="S645" s="2"/>
      <c r="T645" s="2"/>
      <c r="V645" s="2"/>
      <c r="W645" s="2"/>
      <c r="X645" s="2"/>
    </row>
    <row r="646" spans="18:24" x14ac:dyDescent="0.2">
      <c r="R646" s="2"/>
      <c r="S646" s="2"/>
      <c r="T646" s="2"/>
      <c r="V646" s="2"/>
      <c r="W646" s="2"/>
      <c r="X646" s="2"/>
    </row>
    <row r="647" spans="18:24" x14ac:dyDescent="0.2">
      <c r="R647" s="2"/>
      <c r="S647" s="2"/>
      <c r="T647" s="2"/>
      <c r="V647" s="2"/>
      <c r="W647" s="2"/>
      <c r="X647" s="2"/>
    </row>
    <row r="648" spans="18:24" x14ac:dyDescent="0.2">
      <c r="R648" s="2"/>
      <c r="S648" s="2"/>
      <c r="T648" s="2"/>
      <c r="V648" s="2"/>
      <c r="W648" s="2"/>
      <c r="X648" s="2"/>
    </row>
    <row r="649" spans="18:24" x14ac:dyDescent="0.2">
      <c r="R649" s="2"/>
      <c r="S649" s="2"/>
      <c r="T649" s="2"/>
      <c r="V649" s="2"/>
      <c r="W649" s="2"/>
      <c r="X649" s="2"/>
    </row>
    <row r="650" spans="18:24" x14ac:dyDescent="0.2">
      <c r="R650" s="2"/>
      <c r="S650" s="2"/>
      <c r="T650" s="2"/>
      <c r="V650" s="2"/>
      <c r="W650" s="2"/>
      <c r="X650" s="2"/>
    </row>
    <row r="651" spans="18:24" x14ac:dyDescent="0.2">
      <c r="R651" s="2"/>
      <c r="S651" s="2"/>
      <c r="T651" s="2"/>
      <c r="V651" s="2"/>
      <c r="W651" s="2"/>
      <c r="X651" s="2"/>
    </row>
    <row r="652" spans="18:24" x14ac:dyDescent="0.2">
      <c r="R652" s="2"/>
      <c r="S652" s="2"/>
      <c r="T652" s="2"/>
      <c r="V652" s="2"/>
      <c r="W652" s="2"/>
      <c r="X652" s="2"/>
    </row>
    <row r="653" spans="18:24" x14ac:dyDescent="0.2">
      <c r="R653" s="2"/>
      <c r="S653" s="2"/>
      <c r="T653" s="2"/>
      <c r="V653" s="2"/>
      <c r="W653" s="2"/>
      <c r="X653" s="2"/>
    </row>
    <row r="654" spans="18:24" x14ac:dyDescent="0.2">
      <c r="R654" s="2"/>
      <c r="S654" s="2"/>
      <c r="T654" s="2"/>
      <c r="V654" s="2"/>
      <c r="W654" s="2"/>
      <c r="X654" s="2"/>
    </row>
    <row r="655" spans="18:24" x14ac:dyDescent="0.2">
      <c r="R655" s="2"/>
      <c r="S655" s="2"/>
      <c r="T655" s="2"/>
      <c r="V655" s="2"/>
      <c r="W655" s="2"/>
      <c r="X655" s="2"/>
    </row>
    <row r="656" spans="18:24" x14ac:dyDescent="0.2">
      <c r="R656" s="2"/>
      <c r="S656" s="2"/>
      <c r="T656" s="2"/>
      <c r="V656" s="2"/>
      <c r="W656" s="2"/>
      <c r="X656" s="2"/>
    </row>
    <row r="657" spans="18:24" x14ac:dyDescent="0.2">
      <c r="R657" s="2"/>
      <c r="S657" s="2"/>
      <c r="T657" s="2"/>
      <c r="V657" s="2"/>
      <c r="W657" s="2"/>
      <c r="X657" s="2"/>
    </row>
    <row r="658" spans="18:24" x14ac:dyDescent="0.2">
      <c r="R658" s="2"/>
      <c r="S658" s="2"/>
      <c r="T658" s="2"/>
      <c r="V658" s="2"/>
      <c r="W658" s="2"/>
      <c r="X658" s="2"/>
    </row>
    <row r="659" spans="18:24" x14ac:dyDescent="0.2">
      <c r="R659" s="2"/>
      <c r="S659" s="2"/>
      <c r="T659" s="2"/>
      <c r="V659" s="2"/>
      <c r="W659" s="2"/>
      <c r="X659" s="2"/>
    </row>
    <row r="660" spans="18:24" x14ac:dyDescent="0.2">
      <c r="R660" s="2"/>
      <c r="S660" s="2"/>
      <c r="T660" s="2"/>
      <c r="V660" s="2"/>
      <c r="W660" s="2"/>
      <c r="X660" s="2"/>
    </row>
    <row r="661" spans="18:24" x14ac:dyDescent="0.2">
      <c r="R661" s="2"/>
      <c r="S661" s="2"/>
      <c r="T661" s="2"/>
      <c r="V661" s="2"/>
      <c r="W661" s="2"/>
      <c r="X661" s="2"/>
    </row>
    <row r="662" spans="18:24" x14ac:dyDescent="0.2">
      <c r="R662" s="2"/>
      <c r="S662" s="2"/>
      <c r="T662" s="2"/>
      <c r="V662" s="2"/>
      <c r="W662" s="2"/>
      <c r="X662" s="2"/>
    </row>
    <row r="663" spans="18:24" x14ac:dyDescent="0.2">
      <c r="R663" s="2"/>
      <c r="S663" s="2"/>
      <c r="T663" s="2"/>
      <c r="V663" s="2"/>
      <c r="W663" s="2"/>
      <c r="X663" s="2"/>
    </row>
    <row r="664" spans="18:24" x14ac:dyDescent="0.2">
      <c r="R664" s="2"/>
      <c r="S664" s="2"/>
      <c r="T664" s="2"/>
      <c r="V664" s="2"/>
      <c r="W664" s="2"/>
      <c r="X664" s="2"/>
    </row>
    <row r="665" spans="18:24" x14ac:dyDescent="0.2">
      <c r="R665" s="2"/>
      <c r="S665" s="2"/>
      <c r="T665" s="2"/>
      <c r="V665" s="2"/>
      <c r="W665" s="2"/>
      <c r="X665" s="2"/>
    </row>
    <row r="666" spans="18:24" x14ac:dyDescent="0.2">
      <c r="R666" s="2"/>
      <c r="S666" s="2"/>
      <c r="T666" s="2"/>
      <c r="V666" s="2"/>
      <c r="W666" s="2"/>
      <c r="X666" s="2"/>
    </row>
    <row r="667" spans="18:24" x14ac:dyDescent="0.2">
      <c r="R667" s="2"/>
      <c r="S667" s="2"/>
      <c r="T667" s="2"/>
      <c r="V667" s="2"/>
      <c r="W667" s="2"/>
      <c r="X667" s="2"/>
    </row>
    <row r="668" spans="18:24" x14ac:dyDescent="0.2">
      <c r="R668" s="2"/>
      <c r="S668" s="2"/>
      <c r="T668" s="2"/>
      <c r="V668" s="2"/>
      <c r="W668" s="2"/>
      <c r="X668" s="2"/>
    </row>
    <row r="669" spans="18:24" x14ac:dyDescent="0.2">
      <c r="R669" s="2"/>
      <c r="S669" s="2"/>
      <c r="T669" s="2"/>
      <c r="V669" s="2"/>
      <c r="W669" s="2"/>
      <c r="X669" s="2"/>
    </row>
    <row r="670" spans="18:24" x14ac:dyDescent="0.2">
      <c r="R670" s="2"/>
      <c r="S670" s="2"/>
      <c r="T670" s="2"/>
      <c r="V670" s="2"/>
      <c r="W670" s="2"/>
      <c r="X670" s="2"/>
    </row>
    <row r="671" spans="18:24" x14ac:dyDescent="0.2">
      <c r="R671" s="2"/>
      <c r="S671" s="2"/>
      <c r="T671" s="2"/>
      <c r="V671" s="2"/>
      <c r="W671" s="2"/>
      <c r="X671" s="2"/>
    </row>
    <row r="672" spans="18:24" x14ac:dyDescent="0.2">
      <c r="R672" s="2"/>
      <c r="S672" s="2"/>
      <c r="T672" s="2"/>
      <c r="V672" s="2"/>
      <c r="W672" s="2"/>
      <c r="X672" s="2"/>
    </row>
    <row r="673" spans="18:24" x14ac:dyDescent="0.2">
      <c r="R673" s="2"/>
      <c r="S673" s="2"/>
      <c r="T673" s="2"/>
      <c r="V673" s="2"/>
      <c r="W673" s="2"/>
      <c r="X673" s="2"/>
    </row>
    <row r="674" spans="18:24" x14ac:dyDescent="0.2">
      <c r="R674" s="2"/>
      <c r="S674" s="2"/>
      <c r="T674" s="2"/>
      <c r="V674" s="2"/>
      <c r="W674" s="2"/>
      <c r="X674" s="2"/>
    </row>
    <row r="675" spans="18:24" x14ac:dyDescent="0.2">
      <c r="R675" s="2"/>
      <c r="S675" s="2"/>
      <c r="T675" s="2"/>
      <c r="V675" s="2"/>
      <c r="W675" s="2"/>
      <c r="X675" s="2"/>
    </row>
    <row r="676" spans="18:24" x14ac:dyDescent="0.2">
      <c r="R676" s="2"/>
      <c r="S676" s="2"/>
      <c r="T676" s="2"/>
      <c r="V676" s="2"/>
      <c r="W676" s="2"/>
      <c r="X676" s="2"/>
    </row>
    <row r="677" spans="18:24" x14ac:dyDescent="0.2">
      <c r="R677" s="2"/>
      <c r="S677" s="2"/>
      <c r="T677" s="2"/>
      <c r="V677" s="2"/>
      <c r="W677" s="2"/>
      <c r="X677" s="2"/>
    </row>
    <row r="678" spans="18:24" x14ac:dyDescent="0.2">
      <c r="R678" s="2"/>
      <c r="S678" s="2"/>
      <c r="T678" s="2"/>
      <c r="V678" s="2"/>
      <c r="W678" s="2"/>
      <c r="X678" s="2"/>
    </row>
    <row r="679" spans="18:24" x14ac:dyDescent="0.2">
      <c r="R679" s="2"/>
      <c r="S679" s="2"/>
      <c r="T679" s="2"/>
      <c r="V679" s="2"/>
      <c r="W679" s="2"/>
      <c r="X679" s="2"/>
    </row>
    <row r="680" spans="18:24" x14ac:dyDescent="0.2">
      <c r="R680" s="2"/>
      <c r="S680" s="2"/>
      <c r="T680" s="2"/>
      <c r="V680" s="2"/>
      <c r="W680" s="2"/>
      <c r="X680" s="2"/>
    </row>
    <row r="681" spans="18:24" x14ac:dyDescent="0.2">
      <c r="R681" s="2"/>
      <c r="S681" s="2"/>
      <c r="T681" s="2"/>
      <c r="V681" s="2"/>
      <c r="W681" s="2"/>
      <c r="X681" s="2"/>
    </row>
    <row r="682" spans="18:24" x14ac:dyDescent="0.2">
      <c r="R682" s="2"/>
      <c r="S682" s="2"/>
      <c r="T682" s="2"/>
      <c r="V682" s="2"/>
      <c r="W682" s="2"/>
      <c r="X682" s="2"/>
    </row>
    <row r="683" spans="18:24" x14ac:dyDescent="0.2">
      <c r="R683" s="2"/>
      <c r="S683" s="2"/>
      <c r="T683" s="2"/>
      <c r="V683" s="2"/>
      <c r="W683" s="2"/>
      <c r="X683" s="2"/>
    </row>
    <row r="684" spans="18:24" x14ac:dyDescent="0.2">
      <c r="R684" s="2"/>
      <c r="S684" s="2"/>
      <c r="T684" s="2"/>
      <c r="V684" s="2"/>
      <c r="W684" s="2"/>
      <c r="X684" s="2"/>
    </row>
    <row r="685" spans="18:24" x14ac:dyDescent="0.2">
      <c r="R685" s="2"/>
      <c r="S685" s="2"/>
      <c r="T685" s="2"/>
      <c r="V685" s="2"/>
      <c r="W685" s="2"/>
      <c r="X685" s="2"/>
    </row>
    <row r="686" spans="18:24" x14ac:dyDescent="0.2">
      <c r="R686" s="2"/>
      <c r="S686" s="2"/>
      <c r="T686" s="2"/>
      <c r="V686" s="2"/>
      <c r="W686" s="2"/>
      <c r="X686" s="2"/>
    </row>
    <row r="687" spans="18:24" x14ac:dyDescent="0.2">
      <c r="R687" s="2"/>
      <c r="S687" s="2"/>
      <c r="T687" s="2"/>
      <c r="V687" s="2"/>
      <c r="W687" s="2"/>
      <c r="X687" s="2"/>
    </row>
    <row r="688" spans="18:24" x14ac:dyDescent="0.2">
      <c r="R688" s="2"/>
      <c r="S688" s="2"/>
      <c r="T688" s="2"/>
      <c r="V688" s="2"/>
      <c r="W688" s="2"/>
      <c r="X688" s="2"/>
    </row>
    <row r="689" spans="18:24" x14ac:dyDescent="0.2">
      <c r="R689" s="2"/>
      <c r="S689" s="2"/>
      <c r="T689" s="2"/>
      <c r="V689" s="2"/>
      <c r="W689" s="2"/>
      <c r="X689" s="2"/>
    </row>
    <row r="690" spans="18:24" x14ac:dyDescent="0.2">
      <c r="R690" s="2"/>
      <c r="S690" s="2"/>
      <c r="T690" s="2"/>
      <c r="V690" s="2"/>
      <c r="W690" s="2"/>
      <c r="X690" s="2"/>
    </row>
    <row r="691" spans="18:24" x14ac:dyDescent="0.2">
      <c r="R691" s="2"/>
      <c r="S691" s="2"/>
      <c r="T691" s="2"/>
      <c r="V691" s="2"/>
      <c r="W691" s="2"/>
      <c r="X691" s="2"/>
    </row>
    <row r="692" spans="18:24" x14ac:dyDescent="0.2">
      <c r="R692" s="2"/>
      <c r="S692" s="2"/>
      <c r="T692" s="2"/>
      <c r="V692" s="2"/>
      <c r="W692" s="2"/>
      <c r="X692" s="2"/>
    </row>
    <row r="693" spans="18:24" x14ac:dyDescent="0.2">
      <c r="R693" s="2"/>
      <c r="S693" s="2"/>
      <c r="T693" s="2"/>
      <c r="V693" s="2"/>
      <c r="W693" s="2"/>
      <c r="X693" s="2"/>
    </row>
    <row r="694" spans="18:24" x14ac:dyDescent="0.2">
      <c r="R694" s="2"/>
      <c r="S694" s="2"/>
      <c r="T694" s="2"/>
      <c r="V694" s="2"/>
      <c r="W694" s="2"/>
      <c r="X694" s="2"/>
    </row>
    <row r="695" spans="18:24" x14ac:dyDescent="0.2">
      <c r="R695" s="2"/>
      <c r="S695" s="2"/>
      <c r="T695" s="2"/>
      <c r="V695" s="2"/>
      <c r="W695" s="2"/>
      <c r="X695" s="2"/>
    </row>
    <row r="696" spans="18:24" x14ac:dyDescent="0.2">
      <c r="R696" s="2"/>
      <c r="S696" s="2"/>
      <c r="T696" s="2"/>
      <c r="V696" s="2"/>
      <c r="W696" s="2"/>
      <c r="X696" s="2"/>
    </row>
    <row r="697" spans="18:24" x14ac:dyDescent="0.2">
      <c r="R697" s="2"/>
      <c r="S697" s="2"/>
      <c r="T697" s="2"/>
      <c r="V697" s="2"/>
      <c r="W697" s="2"/>
      <c r="X697" s="2"/>
    </row>
    <row r="698" spans="18:24" x14ac:dyDescent="0.2">
      <c r="R698" s="2"/>
      <c r="S698" s="2"/>
      <c r="T698" s="2"/>
      <c r="V698" s="2"/>
      <c r="W698" s="2"/>
      <c r="X698" s="2"/>
    </row>
    <row r="699" spans="18:24" x14ac:dyDescent="0.2">
      <c r="R699" s="2"/>
      <c r="S699" s="2"/>
      <c r="T699" s="2"/>
      <c r="V699" s="2"/>
      <c r="W699" s="2"/>
      <c r="X699" s="2"/>
    </row>
    <row r="700" spans="18:24" x14ac:dyDescent="0.2">
      <c r="R700" s="2"/>
      <c r="S700" s="2"/>
      <c r="T700" s="2"/>
      <c r="V700" s="2"/>
      <c r="W700" s="2"/>
      <c r="X700" s="2"/>
    </row>
    <row r="701" spans="18:24" x14ac:dyDescent="0.2">
      <c r="R701" s="2"/>
      <c r="S701" s="2"/>
      <c r="T701" s="2"/>
      <c r="V701" s="2"/>
      <c r="W701" s="2"/>
      <c r="X701" s="2"/>
    </row>
    <row r="702" spans="18:24" x14ac:dyDescent="0.2">
      <c r="R702" s="2"/>
      <c r="S702" s="2"/>
      <c r="T702" s="2"/>
      <c r="V702" s="2"/>
      <c r="W702" s="2"/>
      <c r="X702" s="2"/>
    </row>
    <row r="703" spans="18:24" x14ac:dyDescent="0.2">
      <c r="R703" s="2"/>
      <c r="S703" s="2"/>
      <c r="T703" s="2"/>
      <c r="V703" s="2"/>
      <c r="W703" s="2"/>
      <c r="X703" s="2"/>
    </row>
    <row r="704" spans="18:24" x14ac:dyDescent="0.2">
      <c r="R704" s="2"/>
      <c r="S704" s="2"/>
      <c r="T704" s="2"/>
      <c r="V704" s="2"/>
      <c r="W704" s="2"/>
      <c r="X704" s="2"/>
    </row>
    <row r="705" spans="18:24" x14ac:dyDescent="0.2">
      <c r="R705" s="2"/>
      <c r="S705" s="2"/>
      <c r="T705" s="2"/>
      <c r="V705" s="2"/>
      <c r="W705" s="2"/>
      <c r="X705" s="2"/>
    </row>
    <row r="706" spans="18:24" x14ac:dyDescent="0.2">
      <c r="R706" s="2"/>
      <c r="S706" s="2"/>
      <c r="T706" s="2"/>
      <c r="V706" s="2"/>
      <c r="W706" s="2"/>
      <c r="X706" s="2"/>
    </row>
    <row r="707" spans="18:24" x14ac:dyDescent="0.2">
      <c r="R707" s="2"/>
      <c r="S707" s="2"/>
      <c r="T707" s="2"/>
      <c r="V707" s="2"/>
      <c r="W707" s="2"/>
      <c r="X707" s="2"/>
    </row>
    <row r="708" spans="18:24" x14ac:dyDescent="0.2">
      <c r="R708" s="2"/>
      <c r="S708" s="2"/>
      <c r="T708" s="2"/>
      <c r="V708" s="2"/>
      <c r="W708" s="2"/>
      <c r="X708" s="2"/>
    </row>
    <row r="709" spans="18:24" x14ac:dyDescent="0.2">
      <c r="R709" s="2"/>
      <c r="S709" s="2"/>
      <c r="T709" s="2"/>
      <c r="V709" s="2"/>
      <c r="W709" s="2"/>
      <c r="X709" s="2"/>
    </row>
    <row r="710" spans="18:24" x14ac:dyDescent="0.2">
      <c r="R710" s="2"/>
      <c r="S710" s="2"/>
      <c r="T710" s="2"/>
      <c r="V710" s="2"/>
      <c r="W710" s="2"/>
      <c r="X710" s="2"/>
    </row>
    <row r="711" spans="18:24" x14ac:dyDescent="0.2">
      <c r="R711" s="2"/>
      <c r="S711" s="2"/>
      <c r="T711" s="2"/>
      <c r="V711" s="2"/>
      <c r="W711" s="2"/>
      <c r="X711" s="2"/>
    </row>
    <row r="712" spans="18:24" x14ac:dyDescent="0.2">
      <c r="R712" s="2"/>
      <c r="S712" s="2"/>
      <c r="T712" s="2"/>
      <c r="V712" s="2"/>
      <c r="W712" s="2"/>
      <c r="X712" s="2"/>
    </row>
    <row r="713" spans="18:24" x14ac:dyDescent="0.2">
      <c r="R713" s="2"/>
      <c r="S713" s="2"/>
      <c r="T713" s="2"/>
      <c r="V713" s="2"/>
      <c r="W713" s="2"/>
      <c r="X713" s="2"/>
    </row>
    <row r="714" spans="18:24" x14ac:dyDescent="0.2">
      <c r="R714" s="2"/>
      <c r="S714" s="2"/>
      <c r="T714" s="2"/>
      <c r="V714" s="2"/>
      <c r="W714" s="2"/>
      <c r="X714" s="2"/>
    </row>
    <row r="715" spans="18:24" x14ac:dyDescent="0.2">
      <c r="R715" s="2"/>
      <c r="S715" s="2"/>
      <c r="T715" s="2"/>
      <c r="V715" s="2"/>
      <c r="W715" s="2"/>
      <c r="X715" s="2"/>
    </row>
    <row r="716" spans="18:24" x14ac:dyDescent="0.2">
      <c r="R716" s="2"/>
      <c r="S716" s="2"/>
      <c r="T716" s="2"/>
      <c r="V716" s="2"/>
      <c r="W716" s="2"/>
      <c r="X716" s="2"/>
    </row>
    <row r="717" spans="18:24" x14ac:dyDescent="0.2">
      <c r="R717" s="2"/>
      <c r="S717" s="2"/>
      <c r="T717" s="2"/>
      <c r="V717" s="2"/>
      <c r="W717" s="2"/>
      <c r="X717" s="2"/>
    </row>
    <row r="718" spans="18:24" x14ac:dyDescent="0.2">
      <c r="R718" s="2"/>
      <c r="S718" s="2"/>
      <c r="T718" s="2"/>
      <c r="V718" s="2"/>
      <c r="W718" s="2"/>
      <c r="X718" s="2"/>
    </row>
    <row r="719" spans="18:24" x14ac:dyDescent="0.2">
      <c r="R719" s="2"/>
      <c r="S719" s="2"/>
      <c r="T719" s="2"/>
      <c r="V719" s="2"/>
      <c r="W719" s="2"/>
      <c r="X719" s="2"/>
    </row>
    <row r="720" spans="18:24" x14ac:dyDescent="0.2">
      <c r="R720" s="2"/>
      <c r="S720" s="2"/>
      <c r="T720" s="2"/>
      <c r="V720" s="2"/>
      <c r="W720" s="2"/>
      <c r="X720" s="2"/>
    </row>
    <row r="721" spans="18:24" x14ac:dyDescent="0.2">
      <c r="R721" s="2"/>
      <c r="S721" s="2"/>
      <c r="T721" s="2"/>
      <c r="V721" s="2"/>
      <c r="W721" s="2"/>
      <c r="X721" s="2"/>
    </row>
    <row r="722" spans="18:24" x14ac:dyDescent="0.2">
      <c r="R722" s="2"/>
      <c r="S722" s="2"/>
      <c r="T722" s="2"/>
      <c r="V722" s="2"/>
      <c r="W722" s="2"/>
      <c r="X722" s="2"/>
    </row>
    <row r="723" spans="18:24" x14ac:dyDescent="0.2">
      <c r="R723" s="2"/>
      <c r="S723" s="2"/>
      <c r="T723" s="2"/>
      <c r="V723" s="2"/>
      <c r="W723" s="2"/>
      <c r="X723" s="2"/>
    </row>
    <row r="724" spans="18:24" x14ac:dyDescent="0.2">
      <c r="R724" s="2"/>
      <c r="S724" s="2"/>
      <c r="T724" s="2"/>
      <c r="V724" s="2"/>
      <c r="W724" s="2"/>
      <c r="X724" s="2"/>
    </row>
    <row r="725" spans="18:24" x14ac:dyDescent="0.2">
      <c r="R725" s="2"/>
      <c r="S725" s="2"/>
      <c r="T725" s="2"/>
      <c r="V725" s="2"/>
      <c r="W725" s="2"/>
      <c r="X725" s="2"/>
    </row>
    <row r="726" spans="18:24" x14ac:dyDescent="0.2">
      <c r="R726" s="2"/>
      <c r="S726" s="2"/>
      <c r="T726" s="2"/>
      <c r="V726" s="2"/>
      <c r="W726" s="2"/>
      <c r="X726" s="2"/>
    </row>
    <row r="727" spans="18:24" x14ac:dyDescent="0.2">
      <c r="R727" s="2"/>
      <c r="S727" s="2"/>
      <c r="T727" s="2"/>
      <c r="V727" s="2"/>
      <c r="W727" s="2"/>
      <c r="X727" s="2"/>
    </row>
    <row r="728" spans="18:24" x14ac:dyDescent="0.2">
      <c r="R728" s="2"/>
      <c r="S728" s="2"/>
      <c r="T728" s="2"/>
      <c r="V728" s="2"/>
      <c r="W728" s="2"/>
      <c r="X728" s="2"/>
    </row>
    <row r="729" spans="18:24" x14ac:dyDescent="0.2">
      <c r="R729" s="2"/>
      <c r="S729" s="2"/>
      <c r="T729" s="2"/>
      <c r="V729" s="2"/>
      <c r="W729" s="2"/>
      <c r="X729" s="2"/>
    </row>
    <row r="730" spans="18:24" x14ac:dyDescent="0.2">
      <c r="R730" s="2"/>
      <c r="S730" s="2"/>
      <c r="T730" s="2"/>
      <c r="V730" s="2"/>
      <c r="W730" s="2"/>
      <c r="X730" s="2"/>
    </row>
    <row r="731" spans="18:24" x14ac:dyDescent="0.2">
      <c r="R731" s="2"/>
      <c r="S731" s="2"/>
      <c r="T731" s="2"/>
      <c r="V731" s="2"/>
      <c r="W731" s="2"/>
      <c r="X731" s="2"/>
    </row>
    <row r="732" spans="18:24" x14ac:dyDescent="0.2">
      <c r="R732" s="2"/>
      <c r="S732" s="2"/>
      <c r="T732" s="2"/>
      <c r="V732" s="2"/>
      <c r="W732" s="2"/>
      <c r="X732" s="2"/>
    </row>
    <row r="733" spans="18:24" x14ac:dyDescent="0.2">
      <c r="R733" s="2"/>
      <c r="S733" s="2"/>
      <c r="T733" s="2"/>
      <c r="V733" s="2"/>
      <c r="W733" s="2"/>
      <c r="X733" s="2"/>
    </row>
    <row r="734" spans="18:24" x14ac:dyDescent="0.2">
      <c r="R734" s="2"/>
      <c r="S734" s="2"/>
      <c r="T734" s="2"/>
      <c r="V734" s="2"/>
      <c r="W734" s="2"/>
      <c r="X734" s="2"/>
    </row>
    <row r="735" spans="18:24" x14ac:dyDescent="0.2">
      <c r="R735" s="2"/>
      <c r="S735" s="2"/>
      <c r="T735" s="2"/>
      <c r="V735" s="2"/>
      <c r="W735" s="2"/>
      <c r="X735" s="2"/>
    </row>
    <row r="736" spans="18:24" x14ac:dyDescent="0.2">
      <c r="R736" s="2"/>
      <c r="S736" s="2"/>
      <c r="T736" s="2"/>
      <c r="V736" s="2"/>
      <c r="W736" s="2"/>
      <c r="X736" s="2"/>
    </row>
    <row r="737" spans="18:24" x14ac:dyDescent="0.2">
      <c r="R737" s="2"/>
      <c r="S737" s="2"/>
      <c r="T737" s="2"/>
      <c r="V737" s="2"/>
      <c r="W737" s="2"/>
      <c r="X737" s="2"/>
    </row>
    <row r="738" spans="18:24" x14ac:dyDescent="0.2">
      <c r="R738" s="2"/>
      <c r="S738" s="2"/>
      <c r="T738" s="2"/>
      <c r="V738" s="2"/>
      <c r="W738" s="2"/>
      <c r="X738" s="2"/>
    </row>
    <row r="739" spans="18:24" x14ac:dyDescent="0.2">
      <c r="R739" s="2"/>
      <c r="S739" s="2"/>
      <c r="T739" s="2"/>
      <c r="V739" s="2"/>
      <c r="W739" s="2"/>
      <c r="X739" s="2"/>
    </row>
    <row r="740" spans="18:24" x14ac:dyDescent="0.2">
      <c r="R740" s="2"/>
      <c r="S740" s="2"/>
      <c r="T740" s="2"/>
      <c r="V740" s="2"/>
      <c r="W740" s="2"/>
      <c r="X740" s="2"/>
    </row>
    <row r="741" spans="18:24" x14ac:dyDescent="0.2">
      <c r="R741" s="2"/>
      <c r="S741" s="2"/>
      <c r="T741" s="2"/>
      <c r="V741" s="2"/>
      <c r="W741" s="2"/>
      <c r="X741" s="2"/>
    </row>
    <row r="742" spans="18:24" x14ac:dyDescent="0.2">
      <c r="R742" s="2"/>
      <c r="S742" s="2"/>
      <c r="T742" s="2"/>
      <c r="V742" s="2"/>
      <c r="W742" s="2"/>
      <c r="X742" s="2"/>
    </row>
    <row r="743" spans="18:24" x14ac:dyDescent="0.2">
      <c r="R743" s="2"/>
      <c r="S743" s="2"/>
      <c r="T743" s="2"/>
      <c r="V743" s="2"/>
      <c r="W743" s="2"/>
      <c r="X743" s="2"/>
    </row>
    <row r="744" spans="18:24" x14ac:dyDescent="0.2">
      <c r="R744" s="2"/>
      <c r="S744" s="2"/>
      <c r="T744" s="2"/>
      <c r="V744" s="2"/>
      <c r="W744" s="2"/>
      <c r="X744" s="2"/>
    </row>
    <row r="745" spans="18:24" x14ac:dyDescent="0.2">
      <c r="R745" s="2"/>
      <c r="S745" s="2"/>
      <c r="T745" s="2"/>
      <c r="V745" s="2"/>
      <c r="W745" s="2"/>
      <c r="X745" s="2"/>
    </row>
    <row r="746" spans="18:24" x14ac:dyDescent="0.2">
      <c r="R746" s="2"/>
      <c r="S746" s="2"/>
      <c r="T746" s="2"/>
      <c r="V746" s="2"/>
      <c r="W746" s="2"/>
      <c r="X746" s="2"/>
    </row>
    <row r="747" spans="18:24" x14ac:dyDescent="0.2">
      <c r="R747" s="2"/>
      <c r="S747" s="2"/>
      <c r="T747" s="2"/>
      <c r="V747" s="2"/>
      <c r="W747" s="2"/>
      <c r="X747" s="2"/>
    </row>
    <row r="748" spans="18:24" x14ac:dyDescent="0.2">
      <c r="R748" s="2"/>
      <c r="S748" s="2"/>
      <c r="T748" s="2"/>
      <c r="V748" s="2"/>
      <c r="W748" s="2"/>
      <c r="X748" s="2"/>
    </row>
    <row r="749" spans="18:24" x14ac:dyDescent="0.2">
      <c r="R749" s="2"/>
      <c r="S749" s="2"/>
      <c r="T749" s="2"/>
      <c r="V749" s="2"/>
      <c r="W749" s="2"/>
      <c r="X749" s="2"/>
    </row>
    <row r="750" spans="18:24" x14ac:dyDescent="0.2">
      <c r="R750" s="2"/>
      <c r="S750" s="2"/>
      <c r="T750" s="2"/>
      <c r="V750" s="2"/>
      <c r="W750" s="2"/>
      <c r="X750" s="2"/>
    </row>
    <row r="751" spans="18:24" x14ac:dyDescent="0.2">
      <c r="R751" s="2"/>
      <c r="S751" s="2"/>
      <c r="T751" s="2"/>
      <c r="V751" s="2"/>
      <c r="W751" s="2"/>
      <c r="X751" s="2"/>
    </row>
    <row r="752" spans="18:24" x14ac:dyDescent="0.2">
      <c r="R752" s="2"/>
      <c r="S752" s="2"/>
      <c r="T752" s="2"/>
      <c r="V752" s="2"/>
      <c r="W752" s="2"/>
      <c r="X752" s="2"/>
    </row>
    <row r="753" spans="18:24" x14ac:dyDescent="0.2">
      <c r="R753" s="2"/>
      <c r="S753" s="2"/>
      <c r="T753" s="2"/>
      <c r="V753" s="2"/>
      <c r="W753" s="2"/>
      <c r="X753" s="2"/>
    </row>
    <row r="754" spans="18:24" x14ac:dyDescent="0.2">
      <c r="R754" s="2"/>
      <c r="S754" s="2"/>
      <c r="T754" s="2"/>
      <c r="V754" s="2"/>
      <c r="W754" s="2"/>
      <c r="X754" s="2"/>
    </row>
    <row r="755" spans="18:24" x14ac:dyDescent="0.2">
      <c r="R755" s="2"/>
      <c r="S755" s="2"/>
      <c r="T755" s="2"/>
      <c r="V755" s="2"/>
      <c r="W755" s="2"/>
      <c r="X755" s="2"/>
    </row>
    <row r="756" spans="18:24" x14ac:dyDescent="0.2">
      <c r="R756" s="2"/>
      <c r="S756" s="2"/>
      <c r="T756" s="2"/>
      <c r="V756" s="2"/>
      <c r="W756" s="2"/>
      <c r="X756" s="2"/>
    </row>
    <row r="757" spans="18:24" x14ac:dyDescent="0.2">
      <c r="R757" s="2"/>
      <c r="S757" s="2"/>
      <c r="T757" s="2"/>
      <c r="V757" s="2"/>
      <c r="W757" s="2"/>
      <c r="X757" s="2"/>
    </row>
    <row r="758" spans="18:24" x14ac:dyDescent="0.2">
      <c r="R758" s="2"/>
      <c r="S758" s="2"/>
      <c r="T758" s="2"/>
      <c r="V758" s="2"/>
      <c r="W758" s="2"/>
      <c r="X758" s="2"/>
    </row>
    <row r="759" spans="18:24" x14ac:dyDescent="0.2">
      <c r="R759" s="2"/>
      <c r="S759" s="2"/>
      <c r="T759" s="2"/>
      <c r="V759" s="2"/>
      <c r="W759" s="2"/>
      <c r="X759" s="2"/>
    </row>
    <row r="760" spans="18:24" x14ac:dyDescent="0.2">
      <c r="R760" s="2"/>
      <c r="S760" s="2"/>
      <c r="T760" s="2"/>
      <c r="V760" s="2"/>
      <c r="W760" s="2"/>
      <c r="X760" s="2"/>
    </row>
    <row r="761" spans="18:24" x14ac:dyDescent="0.2">
      <c r="R761" s="2"/>
      <c r="S761" s="2"/>
      <c r="T761" s="2"/>
      <c r="V761" s="2"/>
      <c r="W761" s="2"/>
      <c r="X761" s="2"/>
    </row>
    <row r="762" spans="18:24" x14ac:dyDescent="0.2">
      <c r="R762" s="2"/>
      <c r="S762" s="2"/>
      <c r="T762" s="2"/>
      <c r="V762" s="2"/>
      <c r="W762" s="2"/>
      <c r="X762" s="2"/>
    </row>
    <row r="763" spans="18:24" x14ac:dyDescent="0.2">
      <c r="R763" s="2"/>
      <c r="S763" s="2"/>
      <c r="T763" s="2"/>
      <c r="V763" s="2"/>
      <c r="W763" s="2"/>
      <c r="X763" s="2"/>
    </row>
    <row r="764" spans="18:24" x14ac:dyDescent="0.2">
      <c r="R764" s="2"/>
      <c r="S764" s="2"/>
      <c r="T764" s="2"/>
      <c r="V764" s="2"/>
      <c r="W764" s="2"/>
      <c r="X764" s="2"/>
    </row>
    <row r="765" spans="18:24" x14ac:dyDescent="0.2">
      <c r="R765" s="2"/>
      <c r="S765" s="2"/>
      <c r="T765" s="2"/>
      <c r="V765" s="2"/>
      <c r="W765" s="2"/>
      <c r="X765" s="2"/>
    </row>
    <row r="766" spans="18:24" x14ac:dyDescent="0.2">
      <c r="R766" s="2"/>
      <c r="S766" s="2"/>
      <c r="T766" s="2"/>
      <c r="V766" s="2"/>
      <c r="W766" s="2"/>
      <c r="X766" s="2"/>
    </row>
    <row r="767" spans="18:24" x14ac:dyDescent="0.2">
      <c r="R767" s="2"/>
      <c r="S767" s="2"/>
      <c r="T767" s="2"/>
      <c r="V767" s="2"/>
      <c r="W767" s="2"/>
      <c r="X767" s="2"/>
    </row>
    <row r="768" spans="18:24" x14ac:dyDescent="0.2">
      <c r="R768" s="2"/>
      <c r="S768" s="2"/>
      <c r="T768" s="2"/>
      <c r="V768" s="2"/>
      <c r="W768" s="2"/>
      <c r="X768" s="2"/>
    </row>
    <row r="769" spans="18:24" x14ac:dyDescent="0.2">
      <c r="R769" s="2"/>
      <c r="S769" s="2"/>
      <c r="T769" s="2"/>
      <c r="V769" s="2"/>
      <c r="W769" s="2"/>
      <c r="X769" s="2"/>
    </row>
    <row r="770" spans="18:24" x14ac:dyDescent="0.2">
      <c r="R770" s="2"/>
      <c r="S770" s="2"/>
      <c r="T770" s="2"/>
      <c r="V770" s="2"/>
      <c r="W770" s="2"/>
      <c r="X770" s="2"/>
    </row>
    <row r="771" spans="18:24" x14ac:dyDescent="0.2">
      <c r="R771" s="2"/>
      <c r="S771" s="2"/>
      <c r="T771" s="2"/>
      <c r="V771" s="2"/>
      <c r="W771" s="2"/>
      <c r="X771" s="2"/>
    </row>
    <row r="772" spans="18:24" x14ac:dyDescent="0.2">
      <c r="R772" s="2"/>
      <c r="S772" s="2"/>
      <c r="T772" s="2"/>
      <c r="V772" s="2"/>
      <c r="W772" s="2"/>
      <c r="X772" s="2"/>
    </row>
    <row r="773" spans="18:24" x14ac:dyDescent="0.2">
      <c r="R773" s="2"/>
      <c r="S773" s="2"/>
      <c r="T773" s="2"/>
      <c r="V773" s="2"/>
      <c r="W773" s="2"/>
      <c r="X773" s="2"/>
    </row>
    <row r="774" spans="18:24" x14ac:dyDescent="0.2">
      <c r="R774" s="2"/>
      <c r="S774" s="2"/>
      <c r="T774" s="2"/>
      <c r="V774" s="2"/>
      <c r="W774" s="2"/>
      <c r="X774" s="2"/>
    </row>
    <row r="775" spans="18:24" x14ac:dyDescent="0.2">
      <c r="R775" s="2"/>
      <c r="S775" s="2"/>
      <c r="T775" s="2"/>
      <c r="V775" s="2"/>
      <c r="W775" s="2"/>
      <c r="X775" s="2"/>
    </row>
    <row r="776" spans="18:24" x14ac:dyDescent="0.2">
      <c r="R776" s="2"/>
      <c r="S776" s="2"/>
      <c r="T776" s="2"/>
      <c r="V776" s="2"/>
      <c r="W776" s="2"/>
      <c r="X776" s="2"/>
    </row>
    <row r="777" spans="18:24" x14ac:dyDescent="0.2">
      <c r="R777" s="2"/>
      <c r="S777" s="2"/>
      <c r="T777" s="2"/>
      <c r="V777" s="2"/>
      <c r="W777" s="2"/>
      <c r="X777" s="2"/>
    </row>
    <row r="778" spans="18:24" x14ac:dyDescent="0.2">
      <c r="R778" s="2"/>
      <c r="S778" s="2"/>
      <c r="T778" s="2"/>
      <c r="V778" s="2"/>
      <c r="W778" s="2"/>
      <c r="X778" s="2"/>
    </row>
    <row r="779" spans="18:24" x14ac:dyDescent="0.2">
      <c r="R779" s="2"/>
      <c r="S779" s="2"/>
      <c r="T779" s="2"/>
      <c r="V779" s="2"/>
      <c r="W779" s="2"/>
      <c r="X779" s="2"/>
    </row>
    <row r="780" spans="18:24" x14ac:dyDescent="0.2">
      <c r="R780" s="2"/>
      <c r="S780" s="2"/>
      <c r="T780" s="2"/>
      <c r="V780" s="2"/>
      <c r="W780" s="2"/>
      <c r="X780" s="2"/>
    </row>
    <row r="781" spans="18:24" x14ac:dyDescent="0.2">
      <c r="R781" s="2"/>
      <c r="S781" s="2"/>
      <c r="T781" s="2"/>
      <c r="V781" s="2"/>
      <c r="W781" s="2"/>
      <c r="X781" s="2"/>
    </row>
    <row r="782" spans="18:24" x14ac:dyDescent="0.2">
      <c r="R782" s="2"/>
      <c r="S782" s="2"/>
      <c r="T782" s="2"/>
      <c r="V782" s="2"/>
      <c r="W782" s="2"/>
      <c r="X782" s="2"/>
    </row>
    <row r="783" spans="18:24" x14ac:dyDescent="0.2">
      <c r="R783" s="2"/>
      <c r="S783" s="2"/>
      <c r="T783" s="2"/>
      <c r="V783" s="2"/>
      <c r="W783" s="2"/>
      <c r="X783" s="2"/>
    </row>
    <row r="784" spans="18:24" x14ac:dyDescent="0.2">
      <c r="R784" s="2"/>
      <c r="S784" s="2"/>
      <c r="T784" s="2"/>
      <c r="V784" s="2"/>
      <c r="W784" s="2"/>
      <c r="X784" s="2"/>
    </row>
    <row r="785" spans="18:24" x14ac:dyDescent="0.2">
      <c r="R785" s="2"/>
      <c r="S785" s="2"/>
      <c r="T785" s="2"/>
      <c r="V785" s="2"/>
      <c r="W785" s="2"/>
      <c r="X785" s="2"/>
    </row>
    <row r="786" spans="18:24" x14ac:dyDescent="0.2">
      <c r="R786" s="2"/>
      <c r="S786" s="2"/>
      <c r="T786" s="2"/>
      <c r="V786" s="2"/>
      <c r="W786" s="2"/>
      <c r="X786" s="2"/>
    </row>
    <row r="787" spans="18:24" x14ac:dyDescent="0.2">
      <c r="R787" s="2"/>
      <c r="S787" s="2"/>
      <c r="T787" s="2"/>
      <c r="V787" s="2"/>
      <c r="W787" s="2"/>
      <c r="X787" s="2"/>
    </row>
    <row r="788" spans="18:24" x14ac:dyDescent="0.2">
      <c r="R788" s="2"/>
      <c r="S788" s="2"/>
      <c r="T788" s="2"/>
      <c r="V788" s="2"/>
      <c r="W788" s="2"/>
      <c r="X788" s="2"/>
    </row>
    <row r="789" spans="18:24" x14ac:dyDescent="0.2">
      <c r="R789" s="2"/>
      <c r="S789" s="2"/>
      <c r="T789" s="2"/>
      <c r="V789" s="2"/>
      <c r="W789" s="2"/>
      <c r="X789" s="2"/>
    </row>
    <row r="790" spans="18:24" x14ac:dyDescent="0.2">
      <c r="R790" s="2"/>
      <c r="S790" s="2"/>
      <c r="T790" s="2"/>
      <c r="V790" s="2"/>
      <c r="W790" s="2"/>
      <c r="X790" s="2"/>
    </row>
    <row r="791" spans="18:24" x14ac:dyDescent="0.2">
      <c r="R791" s="2"/>
      <c r="S791" s="2"/>
      <c r="T791" s="2"/>
      <c r="V791" s="2"/>
      <c r="W791" s="2"/>
      <c r="X791" s="2"/>
    </row>
    <row r="792" spans="18:24" x14ac:dyDescent="0.2">
      <c r="R792" s="2"/>
      <c r="S792" s="2"/>
      <c r="T792" s="2"/>
      <c r="V792" s="2"/>
      <c r="W792" s="2"/>
      <c r="X792" s="2"/>
    </row>
    <row r="793" spans="18:24" x14ac:dyDescent="0.2">
      <c r="R793" s="2"/>
      <c r="S793" s="2"/>
      <c r="T793" s="2"/>
      <c r="V793" s="2"/>
      <c r="W793" s="2"/>
      <c r="X793" s="2"/>
    </row>
    <row r="794" spans="18:24" x14ac:dyDescent="0.2">
      <c r="R794" s="2"/>
      <c r="S794" s="2"/>
      <c r="T794" s="2"/>
      <c r="V794" s="2"/>
      <c r="W794" s="2"/>
      <c r="X794" s="2"/>
    </row>
    <row r="795" spans="18:24" x14ac:dyDescent="0.2">
      <c r="R795" s="2"/>
      <c r="S795" s="2"/>
      <c r="T795" s="2"/>
      <c r="V795" s="2"/>
      <c r="W795" s="2"/>
      <c r="X795" s="2"/>
    </row>
    <row r="796" spans="18:24" x14ac:dyDescent="0.2">
      <c r="R796" s="2"/>
      <c r="S796" s="2"/>
      <c r="T796" s="2"/>
      <c r="V796" s="2"/>
      <c r="W796" s="2"/>
      <c r="X796" s="2"/>
    </row>
    <row r="797" spans="18:24" x14ac:dyDescent="0.2">
      <c r="R797" s="2"/>
      <c r="S797" s="2"/>
      <c r="T797" s="2"/>
      <c r="V797" s="2"/>
      <c r="W797" s="2"/>
      <c r="X797" s="2"/>
    </row>
    <row r="798" spans="18:24" x14ac:dyDescent="0.2">
      <c r="R798" s="2"/>
      <c r="S798" s="2"/>
      <c r="T798" s="2"/>
      <c r="V798" s="2"/>
      <c r="W798" s="2"/>
      <c r="X798" s="2"/>
    </row>
    <row r="799" spans="18:24" x14ac:dyDescent="0.2">
      <c r="R799" s="2"/>
      <c r="S799" s="2"/>
      <c r="T799" s="2"/>
      <c r="V799" s="2"/>
      <c r="W799" s="2"/>
      <c r="X799" s="2"/>
    </row>
    <row r="800" spans="18:24" x14ac:dyDescent="0.2">
      <c r="R800" s="2"/>
      <c r="S800" s="2"/>
      <c r="T800" s="2"/>
      <c r="V800" s="2"/>
      <c r="W800" s="2"/>
      <c r="X800" s="2"/>
    </row>
    <row r="801" spans="18:24" x14ac:dyDescent="0.2">
      <c r="R801" s="2"/>
      <c r="S801" s="2"/>
      <c r="T801" s="2"/>
      <c r="V801" s="2"/>
      <c r="W801" s="2"/>
      <c r="X801" s="2"/>
    </row>
    <row r="802" spans="18:24" x14ac:dyDescent="0.2">
      <c r="R802" s="2"/>
      <c r="S802" s="2"/>
      <c r="T802" s="2"/>
      <c r="V802" s="2"/>
      <c r="W802" s="2"/>
      <c r="X802" s="2"/>
    </row>
    <row r="803" spans="18:24" x14ac:dyDescent="0.2">
      <c r="R803" s="2"/>
      <c r="S803" s="2"/>
      <c r="T803" s="2"/>
      <c r="V803" s="2"/>
      <c r="W803" s="2"/>
      <c r="X803" s="2"/>
    </row>
    <row r="804" spans="18:24" x14ac:dyDescent="0.2">
      <c r="R804" s="2"/>
      <c r="S804" s="2"/>
      <c r="T804" s="2"/>
      <c r="V804" s="2"/>
      <c r="W804" s="2"/>
      <c r="X804" s="2"/>
    </row>
    <row r="805" spans="18:24" x14ac:dyDescent="0.2">
      <c r="R805" s="2"/>
      <c r="S805" s="2"/>
      <c r="T805" s="2"/>
      <c r="V805" s="2"/>
      <c r="W805" s="2"/>
      <c r="X805" s="2"/>
    </row>
    <row r="806" spans="18:24" x14ac:dyDescent="0.2">
      <c r="R806" s="2"/>
      <c r="S806" s="2"/>
      <c r="T806" s="2"/>
      <c r="V806" s="2"/>
      <c r="W806" s="2"/>
      <c r="X806" s="2"/>
    </row>
    <row r="807" spans="18:24" x14ac:dyDescent="0.2">
      <c r="R807" s="2"/>
      <c r="S807" s="2"/>
      <c r="T807" s="2"/>
      <c r="V807" s="2"/>
      <c r="W807" s="2"/>
      <c r="X807" s="2"/>
    </row>
    <row r="808" spans="18:24" x14ac:dyDescent="0.2">
      <c r="R808" s="2"/>
      <c r="S808" s="2"/>
      <c r="T808" s="2"/>
      <c r="V808" s="2"/>
      <c r="W808" s="2"/>
      <c r="X808" s="2"/>
    </row>
    <row r="809" spans="18:24" x14ac:dyDescent="0.2">
      <c r="R809" s="2"/>
      <c r="S809" s="2"/>
      <c r="T809" s="2"/>
      <c r="V809" s="2"/>
      <c r="W809" s="2"/>
      <c r="X809" s="2"/>
    </row>
    <row r="810" spans="18:24" x14ac:dyDescent="0.2">
      <c r="R810" s="2"/>
      <c r="S810" s="2"/>
      <c r="T810" s="2"/>
      <c r="V810" s="2"/>
      <c r="W810" s="2"/>
      <c r="X810" s="2"/>
    </row>
    <row r="811" spans="18:24" x14ac:dyDescent="0.2">
      <c r="R811" s="2"/>
      <c r="S811" s="2"/>
      <c r="T811" s="2"/>
      <c r="V811" s="2"/>
      <c r="W811" s="2"/>
      <c r="X811" s="2"/>
    </row>
    <row r="812" spans="18:24" x14ac:dyDescent="0.2">
      <c r="R812" s="2"/>
      <c r="S812" s="2"/>
      <c r="T812" s="2"/>
      <c r="V812" s="2"/>
      <c r="W812" s="2"/>
      <c r="X812" s="2"/>
    </row>
    <row r="813" spans="18:24" x14ac:dyDescent="0.2">
      <c r="R813" s="2"/>
      <c r="S813" s="2"/>
      <c r="T813" s="2"/>
      <c r="V813" s="2"/>
      <c r="W813" s="2"/>
      <c r="X813" s="2"/>
    </row>
    <row r="814" spans="18:24" x14ac:dyDescent="0.2">
      <c r="R814" s="2"/>
      <c r="S814" s="2"/>
      <c r="T814" s="2"/>
      <c r="V814" s="2"/>
      <c r="W814" s="2"/>
      <c r="X814" s="2"/>
    </row>
    <row r="815" spans="18:24" x14ac:dyDescent="0.2">
      <c r="R815" s="2"/>
      <c r="S815" s="2"/>
      <c r="T815" s="2"/>
      <c r="V815" s="2"/>
      <c r="W815" s="2"/>
      <c r="X815" s="2"/>
    </row>
    <row r="816" spans="18:24" x14ac:dyDescent="0.2">
      <c r="R816" s="2"/>
      <c r="S816" s="2"/>
      <c r="T816" s="2"/>
      <c r="V816" s="2"/>
      <c r="W816" s="2"/>
      <c r="X816" s="2"/>
    </row>
    <row r="817" spans="18:24" x14ac:dyDescent="0.2">
      <c r="R817" s="2"/>
      <c r="S817" s="2"/>
      <c r="T817" s="2"/>
      <c r="V817" s="2"/>
      <c r="W817" s="2"/>
      <c r="X817" s="2"/>
    </row>
    <row r="818" spans="18:24" x14ac:dyDescent="0.2">
      <c r="R818" s="2"/>
      <c r="S818" s="2"/>
      <c r="T818" s="2"/>
      <c r="V818" s="2"/>
      <c r="W818" s="2"/>
      <c r="X818" s="2"/>
    </row>
    <row r="819" spans="18:24" x14ac:dyDescent="0.2">
      <c r="R819" s="2"/>
      <c r="S819" s="2"/>
      <c r="T819" s="2"/>
      <c r="V819" s="2"/>
      <c r="W819" s="2"/>
      <c r="X819" s="2"/>
    </row>
    <row r="820" spans="18:24" x14ac:dyDescent="0.2">
      <c r="R820" s="2"/>
      <c r="S820" s="2"/>
      <c r="T820" s="2"/>
      <c r="V820" s="2"/>
      <c r="W820" s="2"/>
      <c r="X820" s="2"/>
    </row>
    <row r="821" spans="18:24" x14ac:dyDescent="0.2">
      <c r="R821" s="2"/>
      <c r="S821" s="2"/>
      <c r="T821" s="2"/>
      <c r="V821" s="2"/>
      <c r="W821" s="2"/>
      <c r="X821" s="2"/>
    </row>
    <row r="822" spans="18:24" x14ac:dyDescent="0.2">
      <c r="R822" s="2"/>
      <c r="S822" s="2"/>
      <c r="T822" s="2"/>
      <c r="V822" s="2"/>
      <c r="W822" s="2"/>
      <c r="X822" s="2"/>
    </row>
    <row r="823" spans="18:24" x14ac:dyDescent="0.2">
      <c r="R823" s="2"/>
      <c r="S823" s="2"/>
      <c r="T823" s="2"/>
      <c r="V823" s="2"/>
      <c r="W823" s="2"/>
      <c r="X823" s="2"/>
    </row>
    <row r="824" spans="18:24" x14ac:dyDescent="0.2">
      <c r="R824" s="2"/>
      <c r="S824" s="2"/>
      <c r="T824" s="2"/>
      <c r="V824" s="2"/>
      <c r="W824" s="2"/>
      <c r="X824" s="2"/>
    </row>
    <row r="825" spans="18:24" x14ac:dyDescent="0.2">
      <c r="R825" s="2"/>
      <c r="S825" s="2"/>
      <c r="T825" s="2"/>
      <c r="V825" s="2"/>
      <c r="W825" s="2"/>
      <c r="X825" s="2"/>
    </row>
    <row r="826" spans="18:24" x14ac:dyDescent="0.2">
      <c r="R826" s="2"/>
      <c r="S826" s="2"/>
      <c r="T826" s="2"/>
      <c r="V826" s="2"/>
      <c r="W826" s="2"/>
      <c r="X826" s="2"/>
    </row>
    <row r="827" spans="18:24" x14ac:dyDescent="0.2">
      <c r="R827" s="2"/>
      <c r="S827" s="2"/>
      <c r="T827" s="2"/>
      <c r="V827" s="2"/>
      <c r="W827" s="2"/>
      <c r="X827" s="2"/>
    </row>
    <row r="828" spans="18:24" x14ac:dyDescent="0.2">
      <c r="R828" s="2"/>
      <c r="S828" s="2"/>
      <c r="T828" s="2"/>
      <c r="V828" s="2"/>
      <c r="W828" s="2"/>
      <c r="X828" s="2"/>
    </row>
    <row r="829" spans="18:24" x14ac:dyDescent="0.2">
      <c r="R829" s="2"/>
      <c r="S829" s="2"/>
      <c r="T829" s="2"/>
      <c r="V829" s="2"/>
      <c r="W829" s="2"/>
      <c r="X829" s="2"/>
    </row>
    <row r="830" spans="18:24" x14ac:dyDescent="0.2">
      <c r="R830" s="2"/>
      <c r="S830" s="2"/>
      <c r="T830" s="2"/>
      <c r="V830" s="2"/>
      <c r="W830" s="2"/>
      <c r="X830" s="2"/>
    </row>
    <row r="831" spans="18:24" x14ac:dyDescent="0.2">
      <c r="R831" s="2"/>
      <c r="S831" s="2"/>
      <c r="T831" s="2"/>
      <c r="V831" s="2"/>
      <c r="W831" s="2"/>
      <c r="X831" s="2"/>
    </row>
    <row r="832" spans="18:24" x14ac:dyDescent="0.2">
      <c r="R832" s="2"/>
      <c r="S832" s="2"/>
      <c r="T832" s="2"/>
      <c r="V832" s="2"/>
      <c r="W832" s="2"/>
      <c r="X832" s="2"/>
    </row>
    <row r="833" spans="18:24" x14ac:dyDescent="0.2">
      <c r="R833" s="2"/>
      <c r="S833" s="2"/>
      <c r="T833" s="2"/>
      <c r="V833" s="2"/>
      <c r="W833" s="2"/>
      <c r="X833" s="2"/>
    </row>
    <row r="834" spans="18:24" x14ac:dyDescent="0.2">
      <c r="R834" s="2"/>
      <c r="S834" s="2"/>
      <c r="T834" s="2"/>
      <c r="V834" s="2"/>
      <c r="W834" s="2"/>
      <c r="X834" s="2"/>
    </row>
    <row r="835" spans="18:24" x14ac:dyDescent="0.2">
      <c r="R835" s="2"/>
      <c r="S835" s="2"/>
      <c r="T835" s="2"/>
      <c r="V835" s="2"/>
      <c r="W835" s="2"/>
      <c r="X835" s="2"/>
    </row>
    <row r="836" spans="18:24" x14ac:dyDescent="0.2">
      <c r="R836" s="2"/>
      <c r="S836" s="2"/>
      <c r="T836" s="2"/>
      <c r="V836" s="2"/>
      <c r="W836" s="2"/>
      <c r="X836" s="2"/>
    </row>
    <row r="837" spans="18:24" x14ac:dyDescent="0.2">
      <c r="R837" s="2"/>
      <c r="S837" s="2"/>
      <c r="T837" s="2"/>
      <c r="V837" s="2"/>
      <c r="W837" s="2"/>
      <c r="X837" s="2"/>
    </row>
    <row r="838" spans="18:24" x14ac:dyDescent="0.2">
      <c r="R838" s="2"/>
      <c r="S838" s="2"/>
      <c r="T838" s="2"/>
      <c r="V838" s="2"/>
      <c r="W838" s="2"/>
      <c r="X838" s="2"/>
    </row>
    <row r="839" spans="18:24" x14ac:dyDescent="0.2">
      <c r="R839" s="2"/>
      <c r="S839" s="2"/>
      <c r="T839" s="2"/>
      <c r="V839" s="2"/>
      <c r="W839" s="2"/>
      <c r="X839" s="2"/>
    </row>
    <row r="840" spans="18:24" x14ac:dyDescent="0.2">
      <c r="R840" s="2"/>
      <c r="S840" s="2"/>
      <c r="T840" s="2"/>
      <c r="V840" s="2"/>
      <c r="W840" s="2"/>
      <c r="X840" s="2"/>
    </row>
    <row r="841" spans="18:24" x14ac:dyDescent="0.2">
      <c r="R841" s="2"/>
      <c r="S841" s="2"/>
      <c r="T841" s="2"/>
      <c r="V841" s="2"/>
      <c r="W841" s="2"/>
      <c r="X841" s="2"/>
    </row>
    <row r="842" spans="18:24" x14ac:dyDescent="0.2">
      <c r="R842" s="2"/>
      <c r="S842" s="2"/>
      <c r="T842" s="2"/>
      <c r="V842" s="2"/>
      <c r="W842" s="2"/>
      <c r="X842" s="2"/>
    </row>
    <row r="843" spans="18:24" x14ac:dyDescent="0.2">
      <c r="R843" s="2"/>
      <c r="S843" s="2"/>
      <c r="T843" s="2"/>
      <c r="V843" s="2"/>
      <c r="W843" s="2"/>
      <c r="X843" s="2"/>
    </row>
    <row r="844" spans="18:24" x14ac:dyDescent="0.2">
      <c r="R844" s="2"/>
      <c r="S844" s="2"/>
      <c r="T844" s="2"/>
      <c r="V844" s="2"/>
      <c r="W844" s="2"/>
      <c r="X844" s="2"/>
    </row>
    <row r="845" spans="18:24" x14ac:dyDescent="0.2">
      <c r="R845" s="2"/>
      <c r="S845" s="2"/>
      <c r="T845" s="2"/>
      <c r="V845" s="2"/>
      <c r="W845" s="2"/>
      <c r="X845" s="2"/>
    </row>
    <row r="846" spans="18:24" x14ac:dyDescent="0.2">
      <c r="R846" s="2"/>
      <c r="S846" s="2"/>
      <c r="T846" s="2"/>
      <c r="V846" s="2"/>
      <c r="W846" s="2"/>
      <c r="X846" s="2"/>
    </row>
    <row r="847" spans="18:24" x14ac:dyDescent="0.2">
      <c r="R847" s="2"/>
      <c r="S847" s="2"/>
      <c r="T847" s="2"/>
      <c r="V847" s="2"/>
      <c r="W847" s="2"/>
      <c r="X847" s="2"/>
    </row>
    <row r="848" spans="18:24" x14ac:dyDescent="0.2">
      <c r="R848" s="2"/>
      <c r="S848" s="2"/>
      <c r="T848" s="2"/>
      <c r="V848" s="2"/>
      <c r="W848" s="2"/>
      <c r="X848" s="2"/>
    </row>
    <row r="849" spans="18:24" x14ac:dyDescent="0.2">
      <c r="R849" s="2"/>
      <c r="S849" s="2"/>
      <c r="T849" s="2"/>
      <c r="V849" s="2"/>
      <c r="W849" s="2"/>
      <c r="X849" s="2"/>
    </row>
    <row r="850" spans="18:24" x14ac:dyDescent="0.2">
      <c r="R850" s="2"/>
      <c r="S850" s="2"/>
      <c r="T850" s="2"/>
      <c r="V850" s="2"/>
      <c r="W850" s="2"/>
      <c r="X850" s="2"/>
    </row>
    <row r="851" spans="18:24" x14ac:dyDescent="0.2">
      <c r="R851" s="2"/>
      <c r="S851" s="2"/>
      <c r="T851" s="2"/>
      <c r="V851" s="2"/>
      <c r="W851" s="2"/>
      <c r="X851" s="2"/>
    </row>
    <row r="852" spans="18:24" x14ac:dyDescent="0.2">
      <c r="R852" s="2"/>
      <c r="S852" s="2"/>
      <c r="T852" s="2"/>
      <c r="V852" s="2"/>
      <c r="W852" s="2"/>
      <c r="X852" s="2"/>
    </row>
    <row r="853" spans="18:24" x14ac:dyDescent="0.2">
      <c r="R853" s="2"/>
      <c r="S853" s="2"/>
      <c r="T853" s="2"/>
      <c r="V853" s="2"/>
      <c r="W853" s="2"/>
      <c r="X853" s="2"/>
    </row>
    <row r="854" spans="18:24" x14ac:dyDescent="0.2">
      <c r="R854" s="2"/>
      <c r="S854" s="2"/>
      <c r="T854" s="2"/>
      <c r="V854" s="2"/>
      <c r="W854" s="2"/>
      <c r="X854" s="2"/>
    </row>
    <row r="855" spans="18:24" x14ac:dyDescent="0.2">
      <c r="R855" s="2"/>
      <c r="S855" s="2"/>
      <c r="T855" s="2"/>
      <c r="V855" s="2"/>
      <c r="W855" s="2"/>
      <c r="X855" s="2"/>
    </row>
    <row r="856" spans="18:24" x14ac:dyDescent="0.2">
      <c r="R856" s="2"/>
      <c r="S856" s="2"/>
      <c r="T856" s="2"/>
      <c r="V856" s="2"/>
      <c r="W856" s="2"/>
      <c r="X856" s="2"/>
    </row>
    <row r="857" spans="18:24" x14ac:dyDescent="0.2">
      <c r="R857" s="2"/>
      <c r="S857" s="2"/>
      <c r="T857" s="2"/>
      <c r="V857" s="2"/>
      <c r="W857" s="2"/>
      <c r="X857" s="2"/>
    </row>
    <row r="858" spans="18:24" x14ac:dyDescent="0.2">
      <c r="R858" s="2"/>
      <c r="S858" s="2"/>
      <c r="T858" s="2"/>
      <c r="V858" s="2"/>
      <c r="W858" s="2"/>
      <c r="X858" s="2"/>
    </row>
    <row r="859" spans="18:24" x14ac:dyDescent="0.2">
      <c r="R859" s="2"/>
      <c r="S859" s="2"/>
      <c r="T859" s="2"/>
      <c r="V859" s="2"/>
      <c r="W859" s="2"/>
      <c r="X859" s="2"/>
    </row>
    <row r="860" spans="18:24" x14ac:dyDescent="0.2">
      <c r="R860" s="2"/>
      <c r="S860" s="2"/>
      <c r="T860" s="2"/>
      <c r="V860" s="2"/>
      <c r="W860" s="2"/>
      <c r="X860" s="2"/>
    </row>
    <row r="861" spans="18:24" x14ac:dyDescent="0.2">
      <c r="R861" s="2"/>
      <c r="S861" s="2"/>
      <c r="T861" s="2"/>
      <c r="V861" s="2"/>
      <c r="W861" s="2"/>
      <c r="X861" s="2"/>
    </row>
    <row r="862" spans="18:24" x14ac:dyDescent="0.2">
      <c r="R862" s="2"/>
      <c r="S862" s="2"/>
      <c r="T862" s="2"/>
      <c r="V862" s="2"/>
      <c r="W862" s="2"/>
      <c r="X862" s="2"/>
    </row>
    <row r="863" spans="18:24" x14ac:dyDescent="0.2">
      <c r="R863" s="2"/>
      <c r="S863" s="2"/>
      <c r="T863" s="2"/>
      <c r="V863" s="2"/>
      <c r="W863" s="2"/>
      <c r="X863" s="2"/>
    </row>
    <row r="864" spans="18:24" x14ac:dyDescent="0.2">
      <c r="R864" s="2"/>
      <c r="S864" s="2"/>
      <c r="T864" s="2"/>
      <c r="V864" s="2"/>
      <c r="W864" s="2"/>
      <c r="X864" s="2"/>
    </row>
    <row r="865" spans="18:24" x14ac:dyDescent="0.2">
      <c r="R865" s="2"/>
      <c r="S865" s="2"/>
      <c r="T865" s="2"/>
      <c r="V865" s="2"/>
      <c r="W865" s="2"/>
      <c r="X865" s="2"/>
    </row>
    <row r="866" spans="18:24" x14ac:dyDescent="0.2">
      <c r="R866" s="2"/>
      <c r="S866" s="2"/>
      <c r="T866" s="2"/>
      <c r="V866" s="2"/>
      <c r="W866" s="2"/>
      <c r="X866" s="2"/>
    </row>
    <row r="867" spans="18:24" x14ac:dyDescent="0.2">
      <c r="R867" s="2"/>
      <c r="S867" s="2"/>
      <c r="T867" s="2"/>
      <c r="V867" s="2"/>
      <c r="W867" s="2"/>
      <c r="X867" s="2"/>
    </row>
    <row r="868" spans="18:24" x14ac:dyDescent="0.2">
      <c r="R868" s="2"/>
      <c r="S868" s="2"/>
      <c r="T868" s="2"/>
      <c r="V868" s="2"/>
      <c r="W868" s="2"/>
      <c r="X868" s="2"/>
    </row>
    <row r="869" spans="18:24" x14ac:dyDescent="0.2">
      <c r="R869" s="2"/>
      <c r="S869" s="2"/>
      <c r="T869" s="2"/>
      <c r="V869" s="2"/>
      <c r="W869" s="2"/>
      <c r="X869" s="2"/>
    </row>
    <row r="870" spans="18:24" x14ac:dyDescent="0.2">
      <c r="R870" s="2"/>
      <c r="S870" s="2"/>
      <c r="T870" s="2"/>
      <c r="V870" s="2"/>
      <c r="W870" s="2"/>
      <c r="X870" s="2"/>
    </row>
    <row r="871" spans="18:24" x14ac:dyDescent="0.2">
      <c r="R871" s="2"/>
      <c r="S871" s="2"/>
      <c r="T871" s="2"/>
      <c r="V871" s="2"/>
      <c r="W871" s="2"/>
      <c r="X871" s="2"/>
    </row>
    <row r="872" spans="18:24" x14ac:dyDescent="0.2">
      <c r="R872" s="2"/>
      <c r="S872" s="2"/>
      <c r="T872" s="2"/>
      <c r="V872" s="2"/>
      <c r="W872" s="2"/>
      <c r="X872" s="2"/>
    </row>
    <row r="873" spans="18:24" x14ac:dyDescent="0.2">
      <c r="R873" s="2"/>
      <c r="S873" s="2"/>
      <c r="T873" s="2"/>
      <c r="V873" s="2"/>
      <c r="W873" s="2"/>
      <c r="X873" s="2"/>
    </row>
    <row r="874" spans="18:24" x14ac:dyDescent="0.2">
      <c r="R874" s="2"/>
      <c r="S874" s="2"/>
      <c r="T874" s="2"/>
      <c r="V874" s="2"/>
      <c r="W874" s="2"/>
      <c r="X874" s="2"/>
    </row>
    <row r="875" spans="18:24" x14ac:dyDescent="0.2">
      <c r="R875" s="2"/>
      <c r="S875" s="2"/>
      <c r="T875" s="2"/>
      <c r="V875" s="2"/>
      <c r="W875" s="2"/>
      <c r="X875" s="2"/>
    </row>
    <row r="876" spans="18:24" x14ac:dyDescent="0.2">
      <c r="R876" s="2"/>
      <c r="S876" s="2"/>
      <c r="T876" s="2"/>
      <c r="V876" s="2"/>
      <c r="W876" s="2"/>
      <c r="X876" s="2"/>
    </row>
    <row r="877" spans="18:24" x14ac:dyDescent="0.2">
      <c r="R877" s="2"/>
      <c r="S877" s="2"/>
      <c r="T877" s="2"/>
      <c r="V877" s="2"/>
      <c r="W877" s="2"/>
      <c r="X877" s="2"/>
    </row>
    <row r="878" spans="18:24" x14ac:dyDescent="0.2">
      <c r="R878" s="2"/>
      <c r="S878" s="2"/>
      <c r="T878" s="2"/>
      <c r="V878" s="2"/>
      <c r="W878" s="2"/>
      <c r="X878" s="2"/>
    </row>
    <row r="879" spans="18:24" x14ac:dyDescent="0.2">
      <c r="R879" s="2"/>
      <c r="S879" s="2"/>
      <c r="T879" s="2"/>
      <c r="V879" s="2"/>
      <c r="W879" s="2"/>
      <c r="X879" s="2"/>
    </row>
    <row r="880" spans="18:24" x14ac:dyDescent="0.2">
      <c r="R880" s="2"/>
      <c r="S880" s="2"/>
      <c r="T880" s="2"/>
      <c r="V880" s="2"/>
      <c r="W880" s="2"/>
      <c r="X880" s="2"/>
    </row>
    <row r="881" spans="18:24" x14ac:dyDescent="0.2">
      <c r="R881" s="2"/>
      <c r="S881" s="2"/>
      <c r="T881" s="2"/>
      <c r="V881" s="2"/>
      <c r="W881" s="2"/>
      <c r="X881" s="2"/>
    </row>
    <row r="882" spans="18:24" x14ac:dyDescent="0.2">
      <c r="R882" s="2"/>
      <c r="S882" s="2"/>
      <c r="T882" s="2"/>
      <c r="V882" s="2"/>
      <c r="W882" s="2"/>
      <c r="X882" s="2"/>
    </row>
    <row r="883" spans="18:24" x14ac:dyDescent="0.2">
      <c r="R883" s="2"/>
      <c r="S883" s="2"/>
      <c r="T883" s="2"/>
      <c r="V883" s="2"/>
      <c r="W883" s="2"/>
      <c r="X883" s="2"/>
    </row>
    <row r="884" spans="18:24" x14ac:dyDescent="0.2">
      <c r="R884" s="2"/>
      <c r="S884" s="2"/>
      <c r="T884" s="2"/>
      <c r="V884" s="2"/>
      <c r="W884" s="2"/>
      <c r="X884" s="2"/>
    </row>
    <row r="885" spans="18:24" x14ac:dyDescent="0.2">
      <c r="R885" s="2"/>
      <c r="S885" s="2"/>
      <c r="T885" s="2"/>
      <c r="V885" s="2"/>
      <c r="W885" s="2"/>
      <c r="X885" s="2"/>
    </row>
    <row r="886" spans="18:24" x14ac:dyDescent="0.2">
      <c r="R886" s="2"/>
      <c r="S886" s="2"/>
      <c r="T886" s="2"/>
      <c r="V886" s="2"/>
      <c r="W886" s="2"/>
      <c r="X886" s="2"/>
    </row>
    <row r="887" spans="18:24" x14ac:dyDescent="0.2">
      <c r="R887" s="2"/>
      <c r="S887" s="2"/>
      <c r="T887" s="2"/>
      <c r="V887" s="2"/>
      <c r="W887" s="2"/>
      <c r="X887" s="2"/>
    </row>
    <row r="888" spans="18:24" x14ac:dyDescent="0.2">
      <c r="R888" s="2"/>
      <c r="S888" s="2"/>
      <c r="T888" s="2"/>
      <c r="V888" s="2"/>
      <c r="W888" s="2"/>
      <c r="X888" s="2"/>
    </row>
    <row r="889" spans="18:24" x14ac:dyDescent="0.2">
      <c r="R889" s="2"/>
      <c r="S889" s="2"/>
      <c r="T889" s="2"/>
      <c r="V889" s="2"/>
      <c r="W889" s="2"/>
      <c r="X889" s="2"/>
    </row>
    <row r="890" spans="18:24" x14ac:dyDescent="0.2">
      <c r="R890" s="2"/>
      <c r="S890" s="2"/>
      <c r="T890" s="2"/>
      <c r="V890" s="2"/>
      <c r="W890" s="2"/>
      <c r="X890" s="2"/>
    </row>
    <row r="891" spans="18:24" x14ac:dyDescent="0.2">
      <c r="R891" s="2"/>
      <c r="S891" s="2"/>
      <c r="T891" s="2"/>
      <c r="V891" s="2"/>
      <c r="W891" s="2"/>
      <c r="X891" s="2"/>
    </row>
    <row r="892" spans="18:24" x14ac:dyDescent="0.2">
      <c r="R892" s="2"/>
      <c r="S892" s="2"/>
      <c r="T892" s="2"/>
      <c r="V892" s="2"/>
      <c r="W892" s="2"/>
      <c r="X892" s="2"/>
    </row>
    <row r="893" spans="18:24" x14ac:dyDescent="0.2">
      <c r="R893" s="2"/>
      <c r="S893" s="2"/>
      <c r="T893" s="2"/>
      <c r="V893" s="2"/>
      <c r="W893" s="2"/>
      <c r="X893" s="2"/>
    </row>
    <row r="894" spans="18:24" x14ac:dyDescent="0.2">
      <c r="R894" s="2"/>
      <c r="S894" s="2"/>
      <c r="T894" s="2"/>
      <c r="V894" s="2"/>
      <c r="W894" s="2"/>
      <c r="X894" s="2"/>
    </row>
    <row r="895" spans="18:24" x14ac:dyDescent="0.2">
      <c r="R895" s="2"/>
      <c r="S895" s="2"/>
      <c r="T895" s="2"/>
      <c r="V895" s="2"/>
      <c r="W895" s="2"/>
      <c r="X895" s="2"/>
    </row>
    <row r="896" spans="18:24" x14ac:dyDescent="0.2">
      <c r="R896" s="2"/>
      <c r="S896" s="2"/>
      <c r="T896" s="2"/>
      <c r="V896" s="2"/>
      <c r="W896" s="2"/>
      <c r="X896" s="2"/>
    </row>
    <row r="897" spans="18:24" x14ac:dyDescent="0.2">
      <c r="R897" s="2"/>
      <c r="S897" s="2"/>
      <c r="T897" s="2"/>
      <c r="V897" s="2"/>
      <c r="W897" s="2"/>
      <c r="X897" s="2"/>
    </row>
    <row r="898" spans="18:24" x14ac:dyDescent="0.2">
      <c r="R898" s="2"/>
      <c r="S898" s="2"/>
      <c r="T898" s="2"/>
      <c r="V898" s="2"/>
      <c r="W898" s="2"/>
      <c r="X898" s="2"/>
    </row>
    <row r="899" spans="18:24" x14ac:dyDescent="0.2">
      <c r="R899" s="2"/>
      <c r="S899" s="2"/>
      <c r="T899" s="2"/>
      <c r="V899" s="2"/>
      <c r="W899" s="2"/>
      <c r="X899" s="2"/>
    </row>
    <row r="900" spans="18:24" x14ac:dyDescent="0.2">
      <c r="R900" s="2"/>
      <c r="S900" s="2"/>
      <c r="T900" s="2"/>
      <c r="V900" s="2"/>
      <c r="W900" s="2"/>
      <c r="X900" s="2"/>
    </row>
    <row r="901" spans="18:24" x14ac:dyDescent="0.2">
      <c r="R901" s="2"/>
      <c r="S901" s="2"/>
      <c r="T901" s="2"/>
      <c r="V901" s="2"/>
      <c r="W901" s="2"/>
      <c r="X901" s="2"/>
    </row>
    <row r="902" spans="18:24" x14ac:dyDescent="0.2">
      <c r="R902" s="2"/>
      <c r="S902" s="2"/>
      <c r="T902" s="2"/>
      <c r="V902" s="2"/>
      <c r="W902" s="2"/>
      <c r="X902" s="2"/>
    </row>
    <row r="903" spans="18:24" x14ac:dyDescent="0.2">
      <c r="R903" s="2"/>
      <c r="S903" s="2"/>
      <c r="T903" s="2"/>
      <c r="V903" s="2"/>
      <c r="W903" s="2"/>
      <c r="X903" s="2"/>
    </row>
    <row r="904" spans="18:24" x14ac:dyDescent="0.2">
      <c r="R904" s="2"/>
      <c r="S904" s="2"/>
      <c r="T904" s="2"/>
      <c r="V904" s="2"/>
      <c r="W904" s="2"/>
      <c r="X904" s="2"/>
    </row>
    <row r="905" spans="18:24" x14ac:dyDescent="0.2">
      <c r="R905" s="2"/>
      <c r="S905" s="2"/>
      <c r="T905" s="2"/>
      <c r="V905" s="2"/>
      <c r="W905" s="2"/>
      <c r="X905" s="2"/>
    </row>
    <row r="906" spans="18:24" x14ac:dyDescent="0.2">
      <c r="R906" s="2"/>
      <c r="S906" s="2"/>
      <c r="T906" s="2"/>
      <c r="V906" s="2"/>
      <c r="W906" s="2"/>
      <c r="X906" s="2"/>
    </row>
    <row r="907" spans="18:24" x14ac:dyDescent="0.2">
      <c r="R907" s="2"/>
      <c r="S907" s="2"/>
      <c r="T907" s="2"/>
      <c r="V907" s="2"/>
      <c r="W907" s="2"/>
      <c r="X907" s="2"/>
    </row>
    <row r="908" spans="18:24" x14ac:dyDescent="0.2">
      <c r="R908" s="2"/>
      <c r="S908" s="2"/>
      <c r="T908" s="2"/>
      <c r="V908" s="2"/>
      <c r="W908" s="2"/>
      <c r="X908" s="2"/>
    </row>
    <row r="909" spans="18:24" x14ac:dyDescent="0.2">
      <c r="R909" s="2"/>
      <c r="S909" s="2"/>
      <c r="T909" s="2"/>
      <c r="V909" s="2"/>
      <c r="W909" s="2"/>
      <c r="X909" s="2"/>
    </row>
    <row r="910" spans="18:24" x14ac:dyDescent="0.2">
      <c r="R910" s="2"/>
      <c r="S910" s="2"/>
      <c r="T910" s="2"/>
      <c r="V910" s="2"/>
      <c r="W910" s="2"/>
      <c r="X910" s="2"/>
    </row>
    <row r="911" spans="18:24" x14ac:dyDescent="0.2">
      <c r="R911" s="2"/>
      <c r="S911" s="2"/>
      <c r="T911" s="2"/>
      <c r="V911" s="2"/>
      <c r="W911" s="2"/>
      <c r="X911" s="2"/>
    </row>
    <row r="912" spans="18:24" x14ac:dyDescent="0.2">
      <c r="R912" s="2"/>
      <c r="S912" s="2"/>
      <c r="T912" s="2"/>
      <c r="V912" s="2"/>
      <c r="W912" s="2"/>
      <c r="X912" s="2"/>
    </row>
    <row r="913" spans="18:24" x14ac:dyDescent="0.2">
      <c r="R913" s="2"/>
      <c r="S913" s="2"/>
      <c r="T913" s="2"/>
      <c r="V913" s="2"/>
      <c r="W913" s="2"/>
      <c r="X913" s="2"/>
    </row>
    <row r="914" spans="18:24" x14ac:dyDescent="0.2">
      <c r="R914" s="2"/>
      <c r="S914" s="2"/>
      <c r="T914" s="2"/>
      <c r="V914" s="2"/>
      <c r="W914" s="2"/>
      <c r="X914" s="2"/>
    </row>
    <row r="915" spans="18:24" x14ac:dyDescent="0.2">
      <c r="R915" s="2"/>
      <c r="S915" s="2"/>
      <c r="T915" s="2"/>
      <c r="V915" s="2"/>
      <c r="W915" s="2"/>
      <c r="X915" s="2"/>
    </row>
    <row r="916" spans="18:24" x14ac:dyDescent="0.2">
      <c r="R916" s="2"/>
      <c r="S916" s="2"/>
      <c r="T916" s="2"/>
      <c r="V916" s="2"/>
      <c r="W916" s="2"/>
      <c r="X916" s="2"/>
    </row>
    <row r="917" spans="18:24" x14ac:dyDescent="0.2">
      <c r="R917" s="2"/>
      <c r="S917" s="2"/>
      <c r="T917" s="2"/>
      <c r="V917" s="2"/>
      <c r="W917" s="2"/>
      <c r="X917" s="2"/>
    </row>
    <row r="918" spans="18:24" x14ac:dyDescent="0.2">
      <c r="R918" s="2"/>
      <c r="S918" s="2"/>
      <c r="T918" s="2"/>
      <c r="V918" s="2"/>
      <c r="W918" s="2"/>
      <c r="X918" s="2"/>
    </row>
    <row r="919" spans="18:24" x14ac:dyDescent="0.2">
      <c r="R919" s="2"/>
      <c r="S919" s="2"/>
      <c r="T919" s="2"/>
      <c r="V919" s="2"/>
      <c r="W919" s="2"/>
      <c r="X919" s="2"/>
    </row>
    <row r="920" spans="18:24" x14ac:dyDescent="0.2">
      <c r="R920" s="2"/>
      <c r="S920" s="2"/>
      <c r="T920" s="2"/>
      <c r="V920" s="2"/>
      <c r="W920" s="2"/>
      <c r="X920" s="2"/>
    </row>
    <row r="921" spans="18:24" x14ac:dyDescent="0.2">
      <c r="R921" s="2"/>
      <c r="S921" s="2"/>
      <c r="T921" s="2"/>
      <c r="V921" s="2"/>
      <c r="W921" s="2"/>
      <c r="X921" s="2"/>
    </row>
    <row r="922" spans="18:24" x14ac:dyDescent="0.2">
      <c r="R922" s="2"/>
      <c r="S922" s="2"/>
      <c r="T922" s="2"/>
      <c r="V922" s="2"/>
      <c r="W922" s="2"/>
      <c r="X922" s="2"/>
    </row>
    <row r="923" spans="18:24" x14ac:dyDescent="0.2">
      <c r="R923" s="2"/>
      <c r="S923" s="2"/>
      <c r="T923" s="2"/>
      <c r="V923" s="2"/>
      <c r="W923" s="2"/>
      <c r="X923" s="2"/>
    </row>
    <row r="924" spans="18:24" x14ac:dyDescent="0.2">
      <c r="R924" s="2"/>
      <c r="S924" s="2"/>
      <c r="T924" s="2"/>
      <c r="V924" s="2"/>
      <c r="W924" s="2"/>
      <c r="X924" s="2"/>
    </row>
    <row r="925" spans="18:24" x14ac:dyDescent="0.2">
      <c r="R925" s="2"/>
      <c r="S925" s="2"/>
      <c r="T925" s="2"/>
      <c r="V925" s="2"/>
      <c r="W925" s="2"/>
      <c r="X925" s="2"/>
    </row>
    <row r="926" spans="18:24" x14ac:dyDescent="0.2">
      <c r="R926" s="2"/>
      <c r="S926" s="2"/>
      <c r="T926" s="2"/>
      <c r="V926" s="2"/>
      <c r="W926" s="2"/>
      <c r="X926" s="2"/>
    </row>
    <row r="927" spans="18:24" x14ac:dyDescent="0.2">
      <c r="R927" s="2"/>
      <c r="S927" s="2"/>
      <c r="T927" s="2"/>
      <c r="V927" s="2"/>
      <c r="W927" s="2"/>
      <c r="X927" s="2"/>
    </row>
    <row r="928" spans="18:24" x14ac:dyDescent="0.2">
      <c r="R928" s="2"/>
      <c r="S928" s="2"/>
      <c r="T928" s="2"/>
      <c r="V928" s="2"/>
      <c r="W928" s="2"/>
      <c r="X928" s="2"/>
    </row>
    <row r="929" spans="18:24" x14ac:dyDescent="0.2">
      <c r="R929" s="2"/>
      <c r="S929" s="2"/>
      <c r="T929" s="2"/>
      <c r="V929" s="2"/>
      <c r="W929" s="2"/>
      <c r="X929" s="2"/>
    </row>
    <row r="930" spans="18:24" x14ac:dyDescent="0.2">
      <c r="R930" s="2"/>
      <c r="S930" s="2"/>
      <c r="T930" s="2"/>
      <c r="V930" s="2"/>
      <c r="W930" s="2"/>
      <c r="X930" s="2"/>
    </row>
    <row r="931" spans="18:24" x14ac:dyDescent="0.2">
      <c r="R931" s="2"/>
      <c r="S931" s="2"/>
      <c r="T931" s="2"/>
      <c r="V931" s="2"/>
      <c r="W931" s="2"/>
      <c r="X931" s="2"/>
    </row>
    <row r="932" spans="18:24" x14ac:dyDescent="0.2">
      <c r="R932" s="2"/>
      <c r="S932" s="2"/>
      <c r="T932" s="2"/>
      <c r="V932" s="2"/>
      <c r="W932" s="2"/>
      <c r="X932" s="2"/>
    </row>
    <row r="933" spans="18:24" x14ac:dyDescent="0.2">
      <c r="R933" s="2"/>
      <c r="S933" s="2"/>
      <c r="T933" s="2"/>
      <c r="V933" s="2"/>
      <c r="W933" s="2"/>
      <c r="X933" s="2"/>
    </row>
    <row r="934" spans="18:24" x14ac:dyDescent="0.2">
      <c r="R934" s="2"/>
      <c r="S934" s="2"/>
      <c r="T934" s="2"/>
      <c r="V934" s="2"/>
      <c r="W934" s="2"/>
      <c r="X934" s="2"/>
    </row>
    <row r="935" spans="18:24" x14ac:dyDescent="0.2">
      <c r="R935" s="2"/>
      <c r="S935" s="2"/>
      <c r="T935" s="2"/>
      <c r="V935" s="2"/>
      <c r="W935" s="2"/>
      <c r="X935" s="2"/>
    </row>
    <row r="936" spans="18:24" x14ac:dyDescent="0.2">
      <c r="R936" s="2"/>
      <c r="S936" s="2"/>
      <c r="T936" s="2"/>
      <c r="V936" s="2"/>
      <c r="W936" s="2"/>
      <c r="X936" s="2"/>
    </row>
    <row r="937" spans="18:24" x14ac:dyDescent="0.2">
      <c r="R937" s="2"/>
      <c r="S937" s="2"/>
      <c r="T937" s="2"/>
      <c r="V937" s="2"/>
      <c r="W937" s="2"/>
      <c r="X937" s="2"/>
    </row>
    <row r="938" spans="18:24" x14ac:dyDescent="0.2">
      <c r="R938" s="2"/>
      <c r="S938" s="2"/>
      <c r="T938" s="2"/>
      <c r="V938" s="2"/>
      <c r="W938" s="2"/>
      <c r="X938" s="2"/>
    </row>
    <row r="939" spans="18:24" x14ac:dyDescent="0.2">
      <c r="R939" s="2"/>
      <c r="S939" s="2"/>
      <c r="T939" s="2"/>
      <c r="V939" s="2"/>
      <c r="W939" s="2"/>
      <c r="X939" s="2"/>
    </row>
    <row r="940" spans="18:24" x14ac:dyDescent="0.2">
      <c r="R940" s="2"/>
      <c r="S940" s="2"/>
      <c r="T940" s="2"/>
      <c r="V940" s="2"/>
      <c r="W940" s="2"/>
      <c r="X940" s="2"/>
    </row>
    <row r="941" spans="18:24" x14ac:dyDescent="0.2">
      <c r="R941" s="2"/>
      <c r="S941" s="2"/>
      <c r="T941" s="2"/>
      <c r="V941" s="2"/>
      <c r="W941" s="2"/>
      <c r="X941" s="2"/>
    </row>
    <row r="942" spans="18:24" x14ac:dyDescent="0.2">
      <c r="R942" s="2"/>
      <c r="S942" s="2"/>
      <c r="T942" s="2"/>
      <c r="V942" s="2"/>
      <c r="W942" s="2"/>
      <c r="X942" s="2"/>
    </row>
    <row r="943" spans="18:24" x14ac:dyDescent="0.2">
      <c r="R943" s="2"/>
      <c r="S943" s="2"/>
      <c r="T943" s="2"/>
      <c r="V943" s="2"/>
      <c r="W943" s="2"/>
      <c r="X943" s="2"/>
    </row>
    <row r="944" spans="18:24" x14ac:dyDescent="0.2">
      <c r="R944" s="2"/>
      <c r="S944" s="2"/>
      <c r="T944" s="2"/>
      <c r="V944" s="2"/>
      <c r="W944" s="2"/>
      <c r="X944" s="2"/>
    </row>
    <row r="945" spans="18:24" x14ac:dyDescent="0.2">
      <c r="R945" s="2"/>
      <c r="S945" s="2"/>
      <c r="T945" s="2"/>
      <c r="V945" s="2"/>
      <c r="W945" s="2"/>
      <c r="X945" s="2"/>
    </row>
    <row r="946" spans="18:24" x14ac:dyDescent="0.2">
      <c r="R946" s="2"/>
      <c r="S946" s="2"/>
      <c r="T946" s="2"/>
      <c r="V946" s="2"/>
      <c r="W946" s="2"/>
      <c r="X946" s="2"/>
    </row>
    <row r="947" spans="18:24" x14ac:dyDescent="0.2">
      <c r="R947" s="2"/>
      <c r="S947" s="2"/>
      <c r="T947" s="2"/>
      <c r="V947" s="2"/>
      <c r="W947" s="2"/>
      <c r="X947" s="2"/>
    </row>
    <row r="948" spans="18:24" x14ac:dyDescent="0.2">
      <c r="R948" s="2"/>
      <c r="S948" s="2"/>
      <c r="T948" s="2"/>
      <c r="V948" s="2"/>
      <c r="W948" s="2"/>
      <c r="X948" s="2"/>
    </row>
    <row r="949" spans="18:24" x14ac:dyDescent="0.2">
      <c r="R949" s="2"/>
      <c r="S949" s="2"/>
      <c r="T949" s="2"/>
      <c r="V949" s="2"/>
      <c r="W949" s="2"/>
      <c r="X949" s="2"/>
    </row>
    <row r="950" spans="18:24" x14ac:dyDescent="0.2">
      <c r="R950" s="2"/>
      <c r="S950" s="2"/>
      <c r="T950" s="2"/>
      <c r="V950" s="2"/>
      <c r="W950" s="2"/>
      <c r="X950" s="2"/>
    </row>
    <row r="951" spans="18:24" x14ac:dyDescent="0.2">
      <c r="R951" s="2"/>
      <c r="S951" s="2"/>
      <c r="T951" s="2"/>
      <c r="V951" s="2"/>
      <c r="W951" s="2"/>
      <c r="X951" s="2"/>
    </row>
    <row r="952" spans="18:24" x14ac:dyDescent="0.2">
      <c r="R952" s="2"/>
      <c r="S952" s="2"/>
      <c r="T952" s="2"/>
      <c r="V952" s="2"/>
      <c r="W952" s="2"/>
      <c r="X952" s="2"/>
    </row>
    <row r="953" spans="18:24" x14ac:dyDescent="0.2">
      <c r="R953" s="2"/>
      <c r="S953" s="2"/>
      <c r="T953" s="2"/>
      <c r="V953" s="2"/>
      <c r="W953" s="2"/>
      <c r="X953" s="2"/>
    </row>
    <row r="954" spans="18:24" x14ac:dyDescent="0.2">
      <c r="R954" s="2"/>
      <c r="S954" s="2"/>
      <c r="T954" s="2"/>
      <c r="V954" s="2"/>
      <c r="W954" s="2"/>
      <c r="X954" s="2"/>
    </row>
    <row r="955" spans="18:24" x14ac:dyDescent="0.2">
      <c r="R955" s="2"/>
      <c r="S955" s="2"/>
      <c r="T955" s="2"/>
      <c r="V955" s="2"/>
      <c r="W955" s="2"/>
      <c r="X955" s="2"/>
    </row>
    <row r="956" spans="18:24" x14ac:dyDescent="0.2">
      <c r="R956" s="2"/>
      <c r="S956" s="2"/>
      <c r="T956" s="2"/>
      <c r="V956" s="2"/>
      <c r="W956" s="2"/>
      <c r="X956" s="2"/>
    </row>
    <row r="957" spans="18:24" x14ac:dyDescent="0.2">
      <c r="R957" s="2"/>
      <c r="S957" s="2"/>
      <c r="T957" s="2"/>
      <c r="V957" s="2"/>
      <c r="W957" s="2"/>
      <c r="X957" s="2"/>
    </row>
    <row r="958" spans="18:24" x14ac:dyDescent="0.2">
      <c r="R958" s="2"/>
      <c r="S958" s="2"/>
      <c r="T958" s="2"/>
      <c r="V958" s="2"/>
      <c r="W958" s="2"/>
      <c r="X958" s="2"/>
    </row>
    <row r="959" spans="18:24" x14ac:dyDescent="0.2">
      <c r="R959" s="2"/>
      <c r="S959" s="2"/>
      <c r="T959" s="2"/>
      <c r="V959" s="2"/>
      <c r="W959" s="2"/>
      <c r="X959" s="2"/>
    </row>
    <row r="960" spans="18:24" x14ac:dyDescent="0.2">
      <c r="R960" s="2"/>
      <c r="S960" s="2"/>
      <c r="T960" s="2"/>
      <c r="V960" s="2"/>
      <c r="W960" s="2"/>
      <c r="X960" s="2"/>
    </row>
    <row r="961" spans="18:24" x14ac:dyDescent="0.2">
      <c r="R961" s="2"/>
      <c r="S961" s="2"/>
      <c r="T961" s="2"/>
      <c r="V961" s="2"/>
      <c r="W961" s="2"/>
      <c r="X961" s="2"/>
    </row>
    <row r="962" spans="18:24" x14ac:dyDescent="0.2">
      <c r="R962" s="2"/>
      <c r="S962" s="2"/>
      <c r="T962" s="2"/>
      <c r="V962" s="2"/>
      <c r="W962" s="2"/>
      <c r="X962" s="2"/>
    </row>
    <row r="963" spans="18:24" x14ac:dyDescent="0.2">
      <c r="R963" s="2"/>
      <c r="S963" s="2"/>
      <c r="T963" s="2"/>
      <c r="V963" s="2"/>
      <c r="W963" s="2"/>
      <c r="X963" s="2"/>
    </row>
    <row r="964" spans="18:24" x14ac:dyDescent="0.2">
      <c r="R964" s="2"/>
      <c r="S964" s="2"/>
      <c r="T964" s="2"/>
      <c r="V964" s="2"/>
      <c r="W964" s="2"/>
      <c r="X964" s="2"/>
    </row>
    <row r="965" spans="18:24" x14ac:dyDescent="0.2">
      <c r="R965" s="2"/>
      <c r="S965" s="2"/>
      <c r="T965" s="2"/>
      <c r="V965" s="2"/>
      <c r="W965" s="2"/>
      <c r="X965" s="2"/>
    </row>
    <row r="966" spans="18:24" x14ac:dyDescent="0.2">
      <c r="R966" s="2"/>
      <c r="S966" s="2"/>
      <c r="T966" s="2"/>
      <c r="V966" s="2"/>
      <c r="W966" s="2"/>
      <c r="X966" s="2"/>
    </row>
    <row r="967" spans="18:24" x14ac:dyDescent="0.2">
      <c r="R967" s="2"/>
      <c r="S967" s="2"/>
      <c r="T967" s="2"/>
      <c r="V967" s="2"/>
      <c r="W967" s="2"/>
      <c r="X967" s="2"/>
    </row>
    <row r="968" spans="18:24" x14ac:dyDescent="0.2">
      <c r="R968" s="2"/>
      <c r="S968" s="2"/>
      <c r="T968" s="2"/>
      <c r="V968" s="2"/>
      <c r="W968" s="2"/>
      <c r="X968" s="2"/>
    </row>
    <row r="969" spans="18:24" x14ac:dyDescent="0.2">
      <c r="R969" s="2"/>
      <c r="S969" s="2"/>
      <c r="T969" s="2"/>
      <c r="V969" s="2"/>
      <c r="W969" s="2"/>
      <c r="X969" s="2"/>
    </row>
    <row r="970" spans="18:24" x14ac:dyDescent="0.2">
      <c r="R970" s="2"/>
      <c r="S970" s="2"/>
      <c r="T970" s="2"/>
      <c r="V970" s="2"/>
      <c r="W970" s="2"/>
      <c r="X970" s="2"/>
    </row>
    <row r="971" spans="18:24" x14ac:dyDescent="0.2">
      <c r="R971" s="2"/>
      <c r="S971" s="2"/>
      <c r="T971" s="2"/>
      <c r="V971" s="2"/>
      <c r="W971" s="2"/>
      <c r="X971" s="2"/>
    </row>
    <row r="972" spans="18:24" x14ac:dyDescent="0.2">
      <c r="R972" s="2"/>
      <c r="S972" s="2"/>
      <c r="T972" s="2"/>
      <c r="V972" s="2"/>
      <c r="W972" s="2"/>
      <c r="X972" s="2"/>
    </row>
    <row r="973" spans="18:24" x14ac:dyDescent="0.2">
      <c r="R973" s="2"/>
      <c r="S973" s="2"/>
      <c r="T973" s="2"/>
      <c r="V973" s="2"/>
      <c r="W973" s="2"/>
      <c r="X973" s="2"/>
    </row>
    <row r="974" spans="18:24" x14ac:dyDescent="0.2">
      <c r="R974" s="2"/>
      <c r="S974" s="2"/>
      <c r="T974" s="2"/>
      <c r="V974" s="2"/>
      <c r="W974" s="2"/>
      <c r="X974" s="2"/>
    </row>
    <row r="975" spans="18:24" x14ac:dyDescent="0.2">
      <c r="R975" s="2"/>
      <c r="S975" s="2"/>
      <c r="T975" s="2"/>
      <c r="V975" s="2"/>
      <c r="W975" s="2"/>
      <c r="X975" s="2"/>
    </row>
    <row r="976" spans="18:24" x14ac:dyDescent="0.2">
      <c r="R976" s="2"/>
      <c r="S976" s="2"/>
      <c r="T976" s="2"/>
      <c r="V976" s="2"/>
      <c r="W976" s="2"/>
      <c r="X976" s="2"/>
    </row>
    <row r="977" spans="18:24" x14ac:dyDescent="0.2">
      <c r="R977" s="2"/>
      <c r="S977" s="2"/>
      <c r="T977" s="2"/>
      <c r="V977" s="2"/>
      <c r="W977" s="2"/>
      <c r="X977" s="2"/>
    </row>
    <row r="978" spans="18:24" x14ac:dyDescent="0.2">
      <c r="R978" s="2"/>
      <c r="S978" s="2"/>
      <c r="T978" s="2"/>
      <c r="V978" s="2"/>
      <c r="W978" s="2"/>
      <c r="X978" s="2"/>
    </row>
    <row r="979" spans="18:24" x14ac:dyDescent="0.2">
      <c r="R979" s="2"/>
      <c r="S979" s="2"/>
      <c r="T979" s="2"/>
      <c r="V979" s="2"/>
      <c r="W979" s="2"/>
      <c r="X979" s="2"/>
    </row>
    <row r="980" spans="18:24" x14ac:dyDescent="0.2">
      <c r="R980" s="2"/>
      <c r="S980" s="2"/>
      <c r="T980" s="2"/>
      <c r="V980" s="2"/>
      <c r="W980" s="2"/>
      <c r="X980" s="2"/>
    </row>
    <row r="981" spans="18:24" x14ac:dyDescent="0.2">
      <c r="R981" s="2"/>
      <c r="S981" s="2"/>
      <c r="T981" s="2"/>
      <c r="V981" s="2"/>
      <c r="W981" s="2"/>
      <c r="X981" s="2"/>
    </row>
    <row r="982" spans="18:24" x14ac:dyDescent="0.2">
      <c r="R982" s="2"/>
      <c r="S982" s="2"/>
      <c r="T982" s="2"/>
      <c r="V982" s="2"/>
      <c r="W982" s="2"/>
      <c r="X982" s="2"/>
    </row>
    <row r="983" spans="18:24" x14ac:dyDescent="0.2">
      <c r="R983" s="2"/>
      <c r="S983" s="2"/>
      <c r="T983" s="2"/>
      <c r="V983" s="2"/>
      <c r="W983" s="2"/>
      <c r="X983" s="2"/>
    </row>
    <row r="984" spans="18:24" x14ac:dyDescent="0.2">
      <c r="R984" s="2"/>
      <c r="S984" s="2"/>
      <c r="T984" s="2"/>
      <c r="V984" s="2"/>
      <c r="W984" s="2"/>
      <c r="X984" s="2"/>
    </row>
    <row r="985" spans="18:24" x14ac:dyDescent="0.2">
      <c r="R985" s="2"/>
      <c r="S985" s="2"/>
      <c r="T985" s="2"/>
      <c r="V985" s="2"/>
      <c r="W985" s="2"/>
      <c r="X985" s="2"/>
    </row>
    <row r="986" spans="18:24" x14ac:dyDescent="0.2">
      <c r="R986" s="2"/>
      <c r="S986" s="2"/>
      <c r="T986" s="2"/>
      <c r="V986" s="2"/>
      <c r="W986" s="2"/>
      <c r="X986" s="2"/>
    </row>
    <row r="987" spans="18:24" x14ac:dyDescent="0.2">
      <c r="R987" s="2"/>
      <c r="S987" s="2"/>
      <c r="T987" s="2"/>
      <c r="V987" s="2"/>
      <c r="W987" s="2"/>
      <c r="X987" s="2"/>
    </row>
    <row r="988" spans="18:24" x14ac:dyDescent="0.2">
      <c r="R988" s="2"/>
      <c r="S988" s="2"/>
      <c r="T988" s="2"/>
      <c r="V988" s="2"/>
      <c r="W988" s="2"/>
      <c r="X988" s="2"/>
    </row>
    <row r="989" spans="18:24" x14ac:dyDescent="0.2">
      <c r="R989" s="2"/>
      <c r="S989" s="2"/>
      <c r="T989" s="2"/>
      <c r="V989" s="2"/>
      <c r="W989" s="2"/>
      <c r="X989" s="2"/>
    </row>
    <row r="990" spans="18:24" x14ac:dyDescent="0.2">
      <c r="R990" s="2"/>
      <c r="S990" s="2"/>
      <c r="T990" s="2"/>
      <c r="V990" s="2"/>
      <c r="W990" s="2"/>
      <c r="X990" s="2"/>
    </row>
    <row r="991" spans="18:24" x14ac:dyDescent="0.2">
      <c r="R991" s="2"/>
      <c r="S991" s="2"/>
      <c r="T991" s="2"/>
      <c r="V991" s="2"/>
      <c r="W991" s="2"/>
      <c r="X991" s="2"/>
    </row>
    <row r="992" spans="18:24" x14ac:dyDescent="0.2">
      <c r="R992" s="2"/>
      <c r="S992" s="2"/>
      <c r="T992" s="2"/>
      <c r="V992" s="2"/>
      <c r="W992" s="2"/>
      <c r="X992" s="2"/>
    </row>
    <row r="993" spans="18:24" x14ac:dyDescent="0.2">
      <c r="R993" s="2"/>
      <c r="S993" s="2"/>
      <c r="T993" s="2"/>
      <c r="V993" s="2"/>
      <c r="W993" s="2"/>
      <c r="X993" s="2"/>
    </row>
    <row r="994" spans="18:24" x14ac:dyDescent="0.2">
      <c r="R994" s="2"/>
      <c r="S994" s="2"/>
      <c r="T994" s="2"/>
      <c r="V994" s="2"/>
      <c r="W994" s="2"/>
      <c r="X994" s="2"/>
    </row>
    <row r="995" spans="18:24" x14ac:dyDescent="0.2">
      <c r="R995" s="2"/>
      <c r="S995" s="2"/>
      <c r="T995" s="2"/>
      <c r="V995" s="2"/>
      <c r="W995" s="2"/>
      <c r="X995" s="2"/>
    </row>
    <row r="996" spans="18:24" x14ac:dyDescent="0.2">
      <c r="R996" s="2"/>
      <c r="S996" s="2"/>
      <c r="T996" s="2"/>
      <c r="V996" s="2"/>
      <c r="W996" s="2"/>
      <c r="X996" s="2"/>
    </row>
    <row r="997" spans="18:24" x14ac:dyDescent="0.2">
      <c r="R997" s="2"/>
      <c r="S997" s="2"/>
      <c r="T997" s="2"/>
      <c r="V997" s="2"/>
      <c r="W997" s="2"/>
      <c r="X997" s="2"/>
    </row>
    <row r="998" spans="18:24" x14ac:dyDescent="0.2">
      <c r="R998" s="2"/>
      <c r="S998" s="2"/>
      <c r="T998" s="2"/>
      <c r="V998" s="2"/>
      <c r="W998" s="2"/>
      <c r="X998" s="2"/>
    </row>
    <row r="999" spans="18:24" x14ac:dyDescent="0.2">
      <c r="R999" s="2"/>
      <c r="S999" s="2"/>
      <c r="T999" s="2"/>
      <c r="V999" s="2"/>
      <c r="W999" s="2"/>
      <c r="X999" s="2"/>
    </row>
    <row r="1000" spans="18:24" x14ac:dyDescent="0.2">
      <c r="R1000" s="2"/>
      <c r="S1000" s="2"/>
      <c r="T1000" s="2"/>
      <c r="V1000" s="2"/>
      <c r="W1000" s="2"/>
      <c r="X1000" s="2"/>
    </row>
    <row r="1001" spans="18:24" x14ac:dyDescent="0.2">
      <c r="R1001" s="2"/>
      <c r="S1001" s="2"/>
      <c r="T1001" s="2"/>
      <c r="V1001" s="2"/>
      <c r="W1001" s="2"/>
      <c r="X1001" s="2"/>
    </row>
  </sheetData>
  <mergeCells count="6">
    <mergeCell ref="V1:X1"/>
    <mergeCell ref="B1:D1"/>
    <mergeCell ref="F1:H1"/>
    <mergeCell ref="J1:L1"/>
    <mergeCell ref="N1:P1"/>
    <mergeCell ref="R1:T1"/>
  </mergeCells>
  <phoneticPr fontId="21" type="noConversion"/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3"/>
  <sheetViews>
    <sheetView workbookViewId="0"/>
  </sheetViews>
  <sheetFormatPr defaultColWidth="12.5703125" defaultRowHeight="15.75" customHeight="1" x14ac:dyDescent="0.2"/>
  <cols>
    <col min="1" max="1" width="7.85546875" customWidth="1"/>
    <col min="2" max="2" width="12.85546875" customWidth="1"/>
    <col min="3" max="3" width="17.85546875" customWidth="1"/>
  </cols>
  <sheetData>
    <row r="1" spans="1:3" ht="15.75" customHeight="1" x14ac:dyDescent="0.25">
      <c r="A1" s="43" t="s">
        <v>154</v>
      </c>
      <c r="B1" s="43" t="s">
        <v>141</v>
      </c>
      <c r="C1" s="43" t="s">
        <v>155</v>
      </c>
    </row>
    <row r="2" spans="1:3" ht="15.75" customHeight="1" x14ac:dyDescent="0.25">
      <c r="A2" s="44">
        <v>89</v>
      </c>
      <c r="B2" s="45" t="s">
        <v>61</v>
      </c>
      <c r="C2" s="44">
        <v>90</v>
      </c>
    </row>
    <row r="3" spans="1:3" ht="15.75" customHeight="1" x14ac:dyDescent="0.25">
      <c r="A3" s="44">
        <v>89</v>
      </c>
      <c r="B3" s="45" t="s">
        <v>28</v>
      </c>
      <c r="C3" s="44">
        <v>90</v>
      </c>
    </row>
    <row r="4" spans="1:3" ht="15.75" customHeight="1" x14ac:dyDescent="0.25">
      <c r="A4" s="44">
        <v>92</v>
      </c>
      <c r="B4" s="45" t="s">
        <v>12</v>
      </c>
      <c r="C4" s="44">
        <v>85</v>
      </c>
    </row>
    <row r="5" spans="1:3" ht="15.75" customHeight="1" x14ac:dyDescent="0.25">
      <c r="A5" s="44">
        <v>69</v>
      </c>
      <c r="B5" s="45" t="s">
        <v>127</v>
      </c>
      <c r="C5" s="44">
        <v>30</v>
      </c>
    </row>
    <row r="6" spans="1:3" ht="15.75" customHeight="1" x14ac:dyDescent="0.25">
      <c r="A6" s="44">
        <v>104</v>
      </c>
      <c r="B6" s="45" t="s">
        <v>7</v>
      </c>
      <c r="C6" s="44">
        <v>30</v>
      </c>
    </row>
    <row r="7" spans="1:3" ht="15.75" customHeight="1" x14ac:dyDescent="0.25">
      <c r="A7" s="44">
        <v>104</v>
      </c>
      <c r="B7" s="45" t="s">
        <v>45</v>
      </c>
      <c r="C7" s="44">
        <v>30</v>
      </c>
    </row>
    <row r="8" spans="1:3" ht="15.75" customHeight="1" x14ac:dyDescent="0.25">
      <c r="A8" s="44">
        <v>62</v>
      </c>
      <c r="B8" s="45" t="s">
        <v>121</v>
      </c>
      <c r="C8" s="44">
        <v>20</v>
      </c>
    </row>
    <row r="9" spans="1:3" ht="15.75" customHeight="1" x14ac:dyDescent="0.25">
      <c r="A9" s="44">
        <v>29</v>
      </c>
      <c r="B9" s="45" t="s">
        <v>94</v>
      </c>
      <c r="C9" s="44">
        <v>20</v>
      </c>
    </row>
    <row r="10" spans="1:3" ht="15.75" customHeight="1" x14ac:dyDescent="0.25">
      <c r="A10" s="44">
        <v>51</v>
      </c>
      <c r="B10" s="45" t="s">
        <v>10</v>
      </c>
      <c r="C10" s="44">
        <v>10</v>
      </c>
    </row>
    <row r="11" spans="1:3" ht="15.75" customHeight="1" x14ac:dyDescent="0.25">
      <c r="A11" s="44">
        <v>50</v>
      </c>
      <c r="B11" s="45" t="s">
        <v>116</v>
      </c>
      <c r="C11" s="44">
        <v>10</v>
      </c>
    </row>
    <row r="13" spans="1:3" ht="12.75" x14ac:dyDescent="0.2">
      <c r="A13" s="15" t="s">
        <v>156</v>
      </c>
    </row>
  </sheetData>
  <phoneticPr fontId="2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H140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ColWidth="12.5703125" defaultRowHeight="15.75" customHeight="1" x14ac:dyDescent="0.2"/>
  <cols>
    <col min="1" max="1" width="4.140625" customWidth="1"/>
    <col min="2" max="2" width="2.140625" customWidth="1"/>
    <col min="3" max="3" width="15.42578125" customWidth="1"/>
    <col min="4" max="4" width="4.42578125" customWidth="1"/>
    <col min="5" max="6" width="8.5703125" customWidth="1"/>
    <col min="7" max="7" width="4.5703125" customWidth="1"/>
    <col min="8" max="20" width="5.42578125" customWidth="1"/>
    <col min="21" max="21" width="8.42578125" customWidth="1"/>
    <col min="22" max="22" width="5.85546875" customWidth="1"/>
    <col min="23" max="25" width="5.42578125" customWidth="1"/>
    <col min="26" max="26" width="8.5703125" customWidth="1"/>
    <col min="27" max="27" width="7.28515625" customWidth="1"/>
    <col min="28" max="28" width="7.42578125" customWidth="1"/>
    <col min="29" max="29" width="7.5703125" customWidth="1"/>
    <col min="30" max="30" width="7.85546875" customWidth="1"/>
    <col min="31" max="31" width="7.42578125" customWidth="1"/>
    <col min="32" max="32" width="6.85546875" customWidth="1"/>
    <col min="33" max="33" width="6.42578125" customWidth="1"/>
    <col min="34" max="34" width="5.42578125" customWidth="1"/>
  </cols>
  <sheetData>
    <row r="1" spans="1:34" ht="12.75" x14ac:dyDescent="0.2">
      <c r="A1" s="46"/>
      <c r="B1" s="47"/>
      <c r="C1" s="48" t="s">
        <v>157</v>
      </c>
      <c r="D1" s="49"/>
      <c r="E1" s="46"/>
      <c r="F1" s="46"/>
      <c r="G1" s="49"/>
      <c r="H1" s="92" t="s">
        <v>158</v>
      </c>
      <c r="I1" s="93"/>
      <c r="J1" s="93"/>
      <c r="K1" s="93"/>
      <c r="L1" s="93"/>
      <c r="M1" s="93"/>
      <c r="N1" s="93"/>
      <c r="O1" s="93"/>
      <c r="P1" s="93"/>
      <c r="Q1" s="93"/>
      <c r="R1" s="93"/>
      <c r="S1" s="94"/>
      <c r="T1" s="46"/>
      <c r="U1" s="15"/>
      <c r="V1" s="95" t="s">
        <v>159</v>
      </c>
      <c r="W1" s="96"/>
      <c r="X1" s="96"/>
      <c r="Y1" s="96"/>
      <c r="Z1" s="46"/>
      <c r="AA1" s="50"/>
      <c r="AB1" s="97" t="s">
        <v>160</v>
      </c>
      <c r="AC1" s="96"/>
      <c r="AD1" s="96"/>
      <c r="AE1" s="96"/>
      <c r="AF1" s="49"/>
      <c r="AG1" s="15"/>
      <c r="AH1" s="15"/>
    </row>
    <row r="2" spans="1:34" ht="50.25" x14ac:dyDescent="0.2">
      <c r="A2" s="51" t="s">
        <v>152</v>
      </c>
      <c r="B2" s="52"/>
      <c r="C2" s="53" t="s">
        <v>141</v>
      </c>
      <c r="D2" s="54"/>
      <c r="E2" s="55" t="s">
        <v>161</v>
      </c>
      <c r="F2" s="55" t="s">
        <v>162</v>
      </c>
      <c r="G2" s="55" t="s">
        <v>163</v>
      </c>
      <c r="H2" s="56" t="s">
        <v>164</v>
      </c>
      <c r="I2" s="56" t="s">
        <v>165</v>
      </c>
      <c r="J2" s="56" t="s">
        <v>166</v>
      </c>
      <c r="K2" s="56" t="s">
        <v>167</v>
      </c>
      <c r="L2" s="56" t="s">
        <v>168</v>
      </c>
      <c r="M2" s="56" t="s">
        <v>169</v>
      </c>
      <c r="N2" s="56" t="s">
        <v>170</v>
      </c>
      <c r="O2" s="56" t="s">
        <v>171</v>
      </c>
      <c r="P2" s="56" t="s">
        <v>172</v>
      </c>
      <c r="Q2" s="56" t="s">
        <v>173</v>
      </c>
      <c r="R2" s="56" t="s">
        <v>174</v>
      </c>
      <c r="S2" s="56" t="s">
        <v>175</v>
      </c>
      <c r="T2" s="56" t="s">
        <v>176</v>
      </c>
      <c r="U2" s="57" t="s">
        <v>177</v>
      </c>
      <c r="V2" s="57" t="s">
        <v>178</v>
      </c>
      <c r="W2" s="57" t="s">
        <v>179</v>
      </c>
      <c r="X2" s="57" t="s">
        <v>180</v>
      </c>
      <c r="Y2" s="57" t="s">
        <v>181</v>
      </c>
      <c r="Z2" s="57" t="s">
        <v>182</v>
      </c>
      <c r="AA2" s="57" t="s">
        <v>183</v>
      </c>
      <c r="AB2" s="57" t="s">
        <v>184</v>
      </c>
      <c r="AC2" s="57" t="s">
        <v>185</v>
      </c>
      <c r="AD2" s="57" t="s">
        <v>186</v>
      </c>
      <c r="AE2" s="58" t="s">
        <v>187</v>
      </c>
      <c r="AF2" s="59" t="s">
        <v>188</v>
      </c>
      <c r="AG2" s="60" t="s">
        <v>189</v>
      </c>
      <c r="AH2" s="15"/>
    </row>
    <row r="3" spans="1:34" ht="26.25" customHeight="1" x14ac:dyDescent="0.2">
      <c r="A3" s="61">
        <f>VLOOKUP($C3,PalData!$A$2:$BU$139,9,0)</f>
        <v>1</v>
      </c>
      <c r="B3" s="62">
        <f t="array" ref="B3">INDEX(PalData,MATCH(C3,PalNames,0)+1,MATCH("ZukanIndexSuffix",PalData_Header,0))</f>
        <v>0</v>
      </c>
      <c r="C3" s="63" t="s">
        <v>139</v>
      </c>
      <c r="D3" s="64">
        <f t="array" ref="D3">IFERROR(INDEX(PalData,MATCH(C3,PalNames,0)+1,MATCH("Image",PalData_Header,0)),)</f>
        <v>0</v>
      </c>
      <c r="E3" s="65" t="str">
        <f ca="1">IFERROR(__xludf.DUMMYFUNCTION("SPLIT(VLOOKUP($C3,PalData!$A$2:$BU$139,13,0),""EPalElementType::"",0,1)"),"Normal")</f>
        <v>Normal</v>
      </c>
      <c r="F3" s="65" t="str">
        <f ca="1">IFERROR(__xludf.DUMMYFUNCTION("if(SPLIT(VLOOKUP($C3,PalData!$A$2:$BU$139,14,0),""EPalElementType::"",0,1)=""None"","""",SPLIT(VLOOKUP($C3,PalData!$A$2:$BU$139,14,0),""EPalElementType::"",0,1))"),"")</f>
        <v/>
      </c>
      <c r="G3" s="66" t="str">
        <f>IF(VLOOKUP($C3,PalData!$A$2:$BU$139,48,0),"🌜","")</f>
        <v/>
      </c>
      <c r="H3" s="67">
        <f>VLOOKUP($C3,PalData!$A$2:$BU$139,55,0)</f>
        <v>0</v>
      </c>
      <c r="I3" s="67">
        <f>VLOOKUP($C3,PalData!$A$2:$BU$139,56,0)</f>
        <v>0</v>
      </c>
      <c r="J3" s="67">
        <f>VLOOKUP($C3,PalData!$A$2:$BU$139,57,0)</f>
        <v>0</v>
      </c>
      <c r="K3" s="67">
        <f>VLOOKUP($C3,PalData!$A$2:$BU$139,58,0)</f>
        <v>0</v>
      </c>
      <c r="L3" s="67">
        <f>VLOOKUP($C3,PalData!$A$2:$BU$139,59,0)</f>
        <v>1</v>
      </c>
      <c r="M3" s="67">
        <f>VLOOKUP($C3,PalData!$A$2:$BU$139,60,0)</f>
        <v>0</v>
      </c>
      <c r="N3" s="67">
        <f>VLOOKUP($C3,PalData!$A$2:$BU$139,61,0)</f>
        <v>0</v>
      </c>
      <c r="O3" s="67">
        <f>VLOOKUP($C3,PalData!$A$2:$BU$139,62,0)</f>
        <v>0</v>
      </c>
      <c r="P3" s="67">
        <f>VLOOKUP($C3,PalData!$A$2:$BU$139,64,0)</f>
        <v>0</v>
      </c>
      <c r="Q3" s="67">
        <f>VLOOKUP($C3,PalData!$A$2:$BU$139,65,0)</f>
        <v>0</v>
      </c>
      <c r="R3" s="67">
        <f>VLOOKUP($C3,PalData!$A$2:$BU$139,66,0)</f>
        <v>1</v>
      </c>
      <c r="S3" s="67">
        <f>VLOOKUP($C3,PalData!$A$2:$BU$139,67,0)</f>
        <v>1</v>
      </c>
      <c r="T3" s="68">
        <f>VLOOKUP($C3,PalData!$A$2:$BU$139,43,0)</f>
        <v>2</v>
      </c>
      <c r="U3" s="66">
        <f>VLOOKUP($C3,PalData!$A$2:$BU$139,54,0)</f>
        <v>1470</v>
      </c>
      <c r="V3" s="69">
        <f>VLOOKUP($C3,PalData!$A$2:$BU$139,19,0)</f>
        <v>70</v>
      </c>
      <c r="W3" s="69">
        <f>VLOOKUP($C3,PalData!$A$2:$BU$139,20,0)</f>
        <v>70</v>
      </c>
      <c r="X3" s="69">
        <f>VLOOKUP($C3,PalData!$A$2:$BU$139,21,0)</f>
        <v>70</v>
      </c>
      <c r="Y3" s="69">
        <f>VLOOKUP($C3,PalData!$A$2:$BU$139,22,0)</f>
        <v>70</v>
      </c>
      <c r="Z3" s="70">
        <f>VLOOKUP($C3,PalData!$A$2:$BU$139,28,0)</f>
        <v>1000</v>
      </c>
      <c r="AA3" s="71">
        <f t="array" ref="AA3">INDEX(PalData,MATCH(C3,PalNames,0)+1,MATCH("Stamina",PalData_Header,0))</f>
        <v>100</v>
      </c>
      <c r="AB3" s="71">
        <f>VLOOKUP($C3,PalData!$A$2:$BU$139,32,0)</f>
        <v>40</v>
      </c>
      <c r="AC3" s="71">
        <f>VLOOKUP($C3,PalData!$A$2:$BU$139,33,0)</f>
        <v>400</v>
      </c>
      <c r="AD3" s="71">
        <f t="array" ref="AD3">INDEX(PalData,MATCH(C3,PalNames,0)+1,MATCH("RideSprintSpeed",PalData_Header,0))</f>
        <v>550</v>
      </c>
      <c r="AE3" s="71">
        <f t="array" ref="AE3">IF(R3&gt;0, INDEX(PalData,MATCH(C3,PalNames,0)+1,MATCH("TransportSpeed",PalData_Header,0)),)</f>
        <v>160</v>
      </c>
      <c r="AF3" s="72">
        <f>VLOOKUP($C3,PalData!$A$2:$BU$139,26,0)</f>
        <v>1.5</v>
      </c>
      <c r="AG3" s="73">
        <f t="array" ref="AG3">INDEX(PalData,MATCH(C3,PalNames,0)+1,MATCH("MaleProbability",PalData_Header,0))</f>
        <v>50</v>
      </c>
    </row>
    <row r="4" spans="1:34" ht="26.25" customHeight="1" x14ac:dyDescent="0.2">
      <c r="A4" s="74">
        <f>VLOOKUP($C4,PalData!$A$2:$BU$139,9,0)</f>
        <v>2</v>
      </c>
      <c r="B4" s="75">
        <f t="array" ref="B4">INDEX(PalData,MATCH(C4,PalNames,0)+1,MATCH("ZukanIndexSuffix",PalData_Header,0))</f>
        <v>0</v>
      </c>
      <c r="C4" s="63" t="s">
        <v>140</v>
      </c>
      <c r="D4" s="64">
        <f t="array" ref="D4">IFERROR(INDEX(PalData,MATCH(C4,PalNames,0)+1,MATCH("Image",PalData_Header,0)),)</f>
        <v>0</v>
      </c>
      <c r="E4" s="65" t="str">
        <f ca="1">IFERROR(__xludf.DUMMYFUNCTION("SPLIT(VLOOKUP($C4,PalData!$A$2:$BU$139,13,0),""EPalElementType::"",0,1)"),"Normal")</f>
        <v>Normal</v>
      </c>
      <c r="F4" s="65" t="str">
        <f ca="1">IFERROR(__xludf.DUMMYFUNCTION("if(SPLIT(VLOOKUP($C4,PalData!$A$2:$BU$139,14,0),""EPalElementType::"",0,1)=""None"","""",SPLIT(VLOOKUP($C4,PalData!$A$2:$BU$139,14,0),""EPalElementType::"",0,1))"),"")</f>
        <v/>
      </c>
      <c r="G4" s="66" t="str">
        <f>IF(VLOOKUP($C4,PalData!$A$2:$BU$139,48,0),"🌜","")</f>
        <v/>
      </c>
      <c r="H4" s="67">
        <f>VLOOKUP($C4,PalData!$A$2:$BU$139,55,0)</f>
        <v>0</v>
      </c>
      <c r="I4" s="67">
        <f>VLOOKUP($C4,PalData!$A$2:$BU$139,56,0)</f>
        <v>0</v>
      </c>
      <c r="J4" s="67">
        <f>VLOOKUP($C4,PalData!$A$2:$BU$139,57,0)</f>
        <v>0</v>
      </c>
      <c r="K4" s="67">
        <f>VLOOKUP($C4,PalData!$A$2:$BU$139,58,0)</f>
        <v>0</v>
      </c>
      <c r="L4" s="67">
        <f>VLOOKUP($C4,PalData!$A$2:$BU$139,59,0)</f>
        <v>1</v>
      </c>
      <c r="M4" s="67">
        <f>VLOOKUP($C4,PalData!$A$2:$BU$139,60,0)</f>
        <v>1</v>
      </c>
      <c r="N4" s="67">
        <f>VLOOKUP($C4,PalData!$A$2:$BU$139,61,0)</f>
        <v>0</v>
      </c>
      <c r="O4" s="67">
        <f>VLOOKUP($C4,PalData!$A$2:$BU$139,62,0)</f>
        <v>1</v>
      </c>
      <c r="P4" s="67">
        <f>VLOOKUP($C4,PalData!$A$2:$BU$139,64,0)</f>
        <v>0</v>
      </c>
      <c r="Q4" s="67">
        <f>VLOOKUP($C4,PalData!$A$2:$BU$139,65,0)</f>
        <v>0</v>
      </c>
      <c r="R4" s="67">
        <f>VLOOKUP($C4,PalData!$A$2:$BU$139,66,0)</f>
        <v>1</v>
      </c>
      <c r="S4" s="67">
        <f>VLOOKUP($C4,PalData!$A$2:$BU$139,67,0)</f>
        <v>0</v>
      </c>
      <c r="T4" s="68">
        <f>VLOOKUP($C4,PalData!$A$2:$BU$139,43,0)</f>
        <v>2</v>
      </c>
      <c r="U4" s="66">
        <f>VLOOKUP($C4,PalData!$A$2:$BU$139,54,0)</f>
        <v>1460</v>
      </c>
      <c r="V4" s="69">
        <f>VLOOKUP($C4,PalData!$A$2:$BU$139,19,0)</f>
        <v>70</v>
      </c>
      <c r="W4" s="69">
        <f>VLOOKUP($C4,PalData!$A$2:$BU$139,20,0)</f>
        <v>70</v>
      </c>
      <c r="X4" s="69">
        <f>VLOOKUP($C4,PalData!$A$2:$BU$139,21,0)</f>
        <v>70</v>
      </c>
      <c r="Y4" s="69">
        <f>VLOOKUP($C4,PalData!$A$2:$BU$139,22,0)</f>
        <v>70</v>
      </c>
      <c r="Z4" s="70">
        <f>VLOOKUP($C4,PalData!$A$2:$BU$139,28,0)</f>
        <v>1000</v>
      </c>
      <c r="AA4" s="71">
        <f t="array" ref="AA4">INDEX(PalData,MATCH(C4,PalNames,0)+1,MATCH("Stamina",PalData_Header,0))</f>
        <v>100</v>
      </c>
      <c r="AB4" s="71">
        <f>VLOOKUP($C4,PalData!$A$2:$BU$139,32,0)</f>
        <v>60</v>
      </c>
      <c r="AC4" s="71">
        <f>VLOOKUP($C4,PalData!$A$2:$BU$139,33,0)</f>
        <v>400</v>
      </c>
      <c r="AD4" s="71">
        <f t="array" ref="AD4">INDEX(PalData,MATCH(C4,PalNames,0)+1,MATCH("RideSprintSpeed",PalData_Header,0))</f>
        <v>550</v>
      </c>
      <c r="AE4" s="71">
        <f t="array" ref="AE4">IF(R4&gt;0, INDEX(PalData,MATCH(C4,PalNames,0)+1,MATCH("TransportSpeed",PalData_Header,0)),)</f>
        <v>160</v>
      </c>
      <c r="AF4" s="76">
        <f>VLOOKUP($C4,PalData!$A$2:$BU$139,26,0)</f>
        <v>1.5</v>
      </c>
      <c r="AG4" s="73">
        <f t="array" ref="AG4">INDEX(PalData,MATCH(C4,PalNames,0)+1,MATCH("MaleProbability",PalData_Header,0))</f>
        <v>50</v>
      </c>
    </row>
    <row r="5" spans="1:34" ht="26.25" customHeight="1" x14ac:dyDescent="0.2">
      <c r="A5" s="74">
        <f>VLOOKUP($C5,PalData!$A$2:$BU$139,9,0)</f>
        <v>3</v>
      </c>
      <c r="B5" s="75">
        <f t="array" ref="B5">INDEX(PalData,MATCH(C5,PalNames,0)+1,MATCH("ZukanIndexSuffix",PalData_Header,0))</f>
        <v>0</v>
      </c>
      <c r="C5" s="63" t="s">
        <v>66</v>
      </c>
      <c r="D5" s="64">
        <f t="array" ref="D5">IFERROR(INDEX(PalData,MATCH(C5,PalNames,0)+1,MATCH("Image",PalData_Header,0)),)</f>
        <v>0</v>
      </c>
      <c r="E5" s="65" t="str">
        <f ca="1">IFERROR(__xludf.DUMMYFUNCTION("SPLIT(VLOOKUP($C5,PalData!$A$2:$BU$139,13,0),""EPalElementType::"",0,1)"),"Normal")</f>
        <v>Normal</v>
      </c>
      <c r="F5" s="65" t="str">
        <f ca="1">IFERROR(__xludf.DUMMYFUNCTION("if(SPLIT(VLOOKUP($C5,PalData!$A$2:$BU$139,14,0),""EPalElementType::"",0,1)=""None"","""",SPLIT(VLOOKUP($C5,PalData!$A$2:$BU$139,14,0),""EPalElementType::"",0,1))"),"")</f>
        <v/>
      </c>
      <c r="G5" s="66" t="str">
        <f>IF(VLOOKUP($C5,PalData!$A$2:$BU$139,48,0),"🌜","")</f>
        <v/>
      </c>
      <c r="H5" s="67">
        <f>VLOOKUP($C5,PalData!$A$2:$BU$139,55,0)</f>
        <v>0</v>
      </c>
      <c r="I5" s="67">
        <f>VLOOKUP($C5,PalData!$A$2:$BU$139,56,0)</f>
        <v>0</v>
      </c>
      <c r="J5" s="67">
        <f>VLOOKUP($C5,PalData!$A$2:$BU$139,57,0)</f>
        <v>0</v>
      </c>
      <c r="K5" s="67">
        <f>VLOOKUP($C5,PalData!$A$2:$BU$139,58,0)</f>
        <v>0</v>
      </c>
      <c r="L5" s="67">
        <f>VLOOKUP($C5,PalData!$A$2:$BU$139,59,0)</f>
        <v>0</v>
      </c>
      <c r="M5" s="67">
        <f>VLOOKUP($C5,PalData!$A$2:$BU$139,60,0)</f>
        <v>1</v>
      </c>
      <c r="N5" s="67">
        <f>VLOOKUP($C5,PalData!$A$2:$BU$139,61,0)</f>
        <v>0</v>
      </c>
      <c r="O5" s="67">
        <f>VLOOKUP($C5,PalData!$A$2:$BU$139,62,0)</f>
        <v>0</v>
      </c>
      <c r="P5" s="67">
        <f>VLOOKUP($C5,PalData!$A$2:$BU$139,64,0)</f>
        <v>0</v>
      </c>
      <c r="Q5" s="67">
        <f>VLOOKUP($C5,PalData!$A$2:$BU$139,65,0)</f>
        <v>0</v>
      </c>
      <c r="R5" s="67">
        <f>VLOOKUP($C5,PalData!$A$2:$BU$139,66,0)</f>
        <v>0</v>
      </c>
      <c r="S5" s="67">
        <f>VLOOKUP($C5,PalData!$A$2:$BU$139,67,0)</f>
        <v>1</v>
      </c>
      <c r="T5" s="68">
        <f>VLOOKUP($C5,PalData!$A$2:$BU$139,43,0)</f>
        <v>1</v>
      </c>
      <c r="U5" s="66">
        <f>VLOOKUP($C5,PalData!$A$2:$BU$139,54,0)</f>
        <v>1500</v>
      </c>
      <c r="V5" s="69">
        <f>VLOOKUP($C5,PalData!$A$2:$BU$139,19,0)</f>
        <v>60</v>
      </c>
      <c r="W5" s="69">
        <f>VLOOKUP($C5,PalData!$A$2:$BU$139,20,0)</f>
        <v>70</v>
      </c>
      <c r="X5" s="69">
        <f>VLOOKUP($C5,PalData!$A$2:$BU$139,21,0)</f>
        <v>60</v>
      </c>
      <c r="Y5" s="69">
        <f>VLOOKUP($C5,PalData!$A$2:$BU$139,22,0)</f>
        <v>60</v>
      </c>
      <c r="Z5" s="70">
        <f>VLOOKUP($C5,PalData!$A$2:$BU$139,28,0)</f>
        <v>1000</v>
      </c>
      <c r="AA5" s="71">
        <f t="array" ref="AA5">INDEX(PalData,MATCH(C5,PalNames,0)+1,MATCH("Stamina",PalData_Header,0))</f>
        <v>100</v>
      </c>
      <c r="AB5" s="71">
        <f>VLOOKUP($C5,PalData!$A$2:$BU$139,32,0)</f>
        <v>50</v>
      </c>
      <c r="AC5" s="71">
        <f>VLOOKUP($C5,PalData!$A$2:$BU$139,33,0)</f>
        <v>375</v>
      </c>
      <c r="AD5" s="71">
        <f t="array" ref="AD5">INDEX(PalData,MATCH(C5,PalNames,0)+1,MATCH("RideSprintSpeed",PalData_Header,0))</f>
        <v>550</v>
      </c>
      <c r="AE5" s="71">
        <f t="array" ref="AE5">IF(R5&gt;0, INDEX(PalData,MATCH(C5,PalNames,0)+1,MATCH("TransportSpeed",PalData_Header,0)),)</f>
        <v>0</v>
      </c>
      <c r="AF5" s="76">
        <f>VLOOKUP($C5,PalData!$A$2:$BU$139,26,0)</f>
        <v>1.5</v>
      </c>
      <c r="AG5" s="73">
        <f t="array" ref="AG5">INDEX(PalData,MATCH(C5,PalNames,0)+1,MATCH("MaleProbability",PalData_Header,0))</f>
        <v>50</v>
      </c>
    </row>
    <row r="6" spans="1:34" ht="26.25" customHeight="1" x14ac:dyDescent="0.2">
      <c r="A6" s="74">
        <f>VLOOKUP($C6,PalData!$A$2:$BU$139,9,0)</f>
        <v>4</v>
      </c>
      <c r="B6" s="75">
        <f t="array" ref="B6">INDEX(PalData,MATCH(C6,PalNames,0)+1,MATCH("ZukanIndexSuffix",PalData_Header,0))</f>
        <v>0</v>
      </c>
      <c r="C6" s="63" t="s">
        <v>67</v>
      </c>
      <c r="D6" s="64">
        <f t="array" ref="D6">IFERROR(INDEX(PalData,MATCH(C6,PalNames,0)+1,MATCH("Image",PalData_Header,0)),)</f>
        <v>0</v>
      </c>
      <c r="E6" s="65" t="str">
        <f ca="1">IFERROR(__xludf.DUMMYFUNCTION("SPLIT(VLOOKUP($C6,PalData!$A$2:$BU$139,13,0),""EPalElementType::"",0,1)"),"Leaf")</f>
        <v>Leaf</v>
      </c>
      <c r="F6" s="65" t="str">
        <f ca="1">IFERROR(__xludf.DUMMYFUNCTION("if(SPLIT(VLOOKUP($C6,PalData!$A$2:$BU$139,14,0),""EPalElementType::"",0,1)=""None"","""",SPLIT(VLOOKUP($C6,PalData!$A$2:$BU$139,14,0),""EPalElementType::"",0,1))"),"")</f>
        <v/>
      </c>
      <c r="G6" s="66" t="str">
        <f>IF(VLOOKUP($C6,PalData!$A$2:$BU$139,48,0),"🌜","")</f>
        <v/>
      </c>
      <c r="H6" s="67">
        <f>VLOOKUP($C6,PalData!$A$2:$BU$139,55,0)</f>
        <v>0</v>
      </c>
      <c r="I6" s="67">
        <f>VLOOKUP($C6,PalData!$A$2:$BU$139,56,0)</f>
        <v>0</v>
      </c>
      <c r="J6" s="67">
        <f>VLOOKUP($C6,PalData!$A$2:$BU$139,57,0)</f>
        <v>1</v>
      </c>
      <c r="K6" s="67">
        <f>VLOOKUP($C6,PalData!$A$2:$BU$139,58,0)</f>
        <v>0</v>
      </c>
      <c r="L6" s="67">
        <f>VLOOKUP($C6,PalData!$A$2:$BU$139,59,0)</f>
        <v>1</v>
      </c>
      <c r="M6" s="67">
        <f>VLOOKUP($C6,PalData!$A$2:$BU$139,60,0)</f>
        <v>1</v>
      </c>
      <c r="N6" s="67">
        <f>VLOOKUP($C6,PalData!$A$2:$BU$139,61,0)</f>
        <v>1</v>
      </c>
      <c r="O6" s="67">
        <f>VLOOKUP($C6,PalData!$A$2:$BU$139,62,0)</f>
        <v>0</v>
      </c>
      <c r="P6" s="67">
        <f>VLOOKUP($C6,PalData!$A$2:$BU$139,64,0)</f>
        <v>1</v>
      </c>
      <c r="Q6" s="67">
        <f>VLOOKUP($C6,PalData!$A$2:$BU$139,65,0)</f>
        <v>0</v>
      </c>
      <c r="R6" s="67">
        <f>VLOOKUP($C6,PalData!$A$2:$BU$139,66,0)</f>
        <v>0</v>
      </c>
      <c r="S6" s="67">
        <f>VLOOKUP($C6,PalData!$A$2:$BU$139,67,0)</f>
        <v>0</v>
      </c>
      <c r="T6" s="68">
        <f>VLOOKUP($C6,PalData!$A$2:$BU$139,43,0)</f>
        <v>1</v>
      </c>
      <c r="U6" s="66">
        <f>VLOOKUP($C6,PalData!$A$2:$BU$139,54,0)</f>
        <v>1430</v>
      </c>
      <c r="V6" s="69">
        <f>VLOOKUP($C6,PalData!$A$2:$BU$139,19,0)</f>
        <v>75</v>
      </c>
      <c r="W6" s="69">
        <f>VLOOKUP($C6,PalData!$A$2:$BU$139,20,0)</f>
        <v>70</v>
      </c>
      <c r="X6" s="69">
        <f>VLOOKUP($C6,PalData!$A$2:$BU$139,21,0)</f>
        <v>70</v>
      </c>
      <c r="Y6" s="69">
        <f>VLOOKUP($C6,PalData!$A$2:$BU$139,22,0)</f>
        <v>70</v>
      </c>
      <c r="Z6" s="70">
        <f>VLOOKUP($C6,PalData!$A$2:$BU$139,28,0)</f>
        <v>1010</v>
      </c>
      <c r="AA6" s="71">
        <f t="array" ref="AA6">INDEX(PalData,MATCH(C6,PalNames,0)+1,MATCH("Stamina",PalData_Header,0))</f>
        <v>100</v>
      </c>
      <c r="AB6" s="71">
        <f>VLOOKUP($C6,PalData!$A$2:$BU$139,32,0)</f>
        <v>40</v>
      </c>
      <c r="AC6" s="71">
        <f>VLOOKUP($C6,PalData!$A$2:$BU$139,33,0)</f>
        <v>400</v>
      </c>
      <c r="AD6" s="71">
        <f t="array" ref="AD6">INDEX(PalData,MATCH(C6,PalNames,0)+1,MATCH("RideSprintSpeed",PalData_Header,0))</f>
        <v>550</v>
      </c>
      <c r="AE6" s="71">
        <f t="array" ref="AE6">IF(R6&gt;0, INDEX(PalData,MATCH(C6,PalNames,0)+1,MATCH("TransportSpeed",PalData_Header,0)),)</f>
        <v>0</v>
      </c>
      <c r="AF6" s="76">
        <f>VLOOKUP($C6,PalData!$A$2:$BU$139,26,0)</f>
        <v>0.9</v>
      </c>
      <c r="AG6" s="73">
        <f t="array" ref="AG6">INDEX(PalData,MATCH(C6,PalNames,0)+1,MATCH("MaleProbability",PalData_Header,0))</f>
        <v>50</v>
      </c>
    </row>
    <row r="7" spans="1:34" ht="26.25" customHeight="1" x14ac:dyDescent="0.2">
      <c r="A7" s="74">
        <f>VLOOKUP($C7,PalData!$A$2:$BU$139,9,0)</f>
        <v>5</v>
      </c>
      <c r="B7" s="75">
        <f t="array" ref="B7">INDEX(PalData,MATCH(C7,PalNames,0)+1,MATCH("ZukanIndexSuffix",PalData_Header,0))</f>
        <v>0</v>
      </c>
      <c r="C7" s="63" t="s">
        <v>68</v>
      </c>
      <c r="D7" s="64">
        <f t="array" ref="D7">IFERROR(INDEX(PalData,MATCH(C7,PalNames,0)+1,MATCH("Image",PalData_Header,0)),)</f>
        <v>0</v>
      </c>
      <c r="E7" s="65" t="str">
        <f ca="1">IFERROR(__xludf.DUMMYFUNCTION("SPLIT(VLOOKUP($C7,PalData!$A$2:$BU$139,13,0),""EPalElementType::"",0,1)"),"Fire")</f>
        <v>Fire</v>
      </c>
      <c r="F7" s="65" t="str">
        <f ca="1">IFERROR(__xludf.DUMMYFUNCTION("if(SPLIT(VLOOKUP($C7,PalData!$A$2:$BU$139,14,0),""EPalElementType::"",0,1)=""None"","""",SPLIT(VLOOKUP($C7,PalData!$A$2:$BU$139,14,0),""EPalElementType::"",0,1))"),"")</f>
        <v/>
      </c>
      <c r="G7" s="66" t="str">
        <f>IF(VLOOKUP($C7,PalData!$A$2:$BU$139,48,0),"🌜","")</f>
        <v/>
      </c>
      <c r="H7" s="67">
        <f>VLOOKUP($C7,PalData!$A$2:$BU$139,55,0)</f>
        <v>1</v>
      </c>
      <c r="I7" s="67">
        <f>VLOOKUP($C7,PalData!$A$2:$BU$139,56,0)</f>
        <v>0</v>
      </c>
      <c r="J7" s="67">
        <f>VLOOKUP($C7,PalData!$A$2:$BU$139,57,0)</f>
        <v>0</v>
      </c>
      <c r="K7" s="67">
        <f>VLOOKUP($C7,PalData!$A$2:$BU$139,58,0)</f>
        <v>0</v>
      </c>
      <c r="L7" s="67">
        <f>VLOOKUP($C7,PalData!$A$2:$BU$139,59,0)</f>
        <v>0</v>
      </c>
      <c r="M7" s="67">
        <f>VLOOKUP($C7,PalData!$A$2:$BU$139,60,0)</f>
        <v>0</v>
      </c>
      <c r="N7" s="67">
        <f>VLOOKUP($C7,PalData!$A$2:$BU$139,61,0)</f>
        <v>0</v>
      </c>
      <c r="O7" s="67">
        <f>VLOOKUP($C7,PalData!$A$2:$BU$139,62,0)</f>
        <v>0</v>
      </c>
      <c r="P7" s="67">
        <f>VLOOKUP($C7,PalData!$A$2:$BU$139,64,0)</f>
        <v>0</v>
      </c>
      <c r="Q7" s="67">
        <f>VLOOKUP($C7,PalData!$A$2:$BU$139,65,0)</f>
        <v>0</v>
      </c>
      <c r="R7" s="67">
        <f>VLOOKUP($C7,PalData!$A$2:$BU$139,66,0)</f>
        <v>0</v>
      </c>
      <c r="S7" s="67">
        <f>VLOOKUP($C7,PalData!$A$2:$BU$139,67,0)</f>
        <v>0</v>
      </c>
      <c r="T7" s="68">
        <f>VLOOKUP($C7,PalData!$A$2:$BU$139,43,0)</f>
        <v>2</v>
      </c>
      <c r="U7" s="66">
        <f>VLOOKUP($C7,PalData!$A$2:$BU$139,54,0)</f>
        <v>1400</v>
      </c>
      <c r="V7" s="69">
        <f>VLOOKUP($C7,PalData!$A$2:$BU$139,19,0)</f>
        <v>65</v>
      </c>
      <c r="W7" s="69">
        <f>VLOOKUP($C7,PalData!$A$2:$BU$139,20,0)</f>
        <v>70</v>
      </c>
      <c r="X7" s="69">
        <f>VLOOKUP($C7,PalData!$A$2:$BU$139,21,0)</f>
        <v>75</v>
      </c>
      <c r="Y7" s="69">
        <f>VLOOKUP($C7,PalData!$A$2:$BU$139,22,0)</f>
        <v>70</v>
      </c>
      <c r="Z7" s="70">
        <f>VLOOKUP($C7,PalData!$A$2:$BU$139,28,0)</f>
        <v>1040</v>
      </c>
      <c r="AA7" s="71">
        <f t="array" ref="AA7">INDEX(PalData,MATCH(C7,PalNames,0)+1,MATCH("Stamina",PalData_Header,0))</f>
        <v>100</v>
      </c>
      <c r="AB7" s="71">
        <f>VLOOKUP($C7,PalData!$A$2:$BU$139,32,0)</f>
        <v>80</v>
      </c>
      <c r="AC7" s="71">
        <f>VLOOKUP($C7,PalData!$A$2:$BU$139,33,0)</f>
        <v>400</v>
      </c>
      <c r="AD7" s="71">
        <f t="array" ref="AD7">INDEX(PalData,MATCH(C7,PalNames,0)+1,MATCH("RideSprintSpeed",PalData_Header,0))</f>
        <v>550</v>
      </c>
      <c r="AE7" s="71">
        <f t="array" ref="AE7">IF(R7&gt;0, INDEX(PalData,MATCH(C7,PalNames,0)+1,MATCH("TransportSpeed",PalData_Header,0)),)</f>
        <v>0</v>
      </c>
      <c r="AF7" s="76">
        <f>VLOOKUP($C7,PalData!$A$2:$BU$139,26,0)</f>
        <v>1.1000000000000001</v>
      </c>
      <c r="AG7" s="73">
        <f t="array" ref="AG7">INDEX(PalData,MATCH(C7,PalNames,0)+1,MATCH("MaleProbability",PalData_Header,0))</f>
        <v>50</v>
      </c>
    </row>
    <row r="8" spans="1:34" ht="26.25" customHeight="1" x14ac:dyDescent="0.2">
      <c r="A8" s="74">
        <f>VLOOKUP($C8,PalData!$A$2:$BU$139,9,0)</f>
        <v>6</v>
      </c>
      <c r="B8" s="75">
        <f t="array" ref="B8">INDEX(PalData,MATCH(C8,PalNames,0)+1,MATCH("ZukanIndexSuffix",PalData_Header,0))</f>
        <v>0</v>
      </c>
      <c r="C8" s="63" t="s">
        <v>69</v>
      </c>
      <c r="D8" s="64">
        <f t="array" ref="D8">IFERROR(INDEX(PalData,MATCH(C8,PalNames,0)+1,MATCH("Image",PalData_Header,0)),)</f>
        <v>0</v>
      </c>
      <c r="E8" s="65" t="str">
        <f ca="1">IFERROR(__xludf.DUMMYFUNCTION("SPLIT(VLOOKUP($C8,PalData!$A$2:$BU$139,13,0),""EPalElementType::"",0,1)"),"Water")</f>
        <v>Water</v>
      </c>
      <c r="F8" s="65" t="str">
        <f ca="1">IFERROR(__xludf.DUMMYFUNCTION("if(SPLIT(VLOOKUP($C8,PalData!$A$2:$BU$139,14,0),""EPalElementType::"",0,1)=""None"","""",SPLIT(VLOOKUP($C8,PalData!$A$2:$BU$139,14,0),""EPalElementType::"",0,1))"),"")</f>
        <v/>
      </c>
      <c r="G8" s="66" t="str">
        <f>IF(VLOOKUP($C8,PalData!$A$2:$BU$139,48,0),"🌜","")</f>
        <v/>
      </c>
      <c r="H8" s="67">
        <f>VLOOKUP($C8,PalData!$A$2:$BU$139,55,0)</f>
        <v>0</v>
      </c>
      <c r="I8" s="67">
        <f>VLOOKUP($C8,PalData!$A$2:$BU$139,56,0)</f>
        <v>1</v>
      </c>
      <c r="J8" s="67">
        <f>VLOOKUP($C8,PalData!$A$2:$BU$139,57,0)</f>
        <v>0</v>
      </c>
      <c r="K8" s="67">
        <f>VLOOKUP($C8,PalData!$A$2:$BU$139,58,0)</f>
        <v>0</v>
      </c>
      <c r="L8" s="67">
        <f>VLOOKUP($C8,PalData!$A$2:$BU$139,59,0)</f>
        <v>1</v>
      </c>
      <c r="M8" s="67">
        <f>VLOOKUP($C8,PalData!$A$2:$BU$139,60,0)</f>
        <v>0</v>
      </c>
      <c r="N8" s="67">
        <f>VLOOKUP($C8,PalData!$A$2:$BU$139,61,0)</f>
        <v>0</v>
      </c>
      <c r="O8" s="67">
        <f>VLOOKUP($C8,PalData!$A$2:$BU$139,62,0)</f>
        <v>0</v>
      </c>
      <c r="P8" s="67">
        <f>VLOOKUP($C8,PalData!$A$2:$BU$139,64,0)</f>
        <v>0</v>
      </c>
      <c r="Q8" s="67">
        <f>VLOOKUP($C8,PalData!$A$2:$BU$139,65,0)</f>
        <v>0</v>
      </c>
      <c r="R8" s="67">
        <f>VLOOKUP($C8,PalData!$A$2:$BU$139,66,0)</f>
        <v>1</v>
      </c>
      <c r="S8" s="67">
        <f>VLOOKUP($C8,PalData!$A$2:$BU$139,67,0)</f>
        <v>0</v>
      </c>
      <c r="T8" s="68">
        <f>VLOOKUP($C8,PalData!$A$2:$BU$139,43,0)</f>
        <v>2</v>
      </c>
      <c r="U8" s="66">
        <f>VLOOKUP($C8,PalData!$A$2:$BU$139,54,0)</f>
        <v>1330</v>
      </c>
      <c r="V8" s="69">
        <f>VLOOKUP($C8,PalData!$A$2:$BU$139,19,0)</f>
        <v>60</v>
      </c>
      <c r="W8" s="69">
        <f>VLOOKUP($C8,PalData!$A$2:$BU$139,20,0)</f>
        <v>80</v>
      </c>
      <c r="X8" s="69">
        <f>VLOOKUP($C8,PalData!$A$2:$BU$139,21,0)</f>
        <v>80</v>
      </c>
      <c r="Y8" s="69">
        <f>VLOOKUP($C8,PalData!$A$2:$BU$139,22,0)</f>
        <v>60</v>
      </c>
      <c r="Z8" s="70">
        <f>VLOOKUP($C8,PalData!$A$2:$BU$139,28,0)</f>
        <v>1120</v>
      </c>
      <c r="AA8" s="71">
        <f t="array" ref="AA8">INDEX(PalData,MATCH(C8,PalNames,0)+1,MATCH("Stamina",PalData_Header,0))</f>
        <v>100</v>
      </c>
      <c r="AB8" s="71">
        <f>VLOOKUP($C8,PalData!$A$2:$BU$139,32,0)</f>
        <v>105</v>
      </c>
      <c r="AC8" s="71">
        <f>VLOOKUP($C8,PalData!$A$2:$BU$139,33,0)</f>
        <v>300</v>
      </c>
      <c r="AD8" s="71">
        <f t="array" ref="AD8">INDEX(PalData,MATCH(C8,PalNames,0)+1,MATCH("RideSprintSpeed",PalData_Header,0))</f>
        <v>400</v>
      </c>
      <c r="AE8" s="71">
        <f t="array" ref="AE8">IF(R8&gt;0, INDEX(PalData,MATCH(C8,PalNames,0)+1,MATCH("TransportSpeed",PalData_Header,0)),)</f>
        <v>202</v>
      </c>
      <c r="AF8" s="76">
        <f>VLOOKUP($C8,PalData!$A$2:$BU$139,26,0)</f>
        <v>1.1000000000000001</v>
      </c>
      <c r="AG8" s="73">
        <f t="array" ref="AG8">INDEX(PalData,MATCH(C8,PalNames,0)+1,MATCH("MaleProbability",PalData_Header,0))</f>
        <v>50</v>
      </c>
    </row>
    <row r="9" spans="1:34" ht="26.25" customHeight="1" x14ac:dyDescent="0.2">
      <c r="A9" s="74">
        <f>VLOOKUP($C9,PalData!$A$2:$BU$139,9,0)</f>
        <v>7</v>
      </c>
      <c r="B9" s="75">
        <f t="array" ref="B9">INDEX(PalData,MATCH(C9,PalNames,0)+1,MATCH("ZukanIndexSuffix",PalData_Header,0))</f>
        <v>0</v>
      </c>
      <c r="C9" s="63" t="s">
        <v>70</v>
      </c>
      <c r="D9" s="64">
        <f t="array" ref="D9">IFERROR(INDEX(PalData,MATCH(C9,PalNames,0)+1,MATCH("Image",PalData_Header,0)),)</f>
        <v>0</v>
      </c>
      <c r="E9" s="65" t="str">
        <f ca="1">IFERROR(__xludf.DUMMYFUNCTION("SPLIT(VLOOKUP($C9,PalData!$A$2:$BU$139,13,0),""EPalElementType::"",0,1)"),"Electricity")</f>
        <v>Electricity</v>
      </c>
      <c r="F9" s="65" t="str">
        <f ca="1">IFERROR(__xludf.DUMMYFUNCTION("if(SPLIT(VLOOKUP($C9,PalData!$A$2:$BU$139,14,0),""EPalElementType::"",0,1)=""None"","""",SPLIT(VLOOKUP($C9,PalData!$A$2:$BU$139,14,0),""EPalElementType::"",0,1))"),"")</f>
        <v/>
      </c>
      <c r="G9" s="66" t="str">
        <f>IF(VLOOKUP($C9,PalData!$A$2:$BU$139,48,0),"🌜","")</f>
        <v/>
      </c>
      <c r="H9" s="67">
        <f>VLOOKUP($C9,PalData!$A$2:$BU$139,55,0)</f>
        <v>0</v>
      </c>
      <c r="I9" s="67">
        <f>VLOOKUP($C9,PalData!$A$2:$BU$139,56,0)</f>
        <v>0</v>
      </c>
      <c r="J9" s="67">
        <f>VLOOKUP($C9,PalData!$A$2:$BU$139,57,0)</f>
        <v>0</v>
      </c>
      <c r="K9" s="67">
        <f>VLOOKUP($C9,PalData!$A$2:$BU$139,58,0)</f>
        <v>1</v>
      </c>
      <c r="L9" s="67">
        <f>VLOOKUP($C9,PalData!$A$2:$BU$139,59,0)</f>
        <v>1</v>
      </c>
      <c r="M9" s="67">
        <f>VLOOKUP($C9,PalData!$A$2:$BU$139,60,0)</f>
        <v>0</v>
      </c>
      <c r="N9" s="67">
        <f>VLOOKUP($C9,PalData!$A$2:$BU$139,61,0)</f>
        <v>0</v>
      </c>
      <c r="O9" s="67">
        <f>VLOOKUP($C9,PalData!$A$2:$BU$139,62,0)</f>
        <v>0</v>
      </c>
      <c r="P9" s="67">
        <f>VLOOKUP($C9,PalData!$A$2:$BU$139,64,0)</f>
        <v>0</v>
      </c>
      <c r="Q9" s="67">
        <f>VLOOKUP($C9,PalData!$A$2:$BU$139,65,0)</f>
        <v>0</v>
      </c>
      <c r="R9" s="67">
        <f>VLOOKUP($C9,PalData!$A$2:$BU$139,66,0)</f>
        <v>1</v>
      </c>
      <c r="S9" s="67">
        <f>VLOOKUP($C9,PalData!$A$2:$BU$139,67,0)</f>
        <v>0</v>
      </c>
      <c r="T9" s="68">
        <f>VLOOKUP($C9,PalData!$A$2:$BU$139,43,0)</f>
        <v>2</v>
      </c>
      <c r="U9" s="66">
        <f>VLOOKUP($C9,PalData!$A$2:$BU$139,54,0)</f>
        <v>1410</v>
      </c>
      <c r="V9" s="69">
        <f>VLOOKUP($C9,PalData!$A$2:$BU$139,19,0)</f>
        <v>60</v>
      </c>
      <c r="W9" s="69">
        <f>VLOOKUP($C9,PalData!$A$2:$BU$139,20,0)</f>
        <v>60</v>
      </c>
      <c r="X9" s="69">
        <f>VLOOKUP($C9,PalData!$A$2:$BU$139,21,0)</f>
        <v>75</v>
      </c>
      <c r="Y9" s="69">
        <f>VLOOKUP($C9,PalData!$A$2:$BU$139,22,0)</f>
        <v>70</v>
      </c>
      <c r="Z9" s="70">
        <f>VLOOKUP($C9,PalData!$A$2:$BU$139,28,0)</f>
        <v>1030</v>
      </c>
      <c r="AA9" s="71">
        <f t="array" ref="AA9">INDEX(PalData,MATCH(C9,PalNames,0)+1,MATCH("Stamina",PalData_Header,0))</f>
        <v>100</v>
      </c>
      <c r="AB9" s="71">
        <f>VLOOKUP($C9,PalData!$A$2:$BU$139,32,0)</f>
        <v>80</v>
      </c>
      <c r="AC9" s="71">
        <f>VLOOKUP($C9,PalData!$A$2:$BU$139,33,0)</f>
        <v>350</v>
      </c>
      <c r="AD9" s="71">
        <f t="array" ref="AD9">INDEX(PalData,MATCH(C9,PalNames,0)+1,MATCH("RideSprintSpeed",PalData_Header,0))</f>
        <v>500</v>
      </c>
      <c r="AE9" s="71">
        <f t="array" ref="AE9">IF(R9&gt;0, INDEX(PalData,MATCH(C9,PalNames,0)+1,MATCH("TransportSpeed",PalData_Header,0)),)</f>
        <v>270</v>
      </c>
      <c r="AF9" s="76">
        <f>VLOOKUP($C9,PalData!$A$2:$BU$139,26,0)</f>
        <v>1.1000000000000001</v>
      </c>
      <c r="AG9" s="73">
        <f t="array" ref="AG9">INDEX(PalData,MATCH(C9,PalNames,0)+1,MATCH("MaleProbability",PalData_Header,0))</f>
        <v>50</v>
      </c>
    </row>
    <row r="10" spans="1:34" ht="26.25" customHeight="1" x14ac:dyDescent="0.2">
      <c r="A10" s="74">
        <f>VLOOKUP($C10,PalData!$A$2:$BU$139,9,0)</f>
        <v>8</v>
      </c>
      <c r="B10" s="75">
        <f t="array" ref="B10">INDEX(PalData,MATCH(C10,PalNames,0)+1,MATCH("ZukanIndexSuffix",PalData_Header,0))</f>
        <v>0</v>
      </c>
      <c r="C10" s="63" t="s">
        <v>71</v>
      </c>
      <c r="D10" s="64">
        <f t="array" ref="D10">IFERROR(INDEX(PalData,MATCH(C10,PalNames,0)+1,MATCH("Image",PalData_Header,0)),)</f>
        <v>0</v>
      </c>
      <c r="E10" s="65" t="str">
        <f ca="1">IFERROR(__xludf.DUMMYFUNCTION("SPLIT(VLOOKUP($C10,PalData!$A$2:$BU$139,13,0),""EPalElementType::"",0,1)"),"Leaf")</f>
        <v>Leaf</v>
      </c>
      <c r="F10" s="65" t="str">
        <f ca="1">IFERROR(__xludf.DUMMYFUNCTION("if(SPLIT(VLOOKUP($C10,PalData!$A$2:$BU$139,14,0),""EPalElementType::"",0,1)=""None"","""",SPLIT(VLOOKUP($C10,PalData!$A$2:$BU$139,14,0),""EPalElementType::"",0,1))"),"")</f>
        <v/>
      </c>
      <c r="G10" s="66" t="str">
        <f>IF(VLOOKUP($C10,PalData!$A$2:$BU$139,48,0),"🌜","")</f>
        <v/>
      </c>
      <c r="H10" s="67">
        <f>VLOOKUP($C10,PalData!$A$2:$BU$139,55,0)</f>
        <v>0</v>
      </c>
      <c r="I10" s="67">
        <f>VLOOKUP($C10,PalData!$A$2:$BU$139,56,0)</f>
        <v>0</v>
      </c>
      <c r="J10" s="67">
        <f>VLOOKUP($C10,PalData!$A$2:$BU$139,57,0)</f>
        <v>1</v>
      </c>
      <c r="K10" s="67">
        <f>VLOOKUP($C10,PalData!$A$2:$BU$139,58,0)</f>
        <v>0</v>
      </c>
      <c r="L10" s="67">
        <f>VLOOKUP($C10,PalData!$A$2:$BU$139,59,0)</f>
        <v>1</v>
      </c>
      <c r="M10" s="67">
        <f>VLOOKUP($C10,PalData!$A$2:$BU$139,60,0)</f>
        <v>1</v>
      </c>
      <c r="N10" s="67">
        <f>VLOOKUP($C10,PalData!$A$2:$BU$139,61,0)</f>
        <v>1</v>
      </c>
      <c r="O10" s="67">
        <f>VLOOKUP($C10,PalData!$A$2:$BU$139,62,0)</f>
        <v>0</v>
      </c>
      <c r="P10" s="67">
        <f>VLOOKUP($C10,PalData!$A$2:$BU$139,64,0)</f>
        <v>0</v>
      </c>
      <c r="Q10" s="67">
        <f>VLOOKUP($C10,PalData!$A$2:$BU$139,65,0)</f>
        <v>0</v>
      </c>
      <c r="R10" s="67">
        <f>VLOOKUP($C10,PalData!$A$2:$BU$139,66,0)</f>
        <v>1</v>
      </c>
      <c r="S10" s="67">
        <f>VLOOKUP($C10,PalData!$A$2:$BU$139,67,0)</f>
        <v>0</v>
      </c>
      <c r="T10" s="68">
        <f>VLOOKUP($C10,PalData!$A$2:$BU$139,43,0)</f>
        <v>2</v>
      </c>
      <c r="U10" s="66">
        <f>VLOOKUP($C10,PalData!$A$2:$BU$139,54,0)</f>
        <v>1250</v>
      </c>
      <c r="V10" s="69">
        <f>VLOOKUP($C10,PalData!$A$2:$BU$139,19,0)</f>
        <v>80</v>
      </c>
      <c r="W10" s="69">
        <f>VLOOKUP($C10,PalData!$A$2:$BU$139,20,0)</f>
        <v>100</v>
      </c>
      <c r="X10" s="69">
        <f>VLOOKUP($C10,PalData!$A$2:$BU$139,21,0)</f>
        <v>70</v>
      </c>
      <c r="Y10" s="69">
        <f>VLOOKUP($C10,PalData!$A$2:$BU$139,22,0)</f>
        <v>70</v>
      </c>
      <c r="Z10" s="70">
        <f>VLOOKUP($C10,PalData!$A$2:$BU$139,28,0)</f>
        <v>1280</v>
      </c>
      <c r="AA10" s="71">
        <f t="array" ref="AA10">INDEX(PalData,MATCH(C10,PalNames,0)+1,MATCH("Stamina",PalData_Header,0))</f>
        <v>100</v>
      </c>
      <c r="AB10" s="71">
        <f>VLOOKUP($C10,PalData!$A$2:$BU$139,32,0)</f>
        <v>48</v>
      </c>
      <c r="AC10" s="71">
        <f>VLOOKUP($C10,PalData!$A$2:$BU$139,33,0)</f>
        <v>300</v>
      </c>
      <c r="AD10" s="71">
        <f t="array" ref="AD10">INDEX(PalData,MATCH(C10,PalNames,0)+1,MATCH("RideSprintSpeed",PalData_Header,0))</f>
        <v>400</v>
      </c>
      <c r="AE10" s="71">
        <f t="array" ref="AE10">IF(R10&gt;0, INDEX(PalData,MATCH(C10,PalNames,0)+1,MATCH("TransportSpeed",PalData_Header,0)),)</f>
        <v>174</v>
      </c>
      <c r="AF10" s="76">
        <f>VLOOKUP($C10,PalData!$A$2:$BU$139,26,0)</f>
        <v>1.1000000000000001</v>
      </c>
      <c r="AG10" s="73">
        <f t="array" ref="AG10">INDEX(PalData,MATCH(C10,PalNames,0)+1,MATCH("MaleProbability",PalData_Header,0))</f>
        <v>50</v>
      </c>
    </row>
    <row r="11" spans="1:34" ht="26.25" customHeight="1" x14ac:dyDescent="0.2">
      <c r="A11" s="74">
        <f>VLOOKUP($C11,PalData!$A$2:$BU$139,9,0)</f>
        <v>9</v>
      </c>
      <c r="B11" s="75">
        <f t="array" ref="B11">INDEX(PalData,MATCH(C11,PalNames,0)+1,MATCH("ZukanIndexSuffix",PalData_Header,0))</f>
        <v>0</v>
      </c>
      <c r="C11" s="63" t="s">
        <v>72</v>
      </c>
      <c r="D11" s="64">
        <f t="array" ref="D11">IFERROR(INDEX(PalData,MATCH(C11,PalNames,0)+1,MATCH("Image",PalData_Header,0)),)</f>
        <v>0</v>
      </c>
      <c r="E11" s="65" t="str">
        <f ca="1">IFERROR(__xludf.DUMMYFUNCTION("SPLIT(VLOOKUP($C11,PalData!$A$2:$BU$139,13,0),""EPalElementType::"",0,1)"),"Fire")</f>
        <v>Fire</v>
      </c>
      <c r="F11" s="65" t="str">
        <f ca="1">IFERROR(__xludf.DUMMYFUNCTION("if(SPLIT(VLOOKUP($C11,PalData!$A$2:$BU$139,14,0),""EPalElementType::"",0,1)=""None"","""",SPLIT(VLOOKUP($C11,PalData!$A$2:$BU$139,14,0),""EPalElementType::"",0,1))"),"")</f>
        <v/>
      </c>
      <c r="G11" s="66" t="str">
        <f>IF(VLOOKUP($C11,PalData!$A$2:$BU$139,48,0),"🌜","")</f>
        <v/>
      </c>
      <c r="H11" s="67">
        <f>VLOOKUP($C11,PalData!$A$2:$BU$139,55,0)</f>
        <v>1</v>
      </c>
      <c r="I11" s="67">
        <f>VLOOKUP($C11,PalData!$A$2:$BU$139,56,0)</f>
        <v>0</v>
      </c>
      <c r="J11" s="67">
        <f>VLOOKUP($C11,PalData!$A$2:$BU$139,57,0)</f>
        <v>0</v>
      </c>
      <c r="K11" s="67">
        <f>VLOOKUP($C11,PalData!$A$2:$BU$139,58,0)</f>
        <v>0</v>
      </c>
      <c r="L11" s="67">
        <f>VLOOKUP($C11,PalData!$A$2:$BU$139,59,0)</f>
        <v>0</v>
      </c>
      <c r="M11" s="67">
        <f>VLOOKUP($C11,PalData!$A$2:$BU$139,60,0)</f>
        <v>0</v>
      </c>
      <c r="N11" s="67">
        <f>VLOOKUP($C11,PalData!$A$2:$BU$139,61,0)</f>
        <v>0</v>
      </c>
      <c r="O11" s="67">
        <f>VLOOKUP($C11,PalData!$A$2:$BU$139,62,0)</f>
        <v>0</v>
      </c>
      <c r="P11" s="67">
        <f>VLOOKUP($C11,PalData!$A$2:$BU$139,64,0)</f>
        <v>0</v>
      </c>
      <c r="Q11" s="67">
        <f>VLOOKUP($C11,PalData!$A$2:$BU$139,65,0)</f>
        <v>0</v>
      </c>
      <c r="R11" s="67">
        <f>VLOOKUP($C11,PalData!$A$2:$BU$139,66,0)</f>
        <v>0</v>
      </c>
      <c r="S11" s="67">
        <f>VLOOKUP($C11,PalData!$A$2:$BU$139,67,0)</f>
        <v>0</v>
      </c>
      <c r="T11" s="68">
        <f>VLOOKUP($C11,PalData!$A$2:$BU$139,43,0)</f>
        <v>3</v>
      </c>
      <c r="U11" s="66">
        <f>VLOOKUP($C11,PalData!$A$2:$BU$139,54,0)</f>
        <v>1155</v>
      </c>
      <c r="V11" s="69">
        <f>VLOOKUP($C11,PalData!$A$2:$BU$139,19,0)</f>
        <v>75</v>
      </c>
      <c r="W11" s="69">
        <f>VLOOKUP($C11,PalData!$A$2:$BU$139,20,0)</f>
        <v>100</v>
      </c>
      <c r="X11" s="69">
        <f>VLOOKUP($C11,PalData!$A$2:$BU$139,21,0)</f>
        <v>70</v>
      </c>
      <c r="Y11" s="69">
        <f>VLOOKUP($C11,PalData!$A$2:$BU$139,22,0)</f>
        <v>75</v>
      </c>
      <c r="Z11" s="70">
        <f>VLOOKUP($C11,PalData!$A$2:$BU$139,28,0)</f>
        <v>2950</v>
      </c>
      <c r="AA11" s="71">
        <f t="array" ref="AA11">INDEX(PalData,MATCH(C11,PalNames,0)+1,MATCH("Stamina",PalData_Header,0))</f>
        <v>100</v>
      </c>
      <c r="AB11" s="71">
        <f>VLOOKUP($C11,PalData!$A$2:$BU$139,32,0)</f>
        <v>100</v>
      </c>
      <c r="AC11" s="71">
        <f>VLOOKUP($C11,PalData!$A$2:$BU$139,33,0)</f>
        <v>400</v>
      </c>
      <c r="AD11" s="71">
        <f t="array" ref="AD11">INDEX(PalData,MATCH(C11,PalNames,0)+1,MATCH("RideSprintSpeed",PalData_Header,0))</f>
        <v>550</v>
      </c>
      <c r="AE11" s="71">
        <f t="array" ref="AE11">IF(R11&gt;0, INDEX(PalData,MATCH(C11,PalNames,0)+1,MATCH("TransportSpeed",PalData_Header,0)),)</f>
        <v>0</v>
      </c>
      <c r="AF11" s="76">
        <f>VLOOKUP($C11,PalData!$A$2:$BU$139,26,0)</f>
        <v>1.1000000000000001</v>
      </c>
      <c r="AG11" s="73">
        <f t="array" ref="AG11">INDEX(PalData,MATCH(C11,PalNames,0)+1,MATCH("MaleProbability",PalData_Header,0))</f>
        <v>50</v>
      </c>
    </row>
    <row r="12" spans="1:34" ht="26.25" customHeight="1" x14ac:dyDescent="0.2">
      <c r="A12" s="74">
        <f>VLOOKUP($C12,PalData!$A$2:$BU$139,9,0)</f>
        <v>10</v>
      </c>
      <c r="B12" s="75">
        <f t="array" ref="B12">INDEX(PalData,MATCH(C12,PalNames,0)+1,MATCH("ZukanIndexSuffix",PalData_Header,0))</f>
        <v>0</v>
      </c>
      <c r="C12" s="63" t="s">
        <v>73</v>
      </c>
      <c r="D12" s="64">
        <f t="array" ref="D12">IFERROR(INDEX(PalData,MATCH(C12,PalNames,0)+1,MATCH("Image",PalData_Header,0)),)</f>
        <v>0</v>
      </c>
      <c r="E12" s="65" t="str">
        <f ca="1">IFERROR(__xludf.DUMMYFUNCTION("SPLIT(VLOOKUP($C12,PalData!$A$2:$BU$139,13,0),""EPalElementType::"",0,1)"),"Water")</f>
        <v>Water</v>
      </c>
      <c r="F12" s="65" t="str">
        <f ca="1">IFERROR(__xludf.DUMMYFUNCTION("if(SPLIT(VLOOKUP($C12,PalData!$A$2:$BU$139,14,0),""EPalElementType::"",0,1)=""None"","""",SPLIT(VLOOKUP($C12,PalData!$A$2:$BU$139,14,0),""EPalElementType::"",0,1))"),"Ice")</f>
        <v>Ice</v>
      </c>
      <c r="G12" s="66" t="str">
        <f>IF(VLOOKUP($C12,PalData!$A$2:$BU$139,48,0),"🌜","")</f>
        <v/>
      </c>
      <c r="H12" s="67">
        <f>VLOOKUP($C12,PalData!$A$2:$BU$139,55,0)</f>
        <v>0</v>
      </c>
      <c r="I12" s="67">
        <f>VLOOKUP($C12,PalData!$A$2:$BU$139,56,0)</f>
        <v>1</v>
      </c>
      <c r="J12" s="67">
        <f>VLOOKUP($C12,PalData!$A$2:$BU$139,57,0)</f>
        <v>0</v>
      </c>
      <c r="K12" s="67">
        <f>VLOOKUP($C12,PalData!$A$2:$BU$139,58,0)</f>
        <v>0</v>
      </c>
      <c r="L12" s="67">
        <f>VLOOKUP($C12,PalData!$A$2:$BU$139,59,0)</f>
        <v>1</v>
      </c>
      <c r="M12" s="67">
        <f>VLOOKUP($C12,PalData!$A$2:$BU$139,60,0)</f>
        <v>0</v>
      </c>
      <c r="N12" s="67">
        <f>VLOOKUP($C12,PalData!$A$2:$BU$139,61,0)</f>
        <v>0</v>
      </c>
      <c r="O12" s="67">
        <f>VLOOKUP($C12,PalData!$A$2:$BU$139,62,0)</f>
        <v>0</v>
      </c>
      <c r="P12" s="67">
        <f>VLOOKUP($C12,PalData!$A$2:$BU$139,64,0)</f>
        <v>0</v>
      </c>
      <c r="Q12" s="67">
        <f>VLOOKUP($C12,PalData!$A$2:$BU$139,65,0)</f>
        <v>1</v>
      </c>
      <c r="R12" s="67">
        <f>VLOOKUP($C12,PalData!$A$2:$BU$139,66,0)</f>
        <v>1</v>
      </c>
      <c r="S12" s="67">
        <f>VLOOKUP($C12,PalData!$A$2:$BU$139,67,0)</f>
        <v>0</v>
      </c>
      <c r="T12" s="68">
        <f>VLOOKUP($C12,PalData!$A$2:$BU$139,43,0)</f>
        <v>2</v>
      </c>
      <c r="U12" s="66">
        <f>VLOOKUP($C12,PalData!$A$2:$BU$139,54,0)</f>
        <v>1350</v>
      </c>
      <c r="V12" s="69">
        <f>VLOOKUP($C12,PalData!$A$2:$BU$139,19,0)</f>
        <v>70</v>
      </c>
      <c r="W12" s="69">
        <f>VLOOKUP($C12,PalData!$A$2:$BU$139,20,0)</f>
        <v>70</v>
      </c>
      <c r="X12" s="69">
        <f>VLOOKUP($C12,PalData!$A$2:$BU$139,21,0)</f>
        <v>75</v>
      </c>
      <c r="Y12" s="69">
        <f>VLOOKUP($C12,PalData!$A$2:$BU$139,22,0)</f>
        <v>70</v>
      </c>
      <c r="Z12" s="70">
        <f>VLOOKUP($C12,PalData!$A$2:$BU$139,28,0)</f>
        <v>1080</v>
      </c>
      <c r="AA12" s="71">
        <f t="array" ref="AA12">INDEX(PalData,MATCH(C12,PalNames,0)+1,MATCH("Stamina",PalData_Header,0))</f>
        <v>100</v>
      </c>
      <c r="AB12" s="71">
        <f>VLOOKUP($C12,PalData!$A$2:$BU$139,32,0)</f>
        <v>60</v>
      </c>
      <c r="AC12" s="71">
        <f>VLOOKUP($C12,PalData!$A$2:$BU$139,33,0)</f>
        <v>500</v>
      </c>
      <c r="AD12" s="71">
        <f t="array" ref="AD12">INDEX(PalData,MATCH(C12,PalNames,0)+1,MATCH("RideSprintSpeed",PalData_Header,0))</f>
        <v>650</v>
      </c>
      <c r="AE12" s="71">
        <f t="array" ref="AE12">IF(R12&gt;0, INDEX(PalData,MATCH(C12,PalNames,0)+1,MATCH("TransportSpeed",PalData_Header,0)),)</f>
        <v>265</v>
      </c>
      <c r="AF12" s="76">
        <f>VLOOKUP($C12,PalData!$A$2:$BU$139,26,0)</f>
        <v>0.9</v>
      </c>
      <c r="AG12" s="73">
        <f t="array" ref="AG12">INDEX(PalData,MATCH(C12,PalNames,0)+1,MATCH("MaleProbability",PalData_Header,0))</f>
        <v>50</v>
      </c>
    </row>
    <row r="13" spans="1:34" ht="26.25" customHeight="1" x14ac:dyDescent="0.2">
      <c r="A13" s="74">
        <f>VLOOKUP($C13,PalData!$A$2:$BU$139,9,0)</f>
        <v>11</v>
      </c>
      <c r="B13" s="75">
        <f t="array" ref="B13">INDEX(PalData,MATCH(C13,PalNames,0)+1,MATCH("ZukanIndexSuffix",PalData_Header,0))</f>
        <v>0</v>
      </c>
      <c r="C13" s="63" t="s">
        <v>4</v>
      </c>
      <c r="D13" s="64">
        <f t="array" ref="D13">IFERROR(INDEX(PalData,MATCH(C13,PalNames,0)+1,MATCH("Image",PalData_Header,0)),)</f>
        <v>0</v>
      </c>
      <c r="E13" s="65" t="str">
        <f ca="1">IFERROR(__xludf.DUMMYFUNCTION("SPLIT(VLOOKUP($C13,PalData!$A$2:$BU$139,13,0),""EPalElementType::"",0,1)"),"Water")</f>
        <v>Water</v>
      </c>
      <c r="F13" s="65" t="str">
        <f ca="1">IFERROR(__xludf.DUMMYFUNCTION("if(SPLIT(VLOOKUP($C13,PalData!$A$2:$BU$139,14,0),""EPalElementType::"",0,1)=""None"","""",SPLIT(VLOOKUP($C13,PalData!$A$2:$BU$139,14,0),""EPalElementType::"",0,1))"),"Ice")</f>
        <v>Ice</v>
      </c>
      <c r="G13" s="66" t="str">
        <f>IF(VLOOKUP($C13,PalData!$A$2:$BU$139,48,0),"🌜","")</f>
        <v/>
      </c>
      <c r="H13" s="67">
        <f>VLOOKUP($C13,PalData!$A$2:$BU$139,55,0)</f>
        <v>0</v>
      </c>
      <c r="I13" s="67">
        <f>VLOOKUP($C13,PalData!$A$2:$BU$139,56,0)</f>
        <v>2</v>
      </c>
      <c r="J13" s="67">
        <f>VLOOKUP($C13,PalData!$A$2:$BU$139,57,0)</f>
        <v>0</v>
      </c>
      <c r="K13" s="67">
        <f>VLOOKUP($C13,PalData!$A$2:$BU$139,58,0)</f>
        <v>0</v>
      </c>
      <c r="L13" s="67">
        <f>VLOOKUP($C13,PalData!$A$2:$BU$139,59,0)</f>
        <v>2</v>
      </c>
      <c r="M13" s="67">
        <f>VLOOKUP($C13,PalData!$A$2:$BU$139,60,0)</f>
        <v>0</v>
      </c>
      <c r="N13" s="67">
        <f>VLOOKUP($C13,PalData!$A$2:$BU$139,61,0)</f>
        <v>0</v>
      </c>
      <c r="O13" s="67">
        <f>VLOOKUP($C13,PalData!$A$2:$BU$139,62,0)</f>
        <v>2</v>
      </c>
      <c r="P13" s="67">
        <f>VLOOKUP($C13,PalData!$A$2:$BU$139,64,0)</f>
        <v>0</v>
      </c>
      <c r="Q13" s="67">
        <f>VLOOKUP($C13,PalData!$A$2:$BU$139,65,0)</f>
        <v>2</v>
      </c>
      <c r="R13" s="67">
        <f>VLOOKUP($C13,PalData!$A$2:$BU$139,66,0)</f>
        <v>2</v>
      </c>
      <c r="S13" s="67">
        <f>VLOOKUP($C13,PalData!$A$2:$BU$139,67,0)</f>
        <v>0</v>
      </c>
      <c r="T13" s="68">
        <f>VLOOKUP($C13,PalData!$A$2:$BU$139,43,0)</f>
        <v>8</v>
      </c>
      <c r="U13" s="66">
        <f>VLOOKUP($C13,PalData!$A$2:$BU$139,54,0)</f>
        <v>520</v>
      </c>
      <c r="V13" s="69">
        <f>VLOOKUP($C13,PalData!$A$2:$BU$139,19,0)</f>
        <v>95</v>
      </c>
      <c r="W13" s="69">
        <f>VLOOKUP($C13,PalData!$A$2:$BU$139,20,0)</f>
        <v>70</v>
      </c>
      <c r="X13" s="69">
        <f>VLOOKUP($C13,PalData!$A$2:$BU$139,21,0)</f>
        <v>95</v>
      </c>
      <c r="Y13" s="69">
        <f>VLOOKUP($C13,PalData!$A$2:$BU$139,22,0)</f>
        <v>95</v>
      </c>
      <c r="Z13" s="70">
        <f>VLOOKUP($C13,PalData!$A$2:$BU$139,28,0)</f>
        <v>5410</v>
      </c>
      <c r="AA13" s="71">
        <f t="array" ref="AA13">INDEX(PalData,MATCH(C13,PalNames,0)+1,MATCH("Stamina",PalData_Header,0))</f>
        <v>100</v>
      </c>
      <c r="AB13" s="71">
        <f>VLOOKUP($C13,PalData!$A$2:$BU$139,32,0)</f>
        <v>110</v>
      </c>
      <c r="AC13" s="71">
        <f>VLOOKUP($C13,PalData!$A$2:$BU$139,33,0)</f>
        <v>450</v>
      </c>
      <c r="AD13" s="71">
        <f t="array" ref="AD13">INDEX(PalData,MATCH(C13,PalNames,0)+1,MATCH("RideSprintSpeed",PalData_Header,0))</f>
        <v>600</v>
      </c>
      <c r="AE13" s="71">
        <f t="array" ref="AE13">IF(R13&gt;0, INDEX(PalData,MATCH(C13,PalNames,0)+1,MATCH("TransportSpeed",PalData_Header,0)),)</f>
        <v>280</v>
      </c>
      <c r="AF13" s="76">
        <f>VLOOKUP($C13,PalData!$A$2:$BU$139,26,0)</f>
        <v>1</v>
      </c>
      <c r="AG13" s="73">
        <f t="array" ref="AG13">INDEX(PalData,MATCH(C13,PalNames,0)+1,MATCH("MaleProbability",PalData_Header,0))</f>
        <v>50</v>
      </c>
    </row>
    <row r="14" spans="1:34" ht="26.25" customHeight="1" x14ac:dyDescent="0.2">
      <c r="A14" s="74">
        <f>VLOOKUP($C14,PalData!$A$2:$BU$139,9,0)</f>
        <v>12</v>
      </c>
      <c r="B14" s="75">
        <f t="array" ref="B14">INDEX(PalData,MATCH(C14,PalNames,0)+1,MATCH("ZukanIndexSuffix",PalData_Header,0))</f>
        <v>0</v>
      </c>
      <c r="C14" s="63" t="s">
        <v>74</v>
      </c>
      <c r="D14" s="64">
        <f t="array" ref="D14">IFERROR(INDEX(PalData,MATCH(C14,PalNames,0)+1,MATCH("Image",PalData_Header,0)),)</f>
        <v>0</v>
      </c>
      <c r="E14" s="65" t="str">
        <f ca="1">IFERROR(__xludf.DUMMYFUNCTION("SPLIT(VLOOKUP($C14,PalData!$A$2:$BU$139,13,0),""EPalElementType::"",0,1)"),"Electricity")</f>
        <v>Electricity</v>
      </c>
      <c r="F14" s="65" t="str">
        <f ca="1">IFERROR(__xludf.DUMMYFUNCTION("if(SPLIT(VLOOKUP($C14,PalData!$A$2:$BU$139,14,0),""EPalElementType::"",0,1)=""None"","""",SPLIT(VLOOKUP($C14,PalData!$A$2:$BU$139,14,0),""EPalElementType::"",0,1))"),"")</f>
        <v/>
      </c>
      <c r="G14" s="66" t="str">
        <f>IF(VLOOKUP($C14,PalData!$A$2:$BU$139,48,0),"🌜","")</f>
        <v/>
      </c>
      <c r="H14" s="67">
        <f>VLOOKUP($C14,PalData!$A$2:$BU$139,55,0)</f>
        <v>0</v>
      </c>
      <c r="I14" s="67">
        <f>VLOOKUP($C14,PalData!$A$2:$BU$139,56,0)</f>
        <v>0</v>
      </c>
      <c r="J14" s="67">
        <f>VLOOKUP($C14,PalData!$A$2:$BU$139,57,0)</f>
        <v>0</v>
      </c>
      <c r="K14" s="67">
        <f>VLOOKUP($C14,PalData!$A$2:$BU$139,58,0)</f>
        <v>1</v>
      </c>
      <c r="L14" s="67">
        <f>VLOOKUP($C14,PalData!$A$2:$BU$139,59,0)</f>
        <v>0</v>
      </c>
      <c r="M14" s="67">
        <f>VLOOKUP($C14,PalData!$A$2:$BU$139,60,0)</f>
        <v>0</v>
      </c>
      <c r="N14" s="67">
        <f>VLOOKUP($C14,PalData!$A$2:$BU$139,61,0)</f>
        <v>0</v>
      </c>
      <c r="O14" s="67">
        <f>VLOOKUP($C14,PalData!$A$2:$BU$139,62,0)</f>
        <v>0</v>
      </c>
      <c r="P14" s="67">
        <f>VLOOKUP($C14,PalData!$A$2:$BU$139,64,0)</f>
        <v>0</v>
      </c>
      <c r="Q14" s="67">
        <f>VLOOKUP($C14,PalData!$A$2:$BU$139,65,0)</f>
        <v>0</v>
      </c>
      <c r="R14" s="67">
        <f>VLOOKUP($C14,PalData!$A$2:$BU$139,66,0)</f>
        <v>0</v>
      </c>
      <c r="S14" s="67">
        <f>VLOOKUP($C14,PalData!$A$2:$BU$139,67,0)</f>
        <v>0</v>
      </c>
      <c r="T14" s="68">
        <f>VLOOKUP($C14,PalData!$A$2:$BU$139,43,0)</f>
        <v>2</v>
      </c>
      <c r="U14" s="66">
        <f>VLOOKUP($C14,PalData!$A$2:$BU$139,54,0)</f>
        <v>1370</v>
      </c>
      <c r="V14" s="69">
        <f>VLOOKUP($C14,PalData!$A$2:$BU$139,19,0)</f>
        <v>70</v>
      </c>
      <c r="W14" s="69">
        <f>VLOOKUP($C14,PalData!$A$2:$BU$139,20,0)</f>
        <v>70</v>
      </c>
      <c r="X14" s="69">
        <f>VLOOKUP($C14,PalData!$A$2:$BU$139,21,0)</f>
        <v>75</v>
      </c>
      <c r="Y14" s="69">
        <f>VLOOKUP($C14,PalData!$A$2:$BU$139,22,0)</f>
        <v>70</v>
      </c>
      <c r="Z14" s="70">
        <f>VLOOKUP($C14,PalData!$A$2:$BU$139,28,0)</f>
        <v>1060</v>
      </c>
      <c r="AA14" s="71">
        <f t="array" ref="AA14">INDEX(PalData,MATCH(C14,PalNames,0)+1,MATCH("Stamina",PalData_Header,0))</f>
        <v>100</v>
      </c>
      <c r="AB14" s="71">
        <f>VLOOKUP($C14,PalData!$A$2:$BU$139,32,0)</f>
        <v>60</v>
      </c>
      <c r="AC14" s="71">
        <f>VLOOKUP($C14,PalData!$A$2:$BU$139,33,0)</f>
        <v>400</v>
      </c>
      <c r="AD14" s="71">
        <f t="array" ref="AD14">INDEX(PalData,MATCH(C14,PalNames,0)+1,MATCH("RideSprintSpeed",PalData_Header,0))</f>
        <v>550</v>
      </c>
      <c r="AE14" s="71">
        <f t="array" ref="AE14">IF(R14&gt;0, INDEX(PalData,MATCH(C14,PalNames,0)+1,MATCH("TransportSpeed",PalData_Header,0)),)</f>
        <v>0</v>
      </c>
      <c r="AF14" s="76">
        <f>VLOOKUP($C14,PalData!$A$2:$BU$139,26,0)</f>
        <v>1.2</v>
      </c>
      <c r="AG14" s="73">
        <f t="array" ref="AG14">INDEX(PalData,MATCH(C14,PalNames,0)+1,MATCH("MaleProbability",PalData_Header,0))</f>
        <v>50</v>
      </c>
    </row>
    <row r="15" spans="1:34" ht="26.25" customHeight="1" x14ac:dyDescent="0.2">
      <c r="A15" s="74">
        <f>VLOOKUP($C15,PalData!$A$2:$BU$139,9,0)</f>
        <v>12</v>
      </c>
      <c r="B15" s="75" t="str">
        <f t="array" ref="B15">INDEX(PalData,MATCH(C15,PalNames,0)+1,MATCH("ZukanIndexSuffix",PalData_Header,0))</f>
        <v>B</v>
      </c>
      <c r="C15" s="63" t="s">
        <v>75</v>
      </c>
      <c r="D15" s="64">
        <f t="array" ref="D15">IFERROR(INDEX(PalData,MATCH(C15,PalNames,0)+1,MATCH("Image",PalData_Header,0)),)</f>
        <v>0</v>
      </c>
      <c r="E15" s="65" t="str">
        <f ca="1">IFERROR(__xludf.DUMMYFUNCTION("SPLIT(VLOOKUP($C15,PalData!$A$2:$BU$139,13,0),""EPalElementType::"",0,1)"),"Ice")</f>
        <v>Ice</v>
      </c>
      <c r="F15" s="65" t="str">
        <f ca="1">IFERROR(__xludf.DUMMYFUNCTION("if(SPLIT(VLOOKUP($C15,PalData!$A$2:$BU$139,14,0),""EPalElementType::"",0,1)=""None"","""",SPLIT(VLOOKUP($C15,PalData!$A$2:$BU$139,14,0),""EPalElementType::"",0,1))"),"")</f>
        <v/>
      </c>
      <c r="G15" s="66" t="str">
        <f>IF(VLOOKUP($C15,PalData!$A$2:$BU$139,48,0),"🌜","")</f>
        <v/>
      </c>
      <c r="H15" s="67">
        <f>VLOOKUP($C15,PalData!$A$2:$BU$139,55,0)</f>
        <v>0</v>
      </c>
      <c r="I15" s="67">
        <f>VLOOKUP($C15,PalData!$A$2:$BU$139,56,0)</f>
        <v>0</v>
      </c>
      <c r="J15" s="67">
        <f>VLOOKUP($C15,PalData!$A$2:$BU$139,57,0)</f>
        <v>0</v>
      </c>
      <c r="K15" s="67">
        <f>VLOOKUP($C15,PalData!$A$2:$BU$139,58,0)</f>
        <v>0</v>
      </c>
      <c r="L15" s="67">
        <f>VLOOKUP($C15,PalData!$A$2:$BU$139,59,0)</f>
        <v>0</v>
      </c>
      <c r="M15" s="67">
        <f>VLOOKUP($C15,PalData!$A$2:$BU$139,60,0)</f>
        <v>0</v>
      </c>
      <c r="N15" s="67">
        <f>VLOOKUP($C15,PalData!$A$2:$BU$139,61,0)</f>
        <v>0</v>
      </c>
      <c r="O15" s="67">
        <f>VLOOKUP($C15,PalData!$A$2:$BU$139,62,0)</f>
        <v>0</v>
      </c>
      <c r="P15" s="67">
        <f>VLOOKUP($C15,PalData!$A$2:$BU$139,64,0)</f>
        <v>0</v>
      </c>
      <c r="Q15" s="67">
        <f>VLOOKUP($C15,PalData!$A$2:$BU$139,65,0)</f>
        <v>1</v>
      </c>
      <c r="R15" s="67">
        <f>VLOOKUP($C15,PalData!$A$2:$BU$139,66,0)</f>
        <v>0</v>
      </c>
      <c r="S15" s="67">
        <f>VLOOKUP($C15,PalData!$A$2:$BU$139,67,0)</f>
        <v>0</v>
      </c>
      <c r="T15" s="68">
        <f>VLOOKUP($C15,PalData!$A$2:$BU$139,43,0)</f>
        <v>2</v>
      </c>
      <c r="U15" s="66">
        <f>VLOOKUP($C15,PalData!$A$2:$BU$139,54,0)</f>
        <v>1360</v>
      </c>
      <c r="V15" s="69">
        <f>VLOOKUP($C15,PalData!$A$2:$BU$139,19,0)</f>
        <v>70</v>
      </c>
      <c r="W15" s="69">
        <f>VLOOKUP($C15,PalData!$A$2:$BU$139,20,0)</f>
        <v>70</v>
      </c>
      <c r="X15" s="69">
        <f>VLOOKUP($C15,PalData!$A$2:$BU$139,21,0)</f>
        <v>75</v>
      </c>
      <c r="Y15" s="69">
        <f>VLOOKUP($C15,PalData!$A$2:$BU$139,22,0)</f>
        <v>80</v>
      </c>
      <c r="Z15" s="70">
        <f>VLOOKUP($C15,PalData!$A$2:$BU$139,28,0)</f>
        <v>1070</v>
      </c>
      <c r="AA15" s="71">
        <f t="array" ref="AA15">INDEX(PalData,MATCH(C15,PalNames,0)+1,MATCH("Stamina",PalData_Header,0))</f>
        <v>100</v>
      </c>
      <c r="AB15" s="71">
        <f>VLOOKUP($C15,PalData!$A$2:$BU$139,32,0)</f>
        <v>60</v>
      </c>
      <c r="AC15" s="71">
        <f>VLOOKUP($C15,PalData!$A$2:$BU$139,33,0)</f>
        <v>400</v>
      </c>
      <c r="AD15" s="71">
        <f t="array" ref="AD15">INDEX(PalData,MATCH(C15,PalNames,0)+1,MATCH("RideSprintSpeed",PalData_Header,0))</f>
        <v>550</v>
      </c>
      <c r="AE15" s="71">
        <f t="array" ref="AE15">IF(R15&gt;0, INDEX(PalData,MATCH(C15,PalNames,0)+1,MATCH("TransportSpeed",PalData_Header,0)),)</f>
        <v>0</v>
      </c>
      <c r="AF15" s="76">
        <f>VLOOKUP($C15,PalData!$A$2:$BU$139,26,0)</f>
        <v>1</v>
      </c>
      <c r="AG15" s="73">
        <f t="array" ref="AG15">INDEX(PalData,MATCH(C15,PalNames,0)+1,MATCH("MaleProbability",PalData_Header,0))</f>
        <v>50</v>
      </c>
    </row>
    <row r="16" spans="1:34" ht="26.25" customHeight="1" x14ac:dyDescent="0.2">
      <c r="A16" s="74">
        <f>VLOOKUP($C16,PalData!$A$2:$BU$139,9,0)</f>
        <v>13</v>
      </c>
      <c r="B16" s="75">
        <f t="array" ref="B16">INDEX(PalData,MATCH(C16,PalNames,0)+1,MATCH("ZukanIndexSuffix",PalData_Header,0))</f>
        <v>0</v>
      </c>
      <c r="C16" s="63" t="s">
        <v>76</v>
      </c>
      <c r="D16" s="64">
        <f t="array" ref="D16">IFERROR(INDEX(PalData,MATCH(C16,PalNames,0)+1,MATCH("Image",PalData_Header,0)),)</f>
        <v>0</v>
      </c>
      <c r="E16" s="65" t="str">
        <f ca="1">IFERROR(__xludf.DUMMYFUNCTION("SPLIT(VLOOKUP($C16,PalData!$A$2:$BU$139,13,0),""EPalElementType::"",0,1)"),"Leaf")</f>
        <v>Leaf</v>
      </c>
      <c r="F16" s="65" t="str">
        <f ca="1">IFERROR(__xludf.DUMMYFUNCTION("if(SPLIT(VLOOKUP($C16,PalData!$A$2:$BU$139,14,0),""EPalElementType::"",0,1)=""None"","""",SPLIT(VLOOKUP($C16,PalData!$A$2:$BU$139,14,0),""EPalElementType::"",0,1))"),"Earth")</f>
        <v>Earth</v>
      </c>
      <c r="G16" s="66" t="str">
        <f>IF(VLOOKUP($C16,PalData!$A$2:$BU$139,48,0),"🌜","")</f>
        <v/>
      </c>
      <c r="H16" s="67">
        <f>VLOOKUP($C16,PalData!$A$2:$BU$139,55,0)</f>
        <v>0</v>
      </c>
      <c r="I16" s="67">
        <f>VLOOKUP($C16,PalData!$A$2:$BU$139,56,0)</f>
        <v>0</v>
      </c>
      <c r="J16" s="67">
        <f>VLOOKUP($C16,PalData!$A$2:$BU$139,57,0)</f>
        <v>1</v>
      </c>
      <c r="K16" s="67">
        <f>VLOOKUP($C16,PalData!$A$2:$BU$139,58,0)</f>
        <v>0</v>
      </c>
      <c r="L16" s="67">
        <f>VLOOKUP($C16,PalData!$A$2:$BU$139,59,0)</f>
        <v>0</v>
      </c>
      <c r="M16" s="67">
        <f>VLOOKUP($C16,PalData!$A$2:$BU$139,60,0)</f>
        <v>0</v>
      </c>
      <c r="N16" s="67">
        <f>VLOOKUP($C16,PalData!$A$2:$BU$139,61,0)</f>
        <v>0</v>
      </c>
      <c r="O16" s="67">
        <f>VLOOKUP($C16,PalData!$A$2:$BU$139,62,0)</f>
        <v>0</v>
      </c>
      <c r="P16" s="67">
        <f>VLOOKUP($C16,PalData!$A$2:$BU$139,64,0)</f>
        <v>0</v>
      </c>
      <c r="Q16" s="67">
        <f>VLOOKUP($C16,PalData!$A$2:$BU$139,65,0)</f>
        <v>0</v>
      </c>
      <c r="R16" s="67">
        <f>VLOOKUP($C16,PalData!$A$2:$BU$139,66,0)</f>
        <v>0</v>
      </c>
      <c r="S16" s="67">
        <f>VLOOKUP($C16,PalData!$A$2:$BU$139,67,0)</f>
        <v>0</v>
      </c>
      <c r="T16" s="68">
        <f>VLOOKUP($C16,PalData!$A$2:$BU$139,43,0)</f>
        <v>1</v>
      </c>
      <c r="U16" s="66">
        <f>VLOOKUP($C16,PalData!$A$2:$BU$139,54,0)</f>
        <v>1240</v>
      </c>
      <c r="V16" s="69">
        <f>VLOOKUP($C16,PalData!$A$2:$BU$139,19,0)</f>
        <v>70</v>
      </c>
      <c r="W16" s="69">
        <f>VLOOKUP($C16,PalData!$A$2:$BU$139,20,0)</f>
        <v>100</v>
      </c>
      <c r="X16" s="69">
        <f>VLOOKUP($C16,PalData!$A$2:$BU$139,21,0)</f>
        <v>70</v>
      </c>
      <c r="Y16" s="69">
        <f>VLOOKUP($C16,PalData!$A$2:$BU$139,22,0)</f>
        <v>70</v>
      </c>
      <c r="Z16" s="70">
        <f>VLOOKUP($C16,PalData!$A$2:$BU$139,28,0)</f>
        <v>1310</v>
      </c>
      <c r="AA16" s="71">
        <f t="array" ref="AA16">INDEX(PalData,MATCH(C16,PalNames,0)+1,MATCH("Stamina",PalData_Header,0))</f>
        <v>100</v>
      </c>
      <c r="AB16" s="71">
        <f>VLOOKUP($C16,PalData!$A$2:$BU$139,32,0)</f>
        <v>50</v>
      </c>
      <c r="AC16" s="71">
        <f>VLOOKUP($C16,PalData!$A$2:$BU$139,33,0)</f>
        <v>300</v>
      </c>
      <c r="AD16" s="71">
        <f t="array" ref="AD16">INDEX(PalData,MATCH(C16,PalNames,0)+1,MATCH("RideSprintSpeed",PalData_Header,0))</f>
        <v>400</v>
      </c>
      <c r="AE16" s="71">
        <f t="array" ref="AE16">IF(R16&gt;0, INDEX(PalData,MATCH(C16,PalNames,0)+1,MATCH("TransportSpeed",PalData_Header,0)),)</f>
        <v>0</v>
      </c>
      <c r="AF16" s="76">
        <f>VLOOKUP($C16,PalData!$A$2:$BU$139,26,0)</f>
        <v>1.3</v>
      </c>
      <c r="AG16" s="73">
        <f t="array" ref="AG16">INDEX(PalData,MATCH(C16,PalNames,0)+1,MATCH("MaleProbability",PalData_Header,0))</f>
        <v>50</v>
      </c>
    </row>
    <row r="17" spans="1:33" ht="26.25" customHeight="1" x14ac:dyDescent="0.2">
      <c r="A17" s="74">
        <f>VLOOKUP($C17,PalData!$A$2:$BU$139,9,0)</f>
        <v>13</v>
      </c>
      <c r="B17" s="75" t="str">
        <f t="array" ref="B17">INDEX(PalData,MATCH(C17,PalNames,0)+1,MATCH("ZukanIndexSuffix",PalData_Header,0))</f>
        <v>B</v>
      </c>
      <c r="C17" s="63" t="s">
        <v>77</v>
      </c>
      <c r="D17" s="64">
        <f t="array" ref="D17">IFERROR(INDEX(PalData,MATCH(C17,PalNames,0)+1,MATCH("Image",PalData_Header,0)),)</f>
        <v>0</v>
      </c>
      <c r="E17" s="65" t="str">
        <f ca="1">IFERROR(__xludf.DUMMYFUNCTION("SPLIT(VLOOKUP($C17,PalData!$A$2:$BU$139,13,0),""EPalElementType::"",0,1)"),"Leaf")</f>
        <v>Leaf</v>
      </c>
      <c r="F17" s="65" t="str">
        <f ca="1">IFERROR(__xludf.DUMMYFUNCTION("if(SPLIT(VLOOKUP($C17,PalData!$A$2:$BU$139,14,0),""EPalElementType::"",0,1)=""None"","""",SPLIT(VLOOKUP($C17,PalData!$A$2:$BU$139,14,0),""EPalElementType::"",0,1))"),"Earth")</f>
        <v>Earth</v>
      </c>
      <c r="G17" s="66" t="str">
        <f>IF(VLOOKUP($C17,PalData!$A$2:$BU$139,48,0),"🌜","")</f>
        <v/>
      </c>
      <c r="H17" s="67">
        <f>VLOOKUP($C17,PalData!$A$2:$BU$139,55,0)</f>
        <v>0</v>
      </c>
      <c r="I17" s="67">
        <f>VLOOKUP($C17,PalData!$A$2:$BU$139,56,0)</f>
        <v>0</v>
      </c>
      <c r="J17" s="67">
        <f>VLOOKUP($C17,PalData!$A$2:$BU$139,57,0)</f>
        <v>1</v>
      </c>
      <c r="K17" s="67">
        <f>VLOOKUP($C17,PalData!$A$2:$BU$139,58,0)</f>
        <v>0</v>
      </c>
      <c r="L17" s="67">
        <f>VLOOKUP($C17,PalData!$A$2:$BU$139,59,0)</f>
        <v>0</v>
      </c>
      <c r="M17" s="67">
        <f>VLOOKUP($C17,PalData!$A$2:$BU$139,60,0)</f>
        <v>0</v>
      </c>
      <c r="N17" s="67">
        <f>VLOOKUP($C17,PalData!$A$2:$BU$139,61,0)</f>
        <v>0</v>
      </c>
      <c r="O17" s="67">
        <f>VLOOKUP($C17,PalData!$A$2:$BU$139,62,0)</f>
        <v>0</v>
      </c>
      <c r="P17" s="67">
        <f>VLOOKUP($C17,PalData!$A$2:$BU$139,64,0)</f>
        <v>0</v>
      </c>
      <c r="Q17" s="67">
        <f>VLOOKUP($C17,PalData!$A$2:$BU$139,65,0)</f>
        <v>0</v>
      </c>
      <c r="R17" s="67">
        <f>VLOOKUP($C17,PalData!$A$2:$BU$139,66,0)</f>
        <v>0</v>
      </c>
      <c r="S17" s="67">
        <f>VLOOKUP($C17,PalData!$A$2:$BU$139,67,0)</f>
        <v>0</v>
      </c>
      <c r="T17" s="68">
        <f>VLOOKUP($C17,PalData!$A$2:$BU$139,43,0)</f>
        <v>1</v>
      </c>
      <c r="U17" s="66">
        <f>VLOOKUP($C17,PalData!$A$2:$BU$139,54,0)</f>
        <v>1240</v>
      </c>
      <c r="V17" s="69">
        <f>VLOOKUP($C17,PalData!$A$2:$BU$139,19,0)</f>
        <v>70</v>
      </c>
      <c r="W17" s="69">
        <f>VLOOKUP($C17,PalData!$A$2:$BU$139,20,0)</f>
        <v>100</v>
      </c>
      <c r="X17" s="69">
        <f>VLOOKUP($C17,PalData!$A$2:$BU$139,21,0)</f>
        <v>70</v>
      </c>
      <c r="Y17" s="69">
        <f>VLOOKUP($C17,PalData!$A$2:$BU$139,22,0)</f>
        <v>70</v>
      </c>
      <c r="Z17" s="70">
        <f>VLOOKUP($C17,PalData!$A$2:$BU$139,28,0)</f>
        <v>1310</v>
      </c>
      <c r="AA17" s="71">
        <f t="array" ref="AA17">INDEX(PalData,MATCH(C17,PalNames,0)+1,MATCH("Stamina",PalData_Header,0))</f>
        <v>100</v>
      </c>
      <c r="AB17" s="71">
        <f>VLOOKUP($C17,PalData!$A$2:$BU$139,32,0)</f>
        <v>50</v>
      </c>
      <c r="AC17" s="71">
        <f>VLOOKUP($C17,PalData!$A$2:$BU$139,33,0)</f>
        <v>300</v>
      </c>
      <c r="AD17" s="71">
        <f t="array" ref="AD17">INDEX(PalData,MATCH(C17,PalNames,0)+1,MATCH("RideSprintSpeed",PalData_Header,0))</f>
        <v>400</v>
      </c>
      <c r="AE17" s="71">
        <f t="array" ref="AE17">IF(R17&gt;0, INDEX(PalData,MATCH(C17,PalNames,0)+1,MATCH("TransportSpeed",PalData_Header,0)),)</f>
        <v>0</v>
      </c>
      <c r="AF17" s="76">
        <f>VLOOKUP($C17,PalData!$A$2:$BU$139,26,0)</f>
        <v>1.3</v>
      </c>
      <c r="AG17" s="73">
        <f t="array" ref="AG17">INDEX(PalData,MATCH(C17,PalNames,0)+1,MATCH("MaleProbability",PalData_Header,0))</f>
        <v>50</v>
      </c>
    </row>
    <row r="18" spans="1:33" ht="26.25" customHeight="1" x14ac:dyDescent="0.2">
      <c r="A18" s="74">
        <f>VLOOKUP($C18,PalData!$A$2:$BU$139,9,0)</f>
        <v>14</v>
      </c>
      <c r="B18" s="75">
        <f t="array" ref="B18">INDEX(PalData,MATCH(C18,PalNames,0)+1,MATCH("ZukanIndexSuffix",PalData_Header,0))</f>
        <v>0</v>
      </c>
      <c r="C18" s="63" t="s">
        <v>78</v>
      </c>
      <c r="D18" s="64">
        <f t="array" ref="D18">IFERROR(INDEX(PalData,MATCH(C18,PalNames,0)+1,MATCH("Image",PalData_Header,0)),)</f>
        <v>0</v>
      </c>
      <c r="E18" s="65" t="str">
        <f ca="1">IFERROR(__xludf.DUMMYFUNCTION("SPLIT(VLOOKUP($C18,PalData!$A$2:$BU$139,13,0),""EPalElementType::"",0,1)"),"Normal")</f>
        <v>Normal</v>
      </c>
      <c r="F18" s="65" t="str">
        <f ca="1">IFERROR(__xludf.DUMMYFUNCTION("if(SPLIT(VLOOKUP($C18,PalData!$A$2:$BU$139,14,0),""EPalElementType::"",0,1)=""None"","""",SPLIT(VLOOKUP($C18,PalData!$A$2:$BU$139,14,0),""EPalElementType::"",0,1))"),"")</f>
        <v/>
      </c>
      <c r="G18" s="66" t="str">
        <f>IF(VLOOKUP($C18,PalData!$A$2:$BU$139,48,0),"🌜","")</f>
        <v/>
      </c>
      <c r="H18" s="67">
        <f>VLOOKUP($C18,PalData!$A$2:$BU$139,55,0)</f>
        <v>0</v>
      </c>
      <c r="I18" s="67">
        <f>VLOOKUP($C18,PalData!$A$2:$BU$139,56,0)</f>
        <v>0</v>
      </c>
      <c r="J18" s="67">
        <f>VLOOKUP($C18,PalData!$A$2:$BU$139,57,0)</f>
        <v>0</v>
      </c>
      <c r="K18" s="67">
        <f>VLOOKUP($C18,PalData!$A$2:$BU$139,58,0)</f>
        <v>0</v>
      </c>
      <c r="L18" s="67">
        <f>VLOOKUP($C18,PalData!$A$2:$BU$139,59,0)</f>
        <v>0</v>
      </c>
      <c r="M18" s="67">
        <f>VLOOKUP($C18,PalData!$A$2:$BU$139,60,0)</f>
        <v>1</v>
      </c>
      <c r="N18" s="67">
        <f>VLOOKUP($C18,PalData!$A$2:$BU$139,61,0)</f>
        <v>0</v>
      </c>
      <c r="O18" s="67">
        <f>VLOOKUP($C18,PalData!$A$2:$BU$139,62,0)</f>
        <v>0</v>
      </c>
      <c r="P18" s="67">
        <f>VLOOKUP($C18,PalData!$A$2:$BU$139,64,0)</f>
        <v>0</v>
      </c>
      <c r="Q18" s="67">
        <f>VLOOKUP($C18,PalData!$A$2:$BU$139,65,0)</f>
        <v>0</v>
      </c>
      <c r="R18" s="67">
        <f>VLOOKUP($C18,PalData!$A$2:$BU$139,66,0)</f>
        <v>0</v>
      </c>
      <c r="S18" s="67">
        <f>VLOOKUP($C18,PalData!$A$2:$BU$139,67,0)</f>
        <v>1</v>
      </c>
      <c r="T18" s="68">
        <f>VLOOKUP($C18,PalData!$A$2:$BU$139,43,0)</f>
        <v>1</v>
      </c>
      <c r="U18" s="66">
        <f>VLOOKUP($C18,PalData!$A$2:$BU$139,54,0)</f>
        <v>1450</v>
      </c>
      <c r="V18" s="69">
        <f>VLOOKUP($C18,PalData!$A$2:$BU$139,19,0)</f>
        <v>70</v>
      </c>
      <c r="W18" s="69">
        <f>VLOOKUP($C18,PalData!$A$2:$BU$139,20,0)</f>
        <v>70</v>
      </c>
      <c r="X18" s="69">
        <f>VLOOKUP($C18,PalData!$A$2:$BU$139,21,0)</f>
        <v>70</v>
      </c>
      <c r="Y18" s="69">
        <f>VLOOKUP($C18,PalData!$A$2:$BU$139,22,0)</f>
        <v>70</v>
      </c>
      <c r="Z18" s="70">
        <f>VLOOKUP($C18,PalData!$A$2:$BU$139,28,0)</f>
        <v>1000</v>
      </c>
      <c r="AA18" s="71">
        <f t="array" ref="AA18">INDEX(PalData,MATCH(C18,PalNames,0)+1,MATCH("Stamina",PalData_Header,0))</f>
        <v>100</v>
      </c>
      <c r="AB18" s="71">
        <f>VLOOKUP($C18,PalData!$A$2:$BU$139,32,0)</f>
        <v>60</v>
      </c>
      <c r="AC18" s="71">
        <f>VLOOKUP($C18,PalData!$A$2:$BU$139,33,0)</f>
        <v>350</v>
      </c>
      <c r="AD18" s="71">
        <f t="array" ref="AD18">INDEX(PalData,MATCH(C18,PalNames,0)+1,MATCH("RideSprintSpeed",PalData_Header,0))</f>
        <v>450</v>
      </c>
      <c r="AE18" s="71">
        <f t="array" ref="AE18">IF(R18&gt;0, INDEX(PalData,MATCH(C18,PalNames,0)+1,MATCH("TransportSpeed",PalData_Header,0)),)</f>
        <v>0</v>
      </c>
      <c r="AF18" s="76">
        <f>VLOOKUP($C18,PalData!$A$2:$BU$139,26,0)</f>
        <v>1.3</v>
      </c>
      <c r="AG18" s="73">
        <f t="array" ref="AG18">INDEX(PalData,MATCH(C18,PalNames,0)+1,MATCH("MaleProbability",PalData_Header,0))</f>
        <v>50</v>
      </c>
    </row>
    <row r="19" spans="1:33" ht="26.25" customHeight="1" x14ac:dyDescent="0.2">
      <c r="A19" s="74">
        <f>VLOOKUP($C19,PalData!$A$2:$BU$139,9,0)</f>
        <v>15</v>
      </c>
      <c r="B19" s="75">
        <f t="array" ref="B19">INDEX(PalData,MATCH(C19,PalNames,0)+1,MATCH("ZukanIndexSuffix",PalData_Header,0))</f>
        <v>0</v>
      </c>
      <c r="C19" s="63" t="s">
        <v>79</v>
      </c>
      <c r="D19" s="64">
        <f t="array" ref="D19">IFERROR(INDEX(PalData,MATCH(C19,PalNames,0)+1,MATCH("Image",PalData_Header,0)),)</f>
        <v>0</v>
      </c>
      <c r="E19" s="65" t="str">
        <f ca="1">IFERROR(__xludf.DUMMYFUNCTION("SPLIT(VLOOKUP($C19,PalData!$A$2:$BU$139,13,0),""EPalElementType::"",0,1)"),"Dark")</f>
        <v>Dark</v>
      </c>
      <c r="F19" s="65" t="str">
        <f ca="1">IFERROR(__xludf.DUMMYFUNCTION("if(SPLIT(VLOOKUP($C19,PalData!$A$2:$BU$139,14,0),""EPalElementType::"",0,1)=""None"","""",SPLIT(VLOOKUP($C19,PalData!$A$2:$BU$139,14,0),""EPalElementType::"",0,1))"),"")</f>
        <v/>
      </c>
      <c r="G19" s="66" t="str">
        <f>IF(VLOOKUP($C19,PalData!$A$2:$BU$139,48,0),"🌜","")</f>
        <v>🌜</v>
      </c>
      <c r="H19" s="67">
        <f>VLOOKUP($C19,PalData!$A$2:$BU$139,55,0)</f>
        <v>0</v>
      </c>
      <c r="I19" s="67">
        <f>VLOOKUP($C19,PalData!$A$2:$BU$139,56,0)</f>
        <v>0</v>
      </c>
      <c r="J19" s="67">
        <f>VLOOKUP($C19,PalData!$A$2:$BU$139,57,0)</f>
        <v>0</v>
      </c>
      <c r="K19" s="67">
        <f>VLOOKUP($C19,PalData!$A$2:$BU$139,58,0)</f>
        <v>0</v>
      </c>
      <c r="L19" s="67">
        <f>VLOOKUP($C19,PalData!$A$2:$BU$139,59,0)</f>
        <v>0</v>
      </c>
      <c r="M19" s="67">
        <f>VLOOKUP($C19,PalData!$A$2:$BU$139,60,0)</f>
        <v>1</v>
      </c>
      <c r="N19" s="67">
        <f>VLOOKUP($C19,PalData!$A$2:$BU$139,61,0)</f>
        <v>0</v>
      </c>
      <c r="O19" s="67">
        <f>VLOOKUP($C19,PalData!$A$2:$BU$139,62,0)</f>
        <v>0</v>
      </c>
      <c r="P19" s="67">
        <f>VLOOKUP($C19,PalData!$A$2:$BU$139,64,0)</f>
        <v>0</v>
      </c>
      <c r="Q19" s="67">
        <f>VLOOKUP($C19,PalData!$A$2:$BU$139,65,0)</f>
        <v>0</v>
      </c>
      <c r="R19" s="67">
        <f>VLOOKUP($C19,PalData!$A$2:$BU$139,66,0)</f>
        <v>0</v>
      </c>
      <c r="S19" s="67">
        <f>VLOOKUP($C19,PalData!$A$2:$BU$139,67,0)</f>
        <v>0</v>
      </c>
      <c r="T19" s="68">
        <f>VLOOKUP($C19,PalData!$A$2:$BU$139,43,0)</f>
        <v>3</v>
      </c>
      <c r="U19" s="66">
        <f>VLOOKUP($C19,PalData!$A$2:$BU$139,54,0)</f>
        <v>1390</v>
      </c>
      <c r="V19" s="69">
        <f>VLOOKUP($C19,PalData!$A$2:$BU$139,19,0)</f>
        <v>70</v>
      </c>
      <c r="W19" s="69">
        <f>VLOOKUP($C19,PalData!$A$2:$BU$139,20,0)</f>
        <v>70</v>
      </c>
      <c r="X19" s="69">
        <f>VLOOKUP($C19,PalData!$A$2:$BU$139,21,0)</f>
        <v>70</v>
      </c>
      <c r="Y19" s="69">
        <f>VLOOKUP($C19,PalData!$A$2:$BU$139,22,0)</f>
        <v>80</v>
      </c>
      <c r="Z19" s="70">
        <f>VLOOKUP($C19,PalData!$A$2:$BU$139,28,0)</f>
        <v>1050</v>
      </c>
      <c r="AA19" s="71">
        <f t="array" ref="AA19">INDEX(PalData,MATCH(C19,PalNames,0)+1,MATCH("Stamina",PalData_Header,0))</f>
        <v>100</v>
      </c>
      <c r="AB19" s="71">
        <f>VLOOKUP($C19,PalData!$A$2:$BU$139,32,0)</f>
        <v>70</v>
      </c>
      <c r="AC19" s="71">
        <f>VLOOKUP($C19,PalData!$A$2:$BU$139,33,0)</f>
        <v>380</v>
      </c>
      <c r="AD19" s="71">
        <f t="array" ref="AD19">INDEX(PalData,MATCH(C19,PalNames,0)+1,MATCH("RideSprintSpeed",PalData_Header,0))</f>
        <v>550</v>
      </c>
      <c r="AE19" s="71">
        <f t="array" ref="AE19">IF(R19&gt;0, INDEX(PalData,MATCH(C19,PalNames,0)+1,MATCH("TransportSpeed",PalData_Header,0)),)</f>
        <v>0</v>
      </c>
      <c r="AF19" s="76">
        <f>VLOOKUP($C19,PalData!$A$2:$BU$139,26,0)</f>
        <v>1</v>
      </c>
      <c r="AG19" s="73">
        <f t="array" ref="AG19">INDEX(PalData,MATCH(C19,PalNames,0)+1,MATCH("MaleProbability",PalData_Header,0))</f>
        <v>50</v>
      </c>
    </row>
    <row r="20" spans="1:33" ht="26.25" customHeight="1" x14ac:dyDescent="0.2">
      <c r="A20" s="74">
        <f>VLOOKUP($C20,PalData!$A$2:$BU$139,9,0)</f>
        <v>16</v>
      </c>
      <c r="B20" s="75">
        <f t="array" ref="B20">INDEX(PalData,MATCH(C20,PalNames,0)+1,MATCH("ZukanIndexSuffix",PalData_Header,0))</f>
        <v>0</v>
      </c>
      <c r="C20" s="63" t="s">
        <v>80</v>
      </c>
      <c r="D20" s="64">
        <f t="array" ref="D20">IFERROR(INDEX(PalData,MATCH(C20,PalNames,0)+1,MATCH("Image",PalData_Header,0)),)</f>
        <v>0</v>
      </c>
      <c r="E20" s="65" t="str">
        <f ca="1">IFERROR(__xludf.DUMMYFUNCTION("SPLIT(VLOOKUP($C20,PalData!$A$2:$BU$139,13,0),""EPalElementType::"",0,1)"),"Water")</f>
        <v>Water</v>
      </c>
      <c r="F20" s="65" t="str">
        <f ca="1">IFERROR(__xludf.DUMMYFUNCTION("if(SPLIT(VLOOKUP($C20,PalData!$A$2:$BU$139,14,0),""EPalElementType::"",0,1)=""None"","""",SPLIT(VLOOKUP($C20,PalData!$A$2:$BU$139,14,0),""EPalElementType::"",0,1))"),"")</f>
        <v/>
      </c>
      <c r="G20" s="66" t="str">
        <f>IF(VLOOKUP($C20,PalData!$A$2:$BU$139,48,0),"🌜","")</f>
        <v/>
      </c>
      <c r="H20" s="67">
        <f>VLOOKUP($C20,PalData!$A$2:$BU$139,55,0)</f>
        <v>0</v>
      </c>
      <c r="I20" s="67">
        <f>VLOOKUP($C20,PalData!$A$2:$BU$139,56,0)</f>
        <v>1</v>
      </c>
      <c r="J20" s="67">
        <f>VLOOKUP($C20,PalData!$A$2:$BU$139,57,0)</f>
        <v>0</v>
      </c>
      <c r="K20" s="67">
        <f>VLOOKUP($C20,PalData!$A$2:$BU$139,58,0)</f>
        <v>0</v>
      </c>
      <c r="L20" s="67">
        <f>VLOOKUP($C20,PalData!$A$2:$BU$139,59,0)</f>
        <v>0</v>
      </c>
      <c r="M20" s="67">
        <f>VLOOKUP($C20,PalData!$A$2:$BU$139,60,0)</f>
        <v>0</v>
      </c>
      <c r="N20" s="67">
        <f>VLOOKUP($C20,PalData!$A$2:$BU$139,61,0)</f>
        <v>0</v>
      </c>
      <c r="O20" s="67">
        <f>VLOOKUP($C20,PalData!$A$2:$BU$139,62,0)</f>
        <v>0</v>
      </c>
      <c r="P20" s="67">
        <f>VLOOKUP($C20,PalData!$A$2:$BU$139,64,0)</f>
        <v>0</v>
      </c>
      <c r="Q20" s="67">
        <f>VLOOKUP($C20,PalData!$A$2:$BU$139,65,0)</f>
        <v>0</v>
      </c>
      <c r="R20" s="67">
        <f>VLOOKUP($C20,PalData!$A$2:$BU$139,66,0)</f>
        <v>0</v>
      </c>
      <c r="S20" s="67">
        <f>VLOOKUP($C20,PalData!$A$2:$BU$139,67,0)</f>
        <v>0</v>
      </c>
      <c r="T20" s="68">
        <f>VLOOKUP($C20,PalData!$A$2:$BU$139,43,0)</f>
        <v>2</v>
      </c>
      <c r="U20" s="66">
        <f>VLOOKUP($C20,PalData!$A$2:$BU$139,54,0)</f>
        <v>1490</v>
      </c>
      <c r="V20" s="69">
        <f>VLOOKUP($C20,PalData!$A$2:$BU$139,19,0)</f>
        <v>70</v>
      </c>
      <c r="W20" s="69">
        <f>VLOOKUP($C20,PalData!$A$2:$BU$139,20,0)</f>
        <v>70</v>
      </c>
      <c r="X20" s="69">
        <f>VLOOKUP($C20,PalData!$A$2:$BU$139,21,0)</f>
        <v>60</v>
      </c>
      <c r="Y20" s="69">
        <f>VLOOKUP($C20,PalData!$A$2:$BU$139,22,0)</f>
        <v>70</v>
      </c>
      <c r="Z20" s="70">
        <f>VLOOKUP($C20,PalData!$A$2:$BU$139,28,0)</f>
        <v>1000</v>
      </c>
      <c r="AA20" s="71">
        <f t="array" ref="AA20">INDEX(PalData,MATCH(C20,PalNames,0)+1,MATCH("Stamina",PalData_Header,0))</f>
        <v>100</v>
      </c>
      <c r="AB20" s="71">
        <f>VLOOKUP($C20,PalData!$A$2:$BU$139,32,0)</f>
        <v>60</v>
      </c>
      <c r="AC20" s="71">
        <f>VLOOKUP($C20,PalData!$A$2:$BU$139,33,0)</f>
        <v>300</v>
      </c>
      <c r="AD20" s="71">
        <f t="array" ref="AD20">INDEX(PalData,MATCH(C20,PalNames,0)+1,MATCH("RideSprintSpeed",PalData_Header,0))</f>
        <v>400</v>
      </c>
      <c r="AE20" s="71">
        <f t="array" ref="AE20">IF(R20&gt;0, INDEX(PalData,MATCH(C20,PalNames,0)+1,MATCH("TransportSpeed",PalData_Header,0)),)</f>
        <v>0</v>
      </c>
      <c r="AF20" s="76">
        <f>VLOOKUP($C20,PalData!$A$2:$BU$139,26,0)</f>
        <v>1.3</v>
      </c>
      <c r="AG20" s="73">
        <f t="array" ref="AG20">INDEX(PalData,MATCH(C20,PalNames,0)+1,MATCH("MaleProbability",PalData_Header,0))</f>
        <v>50</v>
      </c>
    </row>
    <row r="21" spans="1:33" ht="26.25" customHeight="1" x14ac:dyDescent="0.2">
      <c r="A21" s="74">
        <f>VLOOKUP($C21,PalData!$A$2:$BU$139,9,0)</f>
        <v>17</v>
      </c>
      <c r="B21" s="75">
        <f t="array" ref="B21">INDEX(PalData,MATCH(C21,PalNames,0)+1,MATCH("ZukanIndexSuffix",PalData_Header,0))</f>
        <v>0</v>
      </c>
      <c r="C21" s="63" t="s">
        <v>81</v>
      </c>
      <c r="D21" s="64">
        <f t="array" ref="D21">IFERROR(INDEX(PalData,MATCH(C21,PalNames,0)+1,MATCH("Image",PalData_Header,0)),)</f>
        <v>0</v>
      </c>
      <c r="E21" s="65" t="str">
        <f ca="1">IFERROR(__xludf.DUMMYFUNCTION("SPLIT(VLOOKUP($C21,PalData!$A$2:$BU$139,13,0),""EPalElementType::"",0,1)"),"Dark")</f>
        <v>Dark</v>
      </c>
      <c r="F21" s="65" t="str">
        <f ca="1">IFERROR(__xludf.DUMMYFUNCTION("if(SPLIT(VLOOKUP($C21,PalData!$A$2:$BU$139,14,0),""EPalElementType::"",0,1)=""None"","""",SPLIT(VLOOKUP($C21,PalData!$A$2:$BU$139,14,0),""EPalElementType::"",0,1))"),"")</f>
        <v/>
      </c>
      <c r="G21" s="66" t="str">
        <f>IF(VLOOKUP($C21,PalData!$A$2:$BU$139,48,0),"🌜","")</f>
        <v>🌜</v>
      </c>
      <c r="H21" s="67">
        <f>VLOOKUP($C21,PalData!$A$2:$BU$139,55,0)</f>
        <v>0</v>
      </c>
      <c r="I21" s="67">
        <f>VLOOKUP($C21,PalData!$A$2:$BU$139,56,0)</f>
        <v>0</v>
      </c>
      <c r="J21" s="67">
        <f>VLOOKUP($C21,PalData!$A$2:$BU$139,57,0)</f>
        <v>0</v>
      </c>
      <c r="K21" s="67">
        <f>VLOOKUP($C21,PalData!$A$2:$BU$139,58,0)</f>
        <v>0</v>
      </c>
      <c r="L21" s="67">
        <f>VLOOKUP($C21,PalData!$A$2:$BU$139,59,0)</f>
        <v>1</v>
      </c>
      <c r="M21" s="67">
        <f>VLOOKUP($C21,PalData!$A$2:$BU$139,60,0)</f>
        <v>0</v>
      </c>
      <c r="N21" s="67">
        <f>VLOOKUP($C21,PalData!$A$2:$BU$139,61,0)</f>
        <v>0</v>
      </c>
      <c r="O21" s="67">
        <f>VLOOKUP($C21,PalData!$A$2:$BU$139,62,0)</f>
        <v>1</v>
      </c>
      <c r="P21" s="67">
        <f>VLOOKUP($C21,PalData!$A$2:$BU$139,64,0)</f>
        <v>0</v>
      </c>
      <c r="Q21" s="67">
        <f>VLOOKUP($C21,PalData!$A$2:$BU$139,65,0)</f>
        <v>0</v>
      </c>
      <c r="R21" s="67">
        <f>VLOOKUP($C21,PalData!$A$2:$BU$139,66,0)</f>
        <v>1</v>
      </c>
      <c r="S21" s="67">
        <f>VLOOKUP($C21,PalData!$A$2:$BU$139,67,0)</f>
        <v>0</v>
      </c>
      <c r="T21" s="68">
        <f>VLOOKUP($C21,PalData!$A$2:$BU$139,43,0)</f>
        <v>2</v>
      </c>
      <c r="U21" s="66">
        <f>VLOOKUP($C21,PalData!$A$2:$BU$139,54,0)</f>
        <v>1380</v>
      </c>
      <c r="V21" s="69">
        <f>VLOOKUP($C21,PalData!$A$2:$BU$139,19,0)</f>
        <v>70</v>
      </c>
      <c r="W21" s="69">
        <f>VLOOKUP($C21,PalData!$A$2:$BU$139,20,0)</f>
        <v>70</v>
      </c>
      <c r="X21" s="69">
        <f>VLOOKUP($C21,PalData!$A$2:$BU$139,21,0)</f>
        <v>70</v>
      </c>
      <c r="Y21" s="69">
        <f>VLOOKUP($C21,PalData!$A$2:$BU$139,22,0)</f>
        <v>70</v>
      </c>
      <c r="Z21" s="70">
        <f>VLOOKUP($C21,PalData!$A$2:$BU$139,28,0)</f>
        <v>1050</v>
      </c>
      <c r="AA21" s="71">
        <f t="array" ref="AA21">INDEX(PalData,MATCH(C21,PalNames,0)+1,MATCH("Stamina",PalData_Header,0))</f>
        <v>100</v>
      </c>
      <c r="AB21" s="71">
        <f>VLOOKUP($C21,PalData!$A$2:$BU$139,32,0)</f>
        <v>10</v>
      </c>
      <c r="AC21" s="71">
        <f>VLOOKUP($C21,PalData!$A$2:$BU$139,33,0)</f>
        <v>300</v>
      </c>
      <c r="AD21" s="71">
        <f t="array" ref="AD21">INDEX(PalData,MATCH(C21,PalNames,0)+1,MATCH("RideSprintSpeed",PalData_Header,0))</f>
        <v>400</v>
      </c>
      <c r="AE21" s="71">
        <f t="array" ref="AE21">IF(R21&gt;0, INDEX(PalData,MATCH(C21,PalNames,0)+1,MATCH("TransportSpeed",PalData_Header,0)),)</f>
        <v>100</v>
      </c>
      <c r="AF21" s="76">
        <f>VLOOKUP($C21,PalData!$A$2:$BU$139,26,0)</f>
        <v>1</v>
      </c>
      <c r="AG21" s="73">
        <f t="array" ref="AG21">INDEX(PalData,MATCH(C21,PalNames,0)+1,MATCH("MaleProbability",PalData_Header,0))</f>
        <v>50</v>
      </c>
    </row>
    <row r="22" spans="1:33" ht="26.25" customHeight="1" x14ac:dyDescent="0.2">
      <c r="A22" s="74">
        <f>VLOOKUP($C22,PalData!$A$2:$BU$139,9,0)</f>
        <v>18</v>
      </c>
      <c r="B22" s="75">
        <f t="array" ref="B22">INDEX(PalData,MATCH(C22,PalNames,0)+1,MATCH("ZukanIndexSuffix",PalData_Header,0))</f>
        <v>0</v>
      </c>
      <c r="C22" s="63" t="s">
        <v>82</v>
      </c>
      <c r="D22" s="64">
        <f t="array" ref="D22">IFERROR(INDEX(PalData,MATCH(C22,PalNames,0)+1,MATCH("Image",PalData_Header,0)),)</f>
        <v>0</v>
      </c>
      <c r="E22" s="65" t="str">
        <f ca="1">IFERROR(__xludf.DUMMYFUNCTION("SPLIT(VLOOKUP($C22,PalData!$A$2:$BU$139,13,0),""EPalElementType::"",0,1)"),"Normal")</f>
        <v>Normal</v>
      </c>
      <c r="F22" s="65" t="str">
        <f ca="1">IFERROR(__xludf.DUMMYFUNCTION("if(SPLIT(VLOOKUP($C22,PalData!$A$2:$BU$139,14,0),""EPalElementType::"",0,1)=""None"","""",SPLIT(VLOOKUP($C22,PalData!$A$2:$BU$139,14,0),""EPalElementType::"",0,1))"),"")</f>
        <v/>
      </c>
      <c r="G22" s="66" t="str">
        <f>IF(VLOOKUP($C22,PalData!$A$2:$BU$139,48,0),"🌜","")</f>
        <v/>
      </c>
      <c r="H22" s="67">
        <f>VLOOKUP($C22,PalData!$A$2:$BU$139,55,0)</f>
        <v>0</v>
      </c>
      <c r="I22" s="67">
        <f>VLOOKUP($C22,PalData!$A$2:$BU$139,56,0)</f>
        <v>0</v>
      </c>
      <c r="J22" s="67">
        <f>VLOOKUP($C22,PalData!$A$2:$BU$139,57,0)</f>
        <v>0</v>
      </c>
      <c r="K22" s="67">
        <f>VLOOKUP($C22,PalData!$A$2:$BU$139,58,0)</f>
        <v>0</v>
      </c>
      <c r="L22" s="67">
        <f>VLOOKUP($C22,PalData!$A$2:$BU$139,59,0)</f>
        <v>0</v>
      </c>
      <c r="M22" s="67">
        <f>VLOOKUP($C22,PalData!$A$2:$BU$139,60,0)</f>
        <v>1</v>
      </c>
      <c r="N22" s="67">
        <f>VLOOKUP($C22,PalData!$A$2:$BU$139,61,0)</f>
        <v>0</v>
      </c>
      <c r="O22" s="67">
        <f>VLOOKUP($C22,PalData!$A$2:$BU$139,62,0)</f>
        <v>0</v>
      </c>
      <c r="P22" s="67">
        <f>VLOOKUP($C22,PalData!$A$2:$BU$139,64,0)</f>
        <v>0</v>
      </c>
      <c r="Q22" s="67">
        <f>VLOOKUP($C22,PalData!$A$2:$BU$139,65,0)</f>
        <v>0</v>
      </c>
      <c r="R22" s="67">
        <f>VLOOKUP($C22,PalData!$A$2:$BU$139,66,0)</f>
        <v>0</v>
      </c>
      <c r="S22" s="67">
        <f>VLOOKUP($C22,PalData!$A$2:$BU$139,67,0)</f>
        <v>1</v>
      </c>
      <c r="T22" s="68">
        <f>VLOOKUP($C22,PalData!$A$2:$BU$139,43,0)</f>
        <v>2</v>
      </c>
      <c r="U22" s="66">
        <f>VLOOKUP($C22,PalData!$A$2:$BU$139,54,0)</f>
        <v>1455</v>
      </c>
      <c r="V22" s="69">
        <f>VLOOKUP($C22,PalData!$A$2:$BU$139,19,0)</f>
        <v>70</v>
      </c>
      <c r="W22" s="69">
        <f>VLOOKUP($C22,PalData!$A$2:$BU$139,20,0)</f>
        <v>100</v>
      </c>
      <c r="X22" s="69">
        <f>VLOOKUP($C22,PalData!$A$2:$BU$139,21,0)</f>
        <v>70</v>
      </c>
      <c r="Y22" s="69">
        <f>VLOOKUP($C22,PalData!$A$2:$BU$139,22,0)</f>
        <v>75</v>
      </c>
      <c r="Z22" s="70">
        <f>VLOOKUP($C22,PalData!$A$2:$BU$139,28,0)</f>
        <v>1420</v>
      </c>
      <c r="AA22" s="71">
        <f t="array" ref="AA22">INDEX(PalData,MATCH(C22,PalNames,0)+1,MATCH("Stamina",PalData_Header,0))</f>
        <v>100</v>
      </c>
      <c r="AB22" s="71">
        <f>VLOOKUP($C22,PalData!$A$2:$BU$139,32,0)</f>
        <v>40</v>
      </c>
      <c r="AC22" s="71">
        <f>VLOOKUP($C22,PalData!$A$2:$BU$139,33,0)</f>
        <v>300</v>
      </c>
      <c r="AD22" s="71">
        <f t="array" ref="AD22">INDEX(PalData,MATCH(C22,PalNames,0)+1,MATCH("RideSprintSpeed",PalData_Header,0))</f>
        <v>450</v>
      </c>
      <c r="AE22" s="71">
        <f t="array" ref="AE22">IF(R22&gt;0, INDEX(PalData,MATCH(C22,PalNames,0)+1,MATCH("TransportSpeed",PalData_Header,0)),)</f>
        <v>0</v>
      </c>
      <c r="AF22" s="76">
        <f>VLOOKUP($C22,PalData!$A$2:$BU$139,26,0)</f>
        <v>1.3</v>
      </c>
      <c r="AG22" s="73">
        <f t="array" ref="AG22">INDEX(PalData,MATCH(C22,PalNames,0)+1,MATCH("MaleProbability",PalData_Header,0))</f>
        <v>50</v>
      </c>
    </row>
    <row r="23" spans="1:33" ht="26.25" customHeight="1" x14ac:dyDescent="0.2">
      <c r="A23" s="74">
        <f>VLOOKUP($C23,PalData!$A$2:$BU$139,9,0)</f>
        <v>19</v>
      </c>
      <c r="B23" s="75">
        <f t="array" ref="B23">INDEX(PalData,MATCH(C23,PalNames,0)+1,MATCH("ZukanIndexSuffix",PalData_Header,0))</f>
        <v>0</v>
      </c>
      <c r="C23" s="63" t="s">
        <v>83</v>
      </c>
      <c r="D23" s="64">
        <f t="array" ref="D23">IFERROR(INDEX(PalData,MATCH(C23,PalNames,0)+1,MATCH("Image",PalData_Header,0)),)</f>
        <v>0</v>
      </c>
      <c r="E23" s="65" t="str">
        <f ca="1">IFERROR(__xludf.DUMMYFUNCTION("SPLIT(VLOOKUP($C23,PalData!$A$2:$BU$139,13,0),""EPalElementType::"",0,1)"),"Dark")</f>
        <v>Dark</v>
      </c>
      <c r="F23" s="65" t="str">
        <f ca="1">IFERROR(__xludf.DUMMYFUNCTION("if(SPLIT(VLOOKUP($C23,PalData!$A$2:$BU$139,14,0),""EPalElementType::"",0,1)=""None"","""",SPLIT(VLOOKUP($C23,PalData!$A$2:$BU$139,14,0),""EPalElementType::"",0,1))"),"")</f>
        <v/>
      </c>
      <c r="G23" s="66" t="str">
        <f>IF(VLOOKUP($C23,PalData!$A$2:$BU$139,48,0),"🌜","")</f>
        <v>🌜</v>
      </c>
      <c r="H23" s="67">
        <f>VLOOKUP($C23,PalData!$A$2:$BU$139,55,0)</f>
        <v>0</v>
      </c>
      <c r="I23" s="67">
        <f>VLOOKUP($C23,PalData!$A$2:$BU$139,56,0)</f>
        <v>0</v>
      </c>
      <c r="J23" s="67">
        <f>VLOOKUP($C23,PalData!$A$2:$BU$139,57,0)</f>
        <v>0</v>
      </c>
      <c r="K23" s="67">
        <f>VLOOKUP($C23,PalData!$A$2:$BU$139,58,0)</f>
        <v>0</v>
      </c>
      <c r="L23" s="67">
        <f>VLOOKUP($C23,PalData!$A$2:$BU$139,59,0)</f>
        <v>1</v>
      </c>
      <c r="M23" s="67">
        <f>VLOOKUP($C23,PalData!$A$2:$BU$139,60,0)</f>
        <v>1</v>
      </c>
      <c r="N23" s="67">
        <f>VLOOKUP($C23,PalData!$A$2:$BU$139,61,0)</f>
        <v>0</v>
      </c>
      <c r="O23" s="67">
        <f>VLOOKUP($C23,PalData!$A$2:$BU$139,62,0)</f>
        <v>0</v>
      </c>
      <c r="P23" s="67">
        <f>VLOOKUP($C23,PalData!$A$2:$BU$139,64,0)</f>
        <v>0</v>
      </c>
      <c r="Q23" s="67">
        <f>VLOOKUP($C23,PalData!$A$2:$BU$139,65,0)</f>
        <v>0</v>
      </c>
      <c r="R23" s="67">
        <f>VLOOKUP($C23,PalData!$A$2:$BU$139,66,0)</f>
        <v>1</v>
      </c>
      <c r="S23" s="67">
        <f>VLOOKUP($C23,PalData!$A$2:$BU$139,67,0)</f>
        <v>0</v>
      </c>
      <c r="T23" s="68">
        <f>VLOOKUP($C23,PalData!$A$2:$BU$139,43,0)</f>
        <v>3</v>
      </c>
      <c r="U23" s="66">
        <f>VLOOKUP($C23,PalData!$A$2:$BU$139,54,0)</f>
        <v>1230</v>
      </c>
      <c r="V23" s="69">
        <f>VLOOKUP($C23,PalData!$A$2:$BU$139,19,0)</f>
        <v>70</v>
      </c>
      <c r="W23" s="69">
        <f>VLOOKUP($C23,PalData!$A$2:$BU$139,20,0)</f>
        <v>100</v>
      </c>
      <c r="X23" s="69">
        <f>VLOOKUP($C23,PalData!$A$2:$BU$139,21,0)</f>
        <v>75</v>
      </c>
      <c r="Y23" s="69">
        <f>VLOOKUP($C23,PalData!$A$2:$BU$139,22,0)</f>
        <v>60</v>
      </c>
      <c r="Z23" s="70">
        <f>VLOOKUP($C23,PalData!$A$2:$BU$139,28,0)</f>
        <v>1330</v>
      </c>
      <c r="AA23" s="71">
        <f t="array" ref="AA23">INDEX(PalData,MATCH(C23,PalNames,0)+1,MATCH("Stamina",PalData_Header,0))</f>
        <v>100</v>
      </c>
      <c r="AB23" s="71">
        <f>VLOOKUP($C23,PalData!$A$2:$BU$139,32,0)</f>
        <v>140</v>
      </c>
      <c r="AC23" s="71">
        <f>VLOOKUP($C23,PalData!$A$2:$BU$139,33,0)</f>
        <v>300</v>
      </c>
      <c r="AD23" s="71">
        <f t="array" ref="AD23">INDEX(PalData,MATCH(C23,PalNames,0)+1,MATCH("RideSprintSpeed",PalData_Header,0))</f>
        <v>550</v>
      </c>
      <c r="AE23" s="71">
        <f t="array" ref="AE23">IF(R23&gt;0, INDEX(PalData,MATCH(C23,PalNames,0)+1,MATCH("TransportSpeed",PalData_Header,0)),)</f>
        <v>220</v>
      </c>
      <c r="AF23" s="76">
        <f>VLOOKUP($C23,PalData!$A$2:$BU$139,26,0)</f>
        <v>1</v>
      </c>
      <c r="AG23" s="73">
        <f t="array" ref="AG23">INDEX(PalData,MATCH(C23,PalNames,0)+1,MATCH("MaleProbability",PalData_Header,0))</f>
        <v>50</v>
      </c>
    </row>
    <row r="24" spans="1:33" ht="26.25" customHeight="1" x14ac:dyDescent="0.2">
      <c r="A24" s="74">
        <f>VLOOKUP($C24,PalData!$A$2:$BU$139,9,0)</f>
        <v>20</v>
      </c>
      <c r="B24" s="75">
        <f t="array" ref="B24">INDEX(PalData,MATCH(C24,PalNames,0)+1,MATCH("ZukanIndexSuffix",PalData_Header,0))</f>
        <v>0</v>
      </c>
      <c r="C24" s="63" t="s">
        <v>84</v>
      </c>
      <c r="D24" s="64">
        <f t="array" ref="D24">IFERROR(INDEX(PalData,MATCH(C24,PalNames,0)+1,MATCH("Image",PalData_Header,0)),)</f>
        <v>0</v>
      </c>
      <c r="E24" s="65" t="str">
        <f ca="1">IFERROR(__xludf.DUMMYFUNCTION("SPLIT(VLOOKUP($C24,PalData!$A$2:$BU$139,13,0),""EPalElementType::"",0,1)"),"Earth")</f>
        <v>Earth</v>
      </c>
      <c r="F24" s="65" t="str">
        <f ca="1">IFERROR(__xludf.DUMMYFUNCTION("if(SPLIT(VLOOKUP($C24,PalData!$A$2:$BU$139,14,0),""EPalElementType::"",0,1)=""None"","""",SPLIT(VLOOKUP($C24,PalData!$A$2:$BU$139,14,0),""EPalElementType::"",0,1))"),"")</f>
        <v/>
      </c>
      <c r="G24" s="66" t="str">
        <f>IF(VLOOKUP($C24,PalData!$A$2:$BU$139,48,0),"🌜","")</f>
        <v/>
      </c>
      <c r="H24" s="67">
        <f>VLOOKUP($C24,PalData!$A$2:$BU$139,55,0)</f>
        <v>0</v>
      </c>
      <c r="I24" s="67">
        <f>VLOOKUP($C24,PalData!$A$2:$BU$139,56,0)</f>
        <v>0</v>
      </c>
      <c r="J24" s="67">
        <f>VLOOKUP($C24,PalData!$A$2:$BU$139,57,0)</f>
        <v>0</v>
      </c>
      <c r="K24" s="67">
        <f>VLOOKUP($C24,PalData!$A$2:$BU$139,58,0)</f>
        <v>0</v>
      </c>
      <c r="L24" s="67">
        <f>VLOOKUP($C24,PalData!$A$2:$BU$139,59,0)</f>
        <v>0</v>
      </c>
      <c r="M24" s="67">
        <f>VLOOKUP($C24,PalData!$A$2:$BU$139,60,0)</f>
        <v>0</v>
      </c>
      <c r="N24" s="67">
        <f>VLOOKUP($C24,PalData!$A$2:$BU$139,61,0)</f>
        <v>0</v>
      </c>
      <c r="O24" s="67">
        <f>VLOOKUP($C24,PalData!$A$2:$BU$139,62,0)</f>
        <v>1</v>
      </c>
      <c r="P24" s="67">
        <f>VLOOKUP($C24,PalData!$A$2:$BU$139,64,0)</f>
        <v>0</v>
      </c>
      <c r="Q24" s="67">
        <f>VLOOKUP($C24,PalData!$A$2:$BU$139,65,0)</f>
        <v>0</v>
      </c>
      <c r="R24" s="67">
        <f>VLOOKUP($C24,PalData!$A$2:$BU$139,66,0)</f>
        <v>0</v>
      </c>
      <c r="S24" s="67">
        <f>VLOOKUP($C24,PalData!$A$2:$BU$139,67,0)</f>
        <v>0</v>
      </c>
      <c r="T24" s="68">
        <f>VLOOKUP($C24,PalData!$A$2:$BU$139,43,0)</f>
        <v>3</v>
      </c>
      <c r="U24" s="66">
        <f>VLOOKUP($C24,PalData!$A$2:$BU$139,54,0)</f>
        <v>1130</v>
      </c>
      <c r="V24" s="69">
        <f>VLOOKUP($C24,PalData!$A$2:$BU$139,19,0)</f>
        <v>80</v>
      </c>
      <c r="W24" s="69">
        <f>VLOOKUP($C24,PalData!$A$2:$BU$139,20,0)</f>
        <v>100</v>
      </c>
      <c r="X24" s="69">
        <f>VLOOKUP($C24,PalData!$A$2:$BU$139,21,0)</f>
        <v>70</v>
      </c>
      <c r="Y24" s="69">
        <f>VLOOKUP($C24,PalData!$A$2:$BU$139,22,0)</f>
        <v>70</v>
      </c>
      <c r="Z24" s="70">
        <f>VLOOKUP($C24,PalData!$A$2:$BU$139,28,0)</f>
        <v>1680</v>
      </c>
      <c r="AA24" s="71">
        <f t="array" ref="AA24">INDEX(PalData,MATCH(C24,PalNames,0)+1,MATCH("Stamina",PalData_Header,0))</f>
        <v>100</v>
      </c>
      <c r="AB24" s="71">
        <f>VLOOKUP($C24,PalData!$A$2:$BU$139,32,0)</f>
        <v>150</v>
      </c>
      <c r="AC24" s="71">
        <f>VLOOKUP($C24,PalData!$A$2:$BU$139,33,0)</f>
        <v>450</v>
      </c>
      <c r="AD24" s="71">
        <f t="array" ref="AD24">INDEX(PalData,MATCH(C24,PalNames,0)+1,MATCH("RideSprintSpeed",PalData_Header,0))</f>
        <v>700</v>
      </c>
      <c r="AE24" s="71">
        <f t="array" ref="AE24">IF(R24&gt;0, INDEX(PalData,MATCH(C24,PalNames,0)+1,MATCH("TransportSpeed",PalData_Header,0)),)</f>
        <v>0</v>
      </c>
      <c r="AF24" s="76">
        <f>VLOOKUP($C24,PalData!$A$2:$BU$139,26,0)</f>
        <v>1</v>
      </c>
      <c r="AG24" s="73">
        <f t="array" ref="AG24">INDEX(PalData,MATCH(C24,PalNames,0)+1,MATCH("MaleProbability",PalData_Header,0))</f>
        <v>50</v>
      </c>
    </row>
    <row r="25" spans="1:33" ht="26.25" customHeight="1" x14ac:dyDescent="0.2">
      <c r="A25" s="74">
        <f>VLOOKUP($C25,PalData!$A$2:$BU$139,9,0)</f>
        <v>21</v>
      </c>
      <c r="B25" s="75">
        <f t="array" ref="B25">INDEX(PalData,MATCH(C25,PalNames,0)+1,MATCH("ZukanIndexSuffix",PalData_Header,0))</f>
        <v>0</v>
      </c>
      <c r="C25" s="63" t="s">
        <v>85</v>
      </c>
      <c r="D25" s="64">
        <f t="array" ref="D25">IFERROR(INDEX(PalData,MATCH(C25,PalNames,0)+1,MATCH("Image",PalData_Header,0)),)</f>
        <v>0</v>
      </c>
      <c r="E25" s="65" t="str">
        <f ca="1">IFERROR(__xludf.DUMMYFUNCTION("SPLIT(VLOOKUP($C25,PalData!$A$2:$BU$139,13,0),""EPalElementType::"",0,1)"),"Dark")</f>
        <v>Dark</v>
      </c>
      <c r="F25" s="65" t="str">
        <f ca="1">IFERROR(__xludf.DUMMYFUNCTION("if(SPLIT(VLOOKUP($C25,PalData!$A$2:$BU$139,14,0),""EPalElementType::"",0,1)=""None"","""",SPLIT(VLOOKUP($C25,PalData!$A$2:$BU$139,14,0),""EPalElementType::"",0,1))"),"")</f>
        <v/>
      </c>
      <c r="G25" s="66" t="str">
        <f>IF(VLOOKUP($C25,PalData!$A$2:$BU$139,48,0),"🌜","")</f>
        <v/>
      </c>
      <c r="H25" s="67">
        <f>VLOOKUP($C25,PalData!$A$2:$BU$139,55,0)</f>
        <v>0</v>
      </c>
      <c r="I25" s="67">
        <f>VLOOKUP($C25,PalData!$A$2:$BU$139,56,0)</f>
        <v>0</v>
      </c>
      <c r="J25" s="67">
        <f>VLOOKUP($C25,PalData!$A$2:$BU$139,57,0)</f>
        <v>0</v>
      </c>
      <c r="K25" s="67">
        <f>VLOOKUP($C25,PalData!$A$2:$BU$139,58,0)</f>
        <v>0</v>
      </c>
      <c r="L25" s="67">
        <f>VLOOKUP($C25,PalData!$A$2:$BU$139,59,0)</f>
        <v>0</v>
      </c>
      <c r="M25" s="67">
        <f>VLOOKUP($C25,PalData!$A$2:$BU$139,60,0)</f>
        <v>1</v>
      </c>
      <c r="N25" s="67">
        <f>VLOOKUP($C25,PalData!$A$2:$BU$139,61,0)</f>
        <v>0</v>
      </c>
      <c r="O25" s="67">
        <f>VLOOKUP($C25,PalData!$A$2:$BU$139,62,0)</f>
        <v>0</v>
      </c>
      <c r="P25" s="67">
        <f>VLOOKUP($C25,PalData!$A$2:$BU$139,64,0)</f>
        <v>0</v>
      </c>
      <c r="Q25" s="67">
        <f>VLOOKUP($C25,PalData!$A$2:$BU$139,65,0)</f>
        <v>0</v>
      </c>
      <c r="R25" s="67">
        <f>VLOOKUP($C25,PalData!$A$2:$BU$139,66,0)</f>
        <v>0</v>
      </c>
      <c r="S25" s="67">
        <f>VLOOKUP($C25,PalData!$A$2:$BU$139,67,0)</f>
        <v>0</v>
      </c>
      <c r="T25" s="68">
        <f>VLOOKUP($C25,PalData!$A$2:$BU$139,43,0)</f>
        <v>2</v>
      </c>
      <c r="U25" s="66">
        <f>VLOOKUP($C25,PalData!$A$2:$BU$139,54,0)</f>
        <v>1180</v>
      </c>
      <c r="V25" s="69">
        <f>VLOOKUP($C25,PalData!$A$2:$BU$139,19,0)</f>
        <v>75</v>
      </c>
      <c r="W25" s="69">
        <f>VLOOKUP($C25,PalData!$A$2:$BU$139,20,0)</f>
        <v>70</v>
      </c>
      <c r="X25" s="69">
        <f>VLOOKUP($C25,PalData!$A$2:$BU$139,21,0)</f>
        <v>85</v>
      </c>
      <c r="Y25" s="69">
        <f>VLOOKUP($C25,PalData!$A$2:$BU$139,22,0)</f>
        <v>70</v>
      </c>
      <c r="Z25" s="70">
        <f>VLOOKUP($C25,PalData!$A$2:$BU$139,28,0)</f>
        <v>1480</v>
      </c>
      <c r="AA25" s="71">
        <f t="array" ref="AA25">INDEX(PalData,MATCH(C25,PalNames,0)+1,MATCH("Stamina",PalData_Header,0))</f>
        <v>100</v>
      </c>
      <c r="AB25" s="71">
        <f>VLOOKUP($C25,PalData!$A$2:$BU$139,32,0)</f>
        <v>60</v>
      </c>
      <c r="AC25" s="71">
        <f>VLOOKUP($C25,PalData!$A$2:$BU$139,33,0)</f>
        <v>300</v>
      </c>
      <c r="AD25" s="71">
        <f t="array" ref="AD25">INDEX(PalData,MATCH(C25,PalNames,0)+1,MATCH("RideSprintSpeed",PalData_Header,0))</f>
        <v>500</v>
      </c>
      <c r="AE25" s="71">
        <f t="array" ref="AE25">IF(R25&gt;0, INDEX(PalData,MATCH(C25,PalNames,0)+1,MATCH("TransportSpeed",PalData_Header,0)),)</f>
        <v>0</v>
      </c>
      <c r="AF25" s="76">
        <f>VLOOKUP($C25,PalData!$A$2:$BU$139,26,0)</f>
        <v>1</v>
      </c>
      <c r="AG25" s="73">
        <f t="array" ref="AG25">INDEX(PalData,MATCH(C25,PalNames,0)+1,MATCH("MaleProbability",PalData_Header,0))</f>
        <v>50</v>
      </c>
    </row>
    <row r="26" spans="1:33" ht="26.25" customHeight="1" x14ac:dyDescent="0.2">
      <c r="A26" s="74">
        <f>VLOOKUP($C26,PalData!$A$2:$BU$139,9,0)</f>
        <v>22</v>
      </c>
      <c r="B26" s="75">
        <f t="array" ref="B26">INDEX(PalData,MATCH(C26,PalNames,0)+1,MATCH("ZukanIndexSuffix",PalData_Header,0))</f>
        <v>0</v>
      </c>
      <c r="C26" s="63" t="s">
        <v>86</v>
      </c>
      <c r="D26" s="64">
        <f t="array" ref="D26">IFERROR(INDEX(PalData,MATCH(C26,PalNames,0)+1,MATCH("Image",PalData_Header,0)),)</f>
        <v>0</v>
      </c>
      <c r="E26" s="65" t="str">
        <f ca="1">IFERROR(__xludf.DUMMYFUNCTION("SPLIT(VLOOKUP($C26,PalData!$A$2:$BU$139,13,0),""EPalElementType::"",0,1)"),"Earth")</f>
        <v>Earth</v>
      </c>
      <c r="F26" s="65" t="str">
        <f ca="1">IFERROR(__xludf.DUMMYFUNCTION("if(SPLIT(VLOOKUP($C26,PalData!$A$2:$BU$139,14,0),""EPalElementType::"",0,1)=""None"","""",SPLIT(VLOOKUP($C26,PalData!$A$2:$BU$139,14,0),""EPalElementType::"",0,1))"),"")</f>
        <v/>
      </c>
      <c r="G26" s="66" t="str">
        <f>IF(VLOOKUP($C26,PalData!$A$2:$BU$139,48,0),"🌜","")</f>
        <v/>
      </c>
      <c r="H26" s="67">
        <f>VLOOKUP($C26,PalData!$A$2:$BU$139,55,0)</f>
        <v>0</v>
      </c>
      <c r="I26" s="67">
        <f>VLOOKUP($C26,PalData!$A$2:$BU$139,56,0)</f>
        <v>0</v>
      </c>
      <c r="J26" s="67">
        <f>VLOOKUP($C26,PalData!$A$2:$BU$139,57,0)</f>
        <v>0</v>
      </c>
      <c r="K26" s="67">
        <f>VLOOKUP($C26,PalData!$A$2:$BU$139,58,0)</f>
        <v>0</v>
      </c>
      <c r="L26" s="67">
        <f>VLOOKUP($C26,PalData!$A$2:$BU$139,59,0)</f>
        <v>1</v>
      </c>
      <c r="M26" s="67">
        <f>VLOOKUP($C26,PalData!$A$2:$BU$139,60,0)</f>
        <v>0</v>
      </c>
      <c r="N26" s="67">
        <f>VLOOKUP($C26,PalData!$A$2:$BU$139,61,0)</f>
        <v>0</v>
      </c>
      <c r="O26" s="67">
        <f>VLOOKUP($C26,PalData!$A$2:$BU$139,62,0)</f>
        <v>1</v>
      </c>
      <c r="P26" s="67">
        <f>VLOOKUP($C26,PalData!$A$2:$BU$139,64,0)</f>
        <v>0</v>
      </c>
      <c r="Q26" s="67">
        <f>VLOOKUP($C26,PalData!$A$2:$BU$139,65,0)</f>
        <v>0</v>
      </c>
      <c r="R26" s="67">
        <f>VLOOKUP($C26,PalData!$A$2:$BU$139,66,0)</f>
        <v>1</v>
      </c>
      <c r="S26" s="67">
        <f>VLOOKUP($C26,PalData!$A$2:$BU$139,67,0)</f>
        <v>0</v>
      </c>
      <c r="T26" s="68">
        <f>VLOOKUP($C26,PalData!$A$2:$BU$139,43,0)</f>
        <v>2</v>
      </c>
      <c r="U26" s="66">
        <f>VLOOKUP($C26,PalData!$A$2:$BU$139,54,0)</f>
        <v>1220</v>
      </c>
      <c r="V26" s="69">
        <f>VLOOKUP($C26,PalData!$A$2:$BU$139,19,0)</f>
        <v>65</v>
      </c>
      <c r="W26" s="69">
        <f>VLOOKUP($C26,PalData!$A$2:$BU$139,20,0)</f>
        <v>100</v>
      </c>
      <c r="X26" s="69">
        <f>VLOOKUP($C26,PalData!$A$2:$BU$139,21,0)</f>
        <v>80</v>
      </c>
      <c r="Y26" s="69">
        <f>VLOOKUP($C26,PalData!$A$2:$BU$139,22,0)</f>
        <v>50</v>
      </c>
      <c r="Z26" s="70">
        <f>VLOOKUP($C26,PalData!$A$2:$BU$139,28,0)</f>
        <v>1360</v>
      </c>
      <c r="AA26" s="71">
        <f t="array" ref="AA26">INDEX(PalData,MATCH(C26,PalNames,0)+1,MATCH("Stamina",PalData_Header,0))</f>
        <v>100</v>
      </c>
      <c r="AB26" s="71">
        <f>VLOOKUP($C26,PalData!$A$2:$BU$139,32,0)</f>
        <v>60</v>
      </c>
      <c r="AC26" s="71">
        <f>VLOOKUP($C26,PalData!$A$2:$BU$139,33,0)</f>
        <v>300</v>
      </c>
      <c r="AD26" s="71">
        <f t="array" ref="AD26">INDEX(PalData,MATCH(C26,PalNames,0)+1,MATCH("RideSprintSpeed",PalData_Header,0))</f>
        <v>550</v>
      </c>
      <c r="AE26" s="71">
        <f t="array" ref="AE26">IF(R26&gt;0, INDEX(PalData,MATCH(C26,PalNames,0)+1,MATCH("TransportSpeed",PalData_Header,0)),)</f>
        <v>240</v>
      </c>
      <c r="AF26" s="76">
        <f>VLOOKUP($C26,PalData!$A$2:$BU$139,26,0)</f>
        <v>1</v>
      </c>
      <c r="AG26" s="73">
        <f t="array" ref="AG26">INDEX(PalData,MATCH(C26,PalNames,0)+1,MATCH("MaleProbability",PalData_Header,0))</f>
        <v>50</v>
      </c>
    </row>
    <row r="27" spans="1:33" ht="26.25" customHeight="1" x14ac:dyDescent="0.2">
      <c r="A27" s="74">
        <f>VLOOKUP($C27,PalData!$A$2:$BU$139,9,0)</f>
        <v>23</v>
      </c>
      <c r="B27" s="75">
        <f t="array" ref="B27">INDEX(PalData,MATCH(C27,PalNames,0)+1,MATCH("ZukanIndexSuffix",PalData_Header,0))</f>
        <v>0</v>
      </c>
      <c r="C27" s="63" t="s">
        <v>87</v>
      </c>
      <c r="D27" s="64">
        <f t="array" ref="D27">IFERROR(INDEX(PalData,MATCH(C27,PalNames,0)+1,MATCH("Image",PalData_Header,0)),)</f>
        <v>0</v>
      </c>
      <c r="E27" s="65" t="str">
        <f ca="1">IFERROR(__xludf.DUMMYFUNCTION("SPLIT(VLOOKUP($C27,PalData!$A$2:$BU$139,13,0),""EPalElementType::"",0,1)"),"Dark")</f>
        <v>Dark</v>
      </c>
      <c r="F27" s="65" t="str">
        <f ca="1">IFERROR(__xludf.DUMMYFUNCTION("if(SPLIT(VLOOKUP($C27,PalData!$A$2:$BU$139,14,0),""EPalElementType::"",0,1)=""None"","""",SPLIT(VLOOKUP($C27,PalData!$A$2:$BU$139,14,0),""EPalElementType::"",0,1))"),"")</f>
        <v/>
      </c>
      <c r="G27" s="66" t="str">
        <f>IF(VLOOKUP($C27,PalData!$A$2:$BU$139,48,0),"🌜","")</f>
        <v>🌜</v>
      </c>
      <c r="H27" s="67">
        <f>VLOOKUP($C27,PalData!$A$2:$BU$139,55,0)</f>
        <v>0</v>
      </c>
      <c r="I27" s="67">
        <f>VLOOKUP($C27,PalData!$A$2:$BU$139,56,0)</f>
        <v>0</v>
      </c>
      <c r="J27" s="67">
        <f>VLOOKUP($C27,PalData!$A$2:$BU$139,57,0)</f>
        <v>0</v>
      </c>
      <c r="K27" s="67">
        <f>VLOOKUP($C27,PalData!$A$2:$BU$139,58,0)</f>
        <v>0</v>
      </c>
      <c r="L27" s="67">
        <f>VLOOKUP($C27,PalData!$A$2:$BU$139,59,0)</f>
        <v>0</v>
      </c>
      <c r="M27" s="67">
        <f>VLOOKUP($C27,PalData!$A$2:$BU$139,60,0)</f>
        <v>1</v>
      </c>
      <c r="N27" s="67">
        <f>VLOOKUP($C27,PalData!$A$2:$BU$139,61,0)</f>
        <v>0</v>
      </c>
      <c r="O27" s="67">
        <f>VLOOKUP($C27,PalData!$A$2:$BU$139,62,0)</f>
        <v>0</v>
      </c>
      <c r="P27" s="67">
        <f>VLOOKUP($C27,PalData!$A$2:$BU$139,64,0)</f>
        <v>0</v>
      </c>
      <c r="Q27" s="67">
        <f>VLOOKUP($C27,PalData!$A$2:$BU$139,65,0)</f>
        <v>0</v>
      </c>
      <c r="R27" s="67">
        <f>VLOOKUP($C27,PalData!$A$2:$BU$139,66,0)</f>
        <v>2</v>
      </c>
      <c r="S27" s="67">
        <f>VLOOKUP($C27,PalData!$A$2:$BU$139,67,0)</f>
        <v>0</v>
      </c>
      <c r="T27" s="68">
        <f>VLOOKUP($C27,PalData!$A$2:$BU$139,43,0)</f>
        <v>3</v>
      </c>
      <c r="U27" s="66">
        <f>VLOOKUP($C27,PalData!$A$2:$BU$139,54,0)</f>
        <v>1290</v>
      </c>
      <c r="V27" s="69">
        <f>VLOOKUP($C27,PalData!$A$2:$BU$139,19,0)</f>
        <v>60</v>
      </c>
      <c r="W27" s="69">
        <f>VLOOKUP($C27,PalData!$A$2:$BU$139,20,0)</f>
        <v>100</v>
      </c>
      <c r="X27" s="69">
        <f>VLOOKUP($C27,PalData!$A$2:$BU$139,21,0)</f>
        <v>60</v>
      </c>
      <c r="Y27" s="69">
        <f>VLOOKUP($C27,PalData!$A$2:$BU$139,22,0)</f>
        <v>70</v>
      </c>
      <c r="Z27" s="70">
        <f>VLOOKUP($C27,PalData!$A$2:$BU$139,28,0)</f>
        <v>1200</v>
      </c>
      <c r="AA27" s="71">
        <f t="array" ref="AA27">INDEX(PalData,MATCH(C27,PalNames,0)+1,MATCH("Stamina",PalData_Header,0))</f>
        <v>100</v>
      </c>
      <c r="AB27" s="71">
        <f>VLOOKUP($C27,PalData!$A$2:$BU$139,32,0)</f>
        <v>120</v>
      </c>
      <c r="AC27" s="71">
        <f>VLOOKUP($C27,PalData!$A$2:$BU$139,33,0)</f>
        <v>400</v>
      </c>
      <c r="AD27" s="71">
        <f t="array" ref="AD27">INDEX(PalData,MATCH(C27,PalNames,0)+1,MATCH("RideSprintSpeed",PalData_Header,0))</f>
        <v>550</v>
      </c>
      <c r="AE27" s="71">
        <f t="array" ref="AE27">IF(R27&gt;0, INDEX(PalData,MATCH(C27,PalNames,0)+1,MATCH("TransportSpeed",PalData_Header,0)),)</f>
        <v>260</v>
      </c>
      <c r="AF27" s="76">
        <f>VLOOKUP($C27,PalData!$A$2:$BU$139,26,0)</f>
        <v>1</v>
      </c>
      <c r="AG27" s="73">
        <f t="array" ref="AG27">INDEX(PalData,MATCH(C27,PalNames,0)+1,MATCH("MaleProbability",PalData_Header,0))</f>
        <v>50</v>
      </c>
    </row>
    <row r="28" spans="1:33" ht="26.25" customHeight="1" x14ac:dyDescent="0.2">
      <c r="A28" s="74">
        <f>VLOOKUP($C28,PalData!$A$2:$BU$139,9,0)</f>
        <v>24</v>
      </c>
      <c r="B28" s="75">
        <f t="array" ref="B28">INDEX(PalData,MATCH(C28,PalNames,0)+1,MATCH("ZukanIndexSuffix",PalData_Header,0))</f>
        <v>0</v>
      </c>
      <c r="C28" s="63" t="s">
        <v>88</v>
      </c>
      <c r="D28" s="64">
        <f t="array" ref="D28">IFERROR(INDEX(PalData,MATCH(C28,PalNames,0)+1,MATCH("Image",PalData_Header,0)),)</f>
        <v>0</v>
      </c>
      <c r="E28" s="65" t="str">
        <f ca="1">IFERROR(__xludf.DUMMYFUNCTION("SPLIT(VLOOKUP($C28,PalData!$A$2:$BU$139,13,0),""EPalElementType::"",0,1)"),"Dark")</f>
        <v>Dark</v>
      </c>
      <c r="F28" s="65" t="str">
        <f ca="1">IFERROR(__xludf.DUMMYFUNCTION("if(SPLIT(VLOOKUP($C28,PalData!$A$2:$BU$139,14,0),""EPalElementType::"",0,1)=""None"","""",SPLIT(VLOOKUP($C28,PalData!$A$2:$BU$139,14,0),""EPalElementType::"",0,1))"),"")</f>
        <v/>
      </c>
      <c r="G28" s="66" t="str">
        <f>IF(VLOOKUP($C28,PalData!$A$2:$BU$139,48,0),"🌜","")</f>
        <v>🌜</v>
      </c>
      <c r="H28" s="67">
        <f>VLOOKUP($C28,PalData!$A$2:$BU$139,55,0)</f>
        <v>0</v>
      </c>
      <c r="I28" s="67">
        <f>VLOOKUP($C28,PalData!$A$2:$BU$139,56,0)</f>
        <v>0</v>
      </c>
      <c r="J28" s="67">
        <f>VLOOKUP($C28,PalData!$A$2:$BU$139,57,0)</f>
        <v>0</v>
      </c>
      <c r="K28" s="67">
        <f>VLOOKUP($C28,PalData!$A$2:$BU$139,58,0)</f>
        <v>0</v>
      </c>
      <c r="L28" s="67">
        <f>VLOOKUP($C28,PalData!$A$2:$BU$139,59,0)</f>
        <v>0</v>
      </c>
      <c r="M28" s="67">
        <f>VLOOKUP($C28,PalData!$A$2:$BU$139,60,0)</f>
        <v>0</v>
      </c>
      <c r="N28" s="67">
        <f>VLOOKUP($C28,PalData!$A$2:$BU$139,61,0)</f>
        <v>0</v>
      </c>
      <c r="O28" s="67">
        <f>VLOOKUP($C28,PalData!$A$2:$BU$139,62,0)</f>
        <v>0</v>
      </c>
      <c r="P28" s="67">
        <f>VLOOKUP($C28,PalData!$A$2:$BU$139,64,0)</f>
        <v>0</v>
      </c>
      <c r="Q28" s="67">
        <f>VLOOKUP($C28,PalData!$A$2:$BU$139,65,0)</f>
        <v>0</v>
      </c>
      <c r="R28" s="67">
        <f>VLOOKUP($C28,PalData!$A$2:$BU$139,66,0)</f>
        <v>0</v>
      </c>
      <c r="S28" s="67">
        <f>VLOOKUP($C28,PalData!$A$2:$BU$139,67,0)</f>
        <v>1</v>
      </c>
      <c r="T28" s="68">
        <f>VLOOKUP($C28,PalData!$A$2:$BU$139,43,0)</f>
        <v>1</v>
      </c>
      <c r="U28" s="66">
        <f>VLOOKUP($C28,PalData!$A$2:$BU$139,54,0)</f>
        <v>1480</v>
      </c>
      <c r="V28" s="69">
        <f>VLOOKUP($C28,PalData!$A$2:$BU$139,19,0)</f>
        <v>70</v>
      </c>
      <c r="W28" s="69">
        <f>VLOOKUP($C28,PalData!$A$2:$BU$139,20,0)</f>
        <v>70</v>
      </c>
      <c r="X28" s="69">
        <f>VLOOKUP($C28,PalData!$A$2:$BU$139,21,0)</f>
        <v>60</v>
      </c>
      <c r="Y28" s="69">
        <f>VLOOKUP($C28,PalData!$A$2:$BU$139,22,0)</f>
        <v>70</v>
      </c>
      <c r="Z28" s="70">
        <f>VLOOKUP($C28,PalData!$A$2:$BU$139,28,0)</f>
        <v>1000</v>
      </c>
      <c r="AA28" s="71">
        <f t="array" ref="AA28">INDEX(PalData,MATCH(C28,PalNames,0)+1,MATCH("Stamina",PalData_Header,0))</f>
        <v>100</v>
      </c>
      <c r="AB28" s="71">
        <f>VLOOKUP($C28,PalData!$A$2:$BU$139,32,0)</f>
        <v>105</v>
      </c>
      <c r="AC28" s="71">
        <f>VLOOKUP($C28,PalData!$A$2:$BU$139,33,0)</f>
        <v>475</v>
      </c>
      <c r="AD28" s="71">
        <f t="array" ref="AD28">INDEX(PalData,MATCH(C28,PalNames,0)+1,MATCH("RideSprintSpeed",PalData_Header,0))</f>
        <v>550</v>
      </c>
      <c r="AE28" s="71">
        <f t="array" ref="AE28">IF(R28&gt;0, INDEX(PalData,MATCH(C28,PalNames,0)+1,MATCH("TransportSpeed",PalData_Header,0)),)</f>
        <v>0</v>
      </c>
      <c r="AF28" s="76">
        <f>VLOOKUP($C28,PalData!$A$2:$BU$139,26,0)</f>
        <v>1</v>
      </c>
      <c r="AG28" s="73">
        <f t="array" ref="AG28">INDEX(PalData,MATCH(C28,PalNames,0)+1,MATCH("MaleProbability",PalData_Header,0))</f>
        <v>50</v>
      </c>
    </row>
    <row r="29" spans="1:33" ht="26.25" customHeight="1" x14ac:dyDescent="0.2">
      <c r="A29" s="74">
        <f>VLOOKUP($C29,PalData!$A$2:$BU$139,9,0)</f>
        <v>24</v>
      </c>
      <c r="B29" s="75" t="str">
        <f t="array" ref="B29">INDEX(PalData,MATCH(C29,PalNames,0)+1,MATCH("ZukanIndexSuffix",PalData_Header,0))</f>
        <v>B</v>
      </c>
      <c r="C29" s="63" t="s">
        <v>89</v>
      </c>
      <c r="D29" s="64">
        <f t="array" ref="D29">IFERROR(INDEX(PalData,MATCH(C29,PalNames,0)+1,MATCH("Image",PalData_Header,0)),)</f>
        <v>0</v>
      </c>
      <c r="E29" s="65" t="str">
        <f ca="1">IFERROR(__xludf.DUMMYFUNCTION("SPLIT(VLOOKUP($C29,PalData!$A$2:$BU$139,13,0),""EPalElementType::"",0,1)"),"Ice")</f>
        <v>Ice</v>
      </c>
      <c r="F29" s="65" t="str">
        <f ca="1">IFERROR(__xludf.DUMMYFUNCTION("if(SPLIT(VLOOKUP($C29,PalData!$A$2:$BU$139,14,0),""EPalElementType::"",0,1)=""None"","""",SPLIT(VLOOKUP($C29,PalData!$A$2:$BU$139,14,0),""EPalElementType::"",0,1))"),"")</f>
        <v/>
      </c>
      <c r="G29" s="66" t="str">
        <f>IF(VLOOKUP($C29,PalData!$A$2:$BU$139,48,0),"🌜","")</f>
        <v/>
      </c>
      <c r="H29" s="67">
        <f>VLOOKUP($C29,PalData!$A$2:$BU$139,55,0)</f>
        <v>0</v>
      </c>
      <c r="I29" s="67">
        <f>VLOOKUP($C29,PalData!$A$2:$BU$139,56,0)</f>
        <v>0</v>
      </c>
      <c r="J29" s="67">
        <f>VLOOKUP($C29,PalData!$A$2:$BU$139,57,0)</f>
        <v>0</v>
      </c>
      <c r="K29" s="67">
        <f>VLOOKUP($C29,PalData!$A$2:$BU$139,58,0)</f>
        <v>0</v>
      </c>
      <c r="L29" s="67">
        <f>VLOOKUP($C29,PalData!$A$2:$BU$139,59,0)</f>
        <v>0</v>
      </c>
      <c r="M29" s="67">
        <f>VLOOKUP($C29,PalData!$A$2:$BU$139,60,0)</f>
        <v>0</v>
      </c>
      <c r="N29" s="67">
        <f>VLOOKUP($C29,PalData!$A$2:$BU$139,61,0)</f>
        <v>0</v>
      </c>
      <c r="O29" s="67">
        <f>VLOOKUP($C29,PalData!$A$2:$BU$139,62,0)</f>
        <v>0</v>
      </c>
      <c r="P29" s="67">
        <f>VLOOKUP($C29,PalData!$A$2:$BU$139,64,0)</f>
        <v>0</v>
      </c>
      <c r="Q29" s="67">
        <f>VLOOKUP($C29,PalData!$A$2:$BU$139,65,0)</f>
        <v>1</v>
      </c>
      <c r="R29" s="67">
        <f>VLOOKUP($C29,PalData!$A$2:$BU$139,66,0)</f>
        <v>0</v>
      </c>
      <c r="S29" s="67">
        <f>VLOOKUP($C29,PalData!$A$2:$BU$139,67,0)</f>
        <v>1</v>
      </c>
      <c r="T29" s="68">
        <f>VLOOKUP($C29,PalData!$A$2:$BU$139,43,0)</f>
        <v>1</v>
      </c>
      <c r="U29" s="66">
        <f>VLOOKUP($C29,PalData!$A$2:$BU$139,54,0)</f>
        <v>1440</v>
      </c>
      <c r="V29" s="69">
        <f>VLOOKUP($C29,PalData!$A$2:$BU$139,19,0)</f>
        <v>70</v>
      </c>
      <c r="W29" s="69">
        <f>VLOOKUP($C29,PalData!$A$2:$BU$139,20,0)</f>
        <v>70</v>
      </c>
      <c r="X29" s="69">
        <f>VLOOKUP($C29,PalData!$A$2:$BU$139,21,0)</f>
        <v>65</v>
      </c>
      <c r="Y29" s="69">
        <f>VLOOKUP($C29,PalData!$A$2:$BU$139,22,0)</f>
        <v>70</v>
      </c>
      <c r="Z29" s="70">
        <f>VLOOKUP($C29,PalData!$A$2:$BU$139,28,0)</f>
        <v>1010</v>
      </c>
      <c r="AA29" s="71">
        <f t="array" ref="AA29">INDEX(PalData,MATCH(C29,PalNames,0)+1,MATCH("Stamina",PalData_Header,0))</f>
        <v>100</v>
      </c>
      <c r="AB29" s="71">
        <f>VLOOKUP($C29,PalData!$A$2:$BU$139,32,0)</f>
        <v>105</v>
      </c>
      <c r="AC29" s="71">
        <f>VLOOKUP($C29,PalData!$A$2:$BU$139,33,0)</f>
        <v>475</v>
      </c>
      <c r="AD29" s="71">
        <f t="array" ref="AD29">INDEX(PalData,MATCH(C29,PalNames,0)+1,MATCH("RideSprintSpeed",PalData_Header,0))</f>
        <v>550</v>
      </c>
      <c r="AE29" s="71">
        <f t="array" ref="AE29">IF(R29&gt;0, INDEX(PalData,MATCH(C29,PalNames,0)+1,MATCH("TransportSpeed",PalData_Header,0)),)</f>
        <v>0</v>
      </c>
      <c r="AF29" s="76">
        <f>VLOOKUP($C29,PalData!$A$2:$BU$139,26,0)</f>
        <v>1</v>
      </c>
      <c r="AG29" s="73">
        <f t="array" ref="AG29">INDEX(PalData,MATCH(C29,PalNames,0)+1,MATCH("MaleProbability",PalData_Header,0))</f>
        <v>50</v>
      </c>
    </row>
    <row r="30" spans="1:33" ht="26.25" customHeight="1" x14ac:dyDescent="0.2">
      <c r="A30" s="74">
        <f>VLOOKUP($C30,PalData!$A$2:$BU$139,9,0)</f>
        <v>25</v>
      </c>
      <c r="B30" s="75">
        <f t="array" ref="B30">INDEX(PalData,MATCH(C30,PalNames,0)+1,MATCH("ZukanIndexSuffix",PalData_Header,0))</f>
        <v>0</v>
      </c>
      <c r="C30" s="63" t="s">
        <v>90</v>
      </c>
      <c r="D30" s="64">
        <f t="array" ref="D30">IFERROR(INDEX(PalData,MATCH(C30,PalNames,0)+1,MATCH("Image",PalData_Header,0)),)</f>
        <v>0</v>
      </c>
      <c r="E30" s="65" t="str">
        <f ca="1">IFERROR(__xludf.DUMMYFUNCTION("SPLIT(VLOOKUP($C30,PalData!$A$2:$BU$139,13,0),""EPalElementType::"",0,1)"),"Water")</f>
        <v>Water</v>
      </c>
      <c r="F30" s="65" t="str">
        <f ca="1">IFERROR(__xludf.DUMMYFUNCTION("if(SPLIT(VLOOKUP($C30,PalData!$A$2:$BU$139,14,0),""EPalElementType::"",0,1)=""None"","""",SPLIT(VLOOKUP($C30,PalData!$A$2:$BU$139,14,0),""EPalElementType::"",0,1))"),"")</f>
        <v/>
      </c>
      <c r="G30" s="66" t="str">
        <f>IF(VLOOKUP($C30,PalData!$A$2:$BU$139,48,0),"🌜","")</f>
        <v/>
      </c>
      <c r="H30" s="67">
        <f>VLOOKUP($C30,PalData!$A$2:$BU$139,55,0)</f>
        <v>0</v>
      </c>
      <c r="I30" s="67">
        <f>VLOOKUP($C30,PalData!$A$2:$BU$139,56,0)</f>
        <v>1</v>
      </c>
      <c r="J30" s="67">
        <f>VLOOKUP($C30,PalData!$A$2:$BU$139,57,0)</f>
        <v>0</v>
      </c>
      <c r="K30" s="67">
        <f>VLOOKUP($C30,PalData!$A$2:$BU$139,58,0)</f>
        <v>0</v>
      </c>
      <c r="L30" s="67">
        <f>VLOOKUP($C30,PalData!$A$2:$BU$139,59,0)</f>
        <v>0</v>
      </c>
      <c r="M30" s="67">
        <f>VLOOKUP($C30,PalData!$A$2:$BU$139,60,0)</f>
        <v>0</v>
      </c>
      <c r="N30" s="67">
        <f>VLOOKUP($C30,PalData!$A$2:$BU$139,61,0)</f>
        <v>0</v>
      </c>
      <c r="O30" s="67">
        <f>VLOOKUP($C30,PalData!$A$2:$BU$139,62,0)</f>
        <v>0</v>
      </c>
      <c r="P30" s="67">
        <f>VLOOKUP($C30,PalData!$A$2:$BU$139,64,0)</f>
        <v>0</v>
      </c>
      <c r="Q30" s="67">
        <f>VLOOKUP($C30,PalData!$A$2:$BU$139,65,0)</f>
        <v>0</v>
      </c>
      <c r="R30" s="67">
        <f>VLOOKUP($C30,PalData!$A$2:$BU$139,66,0)</f>
        <v>1</v>
      </c>
      <c r="S30" s="67">
        <f>VLOOKUP($C30,PalData!$A$2:$BU$139,67,0)</f>
        <v>0</v>
      </c>
      <c r="T30" s="68">
        <f>VLOOKUP($C30,PalData!$A$2:$BU$139,43,0)</f>
        <v>3</v>
      </c>
      <c r="U30" s="66">
        <f>VLOOKUP($C30,PalData!$A$2:$BU$139,54,0)</f>
        <v>870</v>
      </c>
      <c r="V30" s="69">
        <f>VLOOKUP($C30,PalData!$A$2:$BU$139,19,0)</f>
        <v>80</v>
      </c>
      <c r="W30" s="69">
        <f>VLOOKUP($C30,PalData!$A$2:$BU$139,20,0)</f>
        <v>100</v>
      </c>
      <c r="X30" s="69">
        <f>VLOOKUP($C30,PalData!$A$2:$BU$139,21,0)</f>
        <v>70</v>
      </c>
      <c r="Y30" s="69">
        <f>VLOOKUP($C30,PalData!$A$2:$BU$139,22,0)</f>
        <v>80</v>
      </c>
      <c r="Z30" s="70">
        <f>VLOOKUP($C30,PalData!$A$2:$BU$139,28,0)</f>
        <v>2860</v>
      </c>
      <c r="AA30" s="71">
        <f t="array" ref="AA30">INDEX(PalData,MATCH(C30,PalNames,0)+1,MATCH("Stamina",PalData_Header,0))</f>
        <v>100</v>
      </c>
      <c r="AB30" s="71">
        <f>VLOOKUP($C30,PalData!$A$2:$BU$139,32,0)</f>
        <v>150</v>
      </c>
      <c r="AC30" s="71">
        <f>VLOOKUP($C30,PalData!$A$2:$BU$139,33,0)</f>
        <v>550</v>
      </c>
      <c r="AD30" s="71">
        <f t="array" ref="AD30">INDEX(PalData,MATCH(C30,PalNames,0)+1,MATCH("RideSprintSpeed",PalData_Header,0))</f>
        <v>700</v>
      </c>
      <c r="AE30" s="71">
        <f t="array" ref="AE30">IF(R30&gt;0, INDEX(PalData,MATCH(C30,PalNames,0)+1,MATCH("TransportSpeed",PalData_Header,0)),)</f>
        <v>350</v>
      </c>
      <c r="AF30" s="76">
        <f>VLOOKUP($C30,PalData!$A$2:$BU$139,26,0)</f>
        <v>1.1000000000000001</v>
      </c>
      <c r="AG30" s="73">
        <f t="array" ref="AG30">INDEX(PalData,MATCH(C30,PalNames,0)+1,MATCH("MaleProbability",PalData_Header,0))</f>
        <v>50</v>
      </c>
    </row>
    <row r="31" spans="1:33" ht="26.25" customHeight="1" x14ac:dyDescent="0.2">
      <c r="A31" s="74">
        <f>VLOOKUP($C31,PalData!$A$2:$BU$139,9,0)</f>
        <v>26</v>
      </c>
      <c r="B31" s="75">
        <f t="array" ref="B31">INDEX(PalData,MATCH(C31,PalNames,0)+1,MATCH("ZukanIndexSuffix",PalData_Header,0))</f>
        <v>0</v>
      </c>
      <c r="C31" s="63" t="s">
        <v>91</v>
      </c>
      <c r="D31" s="64">
        <f t="array" ref="D31">IFERROR(INDEX(PalData,MATCH(C31,PalNames,0)+1,MATCH("Image",PalData_Header,0)),)</f>
        <v>0</v>
      </c>
      <c r="E31" s="65" t="str">
        <f ca="1">IFERROR(__xludf.DUMMYFUNCTION("SPLIT(VLOOKUP($C31,PalData!$A$2:$BU$139,13,0),""EPalElementType::"",0,1)"),"Normal")</f>
        <v>Normal</v>
      </c>
      <c r="F31" s="65" t="str">
        <f ca="1">IFERROR(__xludf.DUMMYFUNCTION("if(SPLIT(VLOOKUP($C31,PalData!$A$2:$BU$139,14,0),""EPalElementType::"",0,1)=""None"","""",SPLIT(VLOOKUP($C31,PalData!$A$2:$BU$139,14,0),""EPalElementType::"",0,1))"),"")</f>
        <v/>
      </c>
      <c r="G31" s="66" t="str">
        <f>IF(VLOOKUP($C31,PalData!$A$2:$BU$139,48,0),"🌜","")</f>
        <v/>
      </c>
      <c r="H31" s="67">
        <f>VLOOKUP($C31,PalData!$A$2:$BU$139,55,0)</f>
        <v>0</v>
      </c>
      <c r="I31" s="67">
        <f>VLOOKUP($C31,PalData!$A$2:$BU$139,56,0)</f>
        <v>0</v>
      </c>
      <c r="J31" s="67">
        <f>VLOOKUP($C31,PalData!$A$2:$BU$139,57,0)</f>
        <v>0</v>
      </c>
      <c r="K31" s="67">
        <f>VLOOKUP($C31,PalData!$A$2:$BU$139,58,0)</f>
        <v>0</v>
      </c>
      <c r="L31" s="67">
        <f>VLOOKUP($C31,PalData!$A$2:$BU$139,59,0)</f>
        <v>0</v>
      </c>
      <c r="M31" s="67">
        <f>VLOOKUP($C31,PalData!$A$2:$BU$139,60,0)</f>
        <v>1</v>
      </c>
      <c r="N31" s="67">
        <f>VLOOKUP($C31,PalData!$A$2:$BU$139,61,0)</f>
        <v>0</v>
      </c>
      <c r="O31" s="67">
        <f>VLOOKUP($C31,PalData!$A$2:$BU$139,62,0)</f>
        <v>0</v>
      </c>
      <c r="P31" s="67">
        <f>VLOOKUP($C31,PalData!$A$2:$BU$139,64,0)</f>
        <v>0</v>
      </c>
      <c r="Q31" s="67">
        <f>VLOOKUP($C31,PalData!$A$2:$BU$139,65,0)</f>
        <v>0</v>
      </c>
      <c r="R31" s="67">
        <f>VLOOKUP($C31,PalData!$A$2:$BU$139,66,0)</f>
        <v>0</v>
      </c>
      <c r="S31" s="67">
        <f>VLOOKUP($C31,PalData!$A$2:$BU$139,67,0)</f>
        <v>0</v>
      </c>
      <c r="T31" s="68">
        <f>VLOOKUP($C31,PalData!$A$2:$BU$139,43,0)</f>
        <v>3</v>
      </c>
      <c r="U31" s="66">
        <f>VLOOKUP($C31,PalData!$A$2:$BU$139,54,0)</f>
        <v>1060</v>
      </c>
      <c r="V31" s="69">
        <f>VLOOKUP($C31,PalData!$A$2:$BU$139,19,0)</f>
        <v>80</v>
      </c>
      <c r="W31" s="69">
        <f>VLOOKUP($C31,PalData!$A$2:$BU$139,20,0)</f>
        <v>110</v>
      </c>
      <c r="X31" s="69">
        <f>VLOOKUP($C31,PalData!$A$2:$BU$139,21,0)</f>
        <v>90</v>
      </c>
      <c r="Y31" s="69">
        <f>VLOOKUP($C31,PalData!$A$2:$BU$139,22,0)</f>
        <v>75</v>
      </c>
      <c r="Z31" s="70">
        <f>VLOOKUP($C31,PalData!$A$2:$BU$139,28,0)</f>
        <v>1920</v>
      </c>
      <c r="AA31" s="71">
        <f t="array" ref="AA31">INDEX(PalData,MATCH(C31,PalNames,0)+1,MATCH("Stamina",PalData_Header,0))</f>
        <v>70</v>
      </c>
      <c r="AB31" s="71">
        <f>VLOOKUP($C31,PalData!$A$2:$BU$139,32,0)</f>
        <v>180</v>
      </c>
      <c r="AC31" s="71">
        <f>VLOOKUP($C31,PalData!$A$2:$BU$139,33,0)</f>
        <v>800</v>
      </c>
      <c r="AD31" s="71">
        <f t="array" ref="AD31">INDEX(PalData,MATCH(C31,PalNames,0)+1,MATCH("RideSprintSpeed",PalData_Header,0))</f>
        <v>1050</v>
      </c>
      <c r="AE31" s="71">
        <f t="array" ref="AE31">IF(R31&gt;0, INDEX(PalData,MATCH(C31,PalNames,0)+1,MATCH("TransportSpeed",PalData_Header,0)),)</f>
        <v>0</v>
      </c>
      <c r="AF31" s="76">
        <f>VLOOKUP($C31,PalData!$A$2:$BU$139,26,0)</f>
        <v>1</v>
      </c>
      <c r="AG31" s="73">
        <f t="array" ref="AG31">INDEX(PalData,MATCH(C31,PalNames,0)+1,MATCH("MaleProbability",PalData_Header,0))</f>
        <v>50</v>
      </c>
    </row>
    <row r="32" spans="1:33" ht="26.25" customHeight="1" x14ac:dyDescent="0.2">
      <c r="A32" s="74">
        <f>VLOOKUP($C32,PalData!$A$2:$BU$139,9,0)</f>
        <v>27</v>
      </c>
      <c r="B32" s="75">
        <f t="array" ref="B32">INDEX(PalData,MATCH(C32,PalNames,0)+1,MATCH("ZukanIndexSuffix",PalData_Header,0))</f>
        <v>0</v>
      </c>
      <c r="C32" s="63" t="s">
        <v>92</v>
      </c>
      <c r="D32" s="64">
        <f t="array" ref="D32">IFERROR(INDEX(PalData,MATCH(C32,PalNames,0)+1,MATCH("Image",PalData_Header,0)),)</f>
        <v>0</v>
      </c>
      <c r="E32" s="65" t="str">
        <f ca="1">IFERROR(__xludf.DUMMYFUNCTION("SPLIT(VLOOKUP($C32,PalData!$A$2:$BU$139,13,0),""EPalElementType::"",0,1)"),"Normal")</f>
        <v>Normal</v>
      </c>
      <c r="F32" s="65" t="str">
        <f ca="1">IFERROR(__xludf.DUMMYFUNCTION("if(SPLIT(VLOOKUP($C32,PalData!$A$2:$BU$139,14,0),""EPalElementType::"",0,1)=""None"","""",SPLIT(VLOOKUP($C32,PalData!$A$2:$BU$139,14,0),""EPalElementType::"",0,1))"),"")</f>
        <v/>
      </c>
      <c r="G32" s="66" t="str">
        <f>IF(VLOOKUP($C32,PalData!$A$2:$BU$139,48,0),"🌜","")</f>
        <v/>
      </c>
      <c r="H32" s="67">
        <f>VLOOKUP($C32,PalData!$A$2:$BU$139,55,0)</f>
        <v>0</v>
      </c>
      <c r="I32" s="67">
        <f>VLOOKUP($C32,PalData!$A$2:$BU$139,56,0)</f>
        <v>0</v>
      </c>
      <c r="J32" s="67">
        <f>VLOOKUP($C32,PalData!$A$2:$BU$139,57,0)</f>
        <v>0</v>
      </c>
      <c r="K32" s="67">
        <f>VLOOKUP($C32,PalData!$A$2:$BU$139,58,0)</f>
        <v>0</v>
      </c>
      <c r="L32" s="67">
        <f>VLOOKUP($C32,PalData!$A$2:$BU$139,59,0)</f>
        <v>0</v>
      </c>
      <c r="M32" s="67">
        <f>VLOOKUP($C32,PalData!$A$2:$BU$139,60,0)</f>
        <v>1</v>
      </c>
      <c r="N32" s="67">
        <f>VLOOKUP($C32,PalData!$A$2:$BU$139,61,0)</f>
        <v>0</v>
      </c>
      <c r="O32" s="67">
        <f>VLOOKUP($C32,PalData!$A$2:$BU$139,62,0)</f>
        <v>0</v>
      </c>
      <c r="P32" s="67">
        <f>VLOOKUP($C32,PalData!$A$2:$BU$139,64,0)</f>
        <v>0</v>
      </c>
      <c r="Q32" s="67">
        <f>VLOOKUP($C32,PalData!$A$2:$BU$139,65,0)</f>
        <v>0</v>
      </c>
      <c r="R32" s="67">
        <f>VLOOKUP($C32,PalData!$A$2:$BU$139,66,0)</f>
        <v>0</v>
      </c>
      <c r="S32" s="67">
        <f>VLOOKUP($C32,PalData!$A$2:$BU$139,67,0)</f>
        <v>0</v>
      </c>
      <c r="T32" s="68">
        <f>VLOOKUP($C32,PalData!$A$2:$BU$139,43,0)</f>
        <v>2</v>
      </c>
      <c r="U32" s="66">
        <f>VLOOKUP($C32,PalData!$A$2:$BU$139,54,0)</f>
        <v>1340</v>
      </c>
      <c r="V32" s="69">
        <f>VLOOKUP($C32,PalData!$A$2:$BU$139,19,0)</f>
        <v>60</v>
      </c>
      <c r="W32" s="69">
        <f>VLOOKUP($C32,PalData!$A$2:$BU$139,20,0)</f>
        <v>80</v>
      </c>
      <c r="X32" s="69">
        <f>VLOOKUP($C32,PalData!$A$2:$BU$139,21,0)</f>
        <v>75</v>
      </c>
      <c r="Y32" s="69">
        <f>VLOOKUP($C32,PalData!$A$2:$BU$139,22,0)</f>
        <v>70</v>
      </c>
      <c r="Z32" s="70">
        <f>VLOOKUP($C32,PalData!$A$2:$BU$139,28,0)</f>
        <v>1090</v>
      </c>
      <c r="AA32" s="71">
        <f t="array" ref="AA32">INDEX(PalData,MATCH(C32,PalNames,0)+1,MATCH("Stamina",PalData_Header,0))</f>
        <v>100</v>
      </c>
      <c r="AB32" s="71">
        <f>VLOOKUP($C32,PalData!$A$2:$BU$139,32,0)</f>
        <v>60</v>
      </c>
      <c r="AC32" s="71">
        <f>VLOOKUP($C32,PalData!$A$2:$BU$139,33,0)</f>
        <v>300</v>
      </c>
      <c r="AD32" s="71">
        <f t="array" ref="AD32">INDEX(PalData,MATCH(C32,PalNames,0)+1,MATCH("RideSprintSpeed",PalData_Header,0))</f>
        <v>550</v>
      </c>
      <c r="AE32" s="71">
        <f t="array" ref="AE32">IF(R32&gt;0, INDEX(PalData,MATCH(C32,PalNames,0)+1,MATCH("TransportSpeed",PalData_Header,0)),)</f>
        <v>0</v>
      </c>
      <c r="AF32" s="76">
        <f>VLOOKUP($C32,PalData!$A$2:$BU$139,26,0)</f>
        <v>1</v>
      </c>
      <c r="AG32" s="73">
        <f t="array" ref="AG32">INDEX(PalData,MATCH(C32,PalNames,0)+1,MATCH("MaleProbability",PalData_Header,0))</f>
        <v>50</v>
      </c>
    </row>
    <row r="33" spans="1:33" ht="26.25" customHeight="1" x14ac:dyDescent="0.2">
      <c r="A33" s="74">
        <f>VLOOKUP($C33,PalData!$A$2:$BU$139,9,0)</f>
        <v>28</v>
      </c>
      <c r="B33" s="75">
        <f t="array" ref="B33">INDEX(PalData,MATCH(C33,PalNames,0)+1,MATCH("ZukanIndexSuffix",PalData_Header,0))</f>
        <v>0</v>
      </c>
      <c r="C33" s="63" t="s">
        <v>93</v>
      </c>
      <c r="D33" s="64">
        <f t="array" ref="D33">IFERROR(INDEX(PalData,MATCH(C33,PalNames,0)+1,MATCH("Image",PalData_Header,0)),)</f>
        <v>0</v>
      </c>
      <c r="E33" s="65" t="str">
        <f ca="1">IFERROR(__xludf.DUMMYFUNCTION("SPLIT(VLOOKUP($C33,PalData!$A$2:$BU$139,13,0),""EPalElementType::"",0,1)"),"Leaf")</f>
        <v>Leaf</v>
      </c>
      <c r="F33" s="65" t="str">
        <f ca="1">IFERROR(__xludf.DUMMYFUNCTION("if(SPLIT(VLOOKUP($C33,PalData!$A$2:$BU$139,14,0),""EPalElementType::"",0,1)=""None"","""",SPLIT(VLOOKUP($C33,PalData!$A$2:$BU$139,14,0),""EPalElementType::"",0,1))"),"")</f>
        <v/>
      </c>
      <c r="G33" s="66" t="str">
        <f>IF(VLOOKUP($C33,PalData!$A$2:$BU$139,48,0),"🌜","")</f>
        <v/>
      </c>
      <c r="H33" s="67">
        <f>VLOOKUP($C33,PalData!$A$2:$BU$139,55,0)</f>
        <v>0</v>
      </c>
      <c r="I33" s="67">
        <f>VLOOKUP($C33,PalData!$A$2:$BU$139,56,0)</f>
        <v>0</v>
      </c>
      <c r="J33" s="67">
        <f>VLOOKUP($C33,PalData!$A$2:$BU$139,57,0)</f>
        <v>1</v>
      </c>
      <c r="K33" s="67">
        <f>VLOOKUP($C33,PalData!$A$2:$BU$139,58,0)</f>
        <v>0</v>
      </c>
      <c r="L33" s="67">
        <f>VLOOKUP($C33,PalData!$A$2:$BU$139,59,0)</f>
        <v>1</v>
      </c>
      <c r="M33" s="67">
        <f>VLOOKUP($C33,PalData!$A$2:$BU$139,60,0)</f>
        <v>1</v>
      </c>
      <c r="N33" s="67">
        <f>VLOOKUP($C33,PalData!$A$2:$BU$139,61,0)</f>
        <v>0</v>
      </c>
      <c r="O33" s="67">
        <f>VLOOKUP($C33,PalData!$A$2:$BU$139,62,0)</f>
        <v>0</v>
      </c>
      <c r="P33" s="67">
        <f>VLOOKUP($C33,PalData!$A$2:$BU$139,64,0)</f>
        <v>1</v>
      </c>
      <c r="Q33" s="67">
        <f>VLOOKUP($C33,PalData!$A$2:$BU$139,65,0)</f>
        <v>0</v>
      </c>
      <c r="R33" s="67">
        <f>VLOOKUP($C33,PalData!$A$2:$BU$139,66,0)</f>
        <v>1</v>
      </c>
      <c r="S33" s="67">
        <f>VLOOKUP($C33,PalData!$A$2:$BU$139,67,0)</f>
        <v>0</v>
      </c>
      <c r="T33" s="68">
        <f>VLOOKUP($C33,PalData!$A$2:$BU$139,43,0)</f>
        <v>3</v>
      </c>
      <c r="U33" s="66">
        <f>VLOOKUP($C33,PalData!$A$2:$BU$139,54,0)</f>
        <v>1280</v>
      </c>
      <c r="V33" s="69">
        <f>VLOOKUP($C33,PalData!$A$2:$BU$139,19,0)</f>
        <v>75</v>
      </c>
      <c r="W33" s="69">
        <f>VLOOKUP($C33,PalData!$A$2:$BU$139,20,0)</f>
        <v>100</v>
      </c>
      <c r="X33" s="69">
        <f>VLOOKUP($C33,PalData!$A$2:$BU$139,21,0)</f>
        <v>65</v>
      </c>
      <c r="Y33" s="69">
        <f>VLOOKUP($C33,PalData!$A$2:$BU$139,22,0)</f>
        <v>70</v>
      </c>
      <c r="Z33" s="70">
        <f>VLOOKUP($C33,PalData!$A$2:$BU$139,28,0)</f>
        <v>1220</v>
      </c>
      <c r="AA33" s="71">
        <f t="array" ref="AA33">INDEX(PalData,MATCH(C33,PalNames,0)+1,MATCH("Stamina",PalData_Header,0))</f>
        <v>100</v>
      </c>
      <c r="AB33" s="71">
        <f>VLOOKUP($C33,PalData!$A$2:$BU$139,32,0)</f>
        <v>100</v>
      </c>
      <c r="AC33" s="71">
        <f>VLOOKUP($C33,PalData!$A$2:$BU$139,33,0)</f>
        <v>400</v>
      </c>
      <c r="AD33" s="71">
        <f t="array" ref="AD33">INDEX(PalData,MATCH(C33,PalNames,0)+1,MATCH("RideSprintSpeed",PalData_Header,0))</f>
        <v>550</v>
      </c>
      <c r="AE33" s="71">
        <f t="array" ref="AE33">IF(R33&gt;0, INDEX(PalData,MATCH(C33,PalNames,0)+1,MATCH("TransportSpeed",PalData_Header,0)),)</f>
        <v>250</v>
      </c>
      <c r="AF33" s="76">
        <f>VLOOKUP($C33,PalData!$A$2:$BU$139,26,0)</f>
        <v>1</v>
      </c>
      <c r="AG33" s="73">
        <f t="array" ref="AG33">INDEX(PalData,MATCH(C33,PalNames,0)+1,MATCH("MaleProbability",PalData_Header,0))</f>
        <v>50</v>
      </c>
    </row>
    <row r="34" spans="1:33" ht="26.25" customHeight="1" x14ac:dyDescent="0.2">
      <c r="A34" s="74">
        <f>VLOOKUP($C34,PalData!$A$2:$BU$139,9,0)</f>
        <v>29</v>
      </c>
      <c r="B34" s="75">
        <f t="array" ref="B34">INDEX(PalData,MATCH(C34,PalNames,0)+1,MATCH("ZukanIndexSuffix",PalData_Header,0))</f>
        <v>0</v>
      </c>
      <c r="C34" s="63" t="s">
        <v>94</v>
      </c>
      <c r="D34" s="64">
        <f t="array" ref="D34">IFERROR(INDEX(PalData,MATCH(C34,PalNames,0)+1,MATCH("Image",PalData_Header,0)),)</f>
        <v>0</v>
      </c>
      <c r="E34" s="65" t="str">
        <f ca="1">IFERROR(__xludf.DUMMYFUNCTION("SPLIT(VLOOKUP($C34,PalData!$A$2:$BU$139,13,0),""EPalElementType::"",0,1)"),"Normal")</f>
        <v>Normal</v>
      </c>
      <c r="F34" s="65" t="str">
        <f ca="1">IFERROR(__xludf.DUMMYFUNCTION("if(SPLIT(VLOOKUP($C34,PalData!$A$2:$BU$139,14,0),""EPalElementType::"",0,1)=""None"","""",SPLIT(VLOOKUP($C34,PalData!$A$2:$BU$139,14,0),""EPalElementType::"",0,1))"),"")</f>
        <v/>
      </c>
      <c r="G34" s="66" t="str">
        <f>IF(VLOOKUP($C34,PalData!$A$2:$BU$139,48,0),"🌜","")</f>
        <v/>
      </c>
      <c r="H34" s="67">
        <f>VLOOKUP($C34,PalData!$A$2:$BU$139,55,0)</f>
        <v>0</v>
      </c>
      <c r="I34" s="67">
        <f>VLOOKUP($C34,PalData!$A$2:$BU$139,56,0)</f>
        <v>0</v>
      </c>
      <c r="J34" s="67">
        <f>VLOOKUP($C34,PalData!$A$2:$BU$139,57,0)</f>
        <v>0</v>
      </c>
      <c r="K34" s="67">
        <f>VLOOKUP($C34,PalData!$A$2:$BU$139,58,0)</f>
        <v>0</v>
      </c>
      <c r="L34" s="67">
        <f>VLOOKUP($C34,PalData!$A$2:$BU$139,59,0)</f>
        <v>0</v>
      </c>
      <c r="M34" s="67">
        <f>VLOOKUP($C34,PalData!$A$2:$BU$139,60,0)</f>
        <v>0</v>
      </c>
      <c r="N34" s="67">
        <f>VLOOKUP($C34,PalData!$A$2:$BU$139,61,0)</f>
        <v>0</v>
      </c>
      <c r="O34" s="67">
        <f>VLOOKUP($C34,PalData!$A$2:$BU$139,62,0)</f>
        <v>0</v>
      </c>
      <c r="P34" s="67">
        <f>VLOOKUP($C34,PalData!$A$2:$BU$139,64,0)</f>
        <v>0</v>
      </c>
      <c r="Q34" s="67">
        <f>VLOOKUP($C34,PalData!$A$2:$BU$139,65,0)</f>
        <v>0</v>
      </c>
      <c r="R34" s="67">
        <f>VLOOKUP($C34,PalData!$A$2:$BU$139,66,0)</f>
        <v>0</v>
      </c>
      <c r="S34" s="67">
        <f>VLOOKUP($C34,PalData!$A$2:$BU$139,67,0)</f>
        <v>1</v>
      </c>
      <c r="T34" s="68">
        <f>VLOOKUP($C34,PalData!$A$2:$BU$139,43,0)</f>
        <v>3</v>
      </c>
      <c r="U34" s="66">
        <f>VLOOKUP($C34,PalData!$A$2:$BU$139,54,0)</f>
        <v>910</v>
      </c>
      <c r="V34" s="69">
        <f>VLOOKUP($C34,PalData!$A$2:$BU$139,19,0)</f>
        <v>90</v>
      </c>
      <c r="W34" s="69">
        <f>VLOOKUP($C34,PalData!$A$2:$BU$139,20,0)</f>
        <v>100</v>
      </c>
      <c r="X34" s="69">
        <f>VLOOKUP($C34,PalData!$A$2:$BU$139,21,0)</f>
        <v>50</v>
      </c>
      <c r="Y34" s="69">
        <f>VLOOKUP($C34,PalData!$A$2:$BU$139,22,0)</f>
        <v>80</v>
      </c>
      <c r="Z34" s="70">
        <f>VLOOKUP($C34,PalData!$A$2:$BU$139,28,0)</f>
        <v>2620</v>
      </c>
      <c r="AA34" s="71">
        <f t="array" ref="AA34">INDEX(PalData,MATCH(C34,PalNames,0)+1,MATCH("Stamina",PalData_Header,0))</f>
        <v>100</v>
      </c>
      <c r="AB34" s="71">
        <f>VLOOKUP($C34,PalData!$A$2:$BU$139,32,0)</f>
        <v>55</v>
      </c>
      <c r="AC34" s="71">
        <f>VLOOKUP($C34,PalData!$A$2:$BU$139,33,0)</f>
        <v>580</v>
      </c>
      <c r="AD34" s="71">
        <f t="array" ref="AD34">INDEX(PalData,MATCH(C34,PalNames,0)+1,MATCH("RideSprintSpeed",PalData_Header,0))</f>
        <v>700</v>
      </c>
      <c r="AE34" s="71">
        <f t="array" ref="AE34">IF(R34&gt;0, INDEX(PalData,MATCH(C34,PalNames,0)+1,MATCH("TransportSpeed",PalData_Header,0)),)</f>
        <v>0</v>
      </c>
      <c r="AF34" s="76">
        <f>VLOOKUP($C34,PalData!$A$2:$BU$139,26,0)</f>
        <v>1</v>
      </c>
      <c r="AG34" s="73">
        <f t="array" ref="AG34">INDEX(PalData,MATCH(C34,PalNames,0)+1,MATCH("MaleProbability",PalData_Header,0))</f>
        <v>20</v>
      </c>
    </row>
    <row r="35" spans="1:33" ht="26.25" customHeight="1" x14ac:dyDescent="0.2">
      <c r="A35" s="74">
        <f>VLOOKUP($C35,PalData!$A$2:$BU$139,9,0)</f>
        <v>30</v>
      </c>
      <c r="B35" s="75">
        <f t="array" ref="B35">INDEX(PalData,MATCH(C35,PalNames,0)+1,MATCH("ZukanIndexSuffix",PalData_Header,0))</f>
        <v>0</v>
      </c>
      <c r="C35" s="63" t="s">
        <v>95</v>
      </c>
      <c r="D35" s="64">
        <f t="array" ref="D35">IFERROR(INDEX(PalData,MATCH(C35,PalNames,0)+1,MATCH("Image",PalData_Header,0)),)</f>
        <v>0</v>
      </c>
      <c r="E35" s="65" t="str">
        <f ca="1">IFERROR(__xludf.DUMMYFUNCTION("SPLIT(VLOOKUP($C35,PalData!$A$2:$BU$139,13,0),""EPalElementType::"",0,1)"),"Leaf")</f>
        <v>Leaf</v>
      </c>
      <c r="F35" s="65" t="str">
        <f ca="1">IFERROR(__xludf.DUMMYFUNCTION("if(SPLIT(VLOOKUP($C35,PalData!$A$2:$BU$139,14,0),""EPalElementType::"",0,1)=""None"","""",SPLIT(VLOOKUP($C35,PalData!$A$2:$BU$139,14,0),""EPalElementType::"",0,1))"),"")</f>
        <v/>
      </c>
      <c r="G35" s="66" t="str">
        <f>IF(VLOOKUP($C35,PalData!$A$2:$BU$139,48,0),"🌜","")</f>
        <v/>
      </c>
      <c r="H35" s="67">
        <f>VLOOKUP($C35,PalData!$A$2:$BU$139,55,0)</f>
        <v>0</v>
      </c>
      <c r="I35" s="67">
        <f>VLOOKUP($C35,PalData!$A$2:$BU$139,56,0)</f>
        <v>0</v>
      </c>
      <c r="J35" s="67">
        <f>VLOOKUP($C35,PalData!$A$2:$BU$139,57,0)</f>
        <v>1</v>
      </c>
      <c r="K35" s="67">
        <f>VLOOKUP($C35,PalData!$A$2:$BU$139,58,0)</f>
        <v>0</v>
      </c>
      <c r="L35" s="67">
        <f>VLOOKUP($C35,PalData!$A$2:$BU$139,59,0)</f>
        <v>1</v>
      </c>
      <c r="M35" s="67">
        <f>VLOOKUP($C35,PalData!$A$2:$BU$139,60,0)</f>
        <v>1</v>
      </c>
      <c r="N35" s="67">
        <f>VLOOKUP($C35,PalData!$A$2:$BU$139,61,0)</f>
        <v>0</v>
      </c>
      <c r="O35" s="67">
        <f>VLOOKUP($C35,PalData!$A$2:$BU$139,62,0)</f>
        <v>0</v>
      </c>
      <c r="P35" s="67">
        <f>VLOOKUP($C35,PalData!$A$2:$BU$139,64,0)</f>
        <v>2</v>
      </c>
      <c r="Q35" s="67">
        <f>VLOOKUP($C35,PalData!$A$2:$BU$139,65,0)</f>
        <v>0</v>
      </c>
      <c r="R35" s="67">
        <f>VLOOKUP($C35,PalData!$A$2:$BU$139,66,0)</f>
        <v>1</v>
      </c>
      <c r="S35" s="67">
        <f>VLOOKUP($C35,PalData!$A$2:$BU$139,67,0)</f>
        <v>0</v>
      </c>
      <c r="T35" s="68">
        <f>VLOOKUP($C35,PalData!$A$2:$BU$139,43,0)</f>
        <v>5</v>
      </c>
      <c r="U35" s="66">
        <f>VLOOKUP($C35,PalData!$A$2:$BU$139,54,0)</f>
        <v>1320</v>
      </c>
      <c r="V35" s="69">
        <f>VLOOKUP($C35,PalData!$A$2:$BU$139,19,0)</f>
        <v>80</v>
      </c>
      <c r="W35" s="69">
        <f>VLOOKUP($C35,PalData!$A$2:$BU$139,20,0)</f>
        <v>80</v>
      </c>
      <c r="X35" s="69">
        <f>VLOOKUP($C35,PalData!$A$2:$BU$139,21,0)</f>
        <v>80</v>
      </c>
      <c r="Y35" s="69">
        <f>VLOOKUP($C35,PalData!$A$2:$BU$139,22,0)</f>
        <v>80</v>
      </c>
      <c r="Z35" s="70">
        <f>VLOOKUP($C35,PalData!$A$2:$BU$139,28,0)</f>
        <v>1140</v>
      </c>
      <c r="AA35" s="71">
        <f t="array" ref="AA35">INDEX(PalData,MATCH(C35,PalNames,0)+1,MATCH("Stamina",PalData_Header,0))</f>
        <v>100</v>
      </c>
      <c r="AB35" s="71">
        <f>VLOOKUP($C35,PalData!$A$2:$BU$139,32,0)</f>
        <v>100</v>
      </c>
      <c r="AC35" s="71">
        <f>VLOOKUP($C35,PalData!$A$2:$BU$139,33,0)</f>
        <v>400</v>
      </c>
      <c r="AD35" s="71">
        <f t="array" ref="AD35">INDEX(PalData,MATCH(C35,PalNames,0)+1,MATCH("RideSprintSpeed",PalData_Header,0))</f>
        <v>550</v>
      </c>
      <c r="AE35" s="71">
        <f t="array" ref="AE35">IF(R35&gt;0, INDEX(PalData,MATCH(C35,PalNames,0)+1,MATCH("TransportSpeed",PalData_Header,0)),)</f>
        <v>250</v>
      </c>
      <c r="AF35" s="76">
        <f>VLOOKUP($C35,PalData!$A$2:$BU$139,26,0)</f>
        <v>1</v>
      </c>
      <c r="AG35" s="73">
        <f t="array" ref="AG35">INDEX(PalData,MATCH(C35,PalNames,0)+1,MATCH("MaleProbability",PalData_Header,0))</f>
        <v>50</v>
      </c>
    </row>
    <row r="36" spans="1:33" ht="26.25" customHeight="1" x14ac:dyDescent="0.2">
      <c r="A36" s="74">
        <f>VLOOKUP($C36,PalData!$A$2:$BU$139,9,0)</f>
        <v>31</v>
      </c>
      <c r="B36" s="75">
        <f t="array" ref="B36">INDEX(PalData,MATCH(C36,PalNames,0)+1,MATCH("ZukanIndexSuffix",PalData_Header,0))</f>
        <v>0</v>
      </c>
      <c r="C36" s="63" t="s">
        <v>96</v>
      </c>
      <c r="D36" s="64">
        <f t="array" ref="D36">IFERROR(INDEX(PalData,MATCH(C36,PalNames,0)+1,MATCH("Image",PalData_Header,0)),)</f>
        <v>0</v>
      </c>
      <c r="E36" s="65" t="str">
        <f ca="1">IFERROR(__xludf.DUMMYFUNCTION("SPLIT(VLOOKUP($C36,PalData!$A$2:$BU$139,13,0),""EPalElementType::"",0,1)"),"Water")</f>
        <v>Water</v>
      </c>
      <c r="F36" s="65" t="str">
        <f ca="1">IFERROR(__xludf.DUMMYFUNCTION("if(SPLIT(VLOOKUP($C36,PalData!$A$2:$BU$139,14,0),""EPalElementType::"",0,1)=""None"","""",SPLIT(VLOOKUP($C36,PalData!$A$2:$BU$139,14,0),""EPalElementType::"",0,1))"),"")</f>
        <v/>
      </c>
      <c r="G36" s="66" t="str">
        <f>IF(VLOOKUP($C36,PalData!$A$2:$BU$139,48,0),"🌜","")</f>
        <v/>
      </c>
      <c r="H36" s="67">
        <f>VLOOKUP($C36,PalData!$A$2:$BU$139,55,0)</f>
        <v>0</v>
      </c>
      <c r="I36" s="67">
        <f>VLOOKUP($C36,PalData!$A$2:$BU$139,56,0)</f>
        <v>2</v>
      </c>
      <c r="J36" s="67">
        <f>VLOOKUP($C36,PalData!$A$2:$BU$139,57,0)</f>
        <v>0</v>
      </c>
      <c r="K36" s="67">
        <f>VLOOKUP($C36,PalData!$A$2:$BU$139,58,0)</f>
        <v>0</v>
      </c>
      <c r="L36" s="67">
        <f>VLOOKUP($C36,PalData!$A$2:$BU$139,59,0)</f>
        <v>1</v>
      </c>
      <c r="M36" s="67">
        <f>VLOOKUP($C36,PalData!$A$2:$BU$139,60,0)</f>
        <v>0</v>
      </c>
      <c r="N36" s="67">
        <f>VLOOKUP($C36,PalData!$A$2:$BU$139,61,0)</f>
        <v>0</v>
      </c>
      <c r="O36" s="67">
        <f>VLOOKUP($C36,PalData!$A$2:$BU$139,62,0)</f>
        <v>0</v>
      </c>
      <c r="P36" s="67">
        <f>VLOOKUP($C36,PalData!$A$2:$BU$139,64,0)</f>
        <v>0</v>
      </c>
      <c r="Q36" s="67">
        <f>VLOOKUP($C36,PalData!$A$2:$BU$139,65,0)</f>
        <v>0</v>
      </c>
      <c r="R36" s="67">
        <f>VLOOKUP($C36,PalData!$A$2:$BU$139,66,0)</f>
        <v>1</v>
      </c>
      <c r="S36" s="67">
        <f>VLOOKUP($C36,PalData!$A$2:$BU$139,67,0)</f>
        <v>0</v>
      </c>
      <c r="T36" s="68">
        <f>VLOOKUP($C36,PalData!$A$2:$BU$139,43,0)</f>
        <v>3</v>
      </c>
      <c r="U36" s="66">
        <f>VLOOKUP($C36,PalData!$A$2:$BU$139,54,0)</f>
        <v>1090</v>
      </c>
      <c r="V36" s="69">
        <f>VLOOKUP($C36,PalData!$A$2:$BU$139,19,0)</f>
        <v>90</v>
      </c>
      <c r="W36" s="69">
        <f>VLOOKUP($C36,PalData!$A$2:$BU$139,20,0)</f>
        <v>90</v>
      </c>
      <c r="X36" s="69">
        <f>VLOOKUP($C36,PalData!$A$2:$BU$139,21,0)</f>
        <v>90</v>
      </c>
      <c r="Y36" s="69">
        <f>VLOOKUP($C36,PalData!$A$2:$BU$139,22,0)</f>
        <v>75</v>
      </c>
      <c r="Z36" s="70">
        <f>VLOOKUP($C36,PalData!$A$2:$BU$139,28,0)</f>
        <v>1840</v>
      </c>
      <c r="AA36" s="71">
        <f t="array" ref="AA36">INDEX(PalData,MATCH(C36,PalNames,0)+1,MATCH("Stamina",PalData_Header,0))</f>
        <v>100</v>
      </c>
      <c r="AB36" s="71">
        <f>VLOOKUP($C36,PalData!$A$2:$BU$139,32,0)</f>
        <v>80</v>
      </c>
      <c r="AC36" s="71">
        <f>VLOOKUP($C36,PalData!$A$2:$BU$139,33,0)</f>
        <v>400</v>
      </c>
      <c r="AD36" s="71">
        <f t="array" ref="AD36">INDEX(PalData,MATCH(C36,PalNames,0)+1,MATCH("RideSprintSpeed",PalData_Header,0))</f>
        <v>500</v>
      </c>
      <c r="AE36" s="71">
        <f t="array" ref="AE36">IF(R36&gt;0, INDEX(PalData,MATCH(C36,PalNames,0)+1,MATCH("TransportSpeed",PalData_Header,0)),)</f>
        <v>120</v>
      </c>
      <c r="AF36" s="76">
        <f>VLOOKUP($C36,PalData!$A$2:$BU$139,26,0)</f>
        <v>1</v>
      </c>
      <c r="AG36" s="73">
        <f t="array" ref="AG36">INDEX(PalData,MATCH(C36,PalNames,0)+1,MATCH("MaleProbability",PalData_Header,0))</f>
        <v>50</v>
      </c>
    </row>
    <row r="37" spans="1:33" ht="26.25" customHeight="1" x14ac:dyDescent="0.2">
      <c r="A37" s="74">
        <f>VLOOKUP($C37,PalData!$A$2:$BU$139,9,0)</f>
        <v>31</v>
      </c>
      <c r="B37" s="75" t="str">
        <f t="array" ref="B37">INDEX(PalData,MATCH(C37,PalNames,0)+1,MATCH("ZukanIndexSuffix",PalData_Header,0))</f>
        <v>B</v>
      </c>
      <c r="C37" s="63" t="s">
        <v>97</v>
      </c>
      <c r="D37" s="64">
        <f t="array" ref="D37">IFERROR(INDEX(PalData,MATCH(C37,PalNames,0)+1,MATCH("Image",PalData_Header,0)),)</f>
        <v>0</v>
      </c>
      <c r="E37" s="65" t="str">
        <f ca="1">IFERROR(__xludf.DUMMYFUNCTION("SPLIT(VLOOKUP($C37,PalData!$A$2:$BU$139,13,0),""EPalElementType::"",0,1)"),"Fire")</f>
        <v>Fire</v>
      </c>
      <c r="F37" s="65" t="str">
        <f ca="1">IFERROR(__xludf.DUMMYFUNCTION("if(SPLIT(VLOOKUP($C37,PalData!$A$2:$BU$139,14,0),""EPalElementType::"",0,1)=""None"","""",SPLIT(VLOOKUP($C37,PalData!$A$2:$BU$139,14,0),""EPalElementType::"",0,1))"),"")</f>
        <v/>
      </c>
      <c r="G37" s="66" t="str">
        <f>IF(VLOOKUP($C37,PalData!$A$2:$BU$139,48,0),"🌜","")</f>
        <v/>
      </c>
      <c r="H37" s="67">
        <f>VLOOKUP($C37,PalData!$A$2:$BU$139,55,0)</f>
        <v>2</v>
      </c>
      <c r="I37" s="67">
        <f>VLOOKUP($C37,PalData!$A$2:$BU$139,56,0)</f>
        <v>0</v>
      </c>
      <c r="J37" s="67">
        <f>VLOOKUP($C37,PalData!$A$2:$BU$139,57,0)</f>
        <v>0</v>
      </c>
      <c r="K37" s="67">
        <f>VLOOKUP($C37,PalData!$A$2:$BU$139,58,0)</f>
        <v>0</v>
      </c>
      <c r="L37" s="67">
        <f>VLOOKUP($C37,PalData!$A$2:$BU$139,59,0)</f>
        <v>1</v>
      </c>
      <c r="M37" s="67">
        <f>VLOOKUP($C37,PalData!$A$2:$BU$139,60,0)</f>
        <v>0</v>
      </c>
      <c r="N37" s="67">
        <f>VLOOKUP($C37,PalData!$A$2:$BU$139,61,0)</f>
        <v>0</v>
      </c>
      <c r="O37" s="67">
        <f>VLOOKUP($C37,PalData!$A$2:$BU$139,62,0)</f>
        <v>0</v>
      </c>
      <c r="P37" s="67">
        <f>VLOOKUP($C37,PalData!$A$2:$BU$139,64,0)</f>
        <v>0</v>
      </c>
      <c r="Q37" s="67">
        <f>VLOOKUP($C37,PalData!$A$2:$BU$139,65,0)</f>
        <v>0</v>
      </c>
      <c r="R37" s="67">
        <f>VLOOKUP($C37,PalData!$A$2:$BU$139,66,0)</f>
        <v>1</v>
      </c>
      <c r="S37" s="67">
        <f>VLOOKUP($C37,PalData!$A$2:$BU$139,67,0)</f>
        <v>0</v>
      </c>
      <c r="T37" s="68">
        <f>VLOOKUP($C37,PalData!$A$2:$BU$139,43,0)</f>
        <v>3</v>
      </c>
      <c r="U37" s="66">
        <f>VLOOKUP($C37,PalData!$A$2:$BU$139,54,0)</f>
        <v>1100</v>
      </c>
      <c r="V37" s="69">
        <f>VLOOKUP($C37,PalData!$A$2:$BU$139,19,0)</f>
        <v>90</v>
      </c>
      <c r="W37" s="69">
        <f>VLOOKUP($C37,PalData!$A$2:$BU$139,20,0)</f>
        <v>90</v>
      </c>
      <c r="X37" s="69">
        <f>VLOOKUP($C37,PalData!$A$2:$BU$139,21,0)</f>
        <v>90</v>
      </c>
      <c r="Y37" s="69">
        <f>VLOOKUP($C37,PalData!$A$2:$BU$139,22,0)</f>
        <v>75</v>
      </c>
      <c r="Z37" s="70">
        <f>VLOOKUP($C37,PalData!$A$2:$BU$139,28,0)</f>
        <v>1800</v>
      </c>
      <c r="AA37" s="71">
        <f t="array" ref="AA37">INDEX(PalData,MATCH(C37,PalNames,0)+1,MATCH("Stamina",PalData_Header,0))</f>
        <v>100</v>
      </c>
      <c r="AB37" s="71">
        <f>VLOOKUP($C37,PalData!$A$2:$BU$139,32,0)</f>
        <v>80</v>
      </c>
      <c r="AC37" s="71">
        <f>VLOOKUP($C37,PalData!$A$2:$BU$139,33,0)</f>
        <v>400</v>
      </c>
      <c r="AD37" s="71">
        <f t="array" ref="AD37">INDEX(PalData,MATCH(C37,PalNames,0)+1,MATCH("RideSprintSpeed",PalData_Header,0))</f>
        <v>500</v>
      </c>
      <c r="AE37" s="71">
        <f t="array" ref="AE37">IF(R37&gt;0, INDEX(PalData,MATCH(C37,PalNames,0)+1,MATCH("TransportSpeed",PalData_Header,0)),)</f>
        <v>120</v>
      </c>
      <c r="AF37" s="76">
        <f>VLOOKUP($C37,PalData!$A$2:$BU$139,26,0)</f>
        <v>1</v>
      </c>
      <c r="AG37" s="73">
        <f t="array" ref="AG37">INDEX(PalData,MATCH(C37,PalNames,0)+1,MATCH("MaleProbability",PalData_Header,0))</f>
        <v>50</v>
      </c>
    </row>
    <row r="38" spans="1:33" ht="26.25" customHeight="1" x14ac:dyDescent="0.2">
      <c r="A38" s="74">
        <f>VLOOKUP($C38,PalData!$A$2:$BU$139,9,0)</f>
        <v>32</v>
      </c>
      <c r="B38" s="75">
        <f t="array" ref="B38">INDEX(PalData,MATCH(C38,PalNames,0)+1,MATCH("ZukanIndexSuffix",PalData_Header,0))</f>
        <v>0</v>
      </c>
      <c r="C38" s="63" t="s">
        <v>98</v>
      </c>
      <c r="D38" s="64">
        <f t="array" ref="D38">IFERROR(INDEX(PalData,MATCH(C38,PalNames,0)+1,MATCH("Image",PalData_Header,0)),)</f>
        <v>0</v>
      </c>
      <c r="E38" s="65" t="str">
        <f ca="1">IFERROR(__xludf.DUMMYFUNCTION("SPLIT(VLOOKUP($C38,PalData!$A$2:$BU$139,13,0),""EPalElementType::"",0,1)"),"Earth")</f>
        <v>Earth</v>
      </c>
      <c r="F38" s="65" t="str">
        <f ca="1">IFERROR(__xludf.DUMMYFUNCTION("if(SPLIT(VLOOKUP($C38,PalData!$A$2:$BU$139,14,0),""EPalElementType::"",0,1)=""None"","""",SPLIT(VLOOKUP($C38,PalData!$A$2:$BU$139,14,0),""EPalElementType::"",0,1))"),"")</f>
        <v/>
      </c>
      <c r="G38" s="66" t="str">
        <f>IF(VLOOKUP($C38,PalData!$A$2:$BU$139,48,0),"🌜","")</f>
        <v/>
      </c>
      <c r="H38" s="67">
        <f>VLOOKUP($C38,PalData!$A$2:$BU$139,55,0)</f>
        <v>0</v>
      </c>
      <c r="I38" s="67">
        <f>VLOOKUP($C38,PalData!$A$2:$BU$139,56,0)</f>
        <v>0</v>
      </c>
      <c r="J38" s="67">
        <f>VLOOKUP($C38,PalData!$A$2:$BU$139,57,0)</f>
        <v>0</v>
      </c>
      <c r="K38" s="67">
        <f>VLOOKUP($C38,PalData!$A$2:$BU$139,58,0)</f>
        <v>0</v>
      </c>
      <c r="L38" s="67">
        <f>VLOOKUP($C38,PalData!$A$2:$BU$139,59,0)</f>
        <v>1</v>
      </c>
      <c r="M38" s="67">
        <f>VLOOKUP($C38,PalData!$A$2:$BU$139,60,0)</f>
        <v>1</v>
      </c>
      <c r="N38" s="67">
        <f>VLOOKUP($C38,PalData!$A$2:$BU$139,61,0)</f>
        <v>0</v>
      </c>
      <c r="O38" s="67">
        <f>VLOOKUP($C38,PalData!$A$2:$BU$139,62,0)</f>
        <v>0</v>
      </c>
      <c r="P38" s="67">
        <f>VLOOKUP($C38,PalData!$A$2:$BU$139,64,0)</f>
        <v>0</v>
      </c>
      <c r="Q38" s="67">
        <f>VLOOKUP($C38,PalData!$A$2:$BU$139,65,0)</f>
        <v>0</v>
      </c>
      <c r="R38" s="67">
        <f>VLOOKUP($C38,PalData!$A$2:$BU$139,66,0)</f>
        <v>2</v>
      </c>
      <c r="S38" s="67">
        <f>VLOOKUP($C38,PalData!$A$2:$BU$139,67,0)</f>
        <v>0</v>
      </c>
      <c r="T38" s="68">
        <f>VLOOKUP($C38,PalData!$A$2:$BU$139,43,0)</f>
        <v>2</v>
      </c>
      <c r="U38" s="66">
        <f>VLOOKUP($C38,PalData!$A$2:$BU$139,54,0)</f>
        <v>1420</v>
      </c>
      <c r="V38" s="69">
        <f>VLOOKUP($C38,PalData!$A$2:$BU$139,19,0)</f>
        <v>80</v>
      </c>
      <c r="W38" s="69">
        <f>VLOOKUP($C38,PalData!$A$2:$BU$139,20,0)</f>
        <v>70</v>
      </c>
      <c r="X38" s="69">
        <f>VLOOKUP($C38,PalData!$A$2:$BU$139,21,0)</f>
        <v>70</v>
      </c>
      <c r="Y38" s="69">
        <f>VLOOKUP($C38,PalData!$A$2:$BU$139,22,0)</f>
        <v>70</v>
      </c>
      <c r="Z38" s="70">
        <f>VLOOKUP($C38,PalData!$A$2:$BU$139,28,0)</f>
        <v>1020</v>
      </c>
      <c r="AA38" s="71">
        <f t="array" ref="AA38">INDEX(PalData,MATCH(C38,PalNames,0)+1,MATCH("Stamina",PalData_Header,0))</f>
        <v>100</v>
      </c>
      <c r="AB38" s="71">
        <f>VLOOKUP($C38,PalData!$A$2:$BU$139,32,0)</f>
        <v>100</v>
      </c>
      <c r="AC38" s="71">
        <f>VLOOKUP($C38,PalData!$A$2:$BU$139,33,0)</f>
        <v>400</v>
      </c>
      <c r="AD38" s="71">
        <f t="array" ref="AD38">INDEX(PalData,MATCH(C38,PalNames,0)+1,MATCH("RideSprintSpeed",PalData_Header,0))</f>
        <v>550</v>
      </c>
      <c r="AE38" s="71">
        <f t="array" ref="AE38">IF(R38&gt;0, INDEX(PalData,MATCH(C38,PalNames,0)+1,MATCH("TransportSpeed",PalData_Header,0)),)</f>
        <v>250</v>
      </c>
      <c r="AF38" s="76">
        <f>VLOOKUP($C38,PalData!$A$2:$BU$139,26,0)</f>
        <v>1</v>
      </c>
      <c r="AG38" s="73">
        <f t="array" ref="AG38">INDEX(PalData,MATCH(C38,PalNames,0)+1,MATCH("MaleProbability",PalData_Header,0))</f>
        <v>50</v>
      </c>
    </row>
    <row r="39" spans="1:33" ht="26.25" customHeight="1" x14ac:dyDescent="0.2">
      <c r="A39" s="74">
        <f>VLOOKUP($C39,PalData!$A$2:$BU$139,9,0)</f>
        <v>32</v>
      </c>
      <c r="B39" s="75" t="str">
        <f t="array" ref="B39">INDEX(PalData,MATCH(C39,PalNames,0)+1,MATCH("ZukanIndexSuffix",PalData_Header,0))</f>
        <v>B</v>
      </c>
      <c r="C39" s="63" t="s">
        <v>99</v>
      </c>
      <c r="D39" s="64">
        <f t="array" ref="D39">IFERROR(INDEX(PalData,MATCH(C39,PalNames,0)+1,MATCH("Image",PalData_Header,0)),)</f>
        <v>0</v>
      </c>
      <c r="E39" s="65" t="str">
        <f ca="1">IFERROR(__xludf.DUMMYFUNCTION("SPLIT(VLOOKUP($C39,PalData!$A$2:$BU$139,13,0),""EPalElementType::"",0,1)"),"Ice")</f>
        <v>Ice</v>
      </c>
      <c r="F39" s="65" t="str">
        <f ca="1">IFERROR(__xludf.DUMMYFUNCTION("if(SPLIT(VLOOKUP($C39,PalData!$A$2:$BU$139,14,0),""EPalElementType::"",0,1)=""None"","""",SPLIT(VLOOKUP($C39,PalData!$A$2:$BU$139,14,0),""EPalElementType::"",0,1))"),"")</f>
        <v/>
      </c>
      <c r="G39" s="66" t="str">
        <f>IF(VLOOKUP($C39,PalData!$A$2:$BU$139,48,0),"🌜","")</f>
        <v/>
      </c>
      <c r="H39" s="67">
        <f>VLOOKUP($C39,PalData!$A$2:$BU$139,55,0)</f>
        <v>0</v>
      </c>
      <c r="I39" s="67">
        <f>VLOOKUP($C39,PalData!$A$2:$BU$139,56,0)</f>
        <v>0</v>
      </c>
      <c r="J39" s="67">
        <f>VLOOKUP($C39,PalData!$A$2:$BU$139,57,0)</f>
        <v>0</v>
      </c>
      <c r="K39" s="67">
        <f>VLOOKUP($C39,PalData!$A$2:$BU$139,58,0)</f>
        <v>0</v>
      </c>
      <c r="L39" s="67">
        <f>VLOOKUP($C39,PalData!$A$2:$BU$139,59,0)</f>
        <v>1</v>
      </c>
      <c r="M39" s="67">
        <f>VLOOKUP($C39,PalData!$A$2:$BU$139,60,0)</f>
        <v>1</v>
      </c>
      <c r="N39" s="67">
        <f>VLOOKUP($C39,PalData!$A$2:$BU$139,61,0)</f>
        <v>0</v>
      </c>
      <c r="O39" s="67">
        <f>VLOOKUP($C39,PalData!$A$2:$BU$139,62,0)</f>
        <v>0</v>
      </c>
      <c r="P39" s="67">
        <f>VLOOKUP($C39,PalData!$A$2:$BU$139,64,0)</f>
        <v>0</v>
      </c>
      <c r="Q39" s="67">
        <f>VLOOKUP($C39,PalData!$A$2:$BU$139,65,0)</f>
        <v>1</v>
      </c>
      <c r="R39" s="67">
        <f>VLOOKUP($C39,PalData!$A$2:$BU$139,66,0)</f>
        <v>2</v>
      </c>
      <c r="S39" s="67">
        <f>VLOOKUP($C39,PalData!$A$2:$BU$139,67,0)</f>
        <v>0</v>
      </c>
      <c r="T39" s="68">
        <f>VLOOKUP($C39,PalData!$A$2:$BU$139,43,0)</f>
        <v>2</v>
      </c>
      <c r="U39" s="66">
        <f>VLOOKUP($C39,PalData!$A$2:$BU$139,54,0)</f>
        <v>1422</v>
      </c>
      <c r="V39" s="69">
        <f>VLOOKUP($C39,PalData!$A$2:$BU$139,19,0)</f>
        <v>80</v>
      </c>
      <c r="W39" s="69">
        <f>VLOOKUP($C39,PalData!$A$2:$BU$139,20,0)</f>
        <v>70</v>
      </c>
      <c r="X39" s="69">
        <f>VLOOKUP($C39,PalData!$A$2:$BU$139,21,0)</f>
        <v>80</v>
      </c>
      <c r="Y39" s="69">
        <f>VLOOKUP($C39,PalData!$A$2:$BU$139,22,0)</f>
        <v>70</v>
      </c>
      <c r="Z39" s="70">
        <f>VLOOKUP($C39,PalData!$A$2:$BU$139,28,0)</f>
        <v>1020</v>
      </c>
      <c r="AA39" s="71">
        <f t="array" ref="AA39">INDEX(PalData,MATCH(C39,PalNames,0)+1,MATCH("Stamina",PalData_Header,0))</f>
        <v>100</v>
      </c>
      <c r="AB39" s="71">
        <f>VLOOKUP($C39,PalData!$A$2:$BU$139,32,0)</f>
        <v>100</v>
      </c>
      <c r="AC39" s="71">
        <f>VLOOKUP($C39,PalData!$A$2:$BU$139,33,0)</f>
        <v>400</v>
      </c>
      <c r="AD39" s="71">
        <f t="array" ref="AD39">INDEX(PalData,MATCH(C39,PalNames,0)+1,MATCH("RideSprintSpeed",PalData_Header,0))</f>
        <v>550</v>
      </c>
      <c r="AE39" s="71">
        <f t="array" ref="AE39">IF(R39&gt;0, INDEX(PalData,MATCH(C39,PalNames,0)+1,MATCH("TransportSpeed",PalData_Header,0)),)</f>
        <v>250</v>
      </c>
      <c r="AF39" s="76">
        <f>VLOOKUP($C39,PalData!$A$2:$BU$139,26,0)</f>
        <v>1</v>
      </c>
      <c r="AG39" s="73">
        <f t="array" ref="AG39">INDEX(PalData,MATCH(C39,PalNames,0)+1,MATCH("MaleProbability",PalData_Header,0))</f>
        <v>50</v>
      </c>
    </row>
    <row r="40" spans="1:33" ht="26.25" customHeight="1" x14ac:dyDescent="0.2">
      <c r="A40" s="74">
        <f>VLOOKUP($C40,PalData!$A$2:$BU$139,9,0)</f>
        <v>33</v>
      </c>
      <c r="B40" s="75">
        <f t="array" ref="B40">INDEX(PalData,MATCH(C40,PalNames,0)+1,MATCH("ZukanIndexSuffix",PalData_Header,0))</f>
        <v>0</v>
      </c>
      <c r="C40" s="63" t="s">
        <v>9</v>
      </c>
      <c r="D40" s="64">
        <f t="array" ref="D40">IFERROR(INDEX(PalData,MATCH(C40,PalNames,0)+1,MATCH("Image",PalData_Header,0)),)</f>
        <v>0</v>
      </c>
      <c r="E40" s="65" t="str">
        <f ca="1">IFERROR(__xludf.DUMMYFUNCTION("SPLIT(VLOOKUP($C40,PalData!$A$2:$BU$139,13,0),""EPalElementType::"",0,1)"),"Leaf")</f>
        <v>Leaf</v>
      </c>
      <c r="F40" s="65" t="str">
        <f ca="1">IFERROR(__xludf.DUMMYFUNCTION("if(SPLIT(VLOOKUP($C40,PalData!$A$2:$BU$139,14,0),""EPalElementType::"",0,1)=""None"","""",SPLIT(VLOOKUP($C40,PalData!$A$2:$BU$139,14,0),""EPalElementType::"",0,1))"),"")</f>
        <v/>
      </c>
      <c r="G40" s="66" t="str">
        <f>IF(VLOOKUP($C40,PalData!$A$2:$BU$139,48,0),"🌜","")</f>
        <v/>
      </c>
      <c r="H40" s="67">
        <f>VLOOKUP($C40,PalData!$A$2:$BU$139,55,0)</f>
        <v>0</v>
      </c>
      <c r="I40" s="67">
        <f>VLOOKUP($C40,PalData!$A$2:$BU$139,56,0)</f>
        <v>0</v>
      </c>
      <c r="J40" s="67">
        <f>VLOOKUP($C40,PalData!$A$2:$BU$139,57,0)</f>
        <v>2</v>
      </c>
      <c r="K40" s="67">
        <f>VLOOKUP($C40,PalData!$A$2:$BU$139,58,0)</f>
        <v>0</v>
      </c>
      <c r="L40" s="67">
        <f>VLOOKUP($C40,PalData!$A$2:$BU$139,59,0)</f>
        <v>2</v>
      </c>
      <c r="M40" s="67">
        <f>VLOOKUP($C40,PalData!$A$2:$BU$139,60,0)</f>
        <v>0</v>
      </c>
      <c r="N40" s="67">
        <f>VLOOKUP($C40,PalData!$A$2:$BU$139,61,0)</f>
        <v>2</v>
      </c>
      <c r="O40" s="67">
        <f>VLOOKUP($C40,PalData!$A$2:$BU$139,62,0)</f>
        <v>0</v>
      </c>
      <c r="P40" s="67">
        <f>VLOOKUP($C40,PalData!$A$2:$BU$139,64,0)</f>
        <v>0</v>
      </c>
      <c r="Q40" s="67">
        <f>VLOOKUP($C40,PalData!$A$2:$BU$139,65,0)</f>
        <v>0</v>
      </c>
      <c r="R40" s="67">
        <f>VLOOKUP($C40,PalData!$A$2:$BU$139,66,0)</f>
        <v>3</v>
      </c>
      <c r="S40" s="67">
        <f>VLOOKUP($C40,PalData!$A$2:$BU$139,67,0)</f>
        <v>0</v>
      </c>
      <c r="T40" s="68">
        <f>VLOOKUP($C40,PalData!$A$2:$BU$139,43,0)</f>
        <v>5</v>
      </c>
      <c r="U40" s="66">
        <f>VLOOKUP($C40,PalData!$A$2:$BU$139,54,0)</f>
        <v>430</v>
      </c>
      <c r="V40" s="69">
        <f>VLOOKUP($C40,PalData!$A$2:$BU$139,19,0)</f>
        <v>100</v>
      </c>
      <c r="W40" s="69">
        <f>VLOOKUP($C40,PalData!$A$2:$BU$139,20,0)</f>
        <v>100</v>
      </c>
      <c r="X40" s="69">
        <f>VLOOKUP($C40,PalData!$A$2:$BU$139,21,0)</f>
        <v>90</v>
      </c>
      <c r="Y40" s="69">
        <f>VLOOKUP($C40,PalData!$A$2:$BU$139,22,0)</f>
        <v>90</v>
      </c>
      <c r="Z40" s="70">
        <f>VLOOKUP($C40,PalData!$A$2:$BU$139,28,0)</f>
        <v>6200</v>
      </c>
      <c r="AA40" s="71">
        <f t="array" ref="AA40">INDEX(PalData,MATCH(C40,PalNames,0)+1,MATCH("Stamina",PalData_Header,0))</f>
        <v>100</v>
      </c>
      <c r="AB40" s="71">
        <f>VLOOKUP($C40,PalData!$A$2:$BU$139,32,0)</f>
        <v>100</v>
      </c>
      <c r="AC40" s="71">
        <f>VLOOKUP($C40,PalData!$A$2:$BU$139,33,0)</f>
        <v>500</v>
      </c>
      <c r="AD40" s="71">
        <f t="array" ref="AD40">INDEX(PalData,MATCH(C40,PalNames,0)+1,MATCH("RideSprintSpeed",PalData_Header,0))</f>
        <v>700</v>
      </c>
      <c r="AE40" s="71">
        <f t="array" ref="AE40">IF(R40&gt;0, INDEX(PalData,MATCH(C40,PalNames,0)+1,MATCH("TransportSpeed",PalData_Header,0)),)</f>
        <v>275</v>
      </c>
      <c r="AF40" s="76">
        <f>VLOOKUP($C40,PalData!$A$2:$BU$139,26,0)</f>
        <v>1</v>
      </c>
      <c r="AG40" s="73">
        <f t="array" ref="AG40">INDEX(PalData,MATCH(C40,PalNames,0)+1,MATCH("MaleProbability",PalData_Header,0))</f>
        <v>50</v>
      </c>
    </row>
    <row r="41" spans="1:33" ht="26.25" customHeight="1" x14ac:dyDescent="0.2">
      <c r="A41" s="74">
        <f>VLOOKUP($C41,PalData!$A$2:$BU$139,9,0)</f>
        <v>33</v>
      </c>
      <c r="B41" s="75" t="str">
        <f t="array" ref="B41">INDEX(PalData,MATCH(C41,PalNames,0)+1,MATCH("ZukanIndexSuffix",PalData_Header,0))</f>
        <v>B</v>
      </c>
      <c r="C41" s="63" t="s">
        <v>15</v>
      </c>
      <c r="D41" s="64">
        <f t="array" ref="D41">IFERROR(INDEX(PalData,MATCH(C41,PalNames,0)+1,MATCH("Image",PalData_Header,0)),)</f>
        <v>0</v>
      </c>
      <c r="E41" s="65" t="str">
        <f ca="1">IFERROR(__xludf.DUMMYFUNCTION("SPLIT(VLOOKUP($C41,PalData!$A$2:$BU$139,13,0),""EPalElementType::"",0,1)"),"Electricity")</f>
        <v>Electricity</v>
      </c>
      <c r="F41" s="65" t="str">
        <f ca="1">IFERROR(__xludf.DUMMYFUNCTION("if(SPLIT(VLOOKUP($C41,PalData!$A$2:$BU$139,14,0),""EPalElementType::"",0,1)=""None"","""",SPLIT(VLOOKUP($C41,PalData!$A$2:$BU$139,14,0),""EPalElementType::"",0,1))"),"")</f>
        <v/>
      </c>
      <c r="G41" s="66" t="str">
        <f>IF(VLOOKUP($C41,PalData!$A$2:$BU$139,48,0),"🌜","")</f>
        <v/>
      </c>
      <c r="H41" s="67">
        <f>VLOOKUP($C41,PalData!$A$2:$BU$139,55,0)</f>
        <v>0</v>
      </c>
      <c r="I41" s="67">
        <f>VLOOKUP($C41,PalData!$A$2:$BU$139,56,0)</f>
        <v>0</v>
      </c>
      <c r="J41" s="67">
        <f>VLOOKUP($C41,PalData!$A$2:$BU$139,57,0)</f>
        <v>0</v>
      </c>
      <c r="K41" s="67">
        <f>VLOOKUP($C41,PalData!$A$2:$BU$139,58,0)</f>
        <v>2</v>
      </c>
      <c r="L41" s="67">
        <f>VLOOKUP($C41,PalData!$A$2:$BU$139,59,0)</f>
        <v>2</v>
      </c>
      <c r="M41" s="67">
        <f>VLOOKUP($C41,PalData!$A$2:$BU$139,60,0)</f>
        <v>0</v>
      </c>
      <c r="N41" s="67">
        <f>VLOOKUP($C41,PalData!$A$2:$BU$139,61,0)</f>
        <v>2</v>
      </c>
      <c r="O41" s="67">
        <f>VLOOKUP($C41,PalData!$A$2:$BU$139,62,0)</f>
        <v>0</v>
      </c>
      <c r="P41" s="67">
        <f>VLOOKUP($C41,PalData!$A$2:$BU$139,64,0)</f>
        <v>0</v>
      </c>
      <c r="Q41" s="67">
        <f>VLOOKUP($C41,PalData!$A$2:$BU$139,65,0)</f>
        <v>0</v>
      </c>
      <c r="R41" s="67">
        <f>VLOOKUP($C41,PalData!$A$2:$BU$139,66,0)</f>
        <v>3</v>
      </c>
      <c r="S41" s="67">
        <f>VLOOKUP($C41,PalData!$A$2:$BU$139,67,0)</f>
        <v>0</v>
      </c>
      <c r="T41" s="68">
        <f>VLOOKUP($C41,PalData!$A$2:$BU$139,43,0)</f>
        <v>5</v>
      </c>
      <c r="U41" s="66">
        <f>VLOOKUP($C41,PalData!$A$2:$BU$139,54,0)</f>
        <v>390</v>
      </c>
      <c r="V41" s="69">
        <f>VLOOKUP($C41,PalData!$A$2:$BU$139,19,0)</f>
        <v>100</v>
      </c>
      <c r="W41" s="69">
        <f>VLOOKUP($C41,PalData!$A$2:$BU$139,20,0)</f>
        <v>100</v>
      </c>
      <c r="X41" s="69">
        <f>VLOOKUP($C41,PalData!$A$2:$BU$139,21,0)</f>
        <v>100</v>
      </c>
      <c r="Y41" s="69">
        <f>VLOOKUP($C41,PalData!$A$2:$BU$139,22,0)</f>
        <v>100</v>
      </c>
      <c r="Z41" s="70">
        <f>VLOOKUP($C41,PalData!$A$2:$BU$139,28,0)</f>
        <v>6610</v>
      </c>
      <c r="AA41" s="71">
        <f t="array" ref="AA41">INDEX(PalData,MATCH(C41,PalNames,0)+1,MATCH("Stamina",PalData_Header,0))</f>
        <v>100</v>
      </c>
      <c r="AB41" s="71">
        <f>VLOOKUP($C41,PalData!$A$2:$BU$139,32,0)</f>
        <v>100</v>
      </c>
      <c r="AC41" s="71">
        <f>VLOOKUP($C41,PalData!$A$2:$BU$139,33,0)</f>
        <v>500</v>
      </c>
      <c r="AD41" s="71">
        <f t="array" ref="AD41">INDEX(PalData,MATCH(C41,PalNames,0)+1,MATCH("RideSprintSpeed",PalData_Header,0))</f>
        <v>700</v>
      </c>
      <c r="AE41" s="71">
        <f t="array" ref="AE41">IF(R41&gt;0, INDEX(PalData,MATCH(C41,PalNames,0)+1,MATCH("TransportSpeed",PalData_Header,0)),)</f>
        <v>275</v>
      </c>
      <c r="AF41" s="76">
        <f>VLOOKUP($C41,PalData!$A$2:$BU$139,26,0)</f>
        <v>1</v>
      </c>
      <c r="AG41" s="73">
        <f t="array" ref="AG41">INDEX(PalData,MATCH(C41,PalNames,0)+1,MATCH("MaleProbability",PalData_Header,0))</f>
        <v>50</v>
      </c>
    </row>
    <row r="42" spans="1:33" ht="26.25" customHeight="1" x14ac:dyDescent="0.2">
      <c r="A42" s="74">
        <f>VLOOKUP($C42,PalData!$A$2:$BU$139,9,0)</f>
        <v>34</v>
      </c>
      <c r="B42" s="75">
        <f t="array" ref="B42">INDEX(PalData,MATCH(C42,PalNames,0)+1,MATCH("ZukanIndexSuffix",PalData_Header,0))</f>
        <v>0</v>
      </c>
      <c r="C42" s="63" t="s">
        <v>100</v>
      </c>
      <c r="D42" s="64">
        <f t="array" ref="D42">IFERROR(INDEX(PalData,MATCH(C42,PalNames,0)+1,MATCH("Image",PalData_Header,0)),)</f>
        <v>0</v>
      </c>
      <c r="E42" s="65" t="str">
        <f ca="1">IFERROR(__xludf.DUMMYFUNCTION("SPLIT(VLOOKUP($C42,PalData!$A$2:$BU$139,13,0),""EPalElementType::"",0,1)"),"Normal")</f>
        <v>Normal</v>
      </c>
      <c r="F42" s="65" t="str">
        <f ca="1">IFERROR(__xludf.DUMMYFUNCTION("if(SPLIT(VLOOKUP($C42,PalData!$A$2:$BU$139,14,0),""EPalElementType::"",0,1)=""None"","""",SPLIT(VLOOKUP($C42,PalData!$A$2:$BU$139,14,0),""EPalElementType::"",0,1))"),"")</f>
        <v/>
      </c>
      <c r="G42" s="66" t="str">
        <f>IF(VLOOKUP($C42,PalData!$A$2:$BU$139,48,0),"🌜","")</f>
        <v/>
      </c>
      <c r="H42" s="67">
        <f>VLOOKUP($C42,PalData!$A$2:$BU$139,55,0)</f>
        <v>0</v>
      </c>
      <c r="I42" s="67">
        <f>VLOOKUP($C42,PalData!$A$2:$BU$139,56,0)</f>
        <v>0</v>
      </c>
      <c r="J42" s="67">
        <f>VLOOKUP($C42,PalData!$A$2:$BU$139,57,0)</f>
        <v>0</v>
      </c>
      <c r="K42" s="67">
        <f>VLOOKUP($C42,PalData!$A$2:$BU$139,58,0)</f>
        <v>0</v>
      </c>
      <c r="L42" s="67">
        <f>VLOOKUP($C42,PalData!$A$2:$BU$139,59,0)</f>
        <v>0</v>
      </c>
      <c r="M42" s="67">
        <f>VLOOKUP($C42,PalData!$A$2:$BU$139,60,0)</f>
        <v>0</v>
      </c>
      <c r="N42" s="67">
        <f>VLOOKUP($C42,PalData!$A$2:$BU$139,61,0)</f>
        <v>0</v>
      </c>
      <c r="O42" s="67">
        <f>VLOOKUP($C42,PalData!$A$2:$BU$139,62,0)</f>
        <v>0</v>
      </c>
      <c r="P42" s="67">
        <f>VLOOKUP($C42,PalData!$A$2:$BU$139,64,0)</f>
        <v>0</v>
      </c>
      <c r="Q42" s="67">
        <f>VLOOKUP($C42,PalData!$A$2:$BU$139,65,0)</f>
        <v>0</v>
      </c>
      <c r="R42" s="67">
        <f>VLOOKUP($C42,PalData!$A$2:$BU$139,66,0)</f>
        <v>0</v>
      </c>
      <c r="S42" s="67">
        <f>VLOOKUP($C42,PalData!$A$2:$BU$139,67,0)</f>
        <v>1</v>
      </c>
      <c r="T42" s="68">
        <f>VLOOKUP($C42,PalData!$A$2:$BU$139,43,0)</f>
        <v>2</v>
      </c>
      <c r="U42" s="66">
        <f>VLOOKUP($C42,PalData!$A$2:$BU$139,54,0)</f>
        <v>1190</v>
      </c>
      <c r="V42" s="69">
        <f>VLOOKUP($C42,PalData!$A$2:$BU$139,19,0)</f>
        <v>70</v>
      </c>
      <c r="W42" s="69">
        <f>VLOOKUP($C42,PalData!$A$2:$BU$139,20,0)</f>
        <v>70</v>
      </c>
      <c r="X42" s="69">
        <f>VLOOKUP($C42,PalData!$A$2:$BU$139,21,0)</f>
        <v>70</v>
      </c>
      <c r="Y42" s="69">
        <f>VLOOKUP($C42,PalData!$A$2:$BU$139,22,0)</f>
        <v>90</v>
      </c>
      <c r="Z42" s="70">
        <f>VLOOKUP($C42,PalData!$A$2:$BU$139,28,0)</f>
        <v>1450</v>
      </c>
      <c r="AA42" s="71">
        <f t="array" ref="AA42">INDEX(PalData,MATCH(C42,PalNames,0)+1,MATCH("Stamina",PalData_Header,0))</f>
        <v>100</v>
      </c>
      <c r="AB42" s="71">
        <f>VLOOKUP($C42,PalData!$A$2:$BU$139,32,0)</f>
        <v>100</v>
      </c>
      <c r="AC42" s="71">
        <f>VLOOKUP($C42,PalData!$A$2:$BU$139,33,0)</f>
        <v>300</v>
      </c>
      <c r="AD42" s="71">
        <f t="array" ref="AD42">INDEX(PalData,MATCH(C42,PalNames,0)+1,MATCH("RideSprintSpeed",PalData_Header,0))</f>
        <v>400</v>
      </c>
      <c r="AE42" s="71">
        <f t="array" ref="AE42">IF(R42&gt;0, INDEX(PalData,MATCH(C42,PalNames,0)+1,MATCH("TransportSpeed",PalData_Header,0)),)</f>
        <v>0</v>
      </c>
      <c r="AF42" s="76">
        <f>VLOOKUP($C42,PalData!$A$2:$BU$139,26,0)</f>
        <v>1</v>
      </c>
      <c r="AG42" s="73">
        <f t="array" ref="AG42">INDEX(PalData,MATCH(C42,PalNames,0)+1,MATCH("MaleProbability",PalData_Header,0))</f>
        <v>50</v>
      </c>
    </row>
    <row r="43" spans="1:33" ht="26.25" customHeight="1" x14ac:dyDescent="0.2">
      <c r="A43" s="74">
        <f>VLOOKUP($C43,PalData!$A$2:$BU$139,9,0)</f>
        <v>35</v>
      </c>
      <c r="B43" s="75">
        <f t="array" ref="B43">INDEX(PalData,MATCH(C43,PalNames,0)+1,MATCH("ZukanIndexSuffix",PalData_Header,0))</f>
        <v>0</v>
      </c>
      <c r="C43" s="63" t="s">
        <v>101</v>
      </c>
      <c r="D43" s="64">
        <f t="array" ref="D43">IFERROR(INDEX(PalData,MATCH(C43,PalNames,0)+1,MATCH("Image",PalData_Header,0)),)</f>
        <v>0</v>
      </c>
      <c r="E43" s="65" t="str">
        <f ca="1">IFERROR(__xludf.DUMMYFUNCTION("SPLIT(VLOOKUP($C43,PalData!$A$2:$BU$139,13,0),""EPalElementType::"",0,1)"),"Leaf")</f>
        <v>Leaf</v>
      </c>
      <c r="F43" s="65" t="str">
        <f ca="1">IFERROR(__xludf.DUMMYFUNCTION("if(SPLIT(VLOOKUP($C43,PalData!$A$2:$BU$139,14,0),""EPalElementType::"",0,1)=""None"","""",SPLIT(VLOOKUP($C43,PalData!$A$2:$BU$139,14,0),""EPalElementType::"",0,1))"),"")</f>
        <v/>
      </c>
      <c r="G43" s="66" t="str">
        <f>IF(VLOOKUP($C43,PalData!$A$2:$BU$139,48,0),"🌜","")</f>
        <v/>
      </c>
      <c r="H43" s="67">
        <f>VLOOKUP($C43,PalData!$A$2:$BU$139,55,0)</f>
        <v>0</v>
      </c>
      <c r="I43" s="67">
        <f>VLOOKUP($C43,PalData!$A$2:$BU$139,56,0)</f>
        <v>0</v>
      </c>
      <c r="J43" s="67">
        <f>VLOOKUP($C43,PalData!$A$2:$BU$139,57,0)</f>
        <v>2</v>
      </c>
      <c r="K43" s="67">
        <f>VLOOKUP($C43,PalData!$A$2:$BU$139,58,0)</f>
        <v>0</v>
      </c>
      <c r="L43" s="67">
        <f>VLOOKUP($C43,PalData!$A$2:$BU$139,59,0)</f>
        <v>0</v>
      </c>
      <c r="M43" s="67">
        <f>VLOOKUP($C43,PalData!$A$2:$BU$139,60,0)</f>
        <v>0</v>
      </c>
      <c r="N43" s="67">
        <f>VLOOKUP($C43,PalData!$A$2:$BU$139,61,0)</f>
        <v>0</v>
      </c>
      <c r="O43" s="67">
        <f>VLOOKUP($C43,PalData!$A$2:$BU$139,62,0)</f>
        <v>0</v>
      </c>
      <c r="P43" s="67">
        <f>VLOOKUP($C43,PalData!$A$2:$BU$139,64,0)</f>
        <v>0</v>
      </c>
      <c r="Q43" s="67">
        <f>VLOOKUP($C43,PalData!$A$2:$BU$139,65,0)</f>
        <v>0</v>
      </c>
      <c r="R43" s="67">
        <f>VLOOKUP($C43,PalData!$A$2:$BU$139,66,0)</f>
        <v>0</v>
      </c>
      <c r="S43" s="67">
        <f>VLOOKUP($C43,PalData!$A$2:$BU$139,67,0)</f>
        <v>1</v>
      </c>
      <c r="T43" s="68">
        <f>VLOOKUP($C43,PalData!$A$2:$BU$139,43,0)</f>
        <v>4</v>
      </c>
      <c r="U43" s="66">
        <f>VLOOKUP($C43,PalData!$A$2:$BU$139,54,0)</f>
        <v>930</v>
      </c>
      <c r="V43" s="69">
        <f>VLOOKUP($C43,PalData!$A$2:$BU$139,19,0)</f>
        <v>100</v>
      </c>
      <c r="W43" s="69">
        <f>VLOOKUP($C43,PalData!$A$2:$BU$139,20,0)</f>
        <v>70</v>
      </c>
      <c r="X43" s="69">
        <f>VLOOKUP($C43,PalData!$A$2:$BU$139,21,0)</f>
        <v>70</v>
      </c>
      <c r="Y43" s="69">
        <f>VLOOKUP($C43,PalData!$A$2:$BU$139,22,0)</f>
        <v>90</v>
      </c>
      <c r="Z43" s="70">
        <f>VLOOKUP($C43,PalData!$A$2:$BU$139,28,0)</f>
        <v>2510</v>
      </c>
      <c r="AA43" s="71">
        <f t="array" ref="AA43">INDEX(PalData,MATCH(C43,PalNames,0)+1,MATCH("Stamina",PalData_Header,0))</f>
        <v>100</v>
      </c>
      <c r="AB43" s="71">
        <f>VLOOKUP($C43,PalData!$A$2:$BU$139,32,0)</f>
        <v>70</v>
      </c>
      <c r="AC43" s="71">
        <f>VLOOKUP($C43,PalData!$A$2:$BU$139,33,0)</f>
        <v>400</v>
      </c>
      <c r="AD43" s="71">
        <f t="array" ref="AD43">INDEX(PalData,MATCH(C43,PalNames,0)+1,MATCH("RideSprintSpeed",PalData_Header,0))</f>
        <v>550</v>
      </c>
      <c r="AE43" s="71">
        <f t="array" ref="AE43">IF(R43&gt;0, INDEX(PalData,MATCH(C43,PalNames,0)+1,MATCH("TransportSpeed",PalData_Header,0)),)</f>
        <v>0</v>
      </c>
      <c r="AF43" s="76">
        <f>VLOOKUP($C43,PalData!$A$2:$BU$139,26,0)</f>
        <v>1</v>
      </c>
      <c r="AG43" s="73">
        <f t="array" ref="AG43">INDEX(PalData,MATCH(C43,PalNames,0)+1,MATCH("MaleProbability",PalData_Header,0))</f>
        <v>50</v>
      </c>
    </row>
    <row r="44" spans="1:33" ht="26.25" customHeight="1" x14ac:dyDescent="0.2">
      <c r="A44" s="74">
        <f>VLOOKUP($C44,PalData!$A$2:$BU$139,9,0)</f>
        <v>36</v>
      </c>
      <c r="B44" s="75">
        <f t="array" ref="B44">INDEX(PalData,MATCH(C44,PalNames,0)+1,MATCH("ZukanIndexSuffix",PalData_Header,0))</f>
        <v>0</v>
      </c>
      <c r="C44" s="63" t="s">
        <v>102</v>
      </c>
      <c r="D44" s="64">
        <f t="array" ref="D44">IFERROR(INDEX(PalData,MATCH(C44,PalNames,0)+1,MATCH("Image",PalData_Header,0)),)</f>
        <v>0</v>
      </c>
      <c r="E44" s="65" t="str">
        <f ca="1">IFERROR(__xludf.DUMMYFUNCTION("SPLIT(VLOOKUP($C44,PalData!$A$2:$BU$139,13,0),""EPalElementType::"",0,1)"),"Normal")</f>
        <v>Normal</v>
      </c>
      <c r="F44" s="65" t="str">
        <f ca="1">IFERROR(__xludf.DUMMYFUNCTION("if(SPLIT(VLOOKUP($C44,PalData!$A$2:$BU$139,14,0),""EPalElementType::"",0,1)=""None"","""",SPLIT(VLOOKUP($C44,PalData!$A$2:$BU$139,14,0),""EPalElementType::"",0,1))"),"")</f>
        <v/>
      </c>
      <c r="G44" s="66" t="str">
        <f>IF(VLOOKUP($C44,PalData!$A$2:$BU$139,48,0),"🌜","")</f>
        <v/>
      </c>
      <c r="H44" s="67">
        <f>VLOOKUP($C44,PalData!$A$2:$BU$139,55,0)</f>
        <v>0</v>
      </c>
      <c r="I44" s="67">
        <f>VLOOKUP($C44,PalData!$A$2:$BU$139,56,0)</f>
        <v>0</v>
      </c>
      <c r="J44" s="67">
        <f>VLOOKUP($C44,PalData!$A$2:$BU$139,57,0)</f>
        <v>0</v>
      </c>
      <c r="K44" s="67">
        <f>VLOOKUP($C44,PalData!$A$2:$BU$139,58,0)</f>
        <v>0</v>
      </c>
      <c r="L44" s="67">
        <f>VLOOKUP($C44,PalData!$A$2:$BU$139,59,0)</f>
        <v>0</v>
      </c>
      <c r="M44" s="67">
        <f>VLOOKUP($C44,PalData!$A$2:$BU$139,60,0)</f>
        <v>0</v>
      </c>
      <c r="N44" s="67">
        <f>VLOOKUP($C44,PalData!$A$2:$BU$139,61,0)</f>
        <v>0</v>
      </c>
      <c r="O44" s="67">
        <f>VLOOKUP($C44,PalData!$A$2:$BU$139,62,0)</f>
        <v>0</v>
      </c>
      <c r="P44" s="67">
        <f>VLOOKUP($C44,PalData!$A$2:$BU$139,64,0)</f>
        <v>0</v>
      </c>
      <c r="Q44" s="67">
        <f>VLOOKUP($C44,PalData!$A$2:$BU$139,65,0)</f>
        <v>0</v>
      </c>
      <c r="R44" s="67">
        <f>VLOOKUP($C44,PalData!$A$2:$BU$139,66,0)</f>
        <v>0</v>
      </c>
      <c r="S44" s="67">
        <f>VLOOKUP($C44,PalData!$A$2:$BU$139,67,0)</f>
        <v>1</v>
      </c>
      <c r="T44" s="68">
        <f>VLOOKUP($C44,PalData!$A$2:$BU$139,43,0)</f>
        <v>3</v>
      </c>
      <c r="U44" s="66">
        <f>VLOOKUP($C44,PalData!$A$2:$BU$139,54,0)</f>
        <v>890</v>
      </c>
      <c r="V44" s="69">
        <f>VLOOKUP($C44,PalData!$A$2:$BU$139,19,0)</f>
        <v>90</v>
      </c>
      <c r="W44" s="69">
        <f>VLOOKUP($C44,PalData!$A$2:$BU$139,20,0)</f>
        <v>90</v>
      </c>
      <c r="X44" s="69">
        <f>VLOOKUP($C44,PalData!$A$2:$BU$139,21,0)</f>
        <v>75</v>
      </c>
      <c r="Y44" s="69">
        <f>VLOOKUP($C44,PalData!$A$2:$BU$139,22,0)</f>
        <v>90</v>
      </c>
      <c r="Z44" s="70">
        <f>VLOOKUP($C44,PalData!$A$2:$BU$139,28,0)</f>
        <v>2740</v>
      </c>
      <c r="AA44" s="71">
        <f t="array" ref="AA44">INDEX(PalData,MATCH(C44,PalNames,0)+1,MATCH("Stamina",PalData_Header,0))</f>
        <v>100</v>
      </c>
      <c r="AB44" s="71">
        <f>VLOOKUP($C44,PalData!$A$2:$BU$139,32,0)</f>
        <v>62</v>
      </c>
      <c r="AC44" s="71">
        <f>VLOOKUP($C44,PalData!$A$2:$BU$139,33,0)</f>
        <v>460</v>
      </c>
      <c r="AD44" s="71">
        <f t="array" ref="AD44">INDEX(PalData,MATCH(C44,PalNames,0)+1,MATCH("RideSprintSpeed",PalData_Header,0))</f>
        <v>800</v>
      </c>
      <c r="AE44" s="71">
        <f t="array" ref="AE44">IF(R44&gt;0, INDEX(PalData,MATCH(C44,PalNames,0)+1,MATCH("TransportSpeed",PalData_Header,0)),)</f>
        <v>0</v>
      </c>
      <c r="AF44" s="76">
        <f>VLOOKUP($C44,PalData!$A$2:$BU$139,26,0)</f>
        <v>1</v>
      </c>
      <c r="AG44" s="73">
        <f t="array" ref="AG44">INDEX(PalData,MATCH(C44,PalNames,0)+1,MATCH("MaleProbability",PalData_Header,0))</f>
        <v>50</v>
      </c>
    </row>
    <row r="45" spans="1:33" ht="26.25" customHeight="1" x14ac:dyDescent="0.2">
      <c r="A45" s="74">
        <f>VLOOKUP($C45,PalData!$A$2:$BU$139,9,0)</f>
        <v>37</v>
      </c>
      <c r="B45" s="75">
        <f t="array" ref="B45">INDEX(PalData,MATCH(C45,PalNames,0)+1,MATCH("ZukanIndexSuffix",PalData_Header,0))</f>
        <v>0</v>
      </c>
      <c r="C45" s="63" t="s">
        <v>103</v>
      </c>
      <c r="D45" s="64">
        <f t="array" ref="D45">IFERROR(INDEX(PalData,MATCH(C45,PalNames,0)+1,MATCH("Image",PalData_Header,0)),)</f>
        <v>0</v>
      </c>
      <c r="E45" s="65" t="str">
        <f ca="1">IFERROR(__xludf.DUMMYFUNCTION("SPLIT(VLOOKUP($C45,PalData!$A$2:$BU$139,13,0),""EPalElementType::"",0,1)"),"Normal")</f>
        <v>Normal</v>
      </c>
      <c r="F45" s="65" t="str">
        <f ca="1">IFERROR(__xludf.DUMMYFUNCTION("if(SPLIT(VLOOKUP($C45,PalData!$A$2:$BU$139,14,0),""EPalElementType::"",0,1)=""None"","""",SPLIT(VLOOKUP($C45,PalData!$A$2:$BU$139,14,0),""EPalElementType::"",0,1))"),"")</f>
        <v/>
      </c>
      <c r="G45" s="66" t="str">
        <f>IF(VLOOKUP($C45,PalData!$A$2:$BU$139,48,0),"🌜","")</f>
        <v/>
      </c>
      <c r="H45" s="67">
        <f>VLOOKUP($C45,PalData!$A$2:$BU$139,55,0)</f>
        <v>0</v>
      </c>
      <c r="I45" s="67">
        <f>VLOOKUP($C45,PalData!$A$2:$BU$139,56,0)</f>
        <v>0</v>
      </c>
      <c r="J45" s="67">
        <f>VLOOKUP($C45,PalData!$A$2:$BU$139,57,0)</f>
        <v>0</v>
      </c>
      <c r="K45" s="67">
        <f>VLOOKUP($C45,PalData!$A$2:$BU$139,58,0)</f>
        <v>0</v>
      </c>
      <c r="L45" s="67">
        <f>VLOOKUP($C45,PalData!$A$2:$BU$139,59,0)</f>
        <v>0</v>
      </c>
      <c r="M45" s="67">
        <f>VLOOKUP($C45,PalData!$A$2:$BU$139,60,0)</f>
        <v>0</v>
      </c>
      <c r="N45" s="67">
        <f>VLOOKUP($C45,PalData!$A$2:$BU$139,61,0)</f>
        <v>2</v>
      </c>
      <c r="O45" s="67">
        <f>VLOOKUP($C45,PalData!$A$2:$BU$139,62,0)</f>
        <v>0</v>
      </c>
      <c r="P45" s="67">
        <f>VLOOKUP($C45,PalData!$A$2:$BU$139,64,0)</f>
        <v>0</v>
      </c>
      <c r="Q45" s="67">
        <f>VLOOKUP($C45,PalData!$A$2:$BU$139,65,0)</f>
        <v>0</v>
      </c>
      <c r="R45" s="67">
        <f>VLOOKUP($C45,PalData!$A$2:$BU$139,66,0)</f>
        <v>0</v>
      </c>
      <c r="S45" s="67">
        <f>VLOOKUP($C45,PalData!$A$2:$BU$139,67,0)</f>
        <v>0</v>
      </c>
      <c r="T45" s="68">
        <f>VLOOKUP($C45,PalData!$A$2:$BU$139,43,0)</f>
        <v>5</v>
      </c>
      <c r="U45" s="66">
        <f>VLOOKUP($C45,PalData!$A$2:$BU$139,54,0)</f>
        <v>920</v>
      </c>
      <c r="V45" s="69">
        <f>VLOOKUP($C45,PalData!$A$2:$BU$139,19,0)</f>
        <v>95</v>
      </c>
      <c r="W45" s="69">
        <f>VLOOKUP($C45,PalData!$A$2:$BU$139,20,0)</f>
        <v>70</v>
      </c>
      <c r="X45" s="69">
        <f>VLOOKUP($C45,PalData!$A$2:$BU$139,21,0)</f>
        <v>80</v>
      </c>
      <c r="Y45" s="69">
        <f>VLOOKUP($C45,PalData!$A$2:$BU$139,22,0)</f>
        <v>80</v>
      </c>
      <c r="Z45" s="70">
        <f>VLOOKUP($C45,PalData!$A$2:$BU$139,28,0)</f>
        <v>2620</v>
      </c>
      <c r="AA45" s="71">
        <f t="array" ref="AA45">INDEX(PalData,MATCH(C45,PalNames,0)+1,MATCH("Stamina",PalData_Header,0))</f>
        <v>100</v>
      </c>
      <c r="AB45" s="71">
        <f>VLOOKUP($C45,PalData!$A$2:$BU$139,32,0)</f>
        <v>120</v>
      </c>
      <c r="AC45" s="71">
        <f>VLOOKUP($C45,PalData!$A$2:$BU$139,33,0)</f>
        <v>700</v>
      </c>
      <c r="AD45" s="71">
        <f t="array" ref="AD45">INDEX(PalData,MATCH(C45,PalNames,0)+1,MATCH("RideSprintSpeed",PalData_Header,0))</f>
        <v>900</v>
      </c>
      <c r="AE45" s="71">
        <f t="array" ref="AE45">IF(R45&gt;0, INDEX(PalData,MATCH(C45,PalNames,0)+1,MATCH("TransportSpeed",PalData_Header,0)),)</f>
        <v>0</v>
      </c>
      <c r="AF45" s="76">
        <f>VLOOKUP($C45,PalData!$A$2:$BU$139,26,0)</f>
        <v>1</v>
      </c>
      <c r="AG45" s="73">
        <f t="array" ref="AG45">INDEX(PalData,MATCH(C45,PalNames,0)+1,MATCH("MaleProbability",PalData_Header,0))</f>
        <v>50</v>
      </c>
    </row>
    <row r="46" spans="1:33" ht="26.25" customHeight="1" x14ac:dyDescent="0.2">
      <c r="A46" s="74">
        <f>VLOOKUP($C46,PalData!$A$2:$BU$139,9,0)</f>
        <v>37</v>
      </c>
      <c r="B46" s="75" t="str">
        <f t="array" ref="B46">INDEX(PalData,MATCH(C46,PalNames,0)+1,MATCH("ZukanIndexSuffix",PalData_Header,0))</f>
        <v>B</v>
      </c>
      <c r="C46" s="63" t="s">
        <v>104</v>
      </c>
      <c r="D46" s="64">
        <f t="array" ref="D46">IFERROR(INDEX(PalData,MATCH(C46,PalNames,0)+1,MATCH("Image",PalData_Header,0)),)</f>
        <v>0</v>
      </c>
      <c r="E46" s="65" t="str">
        <f ca="1">IFERROR(__xludf.DUMMYFUNCTION("SPLIT(VLOOKUP($C46,PalData!$A$2:$BU$139,13,0),""EPalElementType::"",0,1)"),"Earth")</f>
        <v>Earth</v>
      </c>
      <c r="F46" s="65" t="str">
        <f ca="1">IFERROR(__xludf.DUMMYFUNCTION("if(SPLIT(VLOOKUP($C46,PalData!$A$2:$BU$139,14,0),""EPalElementType::"",0,1)=""None"","""",SPLIT(VLOOKUP($C46,PalData!$A$2:$BU$139,14,0),""EPalElementType::"",0,1))"),"")</f>
        <v/>
      </c>
      <c r="G46" s="66" t="str">
        <f>IF(VLOOKUP($C46,PalData!$A$2:$BU$139,48,0),"🌜","")</f>
        <v/>
      </c>
      <c r="H46" s="67">
        <f>VLOOKUP($C46,PalData!$A$2:$BU$139,55,0)</f>
        <v>0</v>
      </c>
      <c r="I46" s="67">
        <f>VLOOKUP($C46,PalData!$A$2:$BU$139,56,0)</f>
        <v>0</v>
      </c>
      <c r="J46" s="67">
        <f>VLOOKUP($C46,PalData!$A$2:$BU$139,57,0)</f>
        <v>0</v>
      </c>
      <c r="K46" s="67">
        <f>VLOOKUP($C46,PalData!$A$2:$BU$139,58,0)</f>
        <v>0</v>
      </c>
      <c r="L46" s="67">
        <f>VLOOKUP($C46,PalData!$A$2:$BU$139,59,0)</f>
        <v>0</v>
      </c>
      <c r="M46" s="67">
        <f>VLOOKUP($C46,PalData!$A$2:$BU$139,60,0)</f>
        <v>0</v>
      </c>
      <c r="N46" s="67">
        <f>VLOOKUP($C46,PalData!$A$2:$BU$139,61,0)</f>
        <v>2</v>
      </c>
      <c r="O46" s="67">
        <f>VLOOKUP($C46,PalData!$A$2:$BU$139,62,0)</f>
        <v>0</v>
      </c>
      <c r="P46" s="67">
        <f>VLOOKUP($C46,PalData!$A$2:$BU$139,64,0)</f>
        <v>0</v>
      </c>
      <c r="Q46" s="67">
        <f>VLOOKUP($C46,PalData!$A$2:$BU$139,65,0)</f>
        <v>0</v>
      </c>
      <c r="R46" s="67">
        <f>VLOOKUP($C46,PalData!$A$2:$BU$139,66,0)</f>
        <v>0</v>
      </c>
      <c r="S46" s="67">
        <f>VLOOKUP($C46,PalData!$A$2:$BU$139,67,0)</f>
        <v>0</v>
      </c>
      <c r="T46" s="68">
        <f>VLOOKUP($C46,PalData!$A$2:$BU$139,43,0)</f>
        <v>5</v>
      </c>
      <c r="U46" s="66">
        <f>VLOOKUP($C46,PalData!$A$2:$BU$139,54,0)</f>
        <v>900</v>
      </c>
      <c r="V46" s="69">
        <f>VLOOKUP($C46,PalData!$A$2:$BU$139,19,0)</f>
        <v>95</v>
      </c>
      <c r="W46" s="69">
        <f>VLOOKUP($C46,PalData!$A$2:$BU$139,20,0)</f>
        <v>70</v>
      </c>
      <c r="X46" s="69">
        <f>VLOOKUP($C46,PalData!$A$2:$BU$139,21,0)</f>
        <v>80</v>
      </c>
      <c r="Y46" s="69">
        <f>VLOOKUP($C46,PalData!$A$2:$BU$139,22,0)</f>
        <v>80</v>
      </c>
      <c r="Z46" s="70">
        <f>VLOOKUP($C46,PalData!$A$2:$BU$139,28,0)</f>
        <v>2680</v>
      </c>
      <c r="AA46" s="71">
        <f t="array" ref="AA46">INDEX(PalData,MATCH(C46,PalNames,0)+1,MATCH("Stamina",PalData_Header,0))</f>
        <v>100</v>
      </c>
      <c r="AB46" s="71">
        <f>VLOOKUP($C46,PalData!$A$2:$BU$139,32,0)</f>
        <v>120</v>
      </c>
      <c r="AC46" s="71">
        <f>VLOOKUP($C46,PalData!$A$2:$BU$139,33,0)</f>
        <v>700</v>
      </c>
      <c r="AD46" s="71">
        <f t="array" ref="AD46">INDEX(PalData,MATCH(C46,PalNames,0)+1,MATCH("RideSprintSpeed",PalData_Header,0))</f>
        <v>900</v>
      </c>
      <c r="AE46" s="71">
        <f t="array" ref="AE46">IF(R46&gt;0, INDEX(PalData,MATCH(C46,PalNames,0)+1,MATCH("TransportSpeed",PalData_Header,0)),)</f>
        <v>0</v>
      </c>
      <c r="AF46" s="76">
        <f>VLOOKUP($C46,PalData!$A$2:$BU$139,26,0)</f>
        <v>1</v>
      </c>
      <c r="AG46" s="73">
        <f t="array" ref="AG46">INDEX(PalData,MATCH(C46,PalNames,0)+1,MATCH("MaleProbability",PalData_Header,0))</f>
        <v>50</v>
      </c>
    </row>
    <row r="47" spans="1:33" ht="26.25" customHeight="1" x14ac:dyDescent="0.2">
      <c r="A47" s="74">
        <f>VLOOKUP($C47,PalData!$A$2:$BU$139,9,0)</f>
        <v>38</v>
      </c>
      <c r="B47" s="75">
        <f t="array" ref="B47">INDEX(PalData,MATCH(C47,PalNames,0)+1,MATCH("ZukanIndexSuffix",PalData_Header,0))</f>
        <v>0</v>
      </c>
      <c r="C47" s="63" t="s">
        <v>18</v>
      </c>
      <c r="D47" s="64">
        <f t="array" ref="D47">IFERROR(INDEX(PalData,MATCH(C47,PalNames,0)+1,MATCH("Image",PalData_Header,0)),)</f>
        <v>0</v>
      </c>
      <c r="E47" s="65" t="str">
        <f ca="1">IFERROR(__xludf.DUMMYFUNCTION("SPLIT(VLOOKUP($C47,PalData!$A$2:$BU$139,13,0),""EPalElementType::"",0,1)"),"Normal")</f>
        <v>Normal</v>
      </c>
      <c r="F47" s="65" t="str">
        <f ca="1">IFERROR(__xludf.DUMMYFUNCTION("if(SPLIT(VLOOKUP($C47,PalData!$A$2:$BU$139,14,0),""EPalElementType::"",0,1)=""None"","""",SPLIT(VLOOKUP($C47,PalData!$A$2:$BU$139,14,0),""EPalElementType::"",0,1))"),"")</f>
        <v/>
      </c>
      <c r="G47" s="66" t="str">
        <f>IF(VLOOKUP($C47,PalData!$A$2:$BU$139,48,0),"🌜","")</f>
        <v/>
      </c>
      <c r="H47" s="67">
        <f>VLOOKUP($C47,PalData!$A$2:$BU$139,55,0)</f>
        <v>0</v>
      </c>
      <c r="I47" s="67">
        <f>VLOOKUP($C47,PalData!$A$2:$BU$139,56,0)</f>
        <v>0</v>
      </c>
      <c r="J47" s="67">
        <f>VLOOKUP($C47,PalData!$A$2:$BU$139,57,0)</f>
        <v>0</v>
      </c>
      <c r="K47" s="67">
        <f>VLOOKUP($C47,PalData!$A$2:$BU$139,58,0)</f>
        <v>0</v>
      </c>
      <c r="L47" s="67">
        <f>VLOOKUP($C47,PalData!$A$2:$BU$139,59,0)</f>
        <v>0</v>
      </c>
      <c r="M47" s="67">
        <f>VLOOKUP($C47,PalData!$A$2:$BU$139,60,0)</f>
        <v>2</v>
      </c>
      <c r="N47" s="67">
        <f>VLOOKUP($C47,PalData!$A$2:$BU$139,61,0)</f>
        <v>0</v>
      </c>
      <c r="O47" s="67">
        <f>VLOOKUP($C47,PalData!$A$2:$BU$139,62,0)</f>
        <v>0</v>
      </c>
      <c r="P47" s="67">
        <f>VLOOKUP($C47,PalData!$A$2:$BU$139,64,0)</f>
        <v>0</v>
      </c>
      <c r="Q47" s="67">
        <f>VLOOKUP($C47,PalData!$A$2:$BU$139,65,0)</f>
        <v>0</v>
      </c>
      <c r="R47" s="67">
        <f>VLOOKUP($C47,PalData!$A$2:$BU$139,66,0)</f>
        <v>0</v>
      </c>
      <c r="S47" s="67">
        <f>VLOOKUP($C47,PalData!$A$2:$BU$139,67,0)</f>
        <v>0</v>
      </c>
      <c r="T47" s="68">
        <f>VLOOKUP($C47,PalData!$A$2:$BU$139,43,0)</f>
        <v>7</v>
      </c>
      <c r="U47" s="66">
        <f>VLOOKUP($C47,PalData!$A$2:$BU$139,54,0)</f>
        <v>420</v>
      </c>
      <c r="V47" s="69">
        <f>VLOOKUP($C47,PalData!$A$2:$BU$139,19,0)</f>
        <v>100</v>
      </c>
      <c r="W47" s="69">
        <f>VLOOKUP($C47,PalData!$A$2:$BU$139,20,0)</f>
        <v>100</v>
      </c>
      <c r="X47" s="69">
        <f>VLOOKUP($C47,PalData!$A$2:$BU$139,21,0)</f>
        <v>95</v>
      </c>
      <c r="Y47" s="69">
        <f>VLOOKUP($C47,PalData!$A$2:$BU$139,22,0)</f>
        <v>80</v>
      </c>
      <c r="Z47" s="70">
        <f>VLOOKUP($C47,PalData!$A$2:$BU$139,28,0)</f>
        <v>6300</v>
      </c>
      <c r="AA47" s="71">
        <f t="array" ref="AA47">INDEX(PalData,MATCH(C47,PalNames,0)+1,MATCH("Stamina",PalData_Header,0))</f>
        <v>100</v>
      </c>
      <c r="AB47" s="71">
        <f>VLOOKUP($C47,PalData!$A$2:$BU$139,32,0)</f>
        <v>150</v>
      </c>
      <c r="AC47" s="71">
        <f>VLOOKUP($C47,PalData!$A$2:$BU$139,33,0)</f>
        <v>600</v>
      </c>
      <c r="AD47" s="71">
        <f t="array" ref="AD47">INDEX(PalData,MATCH(C47,PalNames,0)+1,MATCH("RideSprintSpeed",PalData_Header,0))</f>
        <v>750</v>
      </c>
      <c r="AE47" s="71">
        <f t="array" ref="AE47">IF(R47&gt;0, INDEX(PalData,MATCH(C47,PalNames,0)+1,MATCH("TransportSpeed",PalData_Header,0)),)</f>
        <v>0</v>
      </c>
      <c r="AF47" s="76">
        <f>VLOOKUP($C47,PalData!$A$2:$BU$139,26,0)</f>
        <v>1</v>
      </c>
      <c r="AG47" s="73">
        <f t="array" ref="AG47">INDEX(PalData,MATCH(C47,PalNames,0)+1,MATCH("MaleProbability",PalData_Header,0))</f>
        <v>50</v>
      </c>
    </row>
    <row r="48" spans="1:33" ht="26.25" customHeight="1" x14ac:dyDescent="0.2">
      <c r="A48" s="74">
        <f>VLOOKUP($C48,PalData!$A$2:$BU$139,9,0)</f>
        <v>39</v>
      </c>
      <c r="B48" s="75">
        <f t="array" ref="B48">INDEX(PalData,MATCH(C48,PalNames,0)+1,MATCH("ZukanIndexSuffix",PalData_Header,0))</f>
        <v>0</v>
      </c>
      <c r="C48" s="63" t="s">
        <v>105</v>
      </c>
      <c r="D48" s="64">
        <f t="array" ref="D48">IFERROR(INDEX(PalData,MATCH(C48,PalNames,0)+1,MATCH("Image",PalData_Header,0)),)</f>
        <v>0</v>
      </c>
      <c r="E48" s="65" t="str">
        <f ca="1">IFERROR(__xludf.DUMMYFUNCTION("SPLIT(VLOOKUP($C48,PalData!$A$2:$BU$139,13,0),""EPalElementType::"",0,1)"),"Normal")</f>
        <v>Normal</v>
      </c>
      <c r="F48" s="65" t="str">
        <f ca="1">IFERROR(__xludf.DUMMYFUNCTION("if(SPLIT(VLOOKUP($C48,PalData!$A$2:$BU$139,14,0),""EPalElementType::"",0,1)=""None"","""",SPLIT(VLOOKUP($C48,PalData!$A$2:$BU$139,14,0),""EPalElementType::"",0,1))"),"")</f>
        <v/>
      </c>
      <c r="G48" s="66" t="str">
        <f>IF(VLOOKUP($C48,PalData!$A$2:$BU$139,48,0),"🌜","")</f>
        <v/>
      </c>
      <c r="H48" s="67">
        <f>VLOOKUP($C48,PalData!$A$2:$BU$139,55,0)</f>
        <v>0</v>
      </c>
      <c r="I48" s="67">
        <f>VLOOKUP($C48,PalData!$A$2:$BU$139,56,0)</f>
        <v>0</v>
      </c>
      <c r="J48" s="67">
        <f>VLOOKUP($C48,PalData!$A$2:$BU$139,57,0)</f>
        <v>0</v>
      </c>
      <c r="K48" s="67">
        <f>VLOOKUP($C48,PalData!$A$2:$BU$139,58,0)</f>
        <v>0</v>
      </c>
      <c r="L48" s="67">
        <f>VLOOKUP($C48,PalData!$A$2:$BU$139,59,0)</f>
        <v>1</v>
      </c>
      <c r="M48" s="67">
        <f>VLOOKUP($C48,PalData!$A$2:$BU$139,60,0)</f>
        <v>1</v>
      </c>
      <c r="N48" s="67">
        <f>VLOOKUP($C48,PalData!$A$2:$BU$139,61,0)</f>
        <v>0</v>
      </c>
      <c r="O48" s="67">
        <f>VLOOKUP($C48,PalData!$A$2:$BU$139,62,0)</f>
        <v>0</v>
      </c>
      <c r="P48" s="67">
        <f>VLOOKUP($C48,PalData!$A$2:$BU$139,64,0)</f>
        <v>0</v>
      </c>
      <c r="Q48" s="67">
        <f>VLOOKUP($C48,PalData!$A$2:$BU$139,65,0)</f>
        <v>0</v>
      </c>
      <c r="R48" s="67">
        <f>VLOOKUP($C48,PalData!$A$2:$BU$139,66,0)</f>
        <v>1</v>
      </c>
      <c r="S48" s="67">
        <f>VLOOKUP($C48,PalData!$A$2:$BU$139,67,0)</f>
        <v>0</v>
      </c>
      <c r="T48" s="68">
        <f>VLOOKUP($C48,PalData!$A$2:$BU$139,43,0)</f>
        <v>2</v>
      </c>
      <c r="U48" s="66">
        <f>VLOOKUP($C48,PalData!$A$2:$BU$139,54,0)</f>
        <v>1310</v>
      </c>
      <c r="V48" s="69">
        <f>VLOOKUP($C48,PalData!$A$2:$BU$139,19,0)</f>
        <v>75</v>
      </c>
      <c r="W48" s="69">
        <f>VLOOKUP($C48,PalData!$A$2:$BU$139,20,0)</f>
        <v>100</v>
      </c>
      <c r="X48" s="69">
        <f>VLOOKUP($C48,PalData!$A$2:$BU$139,21,0)</f>
        <v>65</v>
      </c>
      <c r="Y48" s="69">
        <f>VLOOKUP($C48,PalData!$A$2:$BU$139,22,0)</f>
        <v>70</v>
      </c>
      <c r="Z48" s="70">
        <f>VLOOKUP($C48,PalData!$A$2:$BU$139,28,0)</f>
        <v>1160</v>
      </c>
      <c r="AA48" s="71">
        <f t="array" ref="AA48">INDEX(PalData,MATCH(C48,PalNames,0)+1,MATCH("Stamina",PalData_Header,0))</f>
        <v>100</v>
      </c>
      <c r="AB48" s="71">
        <f>VLOOKUP($C48,PalData!$A$2:$BU$139,32,0)</f>
        <v>100</v>
      </c>
      <c r="AC48" s="71">
        <f>VLOOKUP($C48,PalData!$A$2:$BU$139,33,0)</f>
        <v>245</v>
      </c>
      <c r="AD48" s="71">
        <f t="array" ref="AD48">INDEX(PalData,MATCH(C48,PalNames,0)+1,MATCH("RideSprintSpeed",PalData_Header,0))</f>
        <v>350</v>
      </c>
      <c r="AE48" s="71">
        <f t="array" ref="AE48">IF(R48&gt;0, INDEX(PalData,MATCH(C48,PalNames,0)+1,MATCH("TransportSpeed",PalData_Header,0)),)</f>
        <v>172</v>
      </c>
      <c r="AF48" s="76">
        <f>VLOOKUP($C48,PalData!$A$2:$BU$139,26,0)</f>
        <v>1</v>
      </c>
      <c r="AG48" s="73">
        <f t="array" ref="AG48">INDEX(PalData,MATCH(C48,PalNames,0)+1,MATCH("MaleProbability",PalData_Header,0))</f>
        <v>50</v>
      </c>
    </row>
    <row r="49" spans="1:33" ht="26.25" customHeight="1" x14ac:dyDescent="0.2">
      <c r="A49" s="74">
        <f>VLOOKUP($C49,PalData!$A$2:$BU$139,9,0)</f>
        <v>40</v>
      </c>
      <c r="B49" s="75">
        <f t="array" ref="B49">INDEX(PalData,MATCH(C49,PalNames,0)+1,MATCH("ZukanIndexSuffix",PalData_Header,0))</f>
        <v>0</v>
      </c>
      <c r="C49" s="63" t="s">
        <v>19</v>
      </c>
      <c r="D49" s="64">
        <f t="array" ref="D49">IFERROR(INDEX(PalData,MATCH(C49,PalNames,0)+1,MATCH("Image",PalData_Header,0)),)</f>
        <v>0</v>
      </c>
      <c r="E49" s="65" t="str">
        <f ca="1">IFERROR(__xludf.DUMMYFUNCTION("SPLIT(VLOOKUP($C49,PalData!$A$2:$BU$139,13,0),""EPalElementType::"",0,1)"),"Fire")</f>
        <v>Fire</v>
      </c>
      <c r="F49" s="65" t="str">
        <f ca="1">IFERROR(__xludf.DUMMYFUNCTION("if(SPLIT(VLOOKUP($C49,PalData!$A$2:$BU$139,14,0),""EPalElementType::"",0,1)=""None"","""",SPLIT(VLOOKUP($C49,PalData!$A$2:$BU$139,14,0),""EPalElementType::"",0,1))"),"Dark")</f>
        <v>Dark</v>
      </c>
      <c r="G49" s="66" t="str">
        <f>IF(VLOOKUP($C49,PalData!$A$2:$BU$139,48,0),"🌜","")</f>
        <v>🌜</v>
      </c>
      <c r="H49" s="67">
        <f>VLOOKUP($C49,PalData!$A$2:$BU$139,55,0)</f>
        <v>1</v>
      </c>
      <c r="I49" s="67">
        <f>VLOOKUP($C49,PalData!$A$2:$BU$139,56,0)</f>
        <v>0</v>
      </c>
      <c r="J49" s="67">
        <f>VLOOKUP($C49,PalData!$A$2:$BU$139,57,0)</f>
        <v>0</v>
      </c>
      <c r="K49" s="67">
        <f>VLOOKUP($C49,PalData!$A$2:$BU$139,58,0)</f>
        <v>0</v>
      </c>
      <c r="L49" s="67">
        <f>VLOOKUP($C49,PalData!$A$2:$BU$139,59,0)</f>
        <v>2</v>
      </c>
      <c r="M49" s="67">
        <f>VLOOKUP($C49,PalData!$A$2:$BU$139,60,0)</f>
        <v>0</v>
      </c>
      <c r="N49" s="67">
        <f>VLOOKUP($C49,PalData!$A$2:$BU$139,61,0)</f>
        <v>0</v>
      </c>
      <c r="O49" s="67">
        <f>VLOOKUP($C49,PalData!$A$2:$BU$139,62,0)</f>
        <v>1</v>
      </c>
      <c r="P49" s="67">
        <f>VLOOKUP($C49,PalData!$A$2:$BU$139,64,0)</f>
        <v>0</v>
      </c>
      <c r="Q49" s="67">
        <f>VLOOKUP($C49,PalData!$A$2:$BU$139,65,0)</f>
        <v>0</v>
      </c>
      <c r="R49" s="67">
        <f>VLOOKUP($C49,PalData!$A$2:$BU$139,66,0)</f>
        <v>2</v>
      </c>
      <c r="S49" s="67">
        <f>VLOOKUP($C49,PalData!$A$2:$BU$139,67,0)</f>
        <v>0</v>
      </c>
      <c r="T49" s="68">
        <f>VLOOKUP($C49,PalData!$A$2:$BU$139,43,0)</f>
        <v>4</v>
      </c>
      <c r="U49" s="66">
        <f>VLOOKUP($C49,PalData!$A$2:$BU$139,54,0)</f>
        <v>590</v>
      </c>
      <c r="V49" s="69">
        <f>VLOOKUP($C49,PalData!$A$2:$BU$139,19,0)</f>
        <v>95</v>
      </c>
      <c r="W49" s="69">
        <f>VLOOKUP($C49,PalData!$A$2:$BU$139,20,0)</f>
        <v>150</v>
      </c>
      <c r="X49" s="69">
        <f>VLOOKUP($C49,PalData!$A$2:$BU$139,21,0)</f>
        <v>100</v>
      </c>
      <c r="Y49" s="69">
        <f>VLOOKUP($C49,PalData!$A$2:$BU$139,22,0)</f>
        <v>85</v>
      </c>
      <c r="Z49" s="70">
        <f>VLOOKUP($C49,PalData!$A$2:$BU$139,28,0)</f>
        <v>4780</v>
      </c>
      <c r="AA49" s="71">
        <f t="array" ref="AA49">INDEX(PalData,MATCH(C49,PalNames,0)+1,MATCH("Stamina",PalData_Header,0))</f>
        <v>100</v>
      </c>
      <c r="AB49" s="71">
        <f>VLOOKUP($C49,PalData!$A$2:$BU$139,32,0)</f>
        <v>160</v>
      </c>
      <c r="AC49" s="71">
        <f>VLOOKUP($C49,PalData!$A$2:$BU$139,33,0)</f>
        <v>700</v>
      </c>
      <c r="AD49" s="71">
        <f t="array" ref="AD49">INDEX(PalData,MATCH(C49,PalNames,0)+1,MATCH("RideSprintSpeed",PalData_Header,0))</f>
        <v>960</v>
      </c>
      <c r="AE49" s="71">
        <f t="array" ref="AE49">IF(R49&gt;0, INDEX(PalData,MATCH(C49,PalNames,0)+1,MATCH("TransportSpeed",PalData_Header,0)),)</f>
        <v>320</v>
      </c>
      <c r="AF49" s="76">
        <f>VLOOKUP($C49,PalData!$A$2:$BU$139,26,0)</f>
        <v>1</v>
      </c>
      <c r="AG49" s="73">
        <f t="array" ref="AG49">INDEX(PalData,MATCH(C49,PalNames,0)+1,MATCH("MaleProbability",PalData_Header,0))</f>
        <v>50</v>
      </c>
    </row>
    <row r="50" spans="1:33" ht="26.25" customHeight="1" x14ac:dyDescent="0.2">
      <c r="A50" s="74">
        <f>VLOOKUP($C50,PalData!$A$2:$BU$139,9,0)</f>
        <v>40</v>
      </c>
      <c r="B50" s="75" t="str">
        <f t="array" ref="B50">INDEX(PalData,MATCH(C50,PalNames,0)+1,MATCH("ZukanIndexSuffix",PalData_Header,0))</f>
        <v>B</v>
      </c>
      <c r="C50" s="63" t="s">
        <v>21</v>
      </c>
      <c r="D50" s="64">
        <f t="array" ref="D50">IFERROR(INDEX(PalData,MATCH(C50,PalNames,0)+1,MATCH("Image",PalData_Header,0)),)</f>
        <v>0</v>
      </c>
      <c r="E50" s="65" t="str">
        <f ca="1">IFERROR(__xludf.DUMMYFUNCTION("SPLIT(VLOOKUP($C50,PalData!$A$2:$BU$139,13,0),""EPalElementType::"",0,1)"),"Dark")</f>
        <v>Dark</v>
      </c>
      <c r="F50" s="65" t="str">
        <f ca="1">IFERROR(__xludf.DUMMYFUNCTION("if(SPLIT(VLOOKUP($C50,PalData!$A$2:$BU$139,14,0),""EPalElementType::"",0,1)=""None"","""",SPLIT(VLOOKUP($C50,PalData!$A$2:$BU$139,14,0),""EPalElementType::"",0,1))"),"")</f>
        <v/>
      </c>
      <c r="G50" s="66" t="str">
        <f>IF(VLOOKUP($C50,PalData!$A$2:$BU$139,48,0),"🌜","")</f>
        <v>🌜</v>
      </c>
      <c r="H50" s="67">
        <f>VLOOKUP($C50,PalData!$A$2:$BU$139,55,0)</f>
        <v>0</v>
      </c>
      <c r="I50" s="67">
        <f>VLOOKUP($C50,PalData!$A$2:$BU$139,56,0)</f>
        <v>0</v>
      </c>
      <c r="J50" s="67">
        <f>VLOOKUP($C50,PalData!$A$2:$BU$139,57,0)</f>
        <v>0</v>
      </c>
      <c r="K50" s="67">
        <f>VLOOKUP($C50,PalData!$A$2:$BU$139,58,0)</f>
        <v>0</v>
      </c>
      <c r="L50" s="67">
        <f>VLOOKUP($C50,PalData!$A$2:$BU$139,59,0)</f>
        <v>2</v>
      </c>
      <c r="M50" s="67">
        <f>VLOOKUP($C50,PalData!$A$2:$BU$139,60,0)</f>
        <v>0</v>
      </c>
      <c r="N50" s="67">
        <f>VLOOKUP($C50,PalData!$A$2:$BU$139,61,0)</f>
        <v>0</v>
      </c>
      <c r="O50" s="67">
        <f>VLOOKUP($C50,PalData!$A$2:$BU$139,62,0)</f>
        <v>1</v>
      </c>
      <c r="P50" s="67">
        <f>VLOOKUP($C50,PalData!$A$2:$BU$139,64,0)</f>
        <v>0</v>
      </c>
      <c r="Q50" s="67">
        <f>VLOOKUP($C50,PalData!$A$2:$BU$139,65,0)</f>
        <v>0</v>
      </c>
      <c r="R50" s="67">
        <f>VLOOKUP($C50,PalData!$A$2:$BU$139,66,0)</f>
        <v>2</v>
      </c>
      <c r="S50" s="67">
        <f>VLOOKUP($C50,PalData!$A$2:$BU$139,67,0)</f>
        <v>0</v>
      </c>
      <c r="T50" s="68">
        <f>VLOOKUP($C50,PalData!$A$2:$BU$139,43,0)</f>
        <v>4</v>
      </c>
      <c r="U50" s="66">
        <f>VLOOKUP($C50,PalData!$A$2:$BU$139,54,0)</f>
        <v>580</v>
      </c>
      <c r="V50" s="69">
        <f>VLOOKUP($C50,PalData!$A$2:$BU$139,19,0)</f>
        <v>95</v>
      </c>
      <c r="W50" s="69">
        <f>VLOOKUP($C50,PalData!$A$2:$BU$139,20,0)</f>
        <v>150</v>
      </c>
      <c r="X50" s="69">
        <f>VLOOKUP($C50,PalData!$A$2:$BU$139,21,0)</f>
        <v>105</v>
      </c>
      <c r="Y50" s="69">
        <f>VLOOKUP($C50,PalData!$A$2:$BU$139,22,0)</f>
        <v>85</v>
      </c>
      <c r="Z50" s="70">
        <f>VLOOKUP($C50,PalData!$A$2:$BU$139,28,0)</f>
        <v>4870</v>
      </c>
      <c r="AA50" s="71">
        <f t="array" ref="AA50">INDEX(PalData,MATCH(C50,PalNames,0)+1,MATCH("Stamina",PalData_Header,0))</f>
        <v>100</v>
      </c>
      <c r="AB50" s="71">
        <f>VLOOKUP($C50,PalData!$A$2:$BU$139,32,0)</f>
        <v>160</v>
      </c>
      <c r="AC50" s="71">
        <f>VLOOKUP($C50,PalData!$A$2:$BU$139,33,0)</f>
        <v>700</v>
      </c>
      <c r="AD50" s="71">
        <f t="array" ref="AD50">INDEX(PalData,MATCH(C50,PalNames,0)+1,MATCH("RideSprintSpeed",PalData_Header,0))</f>
        <v>960</v>
      </c>
      <c r="AE50" s="71">
        <f t="array" ref="AE50">IF(R50&gt;0, INDEX(PalData,MATCH(C50,PalNames,0)+1,MATCH("TransportSpeed",PalData_Header,0)),)</f>
        <v>320</v>
      </c>
      <c r="AF50" s="76">
        <f>VLOOKUP($C50,PalData!$A$2:$BU$139,26,0)</f>
        <v>1</v>
      </c>
      <c r="AG50" s="73">
        <f t="array" ref="AG50">INDEX(PalData,MATCH(C50,PalNames,0)+1,MATCH("MaleProbability",PalData_Header,0))</f>
        <v>50</v>
      </c>
    </row>
    <row r="51" spans="1:33" ht="26.25" customHeight="1" x14ac:dyDescent="0.2">
      <c r="A51" s="74">
        <f>VLOOKUP($C51,PalData!$A$2:$BU$139,9,0)</f>
        <v>41</v>
      </c>
      <c r="B51" s="75">
        <f t="array" ref="B51">INDEX(PalData,MATCH(C51,PalNames,0)+1,MATCH("ZukanIndexSuffix",PalData_Header,0))</f>
        <v>0</v>
      </c>
      <c r="C51" s="63" t="s">
        <v>23</v>
      </c>
      <c r="D51" s="64">
        <f t="array" ref="D51">IFERROR(INDEX(PalData,MATCH(C51,PalNames,0)+1,MATCH("Image",PalData_Header,0)),)</f>
        <v>0</v>
      </c>
      <c r="E51" s="65" t="str">
        <f ca="1">IFERROR(__xludf.DUMMYFUNCTION("SPLIT(VLOOKUP($C51,PalData!$A$2:$BU$139,13,0),""EPalElementType::"",0,1)"),"Leaf")</f>
        <v>Leaf</v>
      </c>
      <c r="F51" s="65" t="str">
        <f ca="1">IFERROR(__xludf.DUMMYFUNCTION("if(SPLIT(VLOOKUP($C51,PalData!$A$2:$BU$139,14,0),""EPalElementType::"",0,1)=""None"","""",SPLIT(VLOOKUP($C51,PalData!$A$2:$BU$139,14,0),""EPalElementType::"",0,1))"),"")</f>
        <v/>
      </c>
      <c r="G51" s="66" t="str">
        <f>IF(VLOOKUP($C51,PalData!$A$2:$BU$139,48,0),"🌜","")</f>
        <v/>
      </c>
      <c r="H51" s="67">
        <f>VLOOKUP($C51,PalData!$A$2:$BU$139,55,0)</f>
        <v>0</v>
      </c>
      <c r="I51" s="67">
        <f>VLOOKUP($C51,PalData!$A$2:$BU$139,56,0)</f>
        <v>0</v>
      </c>
      <c r="J51" s="67">
        <f>VLOOKUP($C51,PalData!$A$2:$BU$139,57,0)</f>
        <v>2</v>
      </c>
      <c r="K51" s="67">
        <f>VLOOKUP($C51,PalData!$A$2:$BU$139,58,0)</f>
        <v>0</v>
      </c>
      <c r="L51" s="67">
        <f>VLOOKUP($C51,PalData!$A$2:$BU$139,59,0)</f>
        <v>0</v>
      </c>
      <c r="M51" s="67">
        <f>VLOOKUP($C51,PalData!$A$2:$BU$139,60,0)</f>
        <v>0</v>
      </c>
      <c r="N51" s="67">
        <f>VLOOKUP($C51,PalData!$A$2:$BU$139,61,0)</f>
        <v>0</v>
      </c>
      <c r="O51" s="67">
        <f>VLOOKUP($C51,PalData!$A$2:$BU$139,62,0)</f>
        <v>0</v>
      </c>
      <c r="P51" s="67">
        <f>VLOOKUP($C51,PalData!$A$2:$BU$139,64,0)</f>
        <v>1</v>
      </c>
      <c r="Q51" s="67">
        <f>VLOOKUP($C51,PalData!$A$2:$BU$139,65,0)</f>
        <v>0</v>
      </c>
      <c r="R51" s="67">
        <f>VLOOKUP($C51,PalData!$A$2:$BU$139,66,0)</f>
        <v>0</v>
      </c>
      <c r="S51" s="67">
        <f>VLOOKUP($C51,PalData!$A$2:$BU$139,67,0)</f>
        <v>0</v>
      </c>
      <c r="T51" s="68">
        <f>VLOOKUP($C51,PalData!$A$2:$BU$139,43,0)</f>
        <v>3</v>
      </c>
      <c r="U51" s="66">
        <f>VLOOKUP($C51,PalData!$A$2:$BU$139,54,0)</f>
        <v>490</v>
      </c>
      <c r="V51" s="69">
        <f>VLOOKUP($C51,PalData!$A$2:$BU$139,19,0)</f>
        <v>70</v>
      </c>
      <c r="W51" s="69">
        <f>VLOOKUP($C51,PalData!$A$2:$BU$139,20,0)</f>
        <v>100</v>
      </c>
      <c r="X51" s="69">
        <f>VLOOKUP($C51,PalData!$A$2:$BU$139,21,0)</f>
        <v>80</v>
      </c>
      <c r="Y51" s="69">
        <f>VLOOKUP($C51,PalData!$A$2:$BU$139,22,0)</f>
        <v>80</v>
      </c>
      <c r="Z51" s="70">
        <f>VLOOKUP($C51,PalData!$A$2:$BU$139,28,0)</f>
        <v>5700</v>
      </c>
      <c r="AA51" s="71">
        <f t="array" ref="AA51">INDEX(PalData,MATCH(C51,PalNames,0)+1,MATCH("Stamina",PalData_Header,0))</f>
        <v>100</v>
      </c>
      <c r="AB51" s="71">
        <f>VLOOKUP($C51,PalData!$A$2:$BU$139,32,0)</f>
        <v>150</v>
      </c>
      <c r="AC51" s="71">
        <f>VLOOKUP($C51,PalData!$A$2:$BU$139,33,0)</f>
        <v>550</v>
      </c>
      <c r="AD51" s="71">
        <f t="array" ref="AD51">INDEX(PalData,MATCH(C51,PalNames,0)+1,MATCH("RideSprintSpeed",PalData_Header,0))</f>
        <v>700</v>
      </c>
      <c r="AE51" s="71">
        <f t="array" ref="AE51">IF(R51&gt;0, INDEX(PalData,MATCH(C51,PalNames,0)+1,MATCH("TransportSpeed",PalData_Header,0)),)</f>
        <v>0</v>
      </c>
      <c r="AF51" s="76">
        <f>VLOOKUP($C51,PalData!$A$2:$BU$139,26,0)</f>
        <v>1</v>
      </c>
      <c r="AG51" s="73">
        <f t="array" ref="AG51">INDEX(PalData,MATCH(C51,PalNames,0)+1,MATCH("MaleProbability",PalData_Header,0))</f>
        <v>50</v>
      </c>
    </row>
    <row r="52" spans="1:33" ht="26.25" customHeight="1" x14ac:dyDescent="0.2">
      <c r="A52" s="74">
        <f>VLOOKUP($C52,PalData!$A$2:$BU$139,9,0)</f>
        <v>42</v>
      </c>
      <c r="B52" s="75">
        <f t="array" ref="B52">INDEX(PalData,MATCH(C52,PalNames,0)+1,MATCH("ZukanIndexSuffix",PalData_Header,0))</f>
        <v>0</v>
      </c>
      <c r="C52" s="63" t="s">
        <v>106</v>
      </c>
      <c r="D52" s="64">
        <f t="array" ref="D52">IFERROR(INDEX(PalData,MATCH(C52,PalNames,0)+1,MATCH("Image",PalData_Header,0)),)</f>
        <v>0</v>
      </c>
      <c r="E52" s="65" t="str">
        <f ca="1">IFERROR(__xludf.DUMMYFUNCTION("SPLIT(VLOOKUP($C52,PalData!$A$2:$BU$139,13,0),""EPalElementType::"",0,1)"),"Fire")</f>
        <v>Fire</v>
      </c>
      <c r="F52" s="65" t="str">
        <f ca="1">IFERROR(__xludf.DUMMYFUNCTION("if(SPLIT(VLOOKUP($C52,PalData!$A$2:$BU$139,14,0),""EPalElementType::"",0,1)=""None"","""",SPLIT(VLOOKUP($C52,PalData!$A$2:$BU$139,14,0),""EPalElementType::"",0,1))"),"")</f>
        <v/>
      </c>
      <c r="G52" s="66" t="str">
        <f>IF(VLOOKUP($C52,PalData!$A$2:$BU$139,48,0),"🌜","")</f>
        <v/>
      </c>
      <c r="H52" s="67">
        <f>VLOOKUP($C52,PalData!$A$2:$BU$139,55,0)</f>
        <v>2</v>
      </c>
      <c r="I52" s="67">
        <f>VLOOKUP($C52,PalData!$A$2:$BU$139,56,0)</f>
        <v>0</v>
      </c>
      <c r="J52" s="67">
        <f>VLOOKUP($C52,PalData!$A$2:$BU$139,57,0)</f>
        <v>0</v>
      </c>
      <c r="K52" s="67">
        <f>VLOOKUP($C52,PalData!$A$2:$BU$139,58,0)</f>
        <v>0</v>
      </c>
      <c r="L52" s="67">
        <f>VLOOKUP($C52,PalData!$A$2:$BU$139,59,0)</f>
        <v>0</v>
      </c>
      <c r="M52" s="67">
        <f>VLOOKUP($C52,PalData!$A$2:$BU$139,60,0)</f>
        <v>0</v>
      </c>
      <c r="N52" s="67">
        <f>VLOOKUP($C52,PalData!$A$2:$BU$139,61,0)</f>
        <v>1</v>
      </c>
      <c r="O52" s="67">
        <f>VLOOKUP($C52,PalData!$A$2:$BU$139,62,0)</f>
        <v>0</v>
      </c>
      <c r="P52" s="67">
        <f>VLOOKUP($C52,PalData!$A$2:$BU$139,64,0)</f>
        <v>0</v>
      </c>
      <c r="Q52" s="67">
        <f>VLOOKUP($C52,PalData!$A$2:$BU$139,65,0)</f>
        <v>0</v>
      </c>
      <c r="R52" s="67">
        <f>VLOOKUP($C52,PalData!$A$2:$BU$139,66,0)</f>
        <v>0</v>
      </c>
      <c r="S52" s="67">
        <f>VLOOKUP($C52,PalData!$A$2:$BU$139,67,0)</f>
        <v>0</v>
      </c>
      <c r="T52" s="68">
        <f>VLOOKUP($C52,PalData!$A$2:$BU$139,43,0)</f>
        <v>5</v>
      </c>
      <c r="U52" s="66">
        <f>VLOOKUP($C52,PalData!$A$2:$BU$139,54,0)</f>
        <v>790</v>
      </c>
      <c r="V52" s="69">
        <f>VLOOKUP($C52,PalData!$A$2:$BU$139,19,0)</f>
        <v>85</v>
      </c>
      <c r="W52" s="69">
        <f>VLOOKUP($C52,PalData!$A$2:$BU$139,20,0)</f>
        <v>100</v>
      </c>
      <c r="X52" s="69">
        <f>VLOOKUP($C52,PalData!$A$2:$BU$139,21,0)</f>
        <v>95</v>
      </c>
      <c r="Y52" s="69">
        <f>VLOOKUP($C52,PalData!$A$2:$BU$139,22,0)</f>
        <v>95</v>
      </c>
      <c r="Z52" s="70">
        <f>VLOOKUP($C52,PalData!$A$2:$BU$139,28,0)</f>
        <v>3520</v>
      </c>
      <c r="AA52" s="71">
        <f t="array" ref="AA52">INDEX(PalData,MATCH(C52,PalNames,0)+1,MATCH("Stamina",PalData_Header,0))</f>
        <v>100</v>
      </c>
      <c r="AB52" s="71">
        <f>VLOOKUP($C52,PalData!$A$2:$BU$139,32,0)</f>
        <v>87</v>
      </c>
      <c r="AC52" s="71">
        <f>VLOOKUP($C52,PalData!$A$2:$BU$139,33,0)</f>
        <v>600</v>
      </c>
      <c r="AD52" s="71">
        <f t="array" ref="AD52">INDEX(PalData,MATCH(C52,PalNames,0)+1,MATCH("RideSprintSpeed",PalData_Header,0))</f>
        <v>800</v>
      </c>
      <c r="AE52" s="71">
        <f t="array" ref="AE52">IF(R52&gt;0, INDEX(PalData,MATCH(C52,PalNames,0)+1,MATCH("TransportSpeed",PalData_Header,0)),)</f>
        <v>0</v>
      </c>
      <c r="AF52" s="76">
        <f>VLOOKUP($C52,PalData!$A$2:$BU$139,26,0)</f>
        <v>1</v>
      </c>
      <c r="AG52" s="73">
        <f t="array" ref="AG52">INDEX(PalData,MATCH(C52,PalNames,0)+1,MATCH("MaleProbability",PalData_Header,0))</f>
        <v>50</v>
      </c>
    </row>
    <row r="53" spans="1:33" ht="26.25" customHeight="1" x14ac:dyDescent="0.2">
      <c r="A53" s="74">
        <f>VLOOKUP($C53,PalData!$A$2:$BU$139,9,0)</f>
        <v>43</v>
      </c>
      <c r="B53" s="75">
        <f t="array" ref="B53">INDEX(PalData,MATCH(C53,PalNames,0)+1,MATCH("ZukanIndexSuffix",PalData_Header,0))</f>
        <v>0</v>
      </c>
      <c r="C53" s="63" t="s">
        <v>107</v>
      </c>
      <c r="D53" s="64">
        <f t="array" ref="D53">IFERROR(INDEX(PalData,MATCH(C53,PalNames,0)+1,MATCH("Image",PalData_Header,0)),)</f>
        <v>0</v>
      </c>
      <c r="E53" s="65" t="str">
        <f ca="1">IFERROR(__xludf.DUMMYFUNCTION("SPLIT(VLOOKUP($C53,PalData!$A$2:$BU$139,13,0),""EPalElementType::"",0,1)"),"Earth")</f>
        <v>Earth</v>
      </c>
      <c r="F53" s="65" t="str">
        <f ca="1">IFERROR(__xludf.DUMMYFUNCTION("if(SPLIT(VLOOKUP($C53,PalData!$A$2:$BU$139,14,0),""EPalElementType::"",0,1)=""None"","""",SPLIT(VLOOKUP($C53,PalData!$A$2:$BU$139,14,0),""EPalElementType::"",0,1))"),"")</f>
        <v/>
      </c>
      <c r="G53" s="66" t="str">
        <f>IF(VLOOKUP($C53,PalData!$A$2:$BU$139,48,0),"🌜","")</f>
        <v/>
      </c>
      <c r="H53" s="67">
        <f>VLOOKUP($C53,PalData!$A$2:$BU$139,55,0)</f>
        <v>0</v>
      </c>
      <c r="I53" s="67">
        <f>VLOOKUP($C53,PalData!$A$2:$BU$139,56,0)</f>
        <v>1</v>
      </c>
      <c r="J53" s="67">
        <f>VLOOKUP($C53,PalData!$A$2:$BU$139,57,0)</f>
        <v>0</v>
      </c>
      <c r="K53" s="67">
        <f>VLOOKUP($C53,PalData!$A$2:$BU$139,58,0)</f>
        <v>0</v>
      </c>
      <c r="L53" s="67">
        <f>VLOOKUP($C53,PalData!$A$2:$BU$139,59,0)</f>
        <v>0</v>
      </c>
      <c r="M53" s="67">
        <f>VLOOKUP($C53,PalData!$A$2:$BU$139,60,0)</f>
        <v>0</v>
      </c>
      <c r="N53" s="67">
        <f>VLOOKUP($C53,PalData!$A$2:$BU$139,61,0)</f>
        <v>0</v>
      </c>
      <c r="O53" s="67">
        <f>VLOOKUP($C53,PalData!$A$2:$BU$139,62,0)</f>
        <v>2</v>
      </c>
      <c r="P53" s="67">
        <f>VLOOKUP($C53,PalData!$A$2:$BU$139,64,0)</f>
        <v>0</v>
      </c>
      <c r="Q53" s="67">
        <f>VLOOKUP($C53,PalData!$A$2:$BU$139,65,0)</f>
        <v>0</v>
      </c>
      <c r="R53" s="67">
        <f>VLOOKUP($C53,PalData!$A$2:$BU$139,66,0)</f>
        <v>1</v>
      </c>
      <c r="S53" s="67">
        <f>VLOOKUP($C53,PalData!$A$2:$BU$139,67,0)</f>
        <v>0</v>
      </c>
      <c r="T53" s="68">
        <f>VLOOKUP($C53,PalData!$A$2:$BU$139,43,0)</f>
        <v>4</v>
      </c>
      <c r="U53" s="66">
        <f>VLOOKUP($C53,PalData!$A$2:$BU$139,54,0)</f>
        <v>895</v>
      </c>
      <c r="V53" s="69">
        <f>VLOOKUP($C53,PalData!$A$2:$BU$139,19,0)</f>
        <v>100</v>
      </c>
      <c r="W53" s="69">
        <f>VLOOKUP($C53,PalData!$A$2:$BU$139,20,0)</f>
        <v>100</v>
      </c>
      <c r="X53" s="69">
        <f>VLOOKUP($C53,PalData!$A$2:$BU$139,21,0)</f>
        <v>70</v>
      </c>
      <c r="Y53" s="69">
        <f>VLOOKUP($C53,PalData!$A$2:$BU$139,22,0)</f>
        <v>95</v>
      </c>
      <c r="Z53" s="70">
        <f>VLOOKUP($C53,PalData!$A$2:$BU$139,28,0)</f>
        <v>4690</v>
      </c>
      <c r="AA53" s="71">
        <f t="array" ref="AA53">INDEX(PalData,MATCH(C53,PalNames,0)+1,MATCH("Stamina",PalData_Header,0))</f>
        <v>100</v>
      </c>
      <c r="AB53" s="71">
        <f>VLOOKUP($C53,PalData!$A$2:$BU$139,32,0)</f>
        <v>150</v>
      </c>
      <c r="AC53" s="71">
        <f>VLOOKUP($C53,PalData!$A$2:$BU$139,33,0)</f>
        <v>450</v>
      </c>
      <c r="AD53" s="71">
        <f t="array" ref="AD53">INDEX(PalData,MATCH(C53,PalNames,0)+1,MATCH("RideSprintSpeed",PalData_Header,0))</f>
        <v>600</v>
      </c>
      <c r="AE53" s="71">
        <f t="array" ref="AE53">IF(R53&gt;0, INDEX(PalData,MATCH(C53,PalNames,0)+1,MATCH("TransportSpeed",PalData_Header,0)),)</f>
        <v>300</v>
      </c>
      <c r="AF53" s="76">
        <f>VLOOKUP($C53,PalData!$A$2:$BU$139,26,0)</f>
        <v>1</v>
      </c>
      <c r="AG53" s="73">
        <f t="array" ref="AG53">INDEX(PalData,MATCH(C53,PalNames,0)+1,MATCH("MaleProbability",PalData_Header,0))</f>
        <v>50</v>
      </c>
    </row>
    <row r="54" spans="1:33" ht="26.25" customHeight="1" x14ac:dyDescent="0.2">
      <c r="A54" s="74">
        <f>VLOOKUP($C54,PalData!$A$2:$BU$139,9,0)</f>
        <v>44</v>
      </c>
      <c r="B54" s="75">
        <f t="array" ref="B54">INDEX(PalData,MATCH(C54,PalNames,0)+1,MATCH("ZukanIndexSuffix",PalData_Header,0))</f>
        <v>0</v>
      </c>
      <c r="C54" s="63" t="s">
        <v>108</v>
      </c>
      <c r="D54" s="64">
        <f t="array" ref="D54">IFERROR(INDEX(PalData,MATCH(C54,PalNames,0)+1,MATCH("Image",PalData_Header,0)),)</f>
        <v>0</v>
      </c>
      <c r="E54" s="65" t="str">
        <f ca="1">IFERROR(__xludf.DUMMYFUNCTION("SPLIT(VLOOKUP($C54,PalData!$A$2:$BU$139,13,0),""EPalElementType::"",0,1)"),"Dark")</f>
        <v>Dark</v>
      </c>
      <c r="F54" s="65" t="str">
        <f ca="1">IFERROR(__xludf.DUMMYFUNCTION("if(SPLIT(VLOOKUP($C54,PalData!$A$2:$BU$139,14,0),""EPalElementType::"",0,1)=""None"","""",SPLIT(VLOOKUP($C54,PalData!$A$2:$BU$139,14,0),""EPalElementType::"",0,1))"),"")</f>
        <v/>
      </c>
      <c r="G54" s="66" t="str">
        <f>IF(VLOOKUP($C54,PalData!$A$2:$BU$139,48,0),"🌜","")</f>
        <v>🌜</v>
      </c>
      <c r="H54" s="67">
        <f>VLOOKUP($C54,PalData!$A$2:$BU$139,55,0)</f>
        <v>0</v>
      </c>
      <c r="I54" s="67">
        <f>VLOOKUP($C54,PalData!$A$2:$BU$139,56,0)</f>
        <v>0</v>
      </c>
      <c r="J54" s="67">
        <f>VLOOKUP($C54,PalData!$A$2:$BU$139,57,0)</f>
        <v>0</v>
      </c>
      <c r="K54" s="67">
        <f>VLOOKUP($C54,PalData!$A$2:$BU$139,58,0)</f>
        <v>0</v>
      </c>
      <c r="L54" s="67">
        <f>VLOOKUP($C54,PalData!$A$2:$BU$139,59,0)</f>
        <v>0</v>
      </c>
      <c r="M54" s="67">
        <f>VLOOKUP($C54,PalData!$A$2:$BU$139,60,0)</f>
        <v>0</v>
      </c>
      <c r="N54" s="67">
        <f>VLOOKUP($C54,PalData!$A$2:$BU$139,61,0)</f>
        <v>1</v>
      </c>
      <c r="O54" s="67">
        <f>VLOOKUP($C54,PalData!$A$2:$BU$139,62,0)</f>
        <v>0</v>
      </c>
      <c r="P54" s="67">
        <f>VLOOKUP($C54,PalData!$A$2:$BU$139,64,0)</f>
        <v>0</v>
      </c>
      <c r="Q54" s="67">
        <f>VLOOKUP($C54,PalData!$A$2:$BU$139,65,0)</f>
        <v>0</v>
      </c>
      <c r="R54" s="67">
        <f>VLOOKUP($C54,PalData!$A$2:$BU$139,66,0)</f>
        <v>0</v>
      </c>
      <c r="S54" s="67">
        <f>VLOOKUP($C54,PalData!$A$2:$BU$139,67,0)</f>
        <v>0</v>
      </c>
      <c r="T54" s="68">
        <f>VLOOKUP($C54,PalData!$A$2:$BU$139,43,0)</f>
        <v>5</v>
      </c>
      <c r="U54" s="66">
        <f>VLOOKUP($C54,PalData!$A$2:$BU$139,54,0)</f>
        <v>1080</v>
      </c>
      <c r="V54" s="69">
        <f>VLOOKUP($C54,PalData!$A$2:$BU$139,19,0)</f>
        <v>75</v>
      </c>
      <c r="W54" s="69">
        <f>VLOOKUP($C54,PalData!$A$2:$BU$139,20,0)</f>
        <v>80</v>
      </c>
      <c r="X54" s="69">
        <f>VLOOKUP($C54,PalData!$A$2:$BU$139,21,0)</f>
        <v>95</v>
      </c>
      <c r="Y54" s="69">
        <f>VLOOKUP($C54,PalData!$A$2:$BU$139,22,0)</f>
        <v>80</v>
      </c>
      <c r="Z54" s="70">
        <f>VLOOKUP($C54,PalData!$A$2:$BU$139,28,0)</f>
        <v>1840</v>
      </c>
      <c r="AA54" s="71">
        <f t="array" ref="AA54">INDEX(PalData,MATCH(C54,PalNames,0)+1,MATCH("Stamina",PalData_Header,0))</f>
        <v>100</v>
      </c>
      <c r="AB54" s="71">
        <f>VLOOKUP($C54,PalData!$A$2:$BU$139,32,0)</f>
        <v>170</v>
      </c>
      <c r="AC54" s="71">
        <f>VLOOKUP($C54,PalData!$A$2:$BU$139,33,0)</f>
        <v>920</v>
      </c>
      <c r="AD54" s="71">
        <f t="array" ref="AD54">INDEX(PalData,MATCH(C54,PalNames,0)+1,MATCH("RideSprintSpeed",PalData_Header,0))</f>
        <v>1200</v>
      </c>
      <c r="AE54" s="71">
        <f t="array" ref="AE54">IF(R54&gt;0, INDEX(PalData,MATCH(C54,PalNames,0)+1,MATCH("TransportSpeed",PalData_Header,0)),)</f>
        <v>0</v>
      </c>
      <c r="AF54" s="76">
        <f>VLOOKUP($C54,PalData!$A$2:$BU$139,26,0)</f>
        <v>1</v>
      </c>
      <c r="AG54" s="73">
        <f t="array" ref="AG54">INDEX(PalData,MATCH(C54,PalNames,0)+1,MATCH("MaleProbability",PalData_Header,0))</f>
        <v>50</v>
      </c>
    </row>
    <row r="55" spans="1:33" ht="26.25" customHeight="1" x14ac:dyDescent="0.2">
      <c r="A55" s="74">
        <f>VLOOKUP($C55,PalData!$A$2:$BU$139,9,0)</f>
        <v>45</v>
      </c>
      <c r="B55" s="75">
        <f t="array" ref="B55">INDEX(PalData,MATCH(C55,PalNames,0)+1,MATCH("ZukanIndexSuffix",PalData_Header,0))</f>
        <v>0</v>
      </c>
      <c r="C55" s="63" t="s">
        <v>109</v>
      </c>
      <c r="D55" s="64">
        <f t="array" ref="D55">IFERROR(INDEX(PalData,MATCH(C55,PalNames,0)+1,MATCH("Image",PalData_Header,0)),)</f>
        <v>0</v>
      </c>
      <c r="E55" s="65" t="str">
        <f ca="1">IFERROR(__xludf.DUMMYFUNCTION("SPLIT(VLOOKUP($C55,PalData!$A$2:$BU$139,13,0),""EPalElementType::"",0,1)"),"Dark")</f>
        <v>Dark</v>
      </c>
      <c r="F55" s="65" t="str">
        <f ca="1">IFERROR(__xludf.DUMMYFUNCTION("if(SPLIT(VLOOKUP($C55,PalData!$A$2:$BU$139,14,0),""EPalElementType::"",0,1)=""None"","""",SPLIT(VLOOKUP($C55,PalData!$A$2:$BU$139,14,0),""EPalElementType::"",0,1))"),"")</f>
        <v/>
      </c>
      <c r="G55" s="66" t="str">
        <f>IF(VLOOKUP($C55,PalData!$A$2:$BU$139,48,0),"🌜","")</f>
        <v>🌜</v>
      </c>
      <c r="H55" s="67">
        <f>VLOOKUP($C55,PalData!$A$2:$BU$139,55,0)</f>
        <v>0</v>
      </c>
      <c r="I55" s="67">
        <f>VLOOKUP($C55,PalData!$A$2:$BU$139,56,0)</f>
        <v>0</v>
      </c>
      <c r="J55" s="67">
        <f>VLOOKUP($C55,PalData!$A$2:$BU$139,57,0)</f>
        <v>0</v>
      </c>
      <c r="K55" s="67">
        <f>VLOOKUP($C55,PalData!$A$2:$BU$139,58,0)</f>
        <v>0</v>
      </c>
      <c r="L55" s="67">
        <f>VLOOKUP($C55,PalData!$A$2:$BU$139,59,0)</f>
        <v>1</v>
      </c>
      <c r="M55" s="67">
        <f>VLOOKUP($C55,PalData!$A$2:$BU$139,60,0)</f>
        <v>1</v>
      </c>
      <c r="N55" s="67">
        <f>VLOOKUP($C55,PalData!$A$2:$BU$139,61,0)</f>
        <v>0</v>
      </c>
      <c r="O55" s="67">
        <f>VLOOKUP($C55,PalData!$A$2:$BU$139,62,0)</f>
        <v>0</v>
      </c>
      <c r="P55" s="67">
        <f>VLOOKUP($C55,PalData!$A$2:$BU$139,64,0)</f>
        <v>0</v>
      </c>
      <c r="Q55" s="67">
        <f>VLOOKUP($C55,PalData!$A$2:$BU$139,65,0)</f>
        <v>0</v>
      </c>
      <c r="R55" s="67">
        <f>VLOOKUP($C55,PalData!$A$2:$BU$139,66,0)</f>
        <v>1</v>
      </c>
      <c r="S55" s="67">
        <f>VLOOKUP($C55,PalData!$A$2:$BU$139,67,0)</f>
        <v>0</v>
      </c>
      <c r="T55" s="68">
        <f>VLOOKUP($C55,PalData!$A$2:$BU$139,43,0)</f>
        <v>3</v>
      </c>
      <c r="U55" s="66">
        <f>VLOOKUP($C55,PalData!$A$2:$BU$139,54,0)</f>
        <v>1120</v>
      </c>
      <c r="V55" s="69">
        <f>VLOOKUP($C55,PalData!$A$2:$BU$139,19,0)</f>
        <v>80</v>
      </c>
      <c r="W55" s="69">
        <f>VLOOKUP($C55,PalData!$A$2:$BU$139,20,0)</f>
        <v>90</v>
      </c>
      <c r="X55" s="69">
        <f>VLOOKUP($C55,PalData!$A$2:$BU$139,21,0)</f>
        <v>80</v>
      </c>
      <c r="Y55" s="69">
        <f>VLOOKUP($C55,PalData!$A$2:$BU$139,22,0)</f>
        <v>50</v>
      </c>
      <c r="Z55" s="70">
        <f>VLOOKUP($C55,PalData!$A$2:$BU$139,28,0)</f>
        <v>1720</v>
      </c>
      <c r="AA55" s="71">
        <f t="array" ref="AA55">INDEX(PalData,MATCH(C55,PalNames,0)+1,MATCH("Stamina",PalData_Header,0))</f>
        <v>100</v>
      </c>
      <c r="AB55" s="71">
        <f>VLOOKUP($C55,PalData!$A$2:$BU$139,32,0)</f>
        <v>140</v>
      </c>
      <c r="AC55" s="71">
        <f>VLOOKUP($C55,PalData!$A$2:$BU$139,33,0)</f>
        <v>600</v>
      </c>
      <c r="AD55" s="71">
        <f t="array" ref="AD55">INDEX(PalData,MATCH(C55,PalNames,0)+1,MATCH("RideSprintSpeed",PalData_Header,0))</f>
        <v>800</v>
      </c>
      <c r="AE55" s="71">
        <f t="array" ref="AE55">IF(R55&gt;0, INDEX(PalData,MATCH(C55,PalNames,0)+1,MATCH("TransportSpeed",PalData_Header,0)),)</f>
        <v>270</v>
      </c>
      <c r="AF55" s="76">
        <f>VLOOKUP($C55,PalData!$A$2:$BU$139,26,0)</f>
        <v>1</v>
      </c>
      <c r="AG55" s="73">
        <f t="array" ref="AG55">INDEX(PalData,MATCH(C55,PalNames,0)+1,MATCH("MaleProbability",PalData_Header,0))</f>
        <v>50</v>
      </c>
    </row>
    <row r="56" spans="1:33" ht="26.25" customHeight="1" x14ac:dyDescent="0.2">
      <c r="A56" s="74">
        <f>VLOOKUP($C56,PalData!$A$2:$BU$139,9,0)</f>
        <v>45</v>
      </c>
      <c r="B56" s="75" t="str">
        <f t="array" ref="B56">INDEX(PalData,MATCH(C56,PalNames,0)+1,MATCH("ZukanIndexSuffix",PalData_Header,0))</f>
        <v>B</v>
      </c>
      <c r="C56" s="63" t="s">
        <v>110</v>
      </c>
      <c r="D56" s="64">
        <f t="array" ref="D56">IFERROR(INDEX(PalData,MATCH(C56,PalNames,0)+1,MATCH("Image",PalData_Header,0)),)</f>
        <v>0</v>
      </c>
      <c r="E56" s="65" t="str">
        <f ca="1">IFERROR(__xludf.DUMMYFUNCTION("SPLIT(VLOOKUP($C56,PalData!$A$2:$BU$139,13,0),""EPalElementType::"",0,1)"),"Fire")</f>
        <v>Fire</v>
      </c>
      <c r="F56" s="65" t="str">
        <f ca="1">IFERROR(__xludf.DUMMYFUNCTION("if(SPLIT(VLOOKUP($C56,PalData!$A$2:$BU$139,14,0),""EPalElementType::"",0,1)=""None"","""",SPLIT(VLOOKUP($C56,PalData!$A$2:$BU$139,14,0),""EPalElementType::"",0,1))"),"")</f>
        <v/>
      </c>
      <c r="G56" s="66" t="str">
        <f>IF(VLOOKUP($C56,PalData!$A$2:$BU$139,48,0),"🌜","")</f>
        <v/>
      </c>
      <c r="H56" s="67">
        <f>VLOOKUP($C56,PalData!$A$2:$BU$139,55,0)</f>
        <v>1</v>
      </c>
      <c r="I56" s="67">
        <f>VLOOKUP($C56,PalData!$A$2:$BU$139,56,0)</f>
        <v>0</v>
      </c>
      <c r="J56" s="67">
        <f>VLOOKUP($C56,PalData!$A$2:$BU$139,57,0)</f>
        <v>0</v>
      </c>
      <c r="K56" s="67">
        <f>VLOOKUP($C56,PalData!$A$2:$BU$139,58,0)</f>
        <v>0</v>
      </c>
      <c r="L56" s="67">
        <f>VLOOKUP($C56,PalData!$A$2:$BU$139,59,0)</f>
        <v>1</v>
      </c>
      <c r="M56" s="67">
        <f>VLOOKUP($C56,PalData!$A$2:$BU$139,60,0)</f>
        <v>1</v>
      </c>
      <c r="N56" s="67">
        <f>VLOOKUP($C56,PalData!$A$2:$BU$139,61,0)</f>
        <v>0</v>
      </c>
      <c r="O56" s="67">
        <f>VLOOKUP($C56,PalData!$A$2:$BU$139,62,0)</f>
        <v>0</v>
      </c>
      <c r="P56" s="67">
        <f>VLOOKUP($C56,PalData!$A$2:$BU$139,64,0)</f>
        <v>0</v>
      </c>
      <c r="Q56" s="67">
        <f>VLOOKUP($C56,PalData!$A$2:$BU$139,65,0)</f>
        <v>0</v>
      </c>
      <c r="R56" s="67">
        <f>VLOOKUP($C56,PalData!$A$2:$BU$139,66,0)</f>
        <v>1</v>
      </c>
      <c r="S56" s="67">
        <f>VLOOKUP($C56,PalData!$A$2:$BU$139,67,0)</f>
        <v>0</v>
      </c>
      <c r="T56" s="68">
        <f>VLOOKUP($C56,PalData!$A$2:$BU$139,43,0)</f>
        <v>3</v>
      </c>
      <c r="U56" s="66">
        <f>VLOOKUP($C56,PalData!$A$2:$BU$139,54,0)</f>
        <v>1140</v>
      </c>
      <c r="V56" s="69">
        <f>VLOOKUP($C56,PalData!$A$2:$BU$139,19,0)</f>
        <v>80</v>
      </c>
      <c r="W56" s="69">
        <f>VLOOKUP($C56,PalData!$A$2:$BU$139,20,0)</f>
        <v>90</v>
      </c>
      <c r="X56" s="69">
        <f>VLOOKUP($C56,PalData!$A$2:$BU$139,21,0)</f>
        <v>80</v>
      </c>
      <c r="Y56" s="69">
        <f>VLOOKUP($C56,PalData!$A$2:$BU$139,22,0)</f>
        <v>50</v>
      </c>
      <c r="Z56" s="70">
        <f>VLOOKUP($C56,PalData!$A$2:$BU$139,28,0)</f>
        <v>1640</v>
      </c>
      <c r="AA56" s="71">
        <f t="array" ref="AA56">INDEX(PalData,MATCH(C56,PalNames,0)+1,MATCH("Stamina",PalData_Header,0))</f>
        <v>100</v>
      </c>
      <c r="AB56" s="71">
        <f>VLOOKUP($C56,PalData!$A$2:$BU$139,32,0)</f>
        <v>140</v>
      </c>
      <c r="AC56" s="71">
        <f>VLOOKUP($C56,PalData!$A$2:$BU$139,33,0)</f>
        <v>400</v>
      </c>
      <c r="AD56" s="71">
        <f t="array" ref="AD56">INDEX(PalData,MATCH(C56,PalNames,0)+1,MATCH("RideSprintSpeed",PalData_Header,0))</f>
        <v>550</v>
      </c>
      <c r="AE56" s="71">
        <f t="array" ref="AE56">IF(R56&gt;0, INDEX(PalData,MATCH(C56,PalNames,0)+1,MATCH("TransportSpeed",PalData_Header,0)),)</f>
        <v>270</v>
      </c>
      <c r="AF56" s="76">
        <f>VLOOKUP($C56,PalData!$A$2:$BU$139,26,0)</f>
        <v>1</v>
      </c>
      <c r="AG56" s="73">
        <f t="array" ref="AG56">INDEX(PalData,MATCH(C56,PalNames,0)+1,MATCH("MaleProbability",PalData_Header,0))</f>
        <v>50</v>
      </c>
    </row>
    <row r="57" spans="1:33" ht="26.25" customHeight="1" x14ac:dyDescent="0.2">
      <c r="A57" s="74">
        <f>VLOOKUP($C57,PalData!$A$2:$BU$139,9,0)</f>
        <v>46</v>
      </c>
      <c r="B57" s="75">
        <f t="array" ref="B57">INDEX(PalData,MATCH(C57,PalNames,0)+1,MATCH("ZukanIndexSuffix",PalData_Header,0))</f>
        <v>0</v>
      </c>
      <c r="C57" s="63" t="s">
        <v>111</v>
      </c>
      <c r="D57" s="64">
        <f t="array" ref="D57">IFERROR(INDEX(PalData,MATCH(C57,PalNames,0)+1,MATCH("Image",PalData_Header,0)),)</f>
        <v>0</v>
      </c>
      <c r="E57" s="65" t="str">
        <f ca="1">IFERROR(__xludf.DUMMYFUNCTION("SPLIT(VLOOKUP($C57,PalData!$A$2:$BU$139,13,0),""EPalElementType::"",0,1)"),"Dark")</f>
        <v>Dark</v>
      </c>
      <c r="F57" s="65" t="str">
        <f ca="1">IFERROR(__xludf.DUMMYFUNCTION("if(SPLIT(VLOOKUP($C57,PalData!$A$2:$BU$139,14,0),""EPalElementType::"",0,1)=""None"","""",SPLIT(VLOOKUP($C57,PalData!$A$2:$BU$139,14,0),""EPalElementType::"",0,1))"),"")</f>
        <v/>
      </c>
      <c r="G57" s="66" t="str">
        <f>IF(VLOOKUP($C57,PalData!$A$2:$BU$139,48,0),"🌜","")</f>
        <v>🌜</v>
      </c>
      <c r="H57" s="67">
        <f>VLOOKUP($C57,PalData!$A$2:$BU$139,55,0)</f>
        <v>0</v>
      </c>
      <c r="I57" s="67">
        <f>VLOOKUP($C57,PalData!$A$2:$BU$139,56,0)</f>
        <v>0</v>
      </c>
      <c r="J57" s="67">
        <f>VLOOKUP($C57,PalData!$A$2:$BU$139,57,0)</f>
        <v>0</v>
      </c>
      <c r="K57" s="67">
        <f>VLOOKUP($C57,PalData!$A$2:$BU$139,58,0)</f>
        <v>0</v>
      </c>
      <c r="L57" s="67">
        <f>VLOOKUP($C57,PalData!$A$2:$BU$139,59,0)</f>
        <v>2</v>
      </c>
      <c r="M57" s="67">
        <f>VLOOKUP($C57,PalData!$A$2:$BU$139,60,0)</f>
        <v>0</v>
      </c>
      <c r="N57" s="67">
        <f>VLOOKUP($C57,PalData!$A$2:$BU$139,61,0)</f>
        <v>0</v>
      </c>
      <c r="O57" s="67">
        <f>VLOOKUP($C57,PalData!$A$2:$BU$139,62,0)</f>
        <v>0</v>
      </c>
      <c r="P57" s="67">
        <f>VLOOKUP($C57,PalData!$A$2:$BU$139,64,0)</f>
        <v>0</v>
      </c>
      <c r="Q57" s="67">
        <f>VLOOKUP($C57,PalData!$A$2:$BU$139,65,0)</f>
        <v>0</v>
      </c>
      <c r="R57" s="67">
        <f>VLOOKUP($C57,PalData!$A$2:$BU$139,66,0)</f>
        <v>0</v>
      </c>
      <c r="S57" s="67">
        <f>VLOOKUP($C57,PalData!$A$2:$BU$139,67,0)</f>
        <v>0</v>
      </c>
      <c r="T57" s="68">
        <f>VLOOKUP($C57,PalData!$A$2:$BU$139,43,0)</f>
        <v>5</v>
      </c>
      <c r="U57" s="66">
        <f>VLOOKUP($C57,PalData!$A$2:$BU$139,54,0)</f>
        <v>950</v>
      </c>
      <c r="V57" s="69">
        <f>VLOOKUP($C57,PalData!$A$2:$BU$139,19,0)</f>
        <v>80</v>
      </c>
      <c r="W57" s="69">
        <f>VLOOKUP($C57,PalData!$A$2:$BU$139,20,0)</f>
        <v>130</v>
      </c>
      <c r="X57" s="69">
        <f>VLOOKUP($C57,PalData!$A$2:$BU$139,21,0)</f>
        <v>100</v>
      </c>
      <c r="Y57" s="69">
        <f>VLOOKUP($C57,PalData!$A$2:$BU$139,22,0)</f>
        <v>80</v>
      </c>
      <c r="Z57" s="70">
        <f>VLOOKUP($C57,PalData!$A$2:$BU$139,28,0)</f>
        <v>2400</v>
      </c>
      <c r="AA57" s="71">
        <f t="array" ref="AA57">INDEX(PalData,MATCH(C57,PalNames,0)+1,MATCH("Stamina",PalData_Header,0))</f>
        <v>100</v>
      </c>
      <c r="AB57" s="71">
        <f>VLOOKUP($C57,PalData!$A$2:$BU$139,32,0)</f>
        <v>150</v>
      </c>
      <c r="AC57" s="71">
        <f>VLOOKUP($C57,PalData!$A$2:$BU$139,33,0)</f>
        <v>600</v>
      </c>
      <c r="AD57" s="71">
        <f t="array" ref="AD57">INDEX(PalData,MATCH(C57,PalNames,0)+1,MATCH("RideSprintSpeed",PalData_Header,0))</f>
        <v>800</v>
      </c>
      <c r="AE57" s="71">
        <f t="array" ref="AE57">IF(R57&gt;0, INDEX(PalData,MATCH(C57,PalNames,0)+1,MATCH("TransportSpeed",PalData_Header,0)),)</f>
        <v>0</v>
      </c>
      <c r="AF57" s="76">
        <f>VLOOKUP($C57,PalData!$A$2:$BU$139,26,0)</f>
        <v>1</v>
      </c>
      <c r="AG57" s="73">
        <f t="array" ref="AG57">INDEX(PalData,MATCH(C57,PalNames,0)+1,MATCH("MaleProbability",PalData_Header,0))</f>
        <v>50</v>
      </c>
    </row>
    <row r="58" spans="1:33" ht="26.25" customHeight="1" x14ac:dyDescent="0.2">
      <c r="A58" s="74">
        <f>VLOOKUP($C58,PalData!$A$2:$BU$139,9,0)</f>
        <v>47</v>
      </c>
      <c r="B58" s="75">
        <f t="array" ref="B58">INDEX(PalData,MATCH(C58,PalNames,0)+1,MATCH("ZukanIndexSuffix",PalData_Header,0))</f>
        <v>0</v>
      </c>
      <c r="C58" s="63" t="s">
        <v>112</v>
      </c>
      <c r="D58" s="64">
        <f t="array" ref="D58">IFERROR(INDEX(PalData,MATCH(C58,PalNames,0)+1,MATCH("Image",PalData_Header,0)),)</f>
        <v>0</v>
      </c>
      <c r="E58" s="65" t="str">
        <f ca="1">IFERROR(__xludf.DUMMYFUNCTION("SPLIT(VLOOKUP($C58,PalData!$A$2:$BU$139,13,0),""EPalElementType::"",0,1)"),"Normal")</f>
        <v>Normal</v>
      </c>
      <c r="F58" s="65" t="str">
        <f ca="1">IFERROR(__xludf.DUMMYFUNCTION("if(SPLIT(VLOOKUP($C58,PalData!$A$2:$BU$139,14,0),""EPalElementType::"",0,1)=""None"","""",SPLIT(VLOOKUP($C58,PalData!$A$2:$BU$139,14,0),""EPalElementType::"",0,1))"),"")</f>
        <v/>
      </c>
      <c r="G58" s="66" t="str">
        <f>IF(VLOOKUP($C58,PalData!$A$2:$BU$139,48,0),"🌜","")</f>
        <v/>
      </c>
      <c r="H58" s="67">
        <f>VLOOKUP($C58,PalData!$A$2:$BU$139,55,0)</f>
        <v>0</v>
      </c>
      <c r="I58" s="67">
        <f>VLOOKUP($C58,PalData!$A$2:$BU$139,56,0)</f>
        <v>0</v>
      </c>
      <c r="J58" s="67">
        <f>VLOOKUP($C58,PalData!$A$2:$BU$139,57,0)</f>
        <v>0</v>
      </c>
      <c r="K58" s="67">
        <f>VLOOKUP($C58,PalData!$A$2:$BU$139,58,0)</f>
        <v>0</v>
      </c>
      <c r="L58" s="67">
        <f>VLOOKUP($C58,PalData!$A$2:$BU$139,59,0)</f>
        <v>0</v>
      </c>
      <c r="M58" s="67">
        <f>VLOOKUP($C58,PalData!$A$2:$BU$139,60,0)</f>
        <v>2</v>
      </c>
      <c r="N58" s="67">
        <f>VLOOKUP($C58,PalData!$A$2:$BU$139,61,0)</f>
        <v>0</v>
      </c>
      <c r="O58" s="67">
        <f>VLOOKUP($C58,PalData!$A$2:$BU$139,62,0)</f>
        <v>0</v>
      </c>
      <c r="P58" s="67">
        <f>VLOOKUP($C58,PalData!$A$2:$BU$139,64,0)</f>
        <v>0</v>
      </c>
      <c r="Q58" s="67">
        <f>VLOOKUP($C58,PalData!$A$2:$BU$139,65,0)</f>
        <v>0</v>
      </c>
      <c r="R58" s="67">
        <f>VLOOKUP($C58,PalData!$A$2:$BU$139,66,0)</f>
        <v>0</v>
      </c>
      <c r="S58" s="67">
        <f>VLOOKUP($C58,PalData!$A$2:$BU$139,67,0)</f>
        <v>0</v>
      </c>
      <c r="T58" s="68">
        <f>VLOOKUP($C58,PalData!$A$2:$BU$139,43,0)</f>
        <v>4</v>
      </c>
      <c r="U58" s="66">
        <f>VLOOKUP($C58,PalData!$A$2:$BU$139,54,0)</f>
        <v>1030</v>
      </c>
      <c r="V58" s="69">
        <f>VLOOKUP($C58,PalData!$A$2:$BU$139,19,0)</f>
        <v>75</v>
      </c>
      <c r="W58" s="69">
        <f>VLOOKUP($C58,PalData!$A$2:$BU$139,20,0)</f>
        <v>120</v>
      </c>
      <c r="X58" s="69">
        <f>VLOOKUP($C58,PalData!$A$2:$BU$139,21,0)</f>
        <v>85</v>
      </c>
      <c r="Y58" s="69">
        <f>VLOOKUP($C58,PalData!$A$2:$BU$139,22,0)</f>
        <v>60</v>
      </c>
      <c r="Z58" s="70">
        <f>VLOOKUP($C58,PalData!$A$2:$BU$139,28,0)</f>
        <v>2010</v>
      </c>
      <c r="AA58" s="71">
        <f t="array" ref="AA58">INDEX(PalData,MATCH(C58,PalNames,0)+1,MATCH("Stamina",PalData_Header,0))</f>
        <v>100</v>
      </c>
      <c r="AB58" s="71">
        <f>VLOOKUP($C58,PalData!$A$2:$BU$139,32,0)</f>
        <v>200</v>
      </c>
      <c r="AC58" s="71">
        <f>VLOOKUP($C58,PalData!$A$2:$BU$139,33,0)</f>
        <v>600</v>
      </c>
      <c r="AD58" s="71">
        <f t="array" ref="AD58">INDEX(PalData,MATCH(C58,PalNames,0)+1,MATCH("RideSprintSpeed",PalData_Header,0))</f>
        <v>700</v>
      </c>
      <c r="AE58" s="71">
        <f t="array" ref="AE58">IF(R58&gt;0, INDEX(PalData,MATCH(C58,PalNames,0)+1,MATCH("TransportSpeed",PalData_Header,0)),)</f>
        <v>0</v>
      </c>
      <c r="AF58" s="76">
        <f>VLOOKUP($C58,PalData!$A$2:$BU$139,26,0)</f>
        <v>1</v>
      </c>
      <c r="AG58" s="73">
        <f t="array" ref="AG58">INDEX(PalData,MATCH(C58,PalNames,0)+1,MATCH("MaleProbability",PalData_Header,0))</f>
        <v>50</v>
      </c>
    </row>
    <row r="59" spans="1:33" ht="26.25" customHeight="1" x14ac:dyDescent="0.2">
      <c r="A59" s="74">
        <f>VLOOKUP($C59,PalData!$A$2:$BU$139,9,0)</f>
        <v>48</v>
      </c>
      <c r="B59" s="75">
        <f t="array" ref="B59">INDEX(PalData,MATCH(C59,PalNames,0)+1,MATCH("ZukanIndexSuffix",PalData_Header,0))</f>
        <v>0</v>
      </c>
      <c r="C59" s="63" t="s">
        <v>113</v>
      </c>
      <c r="D59" s="64">
        <f t="array" ref="D59">IFERROR(INDEX(PalData,MATCH(C59,PalNames,0)+1,MATCH("Image",PalData_Header,0)),)</f>
        <v>0</v>
      </c>
      <c r="E59" s="65" t="str">
        <f ca="1">IFERROR(__xludf.DUMMYFUNCTION("SPLIT(VLOOKUP($C59,PalData!$A$2:$BU$139,13,0),""EPalElementType::"",0,1)"),"Leaf")</f>
        <v>Leaf</v>
      </c>
      <c r="F59" s="65" t="str">
        <f ca="1">IFERROR(__xludf.DUMMYFUNCTION("if(SPLIT(VLOOKUP($C59,PalData!$A$2:$BU$139,14,0),""EPalElementType::"",0,1)=""None"","""",SPLIT(VLOOKUP($C59,PalData!$A$2:$BU$139,14,0),""EPalElementType::"",0,1))"),"")</f>
        <v/>
      </c>
      <c r="G59" s="66" t="str">
        <f>IF(VLOOKUP($C59,PalData!$A$2:$BU$139,48,0),"🌜","")</f>
        <v/>
      </c>
      <c r="H59" s="67">
        <f>VLOOKUP($C59,PalData!$A$2:$BU$139,55,0)</f>
        <v>0</v>
      </c>
      <c r="I59" s="67">
        <f>VLOOKUP($C59,PalData!$A$2:$BU$139,56,0)</f>
        <v>0</v>
      </c>
      <c r="J59" s="67">
        <f>VLOOKUP($C59,PalData!$A$2:$BU$139,57,0)</f>
        <v>1</v>
      </c>
      <c r="K59" s="67">
        <f>VLOOKUP($C59,PalData!$A$2:$BU$139,58,0)</f>
        <v>0</v>
      </c>
      <c r="L59" s="67">
        <f>VLOOKUP($C59,PalData!$A$2:$BU$139,59,0)</f>
        <v>2</v>
      </c>
      <c r="M59" s="67">
        <f>VLOOKUP($C59,PalData!$A$2:$BU$139,60,0)</f>
        <v>2</v>
      </c>
      <c r="N59" s="67">
        <f>VLOOKUP($C59,PalData!$A$2:$BU$139,61,0)</f>
        <v>1</v>
      </c>
      <c r="O59" s="67">
        <f>VLOOKUP($C59,PalData!$A$2:$BU$139,62,0)</f>
        <v>0</v>
      </c>
      <c r="P59" s="67">
        <f>VLOOKUP($C59,PalData!$A$2:$BU$139,64,0)</f>
        <v>1</v>
      </c>
      <c r="Q59" s="67">
        <f>VLOOKUP($C59,PalData!$A$2:$BU$139,65,0)</f>
        <v>0</v>
      </c>
      <c r="R59" s="67">
        <f>VLOOKUP($C59,PalData!$A$2:$BU$139,66,0)</f>
        <v>2</v>
      </c>
      <c r="S59" s="67">
        <f>VLOOKUP($C59,PalData!$A$2:$BU$139,67,0)</f>
        <v>0</v>
      </c>
      <c r="T59" s="68">
        <f>VLOOKUP($C59,PalData!$A$2:$BU$139,43,0)</f>
        <v>3</v>
      </c>
      <c r="U59" s="66">
        <f>VLOOKUP($C59,PalData!$A$2:$BU$139,54,0)</f>
        <v>1020</v>
      </c>
      <c r="V59" s="69">
        <f>VLOOKUP($C59,PalData!$A$2:$BU$139,19,0)</f>
        <v>90</v>
      </c>
      <c r="W59" s="69">
        <f>VLOOKUP($C59,PalData!$A$2:$BU$139,20,0)</f>
        <v>100</v>
      </c>
      <c r="X59" s="69">
        <f>VLOOKUP($C59,PalData!$A$2:$BU$139,21,0)</f>
        <v>105</v>
      </c>
      <c r="Y59" s="69">
        <f>VLOOKUP($C59,PalData!$A$2:$BU$139,22,0)</f>
        <v>80</v>
      </c>
      <c r="Z59" s="70">
        <f>VLOOKUP($C59,PalData!$A$2:$BU$139,28,0)</f>
        <v>2050</v>
      </c>
      <c r="AA59" s="71">
        <f t="array" ref="AA59">INDEX(PalData,MATCH(C59,PalNames,0)+1,MATCH("Stamina",PalData_Header,0))</f>
        <v>100</v>
      </c>
      <c r="AB59" s="71">
        <f>VLOOKUP($C59,PalData!$A$2:$BU$139,32,0)</f>
        <v>100</v>
      </c>
      <c r="AC59" s="71">
        <f>VLOOKUP($C59,PalData!$A$2:$BU$139,33,0)</f>
        <v>600</v>
      </c>
      <c r="AD59" s="71">
        <f t="array" ref="AD59">INDEX(PalData,MATCH(C59,PalNames,0)+1,MATCH("RideSprintSpeed",PalData_Header,0))</f>
        <v>750</v>
      </c>
      <c r="AE59" s="71">
        <f t="array" ref="AE59">IF(R59&gt;0, INDEX(PalData,MATCH(C59,PalNames,0)+1,MATCH("TransportSpeed",PalData_Header,0)),)</f>
        <v>400</v>
      </c>
      <c r="AF59" s="76">
        <f>VLOOKUP($C59,PalData!$A$2:$BU$139,26,0)</f>
        <v>1</v>
      </c>
      <c r="AG59" s="73">
        <f t="array" ref="AG59">INDEX(PalData,MATCH(C59,PalNames,0)+1,MATCH("MaleProbability",PalData_Header,0))</f>
        <v>50</v>
      </c>
    </row>
    <row r="60" spans="1:33" ht="26.25" customHeight="1" x14ac:dyDescent="0.2">
      <c r="A60" s="74">
        <f>VLOOKUP($C60,PalData!$A$2:$BU$139,9,0)</f>
        <v>48</v>
      </c>
      <c r="B60" s="75" t="str">
        <f t="array" ref="B60">INDEX(PalData,MATCH(C60,PalNames,0)+1,MATCH("ZukanIndexSuffix",PalData_Header,0))</f>
        <v>B</v>
      </c>
      <c r="C60" s="63" t="s">
        <v>114</v>
      </c>
      <c r="D60" s="64">
        <f t="array" ref="D60">IFERROR(INDEX(PalData,MATCH(C60,PalNames,0)+1,MATCH("Image",PalData_Header,0)),)</f>
        <v>0</v>
      </c>
      <c r="E60" s="65" t="str">
        <f ca="1">IFERROR(__xludf.DUMMYFUNCTION("SPLIT(VLOOKUP($C60,PalData!$A$2:$BU$139,13,0),""EPalElementType::"",0,1)"),"Leaf")</f>
        <v>Leaf</v>
      </c>
      <c r="F60" s="65" t="str">
        <f ca="1">IFERROR(__xludf.DUMMYFUNCTION("if(SPLIT(VLOOKUP($C60,PalData!$A$2:$BU$139,14,0),""EPalElementType::"",0,1)=""None"","""",SPLIT(VLOOKUP($C60,PalData!$A$2:$BU$139,14,0),""EPalElementType::"",0,1))"),"Earth")</f>
        <v>Earth</v>
      </c>
      <c r="G60" s="66" t="str">
        <f>IF(VLOOKUP($C60,PalData!$A$2:$BU$139,48,0),"🌜","")</f>
        <v/>
      </c>
      <c r="H60" s="67">
        <f>VLOOKUP($C60,PalData!$A$2:$BU$139,55,0)</f>
        <v>0</v>
      </c>
      <c r="I60" s="67">
        <f>VLOOKUP($C60,PalData!$A$2:$BU$139,56,0)</f>
        <v>0</v>
      </c>
      <c r="J60" s="67">
        <f>VLOOKUP($C60,PalData!$A$2:$BU$139,57,0)</f>
        <v>0</v>
      </c>
      <c r="K60" s="67">
        <f>VLOOKUP($C60,PalData!$A$2:$BU$139,58,0)</f>
        <v>0</v>
      </c>
      <c r="L60" s="67">
        <f>VLOOKUP($C60,PalData!$A$2:$BU$139,59,0)</f>
        <v>2</v>
      </c>
      <c r="M60" s="67">
        <f>VLOOKUP($C60,PalData!$A$2:$BU$139,60,0)</f>
        <v>2</v>
      </c>
      <c r="N60" s="67">
        <f>VLOOKUP($C60,PalData!$A$2:$BU$139,61,0)</f>
        <v>1</v>
      </c>
      <c r="O60" s="67">
        <f>VLOOKUP($C60,PalData!$A$2:$BU$139,62,0)</f>
        <v>0</v>
      </c>
      <c r="P60" s="67">
        <f>VLOOKUP($C60,PalData!$A$2:$BU$139,64,0)</f>
        <v>1</v>
      </c>
      <c r="Q60" s="67">
        <f>VLOOKUP($C60,PalData!$A$2:$BU$139,65,0)</f>
        <v>0</v>
      </c>
      <c r="R60" s="67">
        <f>VLOOKUP($C60,PalData!$A$2:$BU$139,66,0)</f>
        <v>2</v>
      </c>
      <c r="S60" s="67">
        <f>VLOOKUP($C60,PalData!$A$2:$BU$139,67,0)</f>
        <v>0</v>
      </c>
      <c r="T60" s="68">
        <f>VLOOKUP($C60,PalData!$A$2:$BU$139,43,0)</f>
        <v>3</v>
      </c>
      <c r="U60" s="66">
        <f>VLOOKUP($C60,PalData!$A$2:$BU$139,54,0)</f>
        <v>1000</v>
      </c>
      <c r="V60" s="69">
        <f>VLOOKUP($C60,PalData!$A$2:$BU$139,19,0)</f>
        <v>90</v>
      </c>
      <c r="W60" s="69">
        <f>VLOOKUP($C60,PalData!$A$2:$BU$139,20,0)</f>
        <v>100</v>
      </c>
      <c r="X60" s="69">
        <f>VLOOKUP($C60,PalData!$A$2:$BU$139,21,0)</f>
        <v>105</v>
      </c>
      <c r="Y60" s="69">
        <f>VLOOKUP($C60,PalData!$A$2:$BU$139,22,0)</f>
        <v>80</v>
      </c>
      <c r="Z60" s="70">
        <f>VLOOKUP($C60,PalData!$A$2:$BU$139,28,0)</f>
        <v>2150</v>
      </c>
      <c r="AA60" s="71">
        <f t="array" ref="AA60">INDEX(PalData,MATCH(C60,PalNames,0)+1,MATCH("Stamina",PalData_Header,0))</f>
        <v>100</v>
      </c>
      <c r="AB60" s="71">
        <f>VLOOKUP($C60,PalData!$A$2:$BU$139,32,0)</f>
        <v>100</v>
      </c>
      <c r="AC60" s="71">
        <f>VLOOKUP($C60,PalData!$A$2:$BU$139,33,0)</f>
        <v>600</v>
      </c>
      <c r="AD60" s="71">
        <f t="array" ref="AD60">INDEX(PalData,MATCH(C60,PalNames,0)+1,MATCH("RideSprintSpeed",PalData_Header,0))</f>
        <v>750</v>
      </c>
      <c r="AE60" s="71">
        <f t="array" ref="AE60">IF(R60&gt;0, INDEX(PalData,MATCH(C60,PalNames,0)+1,MATCH("TransportSpeed",PalData_Header,0)),)</f>
        <v>400</v>
      </c>
      <c r="AF60" s="76">
        <f>VLOOKUP($C60,PalData!$A$2:$BU$139,26,0)</f>
        <v>1</v>
      </c>
      <c r="AG60" s="73">
        <f t="array" ref="AG60">INDEX(PalData,MATCH(C60,PalNames,0)+1,MATCH("MaleProbability",PalData_Header,0))</f>
        <v>50</v>
      </c>
    </row>
    <row r="61" spans="1:33" ht="26.25" customHeight="1" x14ac:dyDescent="0.2">
      <c r="A61" s="74">
        <f>VLOOKUP($C61,PalData!$A$2:$BU$139,9,0)</f>
        <v>49</v>
      </c>
      <c r="B61" s="75">
        <f t="array" ref="B61">INDEX(PalData,MATCH(C61,PalNames,0)+1,MATCH("ZukanIndexSuffix",PalData_Header,0))</f>
        <v>0</v>
      </c>
      <c r="C61" s="63" t="s">
        <v>115</v>
      </c>
      <c r="D61" s="64">
        <f t="array" ref="D61">IFERROR(INDEX(PalData,MATCH(C61,PalNames,0)+1,MATCH("Image",PalData_Header,0)),)</f>
        <v>0</v>
      </c>
      <c r="E61" s="65" t="str">
        <f ca="1">IFERROR(__xludf.DUMMYFUNCTION("SPLIT(VLOOKUP($C61,PalData!$A$2:$BU$139,13,0),""EPalElementType::"",0,1)"),"Normal")</f>
        <v>Normal</v>
      </c>
      <c r="F61" s="65" t="str">
        <f ca="1">IFERROR(__xludf.DUMMYFUNCTION("if(SPLIT(VLOOKUP($C61,PalData!$A$2:$BU$139,14,0),""EPalElementType::"",0,1)=""None"","""",SPLIT(VLOOKUP($C61,PalData!$A$2:$BU$139,14,0),""EPalElementType::"",0,1))"),"")</f>
        <v/>
      </c>
      <c r="G61" s="66" t="str">
        <f>IF(VLOOKUP($C61,PalData!$A$2:$BU$139,48,0),"🌜","")</f>
        <v/>
      </c>
      <c r="H61" s="67">
        <f>VLOOKUP($C61,PalData!$A$2:$BU$139,55,0)</f>
        <v>0</v>
      </c>
      <c r="I61" s="67">
        <f>VLOOKUP($C61,PalData!$A$2:$BU$139,56,0)</f>
        <v>0</v>
      </c>
      <c r="J61" s="67">
        <f>VLOOKUP($C61,PalData!$A$2:$BU$139,57,0)</f>
        <v>0</v>
      </c>
      <c r="K61" s="67">
        <f>VLOOKUP($C61,PalData!$A$2:$BU$139,58,0)</f>
        <v>0</v>
      </c>
      <c r="L61" s="67">
        <f>VLOOKUP($C61,PalData!$A$2:$BU$139,59,0)</f>
        <v>1</v>
      </c>
      <c r="M61" s="67">
        <f>VLOOKUP($C61,PalData!$A$2:$BU$139,60,0)</f>
        <v>0</v>
      </c>
      <c r="N61" s="67">
        <f>VLOOKUP($C61,PalData!$A$2:$BU$139,61,0)</f>
        <v>2</v>
      </c>
      <c r="O61" s="67">
        <f>VLOOKUP($C61,PalData!$A$2:$BU$139,62,0)</f>
        <v>0</v>
      </c>
      <c r="P61" s="67">
        <f>VLOOKUP($C61,PalData!$A$2:$BU$139,64,0)</f>
        <v>0</v>
      </c>
      <c r="Q61" s="67">
        <f>VLOOKUP($C61,PalData!$A$2:$BU$139,65,0)</f>
        <v>0</v>
      </c>
      <c r="R61" s="67">
        <f>VLOOKUP($C61,PalData!$A$2:$BU$139,66,0)</f>
        <v>3</v>
      </c>
      <c r="S61" s="67">
        <f>VLOOKUP($C61,PalData!$A$2:$BU$139,67,0)</f>
        <v>0</v>
      </c>
      <c r="T61" s="68">
        <f>VLOOKUP($C61,PalData!$A$2:$BU$139,43,0)</f>
        <v>3</v>
      </c>
      <c r="U61" s="66">
        <f>VLOOKUP($C61,PalData!$A$2:$BU$139,54,0)</f>
        <v>1040</v>
      </c>
      <c r="V61" s="69">
        <f>VLOOKUP($C61,PalData!$A$2:$BU$139,19,0)</f>
        <v>90</v>
      </c>
      <c r="W61" s="69">
        <f>VLOOKUP($C61,PalData!$A$2:$BU$139,20,0)</f>
        <v>110</v>
      </c>
      <c r="X61" s="69">
        <f>VLOOKUP($C61,PalData!$A$2:$BU$139,21,0)</f>
        <v>95</v>
      </c>
      <c r="Y61" s="69">
        <f>VLOOKUP($C61,PalData!$A$2:$BU$139,22,0)</f>
        <v>90</v>
      </c>
      <c r="Z61" s="70">
        <f>VLOOKUP($C61,PalData!$A$2:$BU$139,28,0)</f>
        <v>2010</v>
      </c>
      <c r="AA61" s="71">
        <f t="array" ref="AA61">INDEX(PalData,MATCH(C61,PalNames,0)+1,MATCH("Stamina",PalData_Header,0))</f>
        <v>100</v>
      </c>
      <c r="AB61" s="71">
        <f>VLOOKUP($C61,PalData!$A$2:$BU$139,32,0)</f>
        <v>100</v>
      </c>
      <c r="AC61" s="71">
        <f>VLOOKUP($C61,PalData!$A$2:$BU$139,33,0)</f>
        <v>550</v>
      </c>
      <c r="AD61" s="71">
        <f t="array" ref="AD61">INDEX(PalData,MATCH(C61,PalNames,0)+1,MATCH("RideSprintSpeed",PalData_Header,0))</f>
        <v>720</v>
      </c>
      <c r="AE61" s="71">
        <f t="array" ref="AE61">IF(R61&gt;0, INDEX(PalData,MATCH(C61,PalNames,0)+1,MATCH("TransportSpeed",PalData_Header,0)),)</f>
        <v>250</v>
      </c>
      <c r="AF61" s="76">
        <f>VLOOKUP($C61,PalData!$A$2:$BU$139,26,0)</f>
        <v>1</v>
      </c>
      <c r="AG61" s="73">
        <f t="array" ref="AG61">INDEX(PalData,MATCH(C61,PalNames,0)+1,MATCH("MaleProbability",PalData_Header,0))</f>
        <v>50</v>
      </c>
    </row>
    <row r="62" spans="1:33" ht="26.25" customHeight="1" x14ac:dyDescent="0.2">
      <c r="A62" s="74">
        <f>VLOOKUP($C62,PalData!$A$2:$BU$139,9,0)</f>
        <v>50</v>
      </c>
      <c r="B62" s="75">
        <f t="array" ref="B62">INDEX(PalData,MATCH(C62,PalNames,0)+1,MATCH("ZukanIndexSuffix",PalData_Header,0))</f>
        <v>0</v>
      </c>
      <c r="C62" s="63" t="s">
        <v>116</v>
      </c>
      <c r="D62" s="64">
        <f t="array" ref="D62">IFERROR(INDEX(PalData,MATCH(C62,PalNames,0)+1,MATCH("Image",PalData_Header,0)),)</f>
        <v>0</v>
      </c>
      <c r="E62" s="65" t="str">
        <f ca="1">IFERROR(__xludf.DUMMYFUNCTION("SPLIT(VLOOKUP($C62,PalData!$A$2:$BU$139,13,0),""EPalElementType::"",0,1)"),"Leaf")</f>
        <v>Leaf</v>
      </c>
      <c r="F62" s="65" t="str">
        <f ca="1">IFERROR(__xludf.DUMMYFUNCTION("if(SPLIT(VLOOKUP($C62,PalData!$A$2:$BU$139,14,0),""EPalElementType::"",0,1)=""None"","""",SPLIT(VLOOKUP($C62,PalData!$A$2:$BU$139,14,0),""EPalElementType::"",0,1))"),"")</f>
        <v/>
      </c>
      <c r="G62" s="66" t="str">
        <f>IF(VLOOKUP($C62,PalData!$A$2:$BU$139,48,0),"🌜","")</f>
        <v/>
      </c>
      <c r="H62" s="67">
        <f>VLOOKUP($C62,PalData!$A$2:$BU$139,55,0)</f>
        <v>0</v>
      </c>
      <c r="I62" s="67">
        <f>VLOOKUP($C62,PalData!$A$2:$BU$139,56,0)</f>
        <v>0</v>
      </c>
      <c r="J62" s="67">
        <f>VLOOKUP($C62,PalData!$A$2:$BU$139,57,0)</f>
        <v>1</v>
      </c>
      <c r="K62" s="67">
        <f>VLOOKUP($C62,PalData!$A$2:$BU$139,58,0)</f>
        <v>0</v>
      </c>
      <c r="L62" s="67">
        <f>VLOOKUP($C62,PalData!$A$2:$BU$139,59,0)</f>
        <v>1</v>
      </c>
      <c r="M62" s="67">
        <f>VLOOKUP($C62,PalData!$A$2:$BU$139,60,0)</f>
        <v>1</v>
      </c>
      <c r="N62" s="67">
        <f>VLOOKUP($C62,PalData!$A$2:$BU$139,61,0)</f>
        <v>1</v>
      </c>
      <c r="O62" s="67">
        <f>VLOOKUP($C62,PalData!$A$2:$BU$139,62,0)</f>
        <v>0</v>
      </c>
      <c r="P62" s="67">
        <f>VLOOKUP($C62,PalData!$A$2:$BU$139,64,0)</f>
        <v>1</v>
      </c>
      <c r="Q62" s="67">
        <f>VLOOKUP($C62,PalData!$A$2:$BU$139,65,0)</f>
        <v>0</v>
      </c>
      <c r="R62" s="67">
        <f>VLOOKUP($C62,PalData!$A$2:$BU$139,66,0)</f>
        <v>2</v>
      </c>
      <c r="S62" s="67">
        <f>VLOOKUP($C62,PalData!$A$2:$BU$139,67,0)</f>
        <v>1</v>
      </c>
      <c r="T62" s="68">
        <f>VLOOKUP($C62,PalData!$A$2:$BU$139,43,0)</f>
        <v>3</v>
      </c>
      <c r="U62" s="66">
        <f>VLOOKUP($C62,PalData!$A$2:$BU$139,54,0)</f>
        <v>1070</v>
      </c>
      <c r="V62" s="69">
        <f>VLOOKUP($C62,PalData!$A$2:$BU$139,19,0)</f>
        <v>80</v>
      </c>
      <c r="W62" s="69">
        <f>VLOOKUP($C62,PalData!$A$2:$BU$139,20,0)</f>
        <v>100</v>
      </c>
      <c r="X62" s="69">
        <f>VLOOKUP($C62,PalData!$A$2:$BU$139,21,0)</f>
        <v>90</v>
      </c>
      <c r="Y62" s="69">
        <f>VLOOKUP($C62,PalData!$A$2:$BU$139,22,0)</f>
        <v>90</v>
      </c>
      <c r="Z62" s="70">
        <f>VLOOKUP($C62,PalData!$A$2:$BU$139,28,0)</f>
        <v>1880</v>
      </c>
      <c r="AA62" s="71">
        <f t="array" ref="AA62">INDEX(PalData,MATCH(C62,PalNames,0)+1,MATCH("Stamina",PalData_Header,0))</f>
        <v>100</v>
      </c>
      <c r="AB62" s="71">
        <f>VLOOKUP($C62,PalData!$A$2:$BU$139,32,0)</f>
        <v>250</v>
      </c>
      <c r="AC62" s="71">
        <f>VLOOKUP($C62,PalData!$A$2:$BU$139,33,0)</f>
        <v>450</v>
      </c>
      <c r="AD62" s="71">
        <f t="array" ref="AD62">INDEX(PalData,MATCH(C62,PalNames,0)+1,MATCH("RideSprintSpeed",PalData_Header,0))</f>
        <v>550</v>
      </c>
      <c r="AE62" s="71">
        <f t="array" ref="AE62">IF(R62&gt;0, INDEX(PalData,MATCH(C62,PalNames,0)+1,MATCH("TransportSpeed",PalData_Header,0)),)</f>
        <v>350</v>
      </c>
      <c r="AF62" s="76">
        <f>VLOOKUP($C62,PalData!$A$2:$BU$139,26,0)</f>
        <v>1</v>
      </c>
      <c r="AG62" s="73">
        <f t="array" ref="AG62">INDEX(PalData,MATCH(C62,PalNames,0)+1,MATCH("MaleProbability",PalData_Header,0))</f>
        <v>10</v>
      </c>
    </row>
    <row r="63" spans="1:33" ht="26.25" customHeight="1" x14ac:dyDescent="0.2">
      <c r="A63" s="74">
        <f>VLOOKUP($C63,PalData!$A$2:$BU$139,9,0)</f>
        <v>51</v>
      </c>
      <c r="B63" s="75">
        <f t="array" ref="B63">INDEX(PalData,MATCH(C63,PalNames,0)+1,MATCH("ZukanIndexSuffix",PalData_Header,0))</f>
        <v>0</v>
      </c>
      <c r="C63" s="63" t="s">
        <v>10</v>
      </c>
      <c r="D63" s="64">
        <f t="array" ref="D63">IFERROR(INDEX(PalData,MATCH(C63,PalNames,0)+1,MATCH("Image",PalData_Header,0)),)</f>
        <v>0</v>
      </c>
      <c r="E63" s="65" t="str">
        <f ca="1">IFERROR(__xludf.DUMMYFUNCTION("SPLIT(VLOOKUP($C63,PalData!$A$2:$BU$139,13,0),""EPalElementType::"",0,1)"),"Leaf")</f>
        <v>Leaf</v>
      </c>
      <c r="F63" s="65" t="str">
        <f ca="1">IFERROR(__xludf.DUMMYFUNCTION("if(SPLIT(VLOOKUP($C63,PalData!$A$2:$BU$139,14,0),""EPalElementType::"",0,1)=""None"","""",SPLIT(VLOOKUP($C63,PalData!$A$2:$BU$139,14,0),""EPalElementType::"",0,1))"),"")</f>
        <v/>
      </c>
      <c r="G63" s="66" t="str">
        <f>IF(VLOOKUP($C63,PalData!$A$2:$BU$139,48,0),"🌜","")</f>
        <v/>
      </c>
      <c r="H63" s="67">
        <f>VLOOKUP($C63,PalData!$A$2:$BU$139,55,0)</f>
        <v>0</v>
      </c>
      <c r="I63" s="67">
        <f>VLOOKUP($C63,PalData!$A$2:$BU$139,56,0)</f>
        <v>0</v>
      </c>
      <c r="J63" s="67">
        <f>VLOOKUP($C63,PalData!$A$2:$BU$139,57,0)</f>
        <v>2</v>
      </c>
      <c r="K63" s="67">
        <f>VLOOKUP($C63,PalData!$A$2:$BU$139,58,0)</f>
        <v>0</v>
      </c>
      <c r="L63" s="67">
        <f>VLOOKUP($C63,PalData!$A$2:$BU$139,59,0)</f>
        <v>2</v>
      </c>
      <c r="M63" s="67">
        <f>VLOOKUP($C63,PalData!$A$2:$BU$139,60,0)</f>
        <v>2</v>
      </c>
      <c r="N63" s="67">
        <f>VLOOKUP($C63,PalData!$A$2:$BU$139,61,0)</f>
        <v>1</v>
      </c>
      <c r="O63" s="67">
        <f>VLOOKUP($C63,PalData!$A$2:$BU$139,62,0)</f>
        <v>0</v>
      </c>
      <c r="P63" s="67">
        <f>VLOOKUP($C63,PalData!$A$2:$BU$139,64,0)</f>
        <v>2</v>
      </c>
      <c r="Q63" s="67">
        <f>VLOOKUP($C63,PalData!$A$2:$BU$139,65,0)</f>
        <v>0</v>
      </c>
      <c r="R63" s="67">
        <f>VLOOKUP($C63,PalData!$A$2:$BU$139,66,0)</f>
        <v>0</v>
      </c>
      <c r="S63" s="67">
        <f>VLOOKUP($C63,PalData!$A$2:$BU$139,67,0)</f>
        <v>0</v>
      </c>
      <c r="T63" s="68">
        <f>VLOOKUP($C63,PalData!$A$2:$BU$139,43,0)</f>
        <v>7</v>
      </c>
      <c r="U63" s="66">
        <f>VLOOKUP($C63,PalData!$A$2:$BU$139,54,0)</f>
        <v>330</v>
      </c>
      <c r="V63" s="69">
        <f>VLOOKUP($C63,PalData!$A$2:$BU$139,19,0)</f>
        <v>90</v>
      </c>
      <c r="W63" s="69">
        <f>VLOOKUP($C63,PalData!$A$2:$BU$139,20,0)</f>
        <v>100</v>
      </c>
      <c r="X63" s="69">
        <f>VLOOKUP($C63,PalData!$A$2:$BU$139,21,0)</f>
        <v>105</v>
      </c>
      <c r="Y63" s="69">
        <f>VLOOKUP($C63,PalData!$A$2:$BU$139,22,0)</f>
        <v>100</v>
      </c>
      <c r="Z63" s="70">
        <f>VLOOKUP($C63,PalData!$A$2:$BU$139,28,0)</f>
        <v>6830</v>
      </c>
      <c r="AA63" s="71">
        <f t="array" ref="AA63">INDEX(PalData,MATCH(C63,PalNames,0)+1,MATCH("Stamina",PalData_Header,0))</f>
        <v>100</v>
      </c>
      <c r="AB63" s="71">
        <f>VLOOKUP($C63,PalData!$A$2:$BU$139,32,0)</f>
        <v>250</v>
      </c>
      <c r="AC63" s="71">
        <f>VLOOKUP($C63,PalData!$A$2:$BU$139,33,0)</f>
        <v>450</v>
      </c>
      <c r="AD63" s="71">
        <f t="array" ref="AD63">INDEX(PalData,MATCH(C63,PalNames,0)+1,MATCH("RideSprintSpeed",PalData_Header,0))</f>
        <v>550</v>
      </c>
      <c r="AE63" s="71">
        <f t="array" ref="AE63">IF(R63&gt;0, INDEX(PalData,MATCH(C63,PalNames,0)+1,MATCH("TransportSpeed",PalData_Header,0)),)</f>
        <v>0</v>
      </c>
      <c r="AF63" s="76">
        <f>VLOOKUP($C63,PalData!$A$2:$BU$139,26,0)</f>
        <v>1</v>
      </c>
      <c r="AG63" s="73">
        <f t="array" ref="AG63">INDEX(PalData,MATCH(C63,PalNames,0)+1,MATCH("MaleProbability",PalData_Header,0))</f>
        <v>10</v>
      </c>
    </row>
    <row r="64" spans="1:33" ht="26.25" customHeight="1" x14ac:dyDescent="0.2">
      <c r="A64" s="74">
        <f>VLOOKUP($C64,PalData!$A$2:$BU$139,9,0)</f>
        <v>52</v>
      </c>
      <c r="B64" s="75">
        <f t="array" ref="B64">INDEX(PalData,MATCH(C64,PalNames,0)+1,MATCH("ZukanIndexSuffix",PalData_Header,0))</f>
        <v>0</v>
      </c>
      <c r="C64" s="63" t="s">
        <v>29</v>
      </c>
      <c r="D64" s="64">
        <f t="array" ref="D64">IFERROR(INDEX(PalData,MATCH(C64,PalNames,0)+1,MATCH("Image",PalData_Header,0)),)</f>
        <v>0</v>
      </c>
      <c r="E64" s="65" t="str">
        <f ca="1">IFERROR(__xludf.DUMMYFUNCTION("SPLIT(VLOOKUP($C64,PalData!$A$2:$BU$139,13,0),""EPalElementType::"",0,1)"),"Normal")</f>
        <v>Normal</v>
      </c>
      <c r="F64" s="65" t="str">
        <f ca="1">IFERROR(__xludf.DUMMYFUNCTION("if(SPLIT(VLOOKUP($C64,PalData!$A$2:$BU$139,14,0),""EPalElementType::"",0,1)=""None"","""",SPLIT(VLOOKUP($C64,PalData!$A$2:$BU$139,14,0),""EPalElementType::"",0,1))"),"")</f>
        <v/>
      </c>
      <c r="G64" s="66" t="str">
        <f>IF(VLOOKUP($C64,PalData!$A$2:$BU$139,48,0),"🌜","")</f>
        <v/>
      </c>
      <c r="H64" s="67">
        <f>VLOOKUP($C64,PalData!$A$2:$BU$139,55,0)</f>
        <v>0</v>
      </c>
      <c r="I64" s="67">
        <f>VLOOKUP($C64,PalData!$A$2:$BU$139,56,0)</f>
        <v>0</v>
      </c>
      <c r="J64" s="67">
        <f>VLOOKUP($C64,PalData!$A$2:$BU$139,57,0)</f>
        <v>0</v>
      </c>
      <c r="K64" s="67">
        <f>VLOOKUP($C64,PalData!$A$2:$BU$139,58,0)</f>
        <v>0</v>
      </c>
      <c r="L64" s="67">
        <f>VLOOKUP($C64,PalData!$A$2:$BU$139,59,0)</f>
        <v>0</v>
      </c>
      <c r="M64" s="67">
        <f>VLOOKUP($C64,PalData!$A$2:$BU$139,60,0)</f>
        <v>2</v>
      </c>
      <c r="N64" s="67">
        <f>VLOOKUP($C64,PalData!$A$2:$BU$139,61,0)</f>
        <v>0</v>
      </c>
      <c r="O64" s="67">
        <f>VLOOKUP($C64,PalData!$A$2:$BU$139,62,0)</f>
        <v>0</v>
      </c>
      <c r="P64" s="67">
        <f>VLOOKUP($C64,PalData!$A$2:$BU$139,64,0)</f>
        <v>0</v>
      </c>
      <c r="Q64" s="67">
        <f>VLOOKUP($C64,PalData!$A$2:$BU$139,65,0)</f>
        <v>0</v>
      </c>
      <c r="R64" s="67">
        <f>VLOOKUP($C64,PalData!$A$2:$BU$139,66,0)</f>
        <v>0</v>
      </c>
      <c r="S64" s="67">
        <f>VLOOKUP($C64,PalData!$A$2:$BU$139,67,0)</f>
        <v>0</v>
      </c>
      <c r="T64" s="68">
        <f>VLOOKUP($C64,PalData!$A$2:$BU$139,43,0)</f>
        <v>4</v>
      </c>
      <c r="U64" s="66">
        <f>VLOOKUP($C64,PalData!$A$2:$BU$139,54,0)</f>
        <v>510</v>
      </c>
      <c r="V64" s="69">
        <f>VLOOKUP($C64,PalData!$A$2:$BU$139,19,0)</f>
        <v>110</v>
      </c>
      <c r="W64" s="69">
        <f>VLOOKUP($C64,PalData!$A$2:$BU$139,20,0)</f>
        <v>100</v>
      </c>
      <c r="X64" s="69">
        <f>VLOOKUP($C64,PalData!$A$2:$BU$139,21,0)</f>
        <v>80</v>
      </c>
      <c r="Y64" s="69">
        <f>VLOOKUP($C64,PalData!$A$2:$BU$139,22,0)</f>
        <v>80</v>
      </c>
      <c r="Z64" s="70">
        <f>VLOOKUP($C64,PalData!$A$2:$BU$139,28,0)</f>
        <v>5510</v>
      </c>
      <c r="AA64" s="71">
        <f t="array" ref="AA64">INDEX(PalData,MATCH(C64,PalNames,0)+1,MATCH("Stamina",PalData_Header,0))</f>
        <v>100</v>
      </c>
      <c r="AB64" s="71">
        <f>VLOOKUP($C64,PalData!$A$2:$BU$139,32,0)</f>
        <v>64</v>
      </c>
      <c r="AC64" s="71">
        <f>VLOOKUP($C64,PalData!$A$2:$BU$139,33,0)</f>
        <v>600</v>
      </c>
      <c r="AD64" s="71">
        <f t="array" ref="AD64">INDEX(PalData,MATCH(C64,PalNames,0)+1,MATCH("RideSprintSpeed",PalData_Header,0))</f>
        <v>800</v>
      </c>
      <c r="AE64" s="71">
        <f t="array" ref="AE64">IF(R64&gt;0, INDEX(PalData,MATCH(C64,PalNames,0)+1,MATCH("TransportSpeed",PalData_Header,0)),)</f>
        <v>0</v>
      </c>
      <c r="AF64" s="76">
        <f>VLOOKUP($C64,PalData!$A$2:$BU$139,26,0)</f>
        <v>1</v>
      </c>
      <c r="AG64" s="73">
        <f t="array" ref="AG64">INDEX(PalData,MATCH(C64,PalNames,0)+1,MATCH("MaleProbability",PalData_Header,0))</f>
        <v>50</v>
      </c>
    </row>
    <row r="65" spans="1:33" ht="26.25" customHeight="1" x14ac:dyDescent="0.2">
      <c r="A65" s="74">
        <f>VLOOKUP($C65,PalData!$A$2:$BU$139,9,0)</f>
        <v>53</v>
      </c>
      <c r="B65" s="75">
        <f t="array" ref="B65">INDEX(PalData,MATCH(C65,PalNames,0)+1,MATCH("ZukanIndexSuffix",PalData_Header,0))</f>
        <v>0</v>
      </c>
      <c r="C65" s="63" t="s">
        <v>117</v>
      </c>
      <c r="D65" s="64">
        <f t="array" ref="D65">IFERROR(INDEX(PalData,MATCH(C65,PalNames,0)+1,MATCH("Image",PalData_Header,0)),)</f>
        <v>0</v>
      </c>
      <c r="E65" s="65" t="str">
        <f ca="1">IFERROR(__xludf.DUMMYFUNCTION("SPLIT(VLOOKUP($C65,PalData!$A$2:$BU$139,13,0),""EPalElementType::"",0,1)"),"Ice")</f>
        <v>Ice</v>
      </c>
      <c r="F65" s="65" t="str">
        <f ca="1">IFERROR(__xludf.DUMMYFUNCTION("if(SPLIT(VLOOKUP($C65,PalData!$A$2:$BU$139,14,0),""EPalElementType::"",0,1)=""None"","""",SPLIT(VLOOKUP($C65,PalData!$A$2:$BU$139,14,0),""EPalElementType::"",0,1))"),"")</f>
        <v/>
      </c>
      <c r="G65" s="66" t="str">
        <f>IF(VLOOKUP($C65,PalData!$A$2:$BU$139,48,0),"🌜","")</f>
        <v/>
      </c>
      <c r="H65" s="67">
        <f>VLOOKUP($C65,PalData!$A$2:$BU$139,55,0)</f>
        <v>0</v>
      </c>
      <c r="I65" s="67">
        <f>VLOOKUP($C65,PalData!$A$2:$BU$139,56,0)</f>
        <v>0</v>
      </c>
      <c r="J65" s="67">
        <f>VLOOKUP($C65,PalData!$A$2:$BU$139,57,0)</f>
        <v>0</v>
      </c>
      <c r="K65" s="67">
        <f>VLOOKUP($C65,PalData!$A$2:$BU$139,58,0)</f>
        <v>0</v>
      </c>
      <c r="L65" s="67">
        <f>VLOOKUP($C65,PalData!$A$2:$BU$139,59,0)</f>
        <v>0</v>
      </c>
      <c r="M65" s="67">
        <f>VLOOKUP($C65,PalData!$A$2:$BU$139,60,0)</f>
        <v>1</v>
      </c>
      <c r="N65" s="67">
        <f>VLOOKUP($C65,PalData!$A$2:$BU$139,61,0)</f>
        <v>0</v>
      </c>
      <c r="O65" s="67">
        <f>VLOOKUP($C65,PalData!$A$2:$BU$139,62,0)</f>
        <v>0</v>
      </c>
      <c r="P65" s="67">
        <f>VLOOKUP($C65,PalData!$A$2:$BU$139,64,0)</f>
        <v>0</v>
      </c>
      <c r="Q65" s="67">
        <f>VLOOKUP($C65,PalData!$A$2:$BU$139,65,0)</f>
        <v>1</v>
      </c>
      <c r="R65" s="67">
        <f>VLOOKUP($C65,PalData!$A$2:$BU$139,66,0)</f>
        <v>0</v>
      </c>
      <c r="S65" s="67">
        <f>VLOOKUP($C65,PalData!$A$2:$BU$139,67,0)</f>
        <v>0</v>
      </c>
      <c r="T65" s="68">
        <f>VLOOKUP($C65,PalData!$A$2:$BU$139,43,0)</f>
        <v>2</v>
      </c>
      <c r="U65" s="66">
        <f>VLOOKUP($C65,PalData!$A$2:$BU$139,54,0)</f>
        <v>1300</v>
      </c>
      <c r="V65" s="69">
        <f>VLOOKUP($C65,PalData!$A$2:$BU$139,19,0)</f>
        <v>60</v>
      </c>
      <c r="W65" s="69">
        <f>VLOOKUP($C65,PalData!$A$2:$BU$139,20,0)</f>
        <v>100</v>
      </c>
      <c r="X65" s="69">
        <f>VLOOKUP($C65,PalData!$A$2:$BU$139,21,0)</f>
        <v>60</v>
      </c>
      <c r="Y65" s="69">
        <f>VLOOKUP($C65,PalData!$A$2:$BU$139,22,0)</f>
        <v>60</v>
      </c>
      <c r="Z65" s="70">
        <f>VLOOKUP($C65,PalData!$A$2:$BU$139,28,0)</f>
        <v>1180</v>
      </c>
      <c r="AA65" s="71">
        <f t="array" ref="AA65">INDEX(PalData,MATCH(C65,PalNames,0)+1,MATCH("Stamina",PalData_Header,0))</f>
        <v>100</v>
      </c>
      <c r="AB65" s="71">
        <f>VLOOKUP($C65,PalData!$A$2:$BU$139,32,0)</f>
        <v>100</v>
      </c>
      <c r="AC65" s="71">
        <f>VLOOKUP($C65,PalData!$A$2:$BU$139,33,0)</f>
        <v>250</v>
      </c>
      <c r="AD65" s="71">
        <f t="array" ref="AD65">INDEX(PalData,MATCH(C65,PalNames,0)+1,MATCH("RideSprintSpeed",PalData_Header,0))</f>
        <v>400</v>
      </c>
      <c r="AE65" s="71">
        <f t="array" ref="AE65">IF(R65&gt;0, INDEX(PalData,MATCH(C65,PalNames,0)+1,MATCH("TransportSpeed",PalData_Header,0)),)</f>
        <v>0</v>
      </c>
      <c r="AF65" s="76">
        <f>VLOOKUP($C65,PalData!$A$2:$BU$139,26,0)</f>
        <v>1.1000000000000001</v>
      </c>
      <c r="AG65" s="73">
        <f t="array" ref="AG65">INDEX(PalData,MATCH(C65,PalNames,0)+1,MATCH("MaleProbability",PalData_Header,0))</f>
        <v>50</v>
      </c>
    </row>
    <row r="66" spans="1:33" ht="26.25" customHeight="1" x14ac:dyDescent="0.2">
      <c r="A66" s="74">
        <f>VLOOKUP($C66,PalData!$A$2:$BU$139,9,0)</f>
        <v>54</v>
      </c>
      <c r="B66" s="75">
        <f t="array" ref="B66">INDEX(PalData,MATCH(C66,PalNames,0)+1,MATCH("ZukanIndexSuffix",PalData_Header,0))</f>
        <v>0</v>
      </c>
      <c r="C66" s="63" t="s">
        <v>31</v>
      </c>
      <c r="D66" s="64">
        <f t="array" ref="D66">IFERROR(INDEX(PalData,MATCH(C66,PalNames,0)+1,MATCH("Image",PalData_Header,0)),)</f>
        <v>0</v>
      </c>
      <c r="E66" s="65" t="str">
        <f ca="1">IFERROR(__xludf.DUMMYFUNCTION("SPLIT(VLOOKUP($C66,PalData!$A$2:$BU$139,13,0),""EPalElementType::"",0,1)"),"Ice")</f>
        <v>Ice</v>
      </c>
      <c r="F66" s="65" t="str">
        <f ca="1">IFERROR(__xludf.DUMMYFUNCTION("if(SPLIT(VLOOKUP($C66,PalData!$A$2:$BU$139,14,0),""EPalElementType::"",0,1)=""None"","""",SPLIT(VLOOKUP($C66,PalData!$A$2:$BU$139,14,0),""EPalElementType::"",0,1))"),"")</f>
        <v/>
      </c>
      <c r="G66" s="66" t="str">
        <f>IF(VLOOKUP($C66,PalData!$A$2:$BU$139,48,0),"🌜","")</f>
        <v/>
      </c>
      <c r="H66" s="67">
        <f>VLOOKUP($C66,PalData!$A$2:$BU$139,55,0)</f>
        <v>0</v>
      </c>
      <c r="I66" s="67">
        <f>VLOOKUP($C66,PalData!$A$2:$BU$139,56,0)</f>
        <v>0</v>
      </c>
      <c r="J66" s="67">
        <f>VLOOKUP($C66,PalData!$A$2:$BU$139,57,0)</f>
        <v>0</v>
      </c>
      <c r="K66" s="67">
        <f>VLOOKUP($C66,PalData!$A$2:$BU$139,58,0)</f>
        <v>0</v>
      </c>
      <c r="L66" s="67">
        <f>VLOOKUP($C66,PalData!$A$2:$BU$139,59,0)</f>
        <v>0</v>
      </c>
      <c r="M66" s="67">
        <f>VLOOKUP($C66,PalData!$A$2:$BU$139,60,0)</f>
        <v>2</v>
      </c>
      <c r="N66" s="67">
        <f>VLOOKUP($C66,PalData!$A$2:$BU$139,61,0)</f>
        <v>0</v>
      </c>
      <c r="O66" s="67">
        <f>VLOOKUP($C66,PalData!$A$2:$BU$139,62,0)</f>
        <v>0</v>
      </c>
      <c r="P66" s="67">
        <f>VLOOKUP($C66,PalData!$A$2:$BU$139,64,0)</f>
        <v>0</v>
      </c>
      <c r="Q66" s="67">
        <f>VLOOKUP($C66,PalData!$A$2:$BU$139,65,0)</f>
        <v>2</v>
      </c>
      <c r="R66" s="67">
        <f>VLOOKUP($C66,PalData!$A$2:$BU$139,66,0)</f>
        <v>0</v>
      </c>
      <c r="S66" s="67">
        <f>VLOOKUP($C66,PalData!$A$2:$BU$139,67,0)</f>
        <v>0</v>
      </c>
      <c r="T66" s="68">
        <f>VLOOKUP($C66,PalData!$A$2:$BU$139,43,0)</f>
        <v>3</v>
      </c>
      <c r="U66" s="66">
        <f>VLOOKUP($C66,PalData!$A$2:$BU$139,54,0)</f>
        <v>410</v>
      </c>
      <c r="V66" s="69">
        <f>VLOOKUP($C66,PalData!$A$2:$BU$139,19,0)</f>
        <v>100</v>
      </c>
      <c r="W66" s="69">
        <f>VLOOKUP($C66,PalData!$A$2:$BU$139,20,0)</f>
        <v>100</v>
      </c>
      <c r="X66" s="69">
        <f>VLOOKUP($C66,PalData!$A$2:$BU$139,21,0)</f>
        <v>90</v>
      </c>
      <c r="Y66" s="69">
        <f>VLOOKUP($C66,PalData!$A$2:$BU$139,22,0)</f>
        <v>90</v>
      </c>
      <c r="Z66" s="70">
        <f>VLOOKUP($C66,PalData!$A$2:$BU$139,28,0)</f>
        <v>6400</v>
      </c>
      <c r="AA66" s="71">
        <f t="array" ref="AA66">INDEX(PalData,MATCH(C66,PalNames,0)+1,MATCH("Stamina",PalData_Header,0))</f>
        <v>100</v>
      </c>
      <c r="AB66" s="71">
        <f>VLOOKUP($C66,PalData!$A$2:$BU$139,32,0)</f>
        <v>120</v>
      </c>
      <c r="AC66" s="71">
        <f>VLOOKUP($C66,PalData!$A$2:$BU$139,33,0)</f>
        <v>300</v>
      </c>
      <c r="AD66" s="71">
        <f t="array" ref="AD66">INDEX(PalData,MATCH(C66,PalNames,0)+1,MATCH("RideSprintSpeed",PalData_Header,0))</f>
        <v>500</v>
      </c>
      <c r="AE66" s="71">
        <f t="array" ref="AE66">IF(R66&gt;0, INDEX(PalData,MATCH(C66,PalNames,0)+1,MATCH("TransportSpeed",PalData_Header,0)),)</f>
        <v>0</v>
      </c>
      <c r="AF66" s="76">
        <f>VLOOKUP($C66,PalData!$A$2:$BU$139,26,0)</f>
        <v>1</v>
      </c>
      <c r="AG66" s="73">
        <f t="array" ref="AG66">INDEX(PalData,MATCH(C66,PalNames,0)+1,MATCH("MaleProbability",PalData_Header,0))</f>
        <v>50</v>
      </c>
    </row>
    <row r="67" spans="1:33" ht="26.25" customHeight="1" x14ac:dyDescent="0.2">
      <c r="A67" s="74">
        <f>VLOOKUP($C67,PalData!$A$2:$BU$139,9,0)</f>
        <v>55</v>
      </c>
      <c r="B67" s="75">
        <f t="array" ref="B67">INDEX(PalData,MATCH(C67,PalNames,0)+1,MATCH("ZukanIndexSuffix",PalData_Header,0))</f>
        <v>0</v>
      </c>
      <c r="C67" s="63" t="s">
        <v>118</v>
      </c>
      <c r="D67" s="64">
        <f t="array" ref="D67">IFERROR(INDEX(PalData,MATCH(C67,PalNames,0)+1,MATCH("Image",PalData_Header,0)),)</f>
        <v>0</v>
      </c>
      <c r="E67" s="65" t="str">
        <f ca="1">IFERROR(__xludf.DUMMYFUNCTION("SPLIT(VLOOKUP($C67,PalData!$A$2:$BU$139,13,0),""EPalElementType::"",0,1)"),"Ice")</f>
        <v>Ice</v>
      </c>
      <c r="F67" s="65" t="str">
        <f ca="1">IFERROR(__xludf.DUMMYFUNCTION("if(SPLIT(VLOOKUP($C67,PalData!$A$2:$BU$139,14,0),""EPalElementType::"",0,1)=""None"","""",SPLIT(VLOOKUP($C67,PalData!$A$2:$BU$139,14,0),""EPalElementType::"",0,1))"),"Dragon")</f>
        <v>Dragon</v>
      </c>
      <c r="G67" s="66" t="str">
        <f>IF(VLOOKUP($C67,PalData!$A$2:$BU$139,48,0),"🌜","")</f>
        <v/>
      </c>
      <c r="H67" s="67">
        <f>VLOOKUP($C67,PalData!$A$2:$BU$139,55,0)</f>
        <v>0</v>
      </c>
      <c r="I67" s="67">
        <f>VLOOKUP($C67,PalData!$A$2:$BU$139,56,0)</f>
        <v>0</v>
      </c>
      <c r="J67" s="67">
        <f>VLOOKUP($C67,PalData!$A$2:$BU$139,57,0)</f>
        <v>0</v>
      </c>
      <c r="K67" s="67">
        <f>VLOOKUP($C67,PalData!$A$2:$BU$139,58,0)</f>
        <v>0</v>
      </c>
      <c r="L67" s="67">
        <f>VLOOKUP($C67,PalData!$A$2:$BU$139,59,0)</f>
        <v>0</v>
      </c>
      <c r="M67" s="67">
        <f>VLOOKUP($C67,PalData!$A$2:$BU$139,60,0)</f>
        <v>1</v>
      </c>
      <c r="N67" s="67">
        <f>VLOOKUP($C67,PalData!$A$2:$BU$139,61,0)</f>
        <v>0</v>
      </c>
      <c r="O67" s="67">
        <f>VLOOKUP($C67,PalData!$A$2:$BU$139,62,0)</f>
        <v>0</v>
      </c>
      <c r="P67" s="67">
        <f>VLOOKUP($C67,PalData!$A$2:$BU$139,64,0)</f>
        <v>0</v>
      </c>
      <c r="Q67" s="67">
        <f>VLOOKUP($C67,PalData!$A$2:$BU$139,65,0)</f>
        <v>1</v>
      </c>
      <c r="R67" s="67">
        <f>VLOOKUP($C67,PalData!$A$2:$BU$139,66,0)</f>
        <v>0</v>
      </c>
      <c r="S67" s="67">
        <f>VLOOKUP($C67,PalData!$A$2:$BU$139,67,0)</f>
        <v>0</v>
      </c>
      <c r="T67" s="68">
        <f>VLOOKUP($C67,PalData!$A$2:$BU$139,43,0)</f>
        <v>3</v>
      </c>
      <c r="U67" s="66">
        <f>VLOOKUP($C67,PalData!$A$2:$BU$139,54,0)</f>
        <v>800</v>
      </c>
      <c r="V67" s="69">
        <f>VLOOKUP($C67,PalData!$A$2:$BU$139,19,0)</f>
        <v>90</v>
      </c>
      <c r="W67" s="69">
        <f>VLOOKUP($C67,PalData!$A$2:$BU$139,20,0)</f>
        <v>100</v>
      </c>
      <c r="X67" s="69">
        <f>VLOOKUP($C67,PalData!$A$2:$BU$139,21,0)</f>
        <v>80</v>
      </c>
      <c r="Y67" s="69">
        <f>VLOOKUP($C67,PalData!$A$2:$BU$139,22,0)</f>
        <v>80</v>
      </c>
      <c r="Z67" s="70">
        <f>VLOOKUP($C67,PalData!$A$2:$BU$139,28,0)</f>
        <v>3450</v>
      </c>
      <c r="AA67" s="71">
        <f t="array" ref="AA67">INDEX(PalData,MATCH(C67,PalNames,0)+1,MATCH("Stamina",PalData_Header,0))</f>
        <v>100</v>
      </c>
      <c r="AB67" s="71">
        <f>VLOOKUP($C67,PalData!$A$2:$BU$139,32,0)</f>
        <v>180</v>
      </c>
      <c r="AC67" s="71">
        <f>VLOOKUP($C67,PalData!$A$2:$BU$139,33,0)</f>
        <v>600</v>
      </c>
      <c r="AD67" s="71">
        <f t="array" ref="AD67">INDEX(PalData,MATCH(C67,PalNames,0)+1,MATCH("RideSprintSpeed",PalData_Header,0))</f>
        <v>800</v>
      </c>
      <c r="AE67" s="71">
        <f t="array" ref="AE67">IF(R67&gt;0, INDEX(PalData,MATCH(C67,PalNames,0)+1,MATCH("TransportSpeed",PalData_Header,0)),)</f>
        <v>0</v>
      </c>
      <c r="AF67" s="76">
        <f>VLOOKUP($C67,PalData!$A$2:$BU$139,26,0)</f>
        <v>1</v>
      </c>
      <c r="AG67" s="73">
        <f t="array" ref="AG67">INDEX(PalData,MATCH(C67,PalNames,0)+1,MATCH("MaleProbability",PalData_Header,0))</f>
        <v>50</v>
      </c>
    </row>
    <row r="68" spans="1:33" ht="26.25" customHeight="1" x14ac:dyDescent="0.2">
      <c r="A68" s="74">
        <f>VLOOKUP($C68,PalData!$A$2:$BU$139,9,0)</f>
        <v>56</v>
      </c>
      <c r="B68" s="75">
        <f t="array" ref="B68">INDEX(PalData,MATCH(C68,PalNames,0)+1,MATCH("ZukanIndexSuffix",PalData_Header,0))</f>
        <v>0</v>
      </c>
      <c r="C68" s="63" t="s">
        <v>32</v>
      </c>
      <c r="D68" s="64">
        <f t="array" ref="D68">IFERROR(INDEX(PalData,MATCH(C68,PalNames,0)+1,MATCH("Image",PalData_Header,0)),)</f>
        <v>0</v>
      </c>
      <c r="E68" s="65" t="str">
        <f ca="1">IFERROR(__xludf.DUMMYFUNCTION("SPLIT(VLOOKUP($C68,PalData!$A$2:$BU$139,13,0),""EPalElementType::"",0,1)"),"Electricity")</f>
        <v>Electricity</v>
      </c>
      <c r="F68" s="65" t="str">
        <f ca="1">IFERROR(__xludf.DUMMYFUNCTION("if(SPLIT(VLOOKUP($C68,PalData!$A$2:$BU$139,14,0),""EPalElementType::"",0,1)=""None"","""",SPLIT(VLOOKUP($C68,PalData!$A$2:$BU$139,14,0),""EPalElementType::"",0,1))"),"")</f>
        <v/>
      </c>
      <c r="G68" s="66" t="str">
        <f>IF(VLOOKUP($C68,PalData!$A$2:$BU$139,48,0),"🌜","")</f>
        <v/>
      </c>
      <c r="H68" s="67">
        <f>VLOOKUP($C68,PalData!$A$2:$BU$139,55,0)</f>
        <v>0</v>
      </c>
      <c r="I68" s="67">
        <f>VLOOKUP($C68,PalData!$A$2:$BU$139,56,0)</f>
        <v>0</v>
      </c>
      <c r="J68" s="67">
        <f>VLOOKUP($C68,PalData!$A$2:$BU$139,57,0)</f>
        <v>0</v>
      </c>
      <c r="K68" s="67">
        <f>VLOOKUP($C68,PalData!$A$2:$BU$139,58,0)</f>
        <v>2</v>
      </c>
      <c r="L68" s="67">
        <f>VLOOKUP($C68,PalData!$A$2:$BU$139,59,0)</f>
        <v>0</v>
      </c>
      <c r="M68" s="67">
        <f>VLOOKUP($C68,PalData!$A$2:$BU$139,60,0)</f>
        <v>0</v>
      </c>
      <c r="N68" s="67">
        <f>VLOOKUP($C68,PalData!$A$2:$BU$139,61,0)</f>
        <v>1</v>
      </c>
      <c r="O68" s="67">
        <f>VLOOKUP($C68,PalData!$A$2:$BU$139,62,0)</f>
        <v>0</v>
      </c>
      <c r="P68" s="67">
        <f>VLOOKUP($C68,PalData!$A$2:$BU$139,64,0)</f>
        <v>0</v>
      </c>
      <c r="Q68" s="67">
        <f>VLOOKUP($C68,PalData!$A$2:$BU$139,65,0)</f>
        <v>0</v>
      </c>
      <c r="R68" s="67">
        <f>VLOOKUP($C68,PalData!$A$2:$BU$139,66,0)</f>
        <v>0</v>
      </c>
      <c r="S68" s="67">
        <f>VLOOKUP($C68,PalData!$A$2:$BU$139,67,0)</f>
        <v>0</v>
      </c>
      <c r="T68" s="68">
        <f>VLOOKUP($C68,PalData!$A$2:$BU$139,43,0)</f>
        <v>5</v>
      </c>
      <c r="U68" s="66">
        <f>VLOOKUP($C68,PalData!$A$2:$BU$139,54,0)</f>
        <v>680</v>
      </c>
      <c r="V68" s="69">
        <f>VLOOKUP($C68,PalData!$A$2:$BU$139,19,0)</f>
        <v>80</v>
      </c>
      <c r="W68" s="69">
        <f>VLOOKUP($C68,PalData!$A$2:$BU$139,20,0)</f>
        <v>110</v>
      </c>
      <c r="X68" s="69">
        <f>VLOOKUP($C68,PalData!$A$2:$BU$139,21,0)</f>
        <v>105</v>
      </c>
      <c r="Y68" s="69">
        <f>VLOOKUP($C68,PalData!$A$2:$BU$139,22,0)</f>
        <v>105</v>
      </c>
      <c r="Z68" s="70">
        <f>VLOOKUP($C68,PalData!$A$2:$BU$139,28,0)</f>
        <v>4280</v>
      </c>
      <c r="AA68" s="71">
        <f t="array" ref="AA68">INDEX(PalData,MATCH(C68,PalNames,0)+1,MATCH("Stamina",PalData_Header,0))</f>
        <v>100</v>
      </c>
      <c r="AB68" s="71">
        <f>VLOOKUP($C68,PalData!$A$2:$BU$139,32,0)</f>
        <v>130</v>
      </c>
      <c r="AC68" s="71">
        <f>VLOOKUP($C68,PalData!$A$2:$BU$139,33,0)</f>
        <v>720</v>
      </c>
      <c r="AD68" s="71">
        <f t="array" ref="AD68">INDEX(PalData,MATCH(C68,PalNames,0)+1,MATCH("RideSprintSpeed",PalData_Header,0))</f>
        <v>1100</v>
      </c>
      <c r="AE68" s="71">
        <f t="array" ref="AE68">IF(R68&gt;0, INDEX(PalData,MATCH(C68,PalNames,0)+1,MATCH("TransportSpeed",PalData_Header,0)),)</f>
        <v>0</v>
      </c>
      <c r="AF68" s="76">
        <f>VLOOKUP($C68,PalData!$A$2:$BU$139,26,0)</f>
        <v>0.9</v>
      </c>
      <c r="AG68" s="73">
        <f t="array" ref="AG68">INDEX(PalData,MATCH(C68,PalNames,0)+1,MATCH("MaleProbability",PalData_Header,0))</f>
        <v>50</v>
      </c>
    </row>
    <row r="69" spans="1:33" ht="26.25" customHeight="1" x14ac:dyDescent="0.2">
      <c r="A69" s="74">
        <f>VLOOKUP($C69,PalData!$A$2:$BU$139,9,0)</f>
        <v>57</v>
      </c>
      <c r="B69" s="75">
        <f t="array" ref="B69">INDEX(PalData,MATCH(C69,PalNames,0)+1,MATCH("ZukanIndexSuffix",PalData_Header,0))</f>
        <v>0</v>
      </c>
      <c r="C69" s="63" t="s">
        <v>37</v>
      </c>
      <c r="D69" s="64">
        <f t="array" ref="D69">IFERROR(INDEX(PalData,MATCH(C69,PalNames,0)+1,MATCH("Image",PalData_Header,0)),)</f>
        <v>0</v>
      </c>
      <c r="E69" s="65" t="str">
        <f ca="1">IFERROR(__xludf.DUMMYFUNCTION("SPLIT(VLOOKUP($C69,PalData!$A$2:$BU$139,13,0),""EPalElementType::"",0,1)"),"Ice")</f>
        <v>Ice</v>
      </c>
      <c r="F69" s="65" t="str">
        <f ca="1">IFERROR(__xludf.DUMMYFUNCTION("if(SPLIT(VLOOKUP($C69,PalData!$A$2:$BU$139,14,0),""EPalElementType::"",0,1)=""None"","""",SPLIT(VLOOKUP($C69,PalData!$A$2:$BU$139,14,0),""EPalElementType::"",0,1))"),"")</f>
        <v/>
      </c>
      <c r="G69" s="66" t="str">
        <f>IF(VLOOKUP($C69,PalData!$A$2:$BU$139,48,0),"🌜","")</f>
        <v/>
      </c>
      <c r="H69" s="67">
        <f>VLOOKUP($C69,PalData!$A$2:$BU$139,55,0)</f>
        <v>0</v>
      </c>
      <c r="I69" s="67">
        <f>VLOOKUP($C69,PalData!$A$2:$BU$139,56,0)</f>
        <v>0</v>
      </c>
      <c r="J69" s="67">
        <f>VLOOKUP($C69,PalData!$A$2:$BU$139,57,0)</f>
        <v>0</v>
      </c>
      <c r="K69" s="67">
        <f>VLOOKUP($C69,PalData!$A$2:$BU$139,58,0)</f>
        <v>0</v>
      </c>
      <c r="L69" s="67">
        <f>VLOOKUP($C69,PalData!$A$2:$BU$139,59,0)</f>
        <v>0</v>
      </c>
      <c r="M69" s="67">
        <f>VLOOKUP($C69,PalData!$A$2:$BU$139,60,0)</f>
        <v>0</v>
      </c>
      <c r="N69" s="67">
        <f>VLOOKUP($C69,PalData!$A$2:$BU$139,61,0)</f>
        <v>0</v>
      </c>
      <c r="O69" s="67">
        <f>VLOOKUP($C69,PalData!$A$2:$BU$139,62,0)</f>
        <v>0</v>
      </c>
      <c r="P69" s="67">
        <f>VLOOKUP($C69,PalData!$A$2:$BU$139,64,0)</f>
        <v>0</v>
      </c>
      <c r="Q69" s="67">
        <f>VLOOKUP($C69,PalData!$A$2:$BU$139,65,0)</f>
        <v>2</v>
      </c>
      <c r="R69" s="67">
        <f>VLOOKUP($C69,PalData!$A$2:$BU$139,66,0)</f>
        <v>0</v>
      </c>
      <c r="S69" s="67">
        <f>VLOOKUP($C69,PalData!$A$2:$BU$139,67,0)</f>
        <v>0</v>
      </c>
      <c r="T69" s="68">
        <f>VLOOKUP($C69,PalData!$A$2:$BU$139,43,0)</f>
        <v>3</v>
      </c>
      <c r="U69" s="66">
        <f>VLOOKUP($C69,PalData!$A$2:$BU$139,54,0)</f>
        <v>760</v>
      </c>
      <c r="V69" s="69">
        <f>VLOOKUP($C69,PalData!$A$2:$BU$139,19,0)</f>
        <v>90</v>
      </c>
      <c r="W69" s="69">
        <f>VLOOKUP($C69,PalData!$A$2:$BU$139,20,0)</f>
        <v>100</v>
      </c>
      <c r="X69" s="69">
        <f>VLOOKUP($C69,PalData!$A$2:$BU$139,21,0)</f>
        <v>95</v>
      </c>
      <c r="Y69" s="69">
        <f>VLOOKUP($C69,PalData!$A$2:$BU$139,22,0)</f>
        <v>105</v>
      </c>
      <c r="Z69" s="70">
        <f>VLOOKUP($C69,PalData!$A$2:$BU$139,28,0)</f>
        <v>3730</v>
      </c>
      <c r="AA69" s="71">
        <f t="array" ref="AA69">INDEX(PalData,MATCH(C69,PalNames,0)+1,MATCH("Stamina",PalData_Header,0))</f>
        <v>100</v>
      </c>
      <c r="AB69" s="71">
        <f>VLOOKUP($C69,PalData!$A$2:$BU$139,32,0)</f>
        <v>130</v>
      </c>
      <c r="AC69" s="71">
        <f>VLOOKUP($C69,PalData!$A$2:$BU$139,33,0)</f>
        <v>600</v>
      </c>
      <c r="AD69" s="71">
        <f t="array" ref="AD69">INDEX(PalData,MATCH(C69,PalNames,0)+1,MATCH("RideSprintSpeed",PalData_Header,0))</f>
        <v>750</v>
      </c>
      <c r="AE69" s="71">
        <f t="array" ref="AE69">IF(R69&gt;0, INDEX(PalData,MATCH(C69,PalNames,0)+1,MATCH("TransportSpeed",PalData_Header,0)),)</f>
        <v>0</v>
      </c>
      <c r="AF69" s="76">
        <f>VLOOKUP($C69,PalData!$A$2:$BU$139,26,0)</f>
        <v>1</v>
      </c>
      <c r="AG69" s="73">
        <f t="array" ref="AG69">INDEX(PalData,MATCH(C69,PalNames,0)+1,MATCH("MaleProbability",PalData_Header,0))</f>
        <v>50</v>
      </c>
    </row>
    <row r="70" spans="1:33" ht="26.25" customHeight="1" x14ac:dyDescent="0.2">
      <c r="A70" s="74">
        <f>VLOOKUP($C70,PalData!$A$2:$BU$139,9,0)</f>
        <v>58</v>
      </c>
      <c r="B70" s="75">
        <f t="array" ref="B70">INDEX(PalData,MATCH(C70,PalNames,0)+1,MATCH("ZukanIndexSuffix",PalData_Header,0))</f>
        <v>0</v>
      </c>
      <c r="C70" s="63" t="s">
        <v>16</v>
      </c>
      <c r="D70" s="64">
        <f t="array" ref="D70">IFERROR(INDEX(PalData,MATCH(C70,PalNames,0)+1,MATCH("Image",PalData_Header,0)),)</f>
        <v>0</v>
      </c>
      <c r="E70" s="65" t="str">
        <f ca="1">IFERROR(__xludf.DUMMYFUNCTION("SPLIT(VLOOKUP($C70,PalData!$A$2:$BU$139,13,0),""EPalElementType::"",0,1)"),"Fire")</f>
        <v>Fire</v>
      </c>
      <c r="F70" s="65" t="str">
        <f ca="1">IFERROR(__xludf.DUMMYFUNCTION("if(SPLIT(VLOOKUP($C70,PalData!$A$2:$BU$139,14,0),""EPalElementType::"",0,1)=""None"","""",SPLIT(VLOOKUP($C70,PalData!$A$2:$BU$139,14,0),""EPalElementType::"",0,1))"),"")</f>
        <v/>
      </c>
      <c r="G70" s="66" t="str">
        <f>IF(VLOOKUP($C70,PalData!$A$2:$BU$139,48,0),"🌜","")</f>
        <v/>
      </c>
      <c r="H70" s="67">
        <f>VLOOKUP($C70,PalData!$A$2:$BU$139,55,0)</f>
        <v>2</v>
      </c>
      <c r="I70" s="67">
        <f>VLOOKUP($C70,PalData!$A$2:$BU$139,56,0)</f>
        <v>0</v>
      </c>
      <c r="J70" s="67">
        <f>VLOOKUP($C70,PalData!$A$2:$BU$139,57,0)</f>
        <v>0</v>
      </c>
      <c r="K70" s="67">
        <f>VLOOKUP($C70,PalData!$A$2:$BU$139,58,0)</f>
        <v>0</v>
      </c>
      <c r="L70" s="67">
        <f>VLOOKUP($C70,PalData!$A$2:$BU$139,59,0)</f>
        <v>0</v>
      </c>
      <c r="M70" s="67">
        <f>VLOOKUP($C70,PalData!$A$2:$BU$139,60,0)</f>
        <v>0</v>
      </c>
      <c r="N70" s="67">
        <f>VLOOKUP($C70,PalData!$A$2:$BU$139,61,0)</f>
        <v>1</v>
      </c>
      <c r="O70" s="67">
        <f>VLOOKUP($C70,PalData!$A$2:$BU$139,62,0)</f>
        <v>0</v>
      </c>
      <c r="P70" s="67">
        <f>VLOOKUP($C70,PalData!$A$2:$BU$139,64,0)</f>
        <v>0</v>
      </c>
      <c r="Q70" s="67">
        <f>VLOOKUP($C70,PalData!$A$2:$BU$139,65,0)</f>
        <v>0</v>
      </c>
      <c r="R70" s="67">
        <f>VLOOKUP($C70,PalData!$A$2:$BU$139,66,0)</f>
        <v>0</v>
      </c>
      <c r="S70" s="67">
        <f>VLOOKUP($C70,PalData!$A$2:$BU$139,67,0)</f>
        <v>0</v>
      </c>
      <c r="T70" s="68">
        <f>VLOOKUP($C70,PalData!$A$2:$BU$139,43,0)</f>
        <v>5</v>
      </c>
      <c r="U70" s="66">
        <f>VLOOKUP($C70,PalData!$A$2:$BU$139,54,0)</f>
        <v>360</v>
      </c>
      <c r="V70" s="69">
        <f>VLOOKUP($C70,PalData!$A$2:$BU$139,19,0)</f>
        <v>100</v>
      </c>
      <c r="W70" s="69">
        <f>VLOOKUP($C70,PalData!$A$2:$BU$139,20,0)</f>
        <v>110</v>
      </c>
      <c r="X70" s="69">
        <f>VLOOKUP($C70,PalData!$A$2:$BU$139,21,0)</f>
        <v>95</v>
      </c>
      <c r="Y70" s="69">
        <f>VLOOKUP($C70,PalData!$A$2:$BU$139,22,0)</f>
        <v>90</v>
      </c>
      <c r="Z70" s="70">
        <f>VLOOKUP($C70,PalData!$A$2:$BU$139,28,0)</f>
        <v>6720</v>
      </c>
      <c r="AA70" s="71">
        <f t="array" ref="AA70">INDEX(PalData,MATCH(C70,PalNames,0)+1,MATCH("Stamina",PalData_Header,0))</f>
        <v>100</v>
      </c>
      <c r="AB70" s="71">
        <f>VLOOKUP($C70,PalData!$A$2:$BU$139,32,0)</f>
        <v>150</v>
      </c>
      <c r="AC70" s="71">
        <f>VLOOKUP($C70,PalData!$A$2:$BU$139,33,0)</f>
        <v>850</v>
      </c>
      <c r="AD70" s="71">
        <f t="array" ref="AD70">INDEX(PalData,MATCH(C70,PalNames,0)+1,MATCH("RideSprintSpeed",PalData_Header,0))</f>
        <v>1300</v>
      </c>
      <c r="AE70" s="71">
        <f t="array" ref="AE70">IF(R70&gt;0, INDEX(PalData,MATCH(C70,PalNames,0)+1,MATCH("TransportSpeed",PalData_Header,0)),)</f>
        <v>0</v>
      </c>
      <c r="AF70" s="76">
        <f>VLOOKUP($C70,PalData!$A$2:$BU$139,26,0)</f>
        <v>1</v>
      </c>
      <c r="AG70" s="73">
        <f t="array" ref="AG70">INDEX(PalData,MATCH(C70,PalNames,0)+1,MATCH("MaleProbability",PalData_Header,0))</f>
        <v>50</v>
      </c>
    </row>
    <row r="71" spans="1:33" ht="26.25" customHeight="1" x14ac:dyDescent="0.2">
      <c r="A71" s="74">
        <f>VLOOKUP($C71,PalData!$A$2:$BU$139,9,0)</f>
        <v>58</v>
      </c>
      <c r="B71" s="75" t="str">
        <f t="array" ref="B71">INDEX(PalData,MATCH(C71,PalNames,0)+1,MATCH("ZukanIndexSuffix",PalData_Header,0))</f>
        <v>B</v>
      </c>
      <c r="C71" s="63" t="s">
        <v>30</v>
      </c>
      <c r="D71" s="64">
        <f t="array" ref="D71">IFERROR(INDEX(PalData,MATCH(C71,PalNames,0)+1,MATCH("Image",PalData_Header,0)),)</f>
        <v>0</v>
      </c>
      <c r="E71" s="65" t="str">
        <f ca="1">IFERROR(__xludf.DUMMYFUNCTION("SPLIT(VLOOKUP($C71,PalData!$A$2:$BU$139,13,0),""EPalElementType::"",0,1)"),"Fire")</f>
        <v>Fire</v>
      </c>
      <c r="F71" s="65" t="str">
        <f ca="1">IFERROR(__xludf.DUMMYFUNCTION("if(SPLIT(VLOOKUP($C71,PalData!$A$2:$BU$139,14,0),""EPalElementType::"",0,1)=""None"","""",SPLIT(VLOOKUP($C71,PalData!$A$2:$BU$139,14,0),""EPalElementType::"",0,1))"),"Dark")</f>
        <v>Dark</v>
      </c>
      <c r="G71" s="66" t="str">
        <f>IF(VLOOKUP($C71,PalData!$A$2:$BU$139,48,0),"🌜","")</f>
        <v>🌜</v>
      </c>
      <c r="H71" s="67">
        <f>VLOOKUP($C71,PalData!$A$2:$BU$139,55,0)</f>
        <v>2</v>
      </c>
      <c r="I71" s="67">
        <f>VLOOKUP($C71,PalData!$A$2:$BU$139,56,0)</f>
        <v>0</v>
      </c>
      <c r="J71" s="67">
        <f>VLOOKUP($C71,PalData!$A$2:$BU$139,57,0)</f>
        <v>0</v>
      </c>
      <c r="K71" s="67">
        <f>VLOOKUP($C71,PalData!$A$2:$BU$139,58,0)</f>
        <v>0</v>
      </c>
      <c r="L71" s="67">
        <f>VLOOKUP($C71,PalData!$A$2:$BU$139,59,0)</f>
        <v>0</v>
      </c>
      <c r="M71" s="67">
        <f>VLOOKUP($C71,PalData!$A$2:$BU$139,60,0)</f>
        <v>0</v>
      </c>
      <c r="N71" s="67">
        <f>VLOOKUP($C71,PalData!$A$2:$BU$139,61,0)</f>
        <v>1</v>
      </c>
      <c r="O71" s="67">
        <f>VLOOKUP($C71,PalData!$A$2:$BU$139,62,0)</f>
        <v>0</v>
      </c>
      <c r="P71" s="67">
        <f>VLOOKUP($C71,PalData!$A$2:$BU$139,64,0)</f>
        <v>0</v>
      </c>
      <c r="Q71" s="67">
        <f>VLOOKUP($C71,PalData!$A$2:$BU$139,65,0)</f>
        <v>0</v>
      </c>
      <c r="R71" s="67">
        <f>VLOOKUP($C71,PalData!$A$2:$BU$139,66,0)</f>
        <v>0</v>
      </c>
      <c r="S71" s="67">
        <f>VLOOKUP($C71,PalData!$A$2:$BU$139,67,0)</f>
        <v>0</v>
      </c>
      <c r="T71" s="68">
        <f>VLOOKUP($C71,PalData!$A$2:$BU$139,43,0)</f>
        <v>5</v>
      </c>
      <c r="U71" s="66">
        <f>VLOOKUP($C71,PalData!$A$2:$BU$139,54,0)</f>
        <v>240</v>
      </c>
      <c r="V71" s="69">
        <f>VLOOKUP($C71,PalData!$A$2:$BU$139,19,0)</f>
        <v>100</v>
      </c>
      <c r="W71" s="69">
        <f>VLOOKUP($C71,PalData!$A$2:$BU$139,20,0)</f>
        <v>110</v>
      </c>
      <c r="X71" s="69">
        <f>VLOOKUP($C71,PalData!$A$2:$BU$139,21,0)</f>
        <v>95</v>
      </c>
      <c r="Y71" s="69">
        <f>VLOOKUP($C71,PalData!$A$2:$BU$139,22,0)</f>
        <v>90</v>
      </c>
      <c r="Z71" s="70">
        <f>VLOOKUP($C71,PalData!$A$2:$BU$139,28,0)</f>
        <v>7270</v>
      </c>
      <c r="AA71" s="71">
        <f t="array" ref="AA71">INDEX(PalData,MATCH(C71,PalNames,0)+1,MATCH("Stamina",PalData_Header,0))</f>
        <v>100</v>
      </c>
      <c r="AB71" s="71">
        <f>VLOOKUP($C71,PalData!$A$2:$BU$139,32,0)</f>
        <v>150</v>
      </c>
      <c r="AC71" s="71">
        <f>VLOOKUP($C71,PalData!$A$2:$BU$139,33,0)</f>
        <v>850</v>
      </c>
      <c r="AD71" s="71">
        <f t="array" ref="AD71">INDEX(PalData,MATCH(C71,PalNames,0)+1,MATCH("RideSprintSpeed",PalData_Header,0))</f>
        <v>1300</v>
      </c>
      <c r="AE71" s="71">
        <f t="array" ref="AE71">IF(R71&gt;0, INDEX(PalData,MATCH(C71,PalNames,0)+1,MATCH("TransportSpeed",PalData_Header,0)),)</f>
        <v>0</v>
      </c>
      <c r="AF71" s="76">
        <f>VLOOKUP($C71,PalData!$A$2:$BU$139,26,0)</f>
        <v>1</v>
      </c>
      <c r="AG71" s="73">
        <f t="array" ref="AG71">INDEX(PalData,MATCH(C71,PalNames,0)+1,MATCH("MaleProbability",PalData_Header,0))</f>
        <v>50</v>
      </c>
    </row>
    <row r="72" spans="1:33" ht="26.25" customHeight="1" x14ac:dyDescent="0.2">
      <c r="A72" s="74">
        <f>VLOOKUP($C72,PalData!$A$2:$BU$139,9,0)</f>
        <v>59</v>
      </c>
      <c r="B72" s="75">
        <f t="array" ref="B72">INDEX(PalData,MATCH(C72,PalNames,0)+1,MATCH("ZukanIndexSuffix",PalData_Header,0))</f>
        <v>0</v>
      </c>
      <c r="C72" s="63" t="s">
        <v>119</v>
      </c>
      <c r="D72" s="64">
        <f t="array" ref="D72">IFERROR(INDEX(PalData,MATCH(C72,PalNames,0)+1,MATCH("Image",PalData_Header,0)),)</f>
        <v>0</v>
      </c>
      <c r="E72" s="65" t="str">
        <f ca="1">IFERROR(__xludf.DUMMYFUNCTION("SPLIT(VLOOKUP($C72,PalData!$A$2:$BU$139,13,0),""EPalElementType::"",0,1)"),"Ice")</f>
        <v>Ice</v>
      </c>
      <c r="F72" s="65" t="str">
        <f ca="1">IFERROR(__xludf.DUMMYFUNCTION("if(SPLIT(VLOOKUP($C72,PalData!$A$2:$BU$139,14,0),""EPalElementType::"",0,1)=""None"","""",SPLIT(VLOOKUP($C72,PalData!$A$2:$BU$139,14,0),""EPalElementType::"",0,1))"),"")</f>
        <v/>
      </c>
      <c r="G72" s="66" t="str">
        <f>IF(VLOOKUP($C72,PalData!$A$2:$BU$139,48,0),"🌜","")</f>
        <v/>
      </c>
      <c r="H72" s="67">
        <f>VLOOKUP($C72,PalData!$A$2:$BU$139,55,0)</f>
        <v>0</v>
      </c>
      <c r="I72" s="67">
        <f>VLOOKUP($C72,PalData!$A$2:$BU$139,56,0)</f>
        <v>0</v>
      </c>
      <c r="J72" s="67">
        <f>VLOOKUP($C72,PalData!$A$2:$BU$139,57,0)</f>
        <v>0</v>
      </c>
      <c r="K72" s="67">
        <f>VLOOKUP($C72,PalData!$A$2:$BU$139,58,0)</f>
        <v>0</v>
      </c>
      <c r="L72" s="67">
        <f>VLOOKUP($C72,PalData!$A$2:$BU$139,59,0)</f>
        <v>0</v>
      </c>
      <c r="M72" s="67">
        <f>VLOOKUP($C72,PalData!$A$2:$BU$139,60,0)</f>
        <v>0</v>
      </c>
      <c r="N72" s="67">
        <f>VLOOKUP($C72,PalData!$A$2:$BU$139,61,0)</f>
        <v>2</v>
      </c>
      <c r="O72" s="67">
        <f>VLOOKUP($C72,PalData!$A$2:$BU$139,62,0)</f>
        <v>0</v>
      </c>
      <c r="P72" s="67">
        <f>VLOOKUP($C72,PalData!$A$2:$BU$139,64,0)</f>
        <v>0</v>
      </c>
      <c r="Q72" s="67">
        <f>VLOOKUP($C72,PalData!$A$2:$BU$139,65,0)</f>
        <v>2</v>
      </c>
      <c r="R72" s="67">
        <f>VLOOKUP($C72,PalData!$A$2:$BU$139,66,0)</f>
        <v>0</v>
      </c>
      <c r="S72" s="67">
        <f>VLOOKUP($C72,PalData!$A$2:$BU$139,67,0)</f>
        <v>0</v>
      </c>
      <c r="T72" s="68">
        <f>VLOOKUP($C72,PalData!$A$2:$BU$139,43,0)</f>
        <v>7</v>
      </c>
      <c r="U72" s="66">
        <f>VLOOKUP($C72,PalData!$A$2:$BU$139,54,0)</f>
        <v>880</v>
      </c>
      <c r="V72" s="69">
        <f>VLOOKUP($C72,PalData!$A$2:$BU$139,19,0)</f>
        <v>100</v>
      </c>
      <c r="W72" s="69">
        <f>VLOOKUP($C72,PalData!$A$2:$BU$139,20,0)</f>
        <v>80</v>
      </c>
      <c r="X72" s="69">
        <f>VLOOKUP($C72,PalData!$A$2:$BU$139,21,0)</f>
        <v>85</v>
      </c>
      <c r="Y72" s="69">
        <f>VLOOKUP($C72,PalData!$A$2:$BU$139,22,0)</f>
        <v>110</v>
      </c>
      <c r="Z72" s="70">
        <f>VLOOKUP($C72,PalData!$A$2:$BU$139,28,0)</f>
        <v>2800</v>
      </c>
      <c r="AA72" s="71">
        <f t="array" ref="AA72">INDEX(PalData,MATCH(C72,PalNames,0)+1,MATCH("Stamina",PalData_Header,0))</f>
        <v>100</v>
      </c>
      <c r="AB72" s="71">
        <f>VLOOKUP($C72,PalData!$A$2:$BU$139,32,0)</f>
        <v>70</v>
      </c>
      <c r="AC72" s="71">
        <f>VLOOKUP($C72,PalData!$A$2:$BU$139,33,0)</f>
        <v>550</v>
      </c>
      <c r="AD72" s="71">
        <f t="array" ref="AD72">INDEX(PalData,MATCH(C72,PalNames,0)+1,MATCH("RideSprintSpeed",PalData_Header,0))</f>
        <v>700</v>
      </c>
      <c r="AE72" s="71">
        <f t="array" ref="AE72">IF(R72&gt;0, INDEX(PalData,MATCH(C72,PalNames,0)+1,MATCH("TransportSpeed",PalData_Header,0)),)</f>
        <v>0</v>
      </c>
      <c r="AF72" s="76">
        <f>VLOOKUP($C72,PalData!$A$2:$BU$139,26,0)</f>
        <v>1</v>
      </c>
      <c r="AG72" s="73">
        <f t="array" ref="AG72">INDEX(PalData,MATCH(C72,PalNames,0)+1,MATCH("MaleProbability",PalData_Header,0))</f>
        <v>50</v>
      </c>
    </row>
    <row r="73" spans="1:33" ht="26.25" customHeight="1" x14ac:dyDescent="0.2">
      <c r="A73" s="74">
        <f>VLOOKUP($C73,PalData!$A$2:$BU$139,9,0)</f>
        <v>60</v>
      </c>
      <c r="B73" s="75">
        <f t="array" ref="B73">INDEX(PalData,MATCH(C73,PalNames,0)+1,MATCH("ZukanIndexSuffix",PalData_Header,0))</f>
        <v>0</v>
      </c>
      <c r="C73" s="63" t="s">
        <v>41</v>
      </c>
      <c r="D73" s="64">
        <f t="array" ref="D73">IFERROR(INDEX(PalData,MATCH(C73,PalNames,0)+1,MATCH("Image",PalData_Header,0)),)</f>
        <v>0</v>
      </c>
      <c r="E73" s="65" t="str">
        <f ca="1">IFERROR(__xludf.DUMMYFUNCTION("SPLIT(VLOOKUP($C73,PalData!$A$2:$BU$139,13,0),""EPalElementType::"",0,1)"),"Electricity")</f>
        <v>Electricity</v>
      </c>
      <c r="F73" s="65" t="str">
        <f ca="1">IFERROR(__xludf.DUMMYFUNCTION("if(SPLIT(VLOOKUP($C73,PalData!$A$2:$BU$139,14,0),""EPalElementType::"",0,1)=""None"","""",SPLIT(VLOOKUP($C73,PalData!$A$2:$BU$139,14,0),""EPalElementType::"",0,1))"),"")</f>
        <v/>
      </c>
      <c r="G73" s="66" t="str">
        <f>IF(VLOOKUP($C73,PalData!$A$2:$BU$139,48,0),"🌜","")</f>
        <v/>
      </c>
      <c r="H73" s="67">
        <f>VLOOKUP($C73,PalData!$A$2:$BU$139,55,0)</f>
        <v>0</v>
      </c>
      <c r="I73" s="67">
        <f>VLOOKUP($C73,PalData!$A$2:$BU$139,56,0)</f>
        <v>0</v>
      </c>
      <c r="J73" s="67">
        <f>VLOOKUP($C73,PalData!$A$2:$BU$139,57,0)</f>
        <v>0</v>
      </c>
      <c r="K73" s="67">
        <f>VLOOKUP($C73,PalData!$A$2:$BU$139,58,0)</f>
        <v>2</v>
      </c>
      <c r="L73" s="67">
        <f>VLOOKUP($C73,PalData!$A$2:$BU$139,59,0)</f>
        <v>0</v>
      </c>
      <c r="M73" s="67">
        <f>VLOOKUP($C73,PalData!$A$2:$BU$139,60,0)</f>
        <v>0</v>
      </c>
      <c r="N73" s="67">
        <f>VLOOKUP($C73,PalData!$A$2:$BU$139,61,0)</f>
        <v>0</v>
      </c>
      <c r="O73" s="67">
        <f>VLOOKUP($C73,PalData!$A$2:$BU$139,62,0)</f>
        <v>0</v>
      </c>
      <c r="P73" s="67">
        <f>VLOOKUP($C73,PalData!$A$2:$BU$139,64,0)</f>
        <v>0</v>
      </c>
      <c r="Q73" s="67">
        <f>VLOOKUP($C73,PalData!$A$2:$BU$139,65,0)</f>
        <v>0</v>
      </c>
      <c r="R73" s="67">
        <f>VLOOKUP($C73,PalData!$A$2:$BU$139,66,0)</f>
        <v>0</v>
      </c>
      <c r="S73" s="67">
        <f>VLOOKUP($C73,PalData!$A$2:$BU$139,67,0)</f>
        <v>0</v>
      </c>
      <c r="T73" s="68">
        <f>VLOOKUP($C73,PalData!$A$2:$BU$139,43,0)</f>
        <v>5</v>
      </c>
      <c r="U73" s="66">
        <f>VLOOKUP($C73,PalData!$A$2:$BU$139,54,0)</f>
        <v>740</v>
      </c>
      <c r="V73" s="69">
        <f>VLOOKUP($C73,PalData!$A$2:$BU$139,19,0)</f>
        <v>90</v>
      </c>
      <c r="W73" s="69">
        <f>VLOOKUP($C73,PalData!$A$2:$BU$139,20,0)</f>
        <v>100</v>
      </c>
      <c r="X73" s="69">
        <f>VLOOKUP($C73,PalData!$A$2:$BU$139,21,0)</f>
        <v>100</v>
      </c>
      <c r="Y73" s="69">
        <f>VLOOKUP($C73,PalData!$A$2:$BU$139,22,0)</f>
        <v>80</v>
      </c>
      <c r="Z73" s="70">
        <f>VLOOKUP($C73,PalData!$A$2:$BU$139,28,0)</f>
        <v>3880</v>
      </c>
      <c r="AA73" s="71">
        <f t="array" ref="AA73">INDEX(PalData,MATCH(C73,PalNames,0)+1,MATCH("Stamina",PalData_Header,0))</f>
        <v>100</v>
      </c>
      <c r="AB73" s="71">
        <f>VLOOKUP($C73,PalData!$A$2:$BU$139,32,0)</f>
        <v>210</v>
      </c>
      <c r="AC73" s="71">
        <f>VLOOKUP($C73,PalData!$A$2:$BU$139,33,0)</f>
        <v>700</v>
      </c>
      <c r="AD73" s="71">
        <f t="array" ref="AD73">INDEX(PalData,MATCH(C73,PalNames,0)+1,MATCH("RideSprintSpeed",PalData_Header,0))</f>
        <v>1150</v>
      </c>
      <c r="AE73" s="71">
        <f t="array" ref="AE73">IF(R73&gt;0, INDEX(PalData,MATCH(C73,PalNames,0)+1,MATCH("TransportSpeed",PalData_Header,0)),)</f>
        <v>0</v>
      </c>
      <c r="AF73" s="76">
        <f>VLOOKUP($C73,PalData!$A$2:$BU$139,26,0)</f>
        <v>1</v>
      </c>
      <c r="AG73" s="73">
        <f t="array" ref="AG73">INDEX(PalData,MATCH(C73,PalNames,0)+1,MATCH("MaleProbability",PalData_Header,0))</f>
        <v>50</v>
      </c>
    </row>
    <row r="74" spans="1:33" ht="26.25" customHeight="1" x14ac:dyDescent="0.2">
      <c r="A74" s="74">
        <f>VLOOKUP($C74,PalData!$A$2:$BU$139,9,0)</f>
        <v>61</v>
      </c>
      <c r="B74" s="75">
        <f t="array" ref="B74">INDEX(PalData,MATCH(C74,PalNames,0)+1,MATCH("ZukanIndexSuffix",PalData_Header,0))</f>
        <v>0</v>
      </c>
      <c r="C74" s="63" t="s">
        <v>120</v>
      </c>
      <c r="D74" s="64">
        <f t="array" ref="D74">IFERROR(INDEX(PalData,MATCH(C74,PalNames,0)+1,MATCH("Image",PalData_Header,0)),)</f>
        <v>0</v>
      </c>
      <c r="E74" s="65" t="str">
        <f ca="1">IFERROR(__xludf.DUMMYFUNCTION("SPLIT(VLOOKUP($C74,PalData!$A$2:$BU$139,13,0),""EPalElementType::"",0,1)"),"Fire")</f>
        <v>Fire</v>
      </c>
      <c r="F74" s="65" t="str">
        <f ca="1">IFERROR(__xludf.DUMMYFUNCTION("if(SPLIT(VLOOKUP($C74,PalData!$A$2:$BU$139,14,0),""EPalElementType::"",0,1)=""None"","""",SPLIT(VLOOKUP($C74,PalData!$A$2:$BU$139,14,0),""EPalElementType::"",0,1))"),"")</f>
        <v/>
      </c>
      <c r="G74" s="66" t="str">
        <f>IF(VLOOKUP($C74,PalData!$A$2:$BU$139,48,0),"🌜","")</f>
        <v/>
      </c>
      <c r="H74" s="67">
        <f>VLOOKUP($C74,PalData!$A$2:$BU$139,55,0)</f>
        <v>2</v>
      </c>
      <c r="I74" s="67">
        <f>VLOOKUP($C74,PalData!$A$2:$BU$139,56,0)</f>
        <v>0</v>
      </c>
      <c r="J74" s="67">
        <f>VLOOKUP($C74,PalData!$A$2:$BU$139,57,0)</f>
        <v>0</v>
      </c>
      <c r="K74" s="67">
        <f>VLOOKUP($C74,PalData!$A$2:$BU$139,58,0)</f>
        <v>0</v>
      </c>
      <c r="L74" s="67">
        <f>VLOOKUP($C74,PalData!$A$2:$BU$139,59,0)</f>
        <v>0</v>
      </c>
      <c r="M74" s="67">
        <f>VLOOKUP($C74,PalData!$A$2:$BU$139,60,0)</f>
        <v>0</v>
      </c>
      <c r="N74" s="67">
        <f>VLOOKUP($C74,PalData!$A$2:$BU$139,61,0)</f>
        <v>0</v>
      </c>
      <c r="O74" s="67">
        <f>VLOOKUP($C74,PalData!$A$2:$BU$139,62,0)</f>
        <v>0</v>
      </c>
      <c r="P74" s="67">
        <f>VLOOKUP($C74,PalData!$A$2:$BU$139,64,0)</f>
        <v>0</v>
      </c>
      <c r="Q74" s="67">
        <f>VLOOKUP($C74,PalData!$A$2:$BU$139,65,0)</f>
        <v>0</v>
      </c>
      <c r="R74" s="67">
        <f>VLOOKUP($C74,PalData!$A$2:$BU$139,66,0)</f>
        <v>0</v>
      </c>
      <c r="S74" s="67">
        <f>VLOOKUP($C74,PalData!$A$2:$BU$139,67,0)</f>
        <v>0</v>
      </c>
      <c r="T74" s="68">
        <f>VLOOKUP($C74,PalData!$A$2:$BU$139,43,0)</f>
        <v>4</v>
      </c>
      <c r="U74" s="66">
        <f>VLOOKUP($C74,PalData!$A$2:$BU$139,54,0)</f>
        <v>830</v>
      </c>
      <c r="V74" s="69">
        <f>VLOOKUP($C74,PalData!$A$2:$BU$139,19,0)</f>
        <v>100</v>
      </c>
      <c r="W74" s="69">
        <f>VLOOKUP($C74,PalData!$A$2:$BU$139,20,0)</f>
        <v>70</v>
      </c>
      <c r="X74" s="69">
        <f>VLOOKUP($C74,PalData!$A$2:$BU$139,21,0)</f>
        <v>115</v>
      </c>
      <c r="Y74" s="69">
        <f>VLOOKUP($C74,PalData!$A$2:$BU$139,22,0)</f>
        <v>100</v>
      </c>
      <c r="Z74" s="70">
        <f>VLOOKUP($C74,PalData!$A$2:$BU$139,28,0)</f>
        <v>3170</v>
      </c>
      <c r="AA74" s="71">
        <f t="array" ref="AA74">INDEX(PalData,MATCH(C74,PalNames,0)+1,MATCH("Stamina",PalData_Header,0))</f>
        <v>100</v>
      </c>
      <c r="AB74" s="71">
        <f>VLOOKUP($C74,PalData!$A$2:$BU$139,32,0)</f>
        <v>130</v>
      </c>
      <c r="AC74" s="71">
        <f>VLOOKUP($C74,PalData!$A$2:$BU$139,33,0)</f>
        <v>700</v>
      </c>
      <c r="AD74" s="71">
        <f t="array" ref="AD74">INDEX(PalData,MATCH(C74,PalNames,0)+1,MATCH("RideSprintSpeed",PalData_Header,0))</f>
        <v>900</v>
      </c>
      <c r="AE74" s="71">
        <f t="array" ref="AE74">IF(R74&gt;0, INDEX(PalData,MATCH(C74,PalNames,0)+1,MATCH("TransportSpeed",PalData_Header,0)),)</f>
        <v>0</v>
      </c>
      <c r="AF74" s="76">
        <f>VLOOKUP($C74,PalData!$A$2:$BU$139,26,0)</f>
        <v>1</v>
      </c>
      <c r="AG74" s="73">
        <f t="array" ref="AG74">INDEX(PalData,MATCH(C74,PalNames,0)+1,MATCH("MaleProbability",PalData_Header,0))</f>
        <v>50</v>
      </c>
    </row>
    <row r="75" spans="1:33" ht="26.25" customHeight="1" x14ac:dyDescent="0.2">
      <c r="A75" s="74">
        <f>VLOOKUP($C75,PalData!$A$2:$BU$139,9,0)</f>
        <v>62</v>
      </c>
      <c r="B75" s="75">
        <f t="array" ref="B75">INDEX(PalData,MATCH(C75,PalNames,0)+1,MATCH("ZukanIndexSuffix",PalData_Header,0))</f>
        <v>0</v>
      </c>
      <c r="C75" s="63" t="s">
        <v>121</v>
      </c>
      <c r="D75" s="64">
        <f t="array" ref="D75">IFERROR(INDEX(PalData,MATCH(C75,PalNames,0)+1,MATCH("Image",PalData_Header,0)),)</f>
        <v>0</v>
      </c>
      <c r="E75" s="65" t="str">
        <f ca="1">IFERROR(__xludf.DUMMYFUNCTION("SPLIT(VLOOKUP($C75,PalData!$A$2:$BU$139,13,0),""EPalElementType::"",0,1)"),"Electricity")</f>
        <v>Electricity</v>
      </c>
      <c r="F75" s="65" t="str">
        <f ca="1">IFERROR(__xludf.DUMMYFUNCTION("if(SPLIT(VLOOKUP($C75,PalData!$A$2:$BU$139,14,0),""EPalElementType::"",0,1)=""None"","""",SPLIT(VLOOKUP($C75,PalData!$A$2:$BU$139,14,0),""EPalElementType::"",0,1))"),"")</f>
        <v/>
      </c>
      <c r="G75" s="66" t="str">
        <f>IF(VLOOKUP($C75,PalData!$A$2:$BU$139,48,0),"🌜","")</f>
        <v/>
      </c>
      <c r="H75" s="67">
        <f>VLOOKUP($C75,PalData!$A$2:$BU$139,55,0)</f>
        <v>0</v>
      </c>
      <c r="I75" s="67">
        <f>VLOOKUP($C75,PalData!$A$2:$BU$139,56,0)</f>
        <v>0</v>
      </c>
      <c r="J75" s="67">
        <f>VLOOKUP($C75,PalData!$A$2:$BU$139,57,0)</f>
        <v>0</v>
      </c>
      <c r="K75" s="67">
        <f>VLOOKUP($C75,PalData!$A$2:$BU$139,58,0)</f>
        <v>1</v>
      </c>
      <c r="L75" s="67">
        <f>VLOOKUP($C75,PalData!$A$2:$BU$139,59,0)</f>
        <v>1</v>
      </c>
      <c r="M75" s="67">
        <f>VLOOKUP($C75,PalData!$A$2:$BU$139,60,0)</f>
        <v>0</v>
      </c>
      <c r="N75" s="67">
        <f>VLOOKUP($C75,PalData!$A$2:$BU$139,61,0)</f>
        <v>0</v>
      </c>
      <c r="O75" s="67">
        <f>VLOOKUP($C75,PalData!$A$2:$BU$139,62,0)</f>
        <v>0</v>
      </c>
      <c r="P75" s="67">
        <f>VLOOKUP($C75,PalData!$A$2:$BU$139,64,0)</f>
        <v>0</v>
      </c>
      <c r="Q75" s="67">
        <f>VLOOKUP($C75,PalData!$A$2:$BU$139,65,0)</f>
        <v>0</v>
      </c>
      <c r="R75" s="67">
        <f>VLOOKUP($C75,PalData!$A$2:$BU$139,66,0)</f>
        <v>1</v>
      </c>
      <c r="S75" s="67">
        <f>VLOOKUP($C75,PalData!$A$2:$BU$139,67,0)</f>
        <v>0</v>
      </c>
      <c r="T75" s="68">
        <f>VLOOKUP($C75,PalData!$A$2:$BU$139,43,0)</f>
        <v>2</v>
      </c>
      <c r="U75" s="66">
        <f>VLOOKUP($C75,PalData!$A$2:$BU$139,54,0)</f>
        <v>1210</v>
      </c>
      <c r="V75" s="69">
        <f>VLOOKUP($C75,PalData!$A$2:$BU$139,19,0)</f>
        <v>70</v>
      </c>
      <c r="W75" s="69">
        <f>VLOOKUP($C75,PalData!$A$2:$BU$139,20,0)</f>
        <v>110</v>
      </c>
      <c r="X75" s="69">
        <f>VLOOKUP($C75,PalData!$A$2:$BU$139,21,0)</f>
        <v>80</v>
      </c>
      <c r="Y75" s="69">
        <f>VLOOKUP($C75,PalData!$A$2:$BU$139,22,0)</f>
        <v>70</v>
      </c>
      <c r="Z75" s="70">
        <f>VLOOKUP($C75,PalData!$A$2:$BU$139,28,0)</f>
        <v>1390</v>
      </c>
      <c r="AA75" s="71">
        <f t="array" ref="AA75">INDEX(PalData,MATCH(C75,PalNames,0)+1,MATCH("Stamina",PalData_Header,0))</f>
        <v>100</v>
      </c>
      <c r="AB75" s="71">
        <f>VLOOKUP($C75,PalData!$A$2:$BU$139,32,0)</f>
        <v>200</v>
      </c>
      <c r="AC75" s="71">
        <f>VLOOKUP($C75,PalData!$A$2:$BU$139,33,0)</f>
        <v>400</v>
      </c>
      <c r="AD75" s="71">
        <f t="array" ref="AD75">INDEX(PalData,MATCH(C75,PalNames,0)+1,MATCH("RideSprintSpeed",PalData_Header,0))</f>
        <v>550</v>
      </c>
      <c r="AE75" s="71">
        <f t="array" ref="AE75">IF(R75&gt;0, INDEX(PalData,MATCH(C75,PalNames,0)+1,MATCH("TransportSpeed",PalData_Header,0)),)</f>
        <v>300</v>
      </c>
      <c r="AF75" s="76">
        <f>VLOOKUP($C75,PalData!$A$2:$BU$139,26,0)</f>
        <v>1</v>
      </c>
      <c r="AG75" s="73">
        <f t="array" ref="AG75">INDEX(PalData,MATCH(C75,PalNames,0)+1,MATCH("MaleProbability",PalData_Header,0))</f>
        <v>20</v>
      </c>
    </row>
    <row r="76" spans="1:33" ht="26.25" customHeight="1" x14ac:dyDescent="0.2">
      <c r="A76" s="74">
        <f>VLOOKUP($C76,PalData!$A$2:$BU$139,9,0)</f>
        <v>63</v>
      </c>
      <c r="B76" s="75">
        <f t="array" ref="B76">INDEX(PalData,MATCH(C76,PalNames,0)+1,MATCH("ZukanIndexSuffix",PalData_Header,0))</f>
        <v>0</v>
      </c>
      <c r="C76" s="63" t="s">
        <v>122</v>
      </c>
      <c r="D76" s="64">
        <f t="array" ref="D76">IFERROR(INDEX(PalData,MATCH(C76,PalNames,0)+1,MATCH("Image",PalData_Header,0)),)</f>
        <v>0</v>
      </c>
      <c r="E76" s="65" t="str">
        <f ca="1">IFERROR(__xludf.DUMMYFUNCTION("SPLIT(VLOOKUP($C76,PalData!$A$2:$BU$139,13,0),""EPalElementType::"",0,1)"),"Normal")</f>
        <v>Normal</v>
      </c>
      <c r="F76" s="65" t="str">
        <f ca="1">IFERROR(__xludf.DUMMYFUNCTION("if(SPLIT(VLOOKUP($C76,PalData!$A$2:$BU$139,14,0),""EPalElementType::"",0,1)=""None"","""",SPLIT(VLOOKUP($C76,PalData!$A$2:$BU$139,14,0),""EPalElementType::"",0,1))"),"")</f>
        <v/>
      </c>
      <c r="G76" s="66" t="str">
        <f>IF(VLOOKUP($C76,PalData!$A$2:$BU$139,48,0),"🌜","")</f>
        <v/>
      </c>
      <c r="H76" s="67">
        <f>VLOOKUP($C76,PalData!$A$2:$BU$139,55,0)</f>
        <v>0</v>
      </c>
      <c r="I76" s="67">
        <f>VLOOKUP($C76,PalData!$A$2:$BU$139,56,0)</f>
        <v>0</v>
      </c>
      <c r="J76" s="67">
        <f>VLOOKUP($C76,PalData!$A$2:$BU$139,57,0)</f>
        <v>0</v>
      </c>
      <c r="K76" s="67">
        <f>VLOOKUP($C76,PalData!$A$2:$BU$139,58,0)</f>
        <v>0</v>
      </c>
      <c r="L76" s="67">
        <f>VLOOKUP($C76,PalData!$A$2:$BU$139,59,0)</f>
        <v>3</v>
      </c>
      <c r="M76" s="67">
        <f>VLOOKUP($C76,PalData!$A$2:$BU$139,60,0)</f>
        <v>1</v>
      </c>
      <c r="N76" s="67">
        <f>VLOOKUP($C76,PalData!$A$2:$BU$139,61,0)</f>
        <v>0</v>
      </c>
      <c r="O76" s="67">
        <f>VLOOKUP($C76,PalData!$A$2:$BU$139,62,0)</f>
        <v>0</v>
      </c>
      <c r="P76" s="67">
        <f>VLOOKUP($C76,PalData!$A$2:$BU$139,64,0)</f>
        <v>0</v>
      </c>
      <c r="Q76" s="67">
        <f>VLOOKUP($C76,PalData!$A$2:$BU$139,65,0)</f>
        <v>0</v>
      </c>
      <c r="R76" s="67">
        <f>VLOOKUP($C76,PalData!$A$2:$BU$139,66,0)</f>
        <v>1</v>
      </c>
      <c r="S76" s="67">
        <f>VLOOKUP($C76,PalData!$A$2:$BU$139,67,0)</f>
        <v>0</v>
      </c>
      <c r="T76" s="68">
        <f>VLOOKUP($C76,PalData!$A$2:$BU$139,43,0)</f>
        <v>2</v>
      </c>
      <c r="U76" s="66">
        <f>VLOOKUP($C76,PalData!$A$2:$BU$139,54,0)</f>
        <v>1110</v>
      </c>
      <c r="V76" s="69">
        <f>VLOOKUP($C76,PalData!$A$2:$BU$139,19,0)</f>
        <v>90</v>
      </c>
      <c r="W76" s="69">
        <f>VLOOKUP($C76,PalData!$A$2:$BU$139,20,0)</f>
        <v>80</v>
      </c>
      <c r="X76" s="69">
        <f>VLOOKUP($C76,PalData!$A$2:$BU$139,21,0)</f>
        <v>100</v>
      </c>
      <c r="Y76" s="69">
        <f>VLOOKUP($C76,PalData!$A$2:$BU$139,22,0)</f>
        <v>90</v>
      </c>
      <c r="Z76" s="70">
        <f>VLOOKUP($C76,PalData!$A$2:$BU$139,28,0)</f>
        <v>1760</v>
      </c>
      <c r="AA76" s="71">
        <f t="array" ref="AA76">INDEX(PalData,MATCH(C76,PalNames,0)+1,MATCH("Stamina",PalData_Header,0))</f>
        <v>100</v>
      </c>
      <c r="AB76" s="71">
        <f>VLOOKUP($C76,PalData!$A$2:$BU$139,32,0)</f>
        <v>130</v>
      </c>
      <c r="AC76" s="71">
        <f>VLOOKUP($C76,PalData!$A$2:$BU$139,33,0)</f>
        <v>500</v>
      </c>
      <c r="AD76" s="71">
        <f t="array" ref="AD76">INDEX(PalData,MATCH(C76,PalNames,0)+1,MATCH("RideSprintSpeed",PalData_Header,0))</f>
        <v>650</v>
      </c>
      <c r="AE76" s="71">
        <f t="array" ref="AE76">IF(R76&gt;0, INDEX(PalData,MATCH(C76,PalNames,0)+1,MATCH("TransportSpeed",PalData_Header,0)),)</f>
        <v>315</v>
      </c>
      <c r="AF76" s="76">
        <f>VLOOKUP($C76,PalData!$A$2:$BU$139,26,0)</f>
        <v>1</v>
      </c>
      <c r="AG76" s="73">
        <f t="array" ref="AG76">INDEX(PalData,MATCH(C76,PalNames,0)+1,MATCH("MaleProbability",PalData_Header,0))</f>
        <v>50</v>
      </c>
    </row>
    <row r="77" spans="1:33" ht="26.25" customHeight="1" x14ac:dyDescent="0.2">
      <c r="A77" s="74">
        <f>VLOOKUP($C77,PalData!$A$2:$BU$139,9,0)</f>
        <v>64</v>
      </c>
      <c r="B77" s="75">
        <f t="array" ref="B77">INDEX(PalData,MATCH(C77,PalNames,0)+1,MATCH("ZukanIndexSuffix",PalData_Header,0))</f>
        <v>0</v>
      </c>
      <c r="C77" s="63" t="s">
        <v>123</v>
      </c>
      <c r="D77" s="64">
        <f t="array" ref="D77">IFERROR(INDEX(PalData,MATCH(C77,PalNames,0)+1,MATCH("Image",PalData_Header,0)),)</f>
        <v>0</v>
      </c>
      <c r="E77" s="65" t="str">
        <f ca="1">IFERROR(__xludf.DUMMYFUNCTION("SPLIT(VLOOKUP($C77,PalData!$A$2:$BU$139,13,0),""EPalElementType::"",0,1)"),"Leaf")</f>
        <v>Leaf</v>
      </c>
      <c r="F77" s="65" t="str">
        <f ca="1">IFERROR(__xludf.DUMMYFUNCTION("if(SPLIT(VLOOKUP($C77,PalData!$A$2:$BU$139,14,0),""EPalElementType::"",0,1)=""None"","""",SPLIT(VLOOKUP($C77,PalData!$A$2:$BU$139,14,0),""EPalElementType::"",0,1))"),"Dragon")</f>
        <v>Dragon</v>
      </c>
      <c r="G77" s="66" t="str">
        <f>IF(VLOOKUP($C77,PalData!$A$2:$BU$139,48,0),"🌜","")</f>
        <v/>
      </c>
      <c r="H77" s="67">
        <f>VLOOKUP($C77,PalData!$A$2:$BU$139,55,0)</f>
        <v>0</v>
      </c>
      <c r="I77" s="67">
        <f>VLOOKUP($C77,PalData!$A$2:$BU$139,56,0)</f>
        <v>0</v>
      </c>
      <c r="J77" s="67">
        <f>VLOOKUP($C77,PalData!$A$2:$BU$139,57,0)</f>
        <v>2</v>
      </c>
      <c r="K77" s="67">
        <f>VLOOKUP($C77,PalData!$A$2:$BU$139,58,0)</f>
        <v>0</v>
      </c>
      <c r="L77" s="67">
        <f>VLOOKUP($C77,PalData!$A$2:$BU$139,59,0)</f>
        <v>0</v>
      </c>
      <c r="M77" s="67">
        <f>VLOOKUP($C77,PalData!$A$2:$BU$139,60,0)</f>
        <v>0</v>
      </c>
      <c r="N77" s="67">
        <f>VLOOKUP($C77,PalData!$A$2:$BU$139,61,0)</f>
        <v>2</v>
      </c>
      <c r="O77" s="67">
        <f>VLOOKUP($C77,PalData!$A$2:$BU$139,62,0)</f>
        <v>0</v>
      </c>
      <c r="P77" s="67">
        <f>VLOOKUP($C77,PalData!$A$2:$BU$139,64,0)</f>
        <v>0</v>
      </c>
      <c r="Q77" s="67">
        <f>VLOOKUP($C77,PalData!$A$2:$BU$139,65,0)</f>
        <v>0</v>
      </c>
      <c r="R77" s="67">
        <f>VLOOKUP($C77,PalData!$A$2:$BU$139,66,0)</f>
        <v>0</v>
      </c>
      <c r="S77" s="67">
        <f>VLOOKUP($C77,PalData!$A$2:$BU$139,67,0)</f>
        <v>0</v>
      </c>
      <c r="T77" s="68">
        <f>VLOOKUP($C77,PalData!$A$2:$BU$139,43,0)</f>
        <v>6</v>
      </c>
      <c r="U77" s="66">
        <f>VLOOKUP($C77,PalData!$A$2:$BU$139,54,0)</f>
        <v>820</v>
      </c>
      <c r="V77" s="69">
        <f>VLOOKUP($C77,PalData!$A$2:$BU$139,19,0)</f>
        <v>110</v>
      </c>
      <c r="W77" s="69">
        <f>VLOOKUP($C77,PalData!$A$2:$BU$139,20,0)</f>
        <v>90</v>
      </c>
      <c r="X77" s="69">
        <f>VLOOKUP($C77,PalData!$A$2:$BU$139,21,0)</f>
        <v>85</v>
      </c>
      <c r="Y77" s="69">
        <f>VLOOKUP($C77,PalData!$A$2:$BU$139,22,0)</f>
        <v>90</v>
      </c>
      <c r="Z77" s="70">
        <f>VLOOKUP($C77,PalData!$A$2:$BU$139,28,0)</f>
        <v>3240</v>
      </c>
      <c r="AA77" s="71">
        <f t="array" ref="AA77">INDEX(PalData,MATCH(C77,PalNames,0)+1,MATCH("Stamina",PalData_Header,0))</f>
        <v>100</v>
      </c>
      <c r="AB77" s="71">
        <f>VLOOKUP($C77,PalData!$A$2:$BU$139,32,0)</f>
        <v>120</v>
      </c>
      <c r="AC77" s="71">
        <f>VLOOKUP($C77,PalData!$A$2:$BU$139,33,0)</f>
        <v>550</v>
      </c>
      <c r="AD77" s="71">
        <f t="array" ref="AD77">INDEX(PalData,MATCH(C77,PalNames,0)+1,MATCH("RideSprintSpeed",PalData_Header,0))</f>
        <v>700</v>
      </c>
      <c r="AE77" s="71">
        <f t="array" ref="AE77">IF(R77&gt;0, INDEX(PalData,MATCH(C77,PalNames,0)+1,MATCH("TransportSpeed",PalData_Header,0)),)</f>
        <v>0</v>
      </c>
      <c r="AF77" s="76">
        <f>VLOOKUP($C77,PalData!$A$2:$BU$139,26,0)</f>
        <v>1</v>
      </c>
      <c r="AG77" s="73">
        <f t="array" ref="AG77">INDEX(PalData,MATCH(C77,PalNames,0)+1,MATCH("MaleProbability",PalData_Header,0))</f>
        <v>50</v>
      </c>
    </row>
    <row r="78" spans="1:33" ht="26.25" customHeight="1" x14ac:dyDescent="0.2">
      <c r="A78" s="74">
        <f>VLOOKUP($C78,PalData!$A$2:$BU$139,9,0)</f>
        <v>64</v>
      </c>
      <c r="B78" s="75" t="str">
        <f t="array" ref="B78">INDEX(PalData,MATCH(C78,PalNames,0)+1,MATCH("ZukanIndexSuffix",PalData_Header,0))</f>
        <v>B</v>
      </c>
      <c r="C78" s="63" t="s">
        <v>124</v>
      </c>
      <c r="D78" s="64">
        <f t="array" ref="D78">IFERROR(INDEX(PalData,MATCH(C78,PalNames,0)+1,MATCH("Image",PalData_Header,0)),)</f>
        <v>0</v>
      </c>
      <c r="E78" s="65" t="str">
        <f ca="1">IFERROR(__xludf.DUMMYFUNCTION("SPLIT(VLOOKUP($C78,PalData!$A$2:$BU$139,13,0),""EPalElementType::"",0,1)"),"Electricity")</f>
        <v>Electricity</v>
      </c>
      <c r="F78" s="65" t="str">
        <f ca="1">IFERROR(__xludf.DUMMYFUNCTION("if(SPLIT(VLOOKUP($C78,PalData!$A$2:$BU$139,14,0),""EPalElementType::"",0,1)=""None"","""",SPLIT(VLOOKUP($C78,PalData!$A$2:$BU$139,14,0),""EPalElementType::"",0,1))"),"Dragon")</f>
        <v>Dragon</v>
      </c>
      <c r="G78" s="66" t="str">
        <f>IF(VLOOKUP($C78,PalData!$A$2:$BU$139,48,0),"🌜","")</f>
        <v/>
      </c>
      <c r="H78" s="67">
        <f>VLOOKUP($C78,PalData!$A$2:$BU$139,55,0)</f>
        <v>0</v>
      </c>
      <c r="I78" s="67">
        <f>VLOOKUP($C78,PalData!$A$2:$BU$139,56,0)</f>
        <v>0</v>
      </c>
      <c r="J78" s="67">
        <f>VLOOKUP($C78,PalData!$A$2:$BU$139,57,0)</f>
        <v>0</v>
      </c>
      <c r="K78" s="67">
        <f>VLOOKUP($C78,PalData!$A$2:$BU$139,58,0)</f>
        <v>2</v>
      </c>
      <c r="L78" s="67">
        <f>VLOOKUP($C78,PalData!$A$2:$BU$139,59,0)</f>
        <v>0</v>
      </c>
      <c r="M78" s="67">
        <f>VLOOKUP($C78,PalData!$A$2:$BU$139,60,0)</f>
        <v>0</v>
      </c>
      <c r="N78" s="67">
        <f>VLOOKUP($C78,PalData!$A$2:$BU$139,61,0)</f>
        <v>2</v>
      </c>
      <c r="O78" s="67">
        <f>VLOOKUP($C78,PalData!$A$2:$BU$139,62,0)</f>
        <v>0</v>
      </c>
      <c r="P78" s="67">
        <f>VLOOKUP($C78,PalData!$A$2:$BU$139,64,0)</f>
        <v>0</v>
      </c>
      <c r="Q78" s="67">
        <f>VLOOKUP($C78,PalData!$A$2:$BU$139,65,0)</f>
        <v>0</v>
      </c>
      <c r="R78" s="67">
        <f>VLOOKUP($C78,PalData!$A$2:$BU$139,66,0)</f>
        <v>0</v>
      </c>
      <c r="S78" s="67">
        <f>VLOOKUP($C78,PalData!$A$2:$BU$139,67,0)</f>
        <v>0</v>
      </c>
      <c r="T78" s="68">
        <f>VLOOKUP($C78,PalData!$A$2:$BU$139,43,0)</f>
        <v>6</v>
      </c>
      <c r="U78" s="66">
        <f>VLOOKUP($C78,PalData!$A$2:$BU$139,54,0)</f>
        <v>810</v>
      </c>
      <c r="V78" s="69">
        <f>VLOOKUP($C78,PalData!$A$2:$BU$139,19,0)</f>
        <v>110</v>
      </c>
      <c r="W78" s="69">
        <f>VLOOKUP($C78,PalData!$A$2:$BU$139,20,0)</f>
        <v>90</v>
      </c>
      <c r="X78" s="69">
        <f>VLOOKUP($C78,PalData!$A$2:$BU$139,21,0)</f>
        <v>90</v>
      </c>
      <c r="Y78" s="69">
        <f>VLOOKUP($C78,PalData!$A$2:$BU$139,22,0)</f>
        <v>90</v>
      </c>
      <c r="Z78" s="70">
        <f>VLOOKUP($C78,PalData!$A$2:$BU$139,28,0)</f>
        <v>3380</v>
      </c>
      <c r="AA78" s="71">
        <f t="array" ref="AA78">INDEX(PalData,MATCH(C78,PalNames,0)+1,MATCH("Stamina",PalData_Header,0))</f>
        <v>100</v>
      </c>
      <c r="AB78" s="71">
        <f>VLOOKUP($C78,PalData!$A$2:$BU$139,32,0)</f>
        <v>120</v>
      </c>
      <c r="AC78" s="71">
        <f>VLOOKUP($C78,PalData!$A$2:$BU$139,33,0)</f>
        <v>550</v>
      </c>
      <c r="AD78" s="71">
        <f t="array" ref="AD78">INDEX(PalData,MATCH(C78,PalNames,0)+1,MATCH("RideSprintSpeed",PalData_Header,0))</f>
        <v>700</v>
      </c>
      <c r="AE78" s="71">
        <f t="array" ref="AE78">IF(R78&gt;0, INDEX(PalData,MATCH(C78,PalNames,0)+1,MATCH("TransportSpeed",PalData_Header,0)),)</f>
        <v>0</v>
      </c>
      <c r="AF78" s="76">
        <f>VLOOKUP($C78,PalData!$A$2:$BU$139,26,0)</f>
        <v>1</v>
      </c>
      <c r="AG78" s="73">
        <f t="array" ref="AG78">INDEX(PalData,MATCH(C78,PalNames,0)+1,MATCH("MaleProbability",PalData_Header,0))</f>
        <v>50</v>
      </c>
    </row>
    <row r="79" spans="1:33" ht="26.25" customHeight="1" x14ac:dyDescent="0.2">
      <c r="A79" s="74">
        <f>VLOOKUP($C79,PalData!$A$2:$BU$139,9,0)</f>
        <v>65</v>
      </c>
      <c r="B79" s="75">
        <f t="array" ref="B79">INDEX(PalData,MATCH(C79,PalNames,0)+1,MATCH("ZukanIndexSuffix",PalData_Header,0))</f>
        <v>0</v>
      </c>
      <c r="C79" s="63" t="s">
        <v>43</v>
      </c>
      <c r="D79" s="64">
        <f t="array" ref="D79">IFERROR(INDEX(PalData,MATCH(C79,PalNames,0)+1,MATCH("Image",PalData_Header,0)),)</f>
        <v>0</v>
      </c>
      <c r="E79" s="65" t="str">
        <f ca="1">IFERROR(__xludf.DUMMYFUNCTION("SPLIT(VLOOKUP($C79,PalData!$A$2:$BU$139,13,0),""EPalElementType::"",0,1)"),"Water")</f>
        <v>Water</v>
      </c>
      <c r="F79" s="65" t="str">
        <f ca="1">IFERROR(__xludf.DUMMYFUNCTION("if(SPLIT(VLOOKUP($C79,PalData!$A$2:$BU$139,14,0),""EPalElementType::"",0,1)=""None"","""",SPLIT(VLOOKUP($C79,PalData!$A$2:$BU$139,14,0),""EPalElementType::"",0,1))"),"")</f>
        <v/>
      </c>
      <c r="G79" s="66" t="str">
        <f>IF(VLOOKUP($C79,PalData!$A$2:$BU$139,48,0),"🌜","")</f>
        <v/>
      </c>
      <c r="H79" s="67">
        <f>VLOOKUP($C79,PalData!$A$2:$BU$139,55,0)</f>
        <v>0</v>
      </c>
      <c r="I79" s="67">
        <f>VLOOKUP($C79,PalData!$A$2:$BU$139,56,0)</f>
        <v>2</v>
      </c>
      <c r="J79" s="67">
        <f>VLOOKUP($C79,PalData!$A$2:$BU$139,57,0)</f>
        <v>0</v>
      </c>
      <c r="K79" s="67">
        <f>VLOOKUP($C79,PalData!$A$2:$BU$139,58,0)</f>
        <v>0</v>
      </c>
      <c r="L79" s="67">
        <f>VLOOKUP($C79,PalData!$A$2:$BU$139,59,0)</f>
        <v>0</v>
      </c>
      <c r="M79" s="67">
        <f>VLOOKUP($C79,PalData!$A$2:$BU$139,60,0)</f>
        <v>0</v>
      </c>
      <c r="N79" s="67">
        <f>VLOOKUP($C79,PalData!$A$2:$BU$139,61,0)</f>
        <v>0</v>
      </c>
      <c r="O79" s="67">
        <f>VLOOKUP($C79,PalData!$A$2:$BU$139,62,0)</f>
        <v>0</v>
      </c>
      <c r="P79" s="67">
        <f>VLOOKUP($C79,PalData!$A$2:$BU$139,64,0)</f>
        <v>0</v>
      </c>
      <c r="Q79" s="67">
        <f>VLOOKUP($C79,PalData!$A$2:$BU$139,65,0)</f>
        <v>0</v>
      </c>
      <c r="R79" s="67">
        <f>VLOOKUP($C79,PalData!$A$2:$BU$139,66,0)</f>
        <v>0</v>
      </c>
      <c r="S79" s="67">
        <f>VLOOKUP($C79,PalData!$A$2:$BU$139,67,0)</f>
        <v>0</v>
      </c>
      <c r="T79" s="68">
        <f>VLOOKUP($C79,PalData!$A$2:$BU$139,43,0)</f>
        <v>5</v>
      </c>
      <c r="U79" s="66">
        <f>VLOOKUP($C79,PalData!$A$2:$BU$139,54,0)</f>
        <v>560</v>
      </c>
      <c r="V79" s="69">
        <f>VLOOKUP($C79,PalData!$A$2:$BU$139,19,0)</f>
        <v>90</v>
      </c>
      <c r="W79" s="69">
        <f>VLOOKUP($C79,PalData!$A$2:$BU$139,20,0)</f>
        <v>70</v>
      </c>
      <c r="X79" s="69">
        <f>VLOOKUP($C79,PalData!$A$2:$BU$139,21,0)</f>
        <v>90</v>
      </c>
      <c r="Y79" s="69">
        <f>VLOOKUP($C79,PalData!$A$2:$BU$139,22,0)</f>
        <v>80</v>
      </c>
      <c r="Z79" s="70">
        <f>VLOOKUP($C79,PalData!$A$2:$BU$139,28,0)</f>
        <v>5050</v>
      </c>
      <c r="AA79" s="71">
        <f t="array" ref="AA79">INDEX(PalData,MATCH(C79,PalNames,0)+1,MATCH("Stamina",PalData_Header,0))</f>
        <v>100</v>
      </c>
      <c r="AB79" s="71">
        <f>VLOOKUP($C79,PalData!$A$2:$BU$139,32,0)</f>
        <v>200</v>
      </c>
      <c r="AC79" s="71">
        <f>VLOOKUP($C79,PalData!$A$2:$BU$139,33,0)</f>
        <v>500</v>
      </c>
      <c r="AD79" s="71">
        <f t="array" ref="AD79">INDEX(PalData,MATCH(C79,PalNames,0)+1,MATCH("RideSprintSpeed",PalData_Header,0))</f>
        <v>650</v>
      </c>
      <c r="AE79" s="71">
        <f t="array" ref="AE79">IF(R79&gt;0, INDEX(PalData,MATCH(C79,PalNames,0)+1,MATCH("TransportSpeed",PalData_Header,0)),)</f>
        <v>0</v>
      </c>
      <c r="AF79" s="76">
        <f>VLOOKUP($C79,PalData!$A$2:$BU$139,26,0)</f>
        <v>1</v>
      </c>
      <c r="AG79" s="73">
        <f t="array" ref="AG79">INDEX(PalData,MATCH(C79,PalNames,0)+1,MATCH("MaleProbability",PalData_Header,0))</f>
        <v>50</v>
      </c>
    </row>
    <row r="80" spans="1:33" ht="26.25" customHeight="1" x14ac:dyDescent="0.2">
      <c r="A80" s="74">
        <f>VLOOKUP($C80,PalData!$A$2:$BU$139,9,0)</f>
        <v>65</v>
      </c>
      <c r="B80" s="75" t="str">
        <f t="array" ref="B80">INDEX(PalData,MATCH(C80,PalNames,0)+1,MATCH("ZukanIndexSuffix",PalData_Header,0))</f>
        <v>B</v>
      </c>
      <c r="C80" s="63" t="s">
        <v>46</v>
      </c>
      <c r="D80" s="64">
        <f t="array" ref="D80">IFERROR(INDEX(PalData,MATCH(C80,PalNames,0)+1,MATCH("Image",PalData_Header,0)),)</f>
        <v>0</v>
      </c>
      <c r="E80" s="65" t="str">
        <f ca="1">IFERROR(__xludf.DUMMYFUNCTION("SPLIT(VLOOKUP($C80,PalData!$A$2:$BU$139,13,0),""EPalElementType::"",0,1)"),"Earth")</f>
        <v>Earth</v>
      </c>
      <c r="F80" s="65" t="str">
        <f ca="1">IFERROR(__xludf.DUMMYFUNCTION("if(SPLIT(VLOOKUP($C80,PalData!$A$2:$BU$139,14,0),""EPalElementType::"",0,1)=""None"","""",SPLIT(VLOOKUP($C80,PalData!$A$2:$BU$139,14,0),""EPalElementType::"",0,1))"),"")</f>
        <v/>
      </c>
      <c r="G80" s="66" t="str">
        <f>IF(VLOOKUP($C80,PalData!$A$2:$BU$139,48,0),"🌜","")</f>
        <v/>
      </c>
      <c r="H80" s="67">
        <f>VLOOKUP($C80,PalData!$A$2:$BU$139,55,0)</f>
        <v>0</v>
      </c>
      <c r="I80" s="67">
        <f>VLOOKUP($C80,PalData!$A$2:$BU$139,56,0)</f>
        <v>0</v>
      </c>
      <c r="J80" s="67">
        <f>VLOOKUP($C80,PalData!$A$2:$BU$139,57,0)</f>
        <v>0</v>
      </c>
      <c r="K80" s="67">
        <f>VLOOKUP($C80,PalData!$A$2:$BU$139,58,0)</f>
        <v>0</v>
      </c>
      <c r="L80" s="67">
        <f>VLOOKUP($C80,PalData!$A$2:$BU$139,59,0)</f>
        <v>0</v>
      </c>
      <c r="M80" s="67">
        <f>VLOOKUP($C80,PalData!$A$2:$BU$139,60,0)</f>
        <v>1</v>
      </c>
      <c r="N80" s="67">
        <f>VLOOKUP($C80,PalData!$A$2:$BU$139,61,0)</f>
        <v>0</v>
      </c>
      <c r="O80" s="67">
        <f>VLOOKUP($C80,PalData!$A$2:$BU$139,62,0)</f>
        <v>0</v>
      </c>
      <c r="P80" s="67">
        <f>VLOOKUP($C80,PalData!$A$2:$BU$139,64,0)</f>
        <v>0</v>
      </c>
      <c r="Q80" s="67">
        <f>VLOOKUP($C80,PalData!$A$2:$BU$139,65,0)</f>
        <v>0</v>
      </c>
      <c r="R80" s="67">
        <f>VLOOKUP($C80,PalData!$A$2:$BU$139,66,0)</f>
        <v>0</v>
      </c>
      <c r="S80" s="67">
        <f>VLOOKUP($C80,PalData!$A$2:$BU$139,67,0)</f>
        <v>0</v>
      </c>
      <c r="T80" s="68">
        <f>VLOOKUP($C80,PalData!$A$2:$BU$139,43,0)</f>
        <v>5</v>
      </c>
      <c r="U80" s="66">
        <f>VLOOKUP($C80,PalData!$A$2:$BU$139,54,0)</f>
        <v>550</v>
      </c>
      <c r="V80" s="69">
        <f>VLOOKUP($C80,PalData!$A$2:$BU$139,19,0)</f>
        <v>90</v>
      </c>
      <c r="W80" s="69">
        <f>VLOOKUP($C80,PalData!$A$2:$BU$139,20,0)</f>
        <v>70</v>
      </c>
      <c r="X80" s="69">
        <f>VLOOKUP($C80,PalData!$A$2:$BU$139,21,0)</f>
        <v>90</v>
      </c>
      <c r="Y80" s="69">
        <f>VLOOKUP($C80,PalData!$A$2:$BU$139,22,0)</f>
        <v>100</v>
      </c>
      <c r="Z80" s="70">
        <f>VLOOKUP($C80,PalData!$A$2:$BU$139,28,0)</f>
        <v>5140</v>
      </c>
      <c r="AA80" s="71">
        <f t="array" ref="AA80">INDEX(PalData,MATCH(C80,PalNames,0)+1,MATCH("Stamina",PalData_Header,0))</f>
        <v>100</v>
      </c>
      <c r="AB80" s="71">
        <f>VLOOKUP($C80,PalData!$A$2:$BU$139,32,0)</f>
        <v>200</v>
      </c>
      <c r="AC80" s="71">
        <f>VLOOKUP($C80,PalData!$A$2:$BU$139,33,0)</f>
        <v>500</v>
      </c>
      <c r="AD80" s="71">
        <f t="array" ref="AD80">INDEX(PalData,MATCH(C80,PalNames,0)+1,MATCH("RideSprintSpeed",PalData_Header,0))</f>
        <v>650</v>
      </c>
      <c r="AE80" s="71">
        <f t="array" ref="AE80">IF(R80&gt;0, INDEX(PalData,MATCH(C80,PalNames,0)+1,MATCH("TransportSpeed",PalData_Header,0)),)</f>
        <v>0</v>
      </c>
      <c r="AF80" s="76">
        <f>VLOOKUP($C80,PalData!$A$2:$BU$139,26,0)</f>
        <v>1</v>
      </c>
      <c r="AG80" s="73">
        <f t="array" ref="AG80">INDEX(PalData,MATCH(C80,PalNames,0)+1,MATCH("MaleProbability",PalData_Header,0))</f>
        <v>50</v>
      </c>
    </row>
    <row r="81" spans="1:33" ht="26.25" customHeight="1" x14ac:dyDescent="0.2">
      <c r="A81" s="74">
        <f>VLOOKUP($C81,PalData!$A$2:$BU$139,9,0)</f>
        <v>66</v>
      </c>
      <c r="B81" s="75">
        <f t="array" ref="B81">INDEX(PalData,MATCH(C81,PalNames,0)+1,MATCH("ZukanIndexSuffix",PalData_Header,0))</f>
        <v>0</v>
      </c>
      <c r="C81" s="63" t="s">
        <v>125</v>
      </c>
      <c r="D81" s="64">
        <f t="array" ref="D81">IFERROR(INDEX(PalData,MATCH(C81,PalNames,0)+1,MATCH("Image",PalData_Header,0)),)</f>
        <v>0</v>
      </c>
      <c r="E81" s="65" t="str">
        <f ca="1">IFERROR(__xludf.DUMMYFUNCTION("SPLIT(VLOOKUP($C81,PalData!$A$2:$BU$139,13,0),""EPalElementType::"",0,1)"),"Dark")</f>
        <v>Dark</v>
      </c>
      <c r="F81" s="65" t="str">
        <f ca="1">IFERROR(__xludf.DUMMYFUNCTION("if(SPLIT(VLOOKUP($C81,PalData!$A$2:$BU$139,14,0),""EPalElementType::"",0,1)=""None"","""",SPLIT(VLOOKUP($C81,PalData!$A$2:$BU$139,14,0),""EPalElementType::"",0,1))"),"")</f>
        <v/>
      </c>
      <c r="G81" s="66" t="str">
        <f>IF(VLOOKUP($C81,PalData!$A$2:$BU$139,48,0),"🌜","")</f>
        <v>🌜</v>
      </c>
      <c r="H81" s="67">
        <f>VLOOKUP($C81,PalData!$A$2:$BU$139,55,0)</f>
        <v>0</v>
      </c>
      <c r="I81" s="67">
        <f>VLOOKUP($C81,PalData!$A$2:$BU$139,56,0)</f>
        <v>0</v>
      </c>
      <c r="J81" s="67">
        <f>VLOOKUP($C81,PalData!$A$2:$BU$139,57,0)</f>
        <v>0</v>
      </c>
      <c r="K81" s="67">
        <f>VLOOKUP($C81,PalData!$A$2:$BU$139,58,0)</f>
        <v>0</v>
      </c>
      <c r="L81" s="67">
        <f>VLOOKUP($C81,PalData!$A$2:$BU$139,59,0)</f>
        <v>0</v>
      </c>
      <c r="M81" s="67">
        <f>VLOOKUP($C81,PalData!$A$2:$BU$139,60,0)</f>
        <v>2</v>
      </c>
      <c r="N81" s="67">
        <f>VLOOKUP($C81,PalData!$A$2:$BU$139,61,0)</f>
        <v>0</v>
      </c>
      <c r="O81" s="67">
        <f>VLOOKUP($C81,PalData!$A$2:$BU$139,62,0)</f>
        <v>1</v>
      </c>
      <c r="P81" s="67">
        <f>VLOOKUP($C81,PalData!$A$2:$BU$139,64,0)</f>
        <v>0</v>
      </c>
      <c r="Q81" s="67">
        <f>VLOOKUP($C81,PalData!$A$2:$BU$139,65,0)</f>
        <v>0</v>
      </c>
      <c r="R81" s="67">
        <f>VLOOKUP($C81,PalData!$A$2:$BU$139,66,0)</f>
        <v>0</v>
      </c>
      <c r="S81" s="67">
        <f>VLOOKUP($C81,PalData!$A$2:$BU$139,67,0)</f>
        <v>0</v>
      </c>
      <c r="T81" s="68">
        <f>VLOOKUP($C81,PalData!$A$2:$BU$139,43,0)</f>
        <v>3</v>
      </c>
      <c r="U81" s="66">
        <f>VLOOKUP($C81,PalData!$A$2:$BU$139,54,0)</f>
        <v>1150</v>
      </c>
      <c r="V81" s="69">
        <f>VLOOKUP($C81,PalData!$A$2:$BU$139,19,0)</f>
        <v>75</v>
      </c>
      <c r="W81" s="69">
        <f>VLOOKUP($C81,PalData!$A$2:$BU$139,20,0)</f>
        <v>50</v>
      </c>
      <c r="X81" s="69">
        <f>VLOOKUP($C81,PalData!$A$2:$BU$139,21,0)</f>
        <v>105</v>
      </c>
      <c r="Y81" s="69">
        <f>VLOOKUP($C81,PalData!$A$2:$BU$139,22,0)</f>
        <v>80</v>
      </c>
      <c r="Z81" s="70">
        <f>VLOOKUP($C81,PalData!$A$2:$BU$139,28,0)</f>
        <v>1570</v>
      </c>
      <c r="AA81" s="71">
        <f t="array" ref="AA81">INDEX(PalData,MATCH(C81,PalNames,0)+1,MATCH("Stamina",PalData_Header,0))</f>
        <v>100</v>
      </c>
      <c r="AB81" s="71">
        <f>VLOOKUP($C81,PalData!$A$2:$BU$139,32,0)</f>
        <v>160</v>
      </c>
      <c r="AC81" s="71">
        <f>VLOOKUP($C81,PalData!$A$2:$BU$139,33,0)</f>
        <v>600</v>
      </c>
      <c r="AD81" s="71">
        <f t="array" ref="AD81">INDEX(PalData,MATCH(C81,PalNames,0)+1,MATCH("RideSprintSpeed",PalData_Header,0))</f>
        <v>800</v>
      </c>
      <c r="AE81" s="71">
        <f t="array" ref="AE81">IF(R81&gt;0, INDEX(PalData,MATCH(C81,PalNames,0)+1,MATCH("TransportSpeed",PalData_Header,0)),)</f>
        <v>0</v>
      </c>
      <c r="AF81" s="76">
        <f>VLOOKUP($C81,PalData!$A$2:$BU$139,26,0)</f>
        <v>1</v>
      </c>
      <c r="AG81" s="73">
        <f t="array" ref="AG81">INDEX(PalData,MATCH(C81,PalNames,0)+1,MATCH("MaleProbability",PalData_Header,0))</f>
        <v>50</v>
      </c>
    </row>
    <row r="82" spans="1:33" ht="26.25" customHeight="1" x14ac:dyDescent="0.2">
      <c r="A82" s="74">
        <f>VLOOKUP($C82,PalData!$A$2:$BU$139,9,0)</f>
        <v>67</v>
      </c>
      <c r="B82" s="75">
        <f t="array" ref="B82">INDEX(PalData,MATCH(C82,PalNames,0)+1,MATCH("ZukanIndexSuffix",PalData_Header,0))</f>
        <v>0</v>
      </c>
      <c r="C82" s="63" t="s">
        <v>126</v>
      </c>
      <c r="D82" s="64">
        <f t="array" ref="D82">IFERROR(INDEX(PalData,MATCH(C82,PalNames,0)+1,MATCH("Image",PalData_Header,0)),)</f>
        <v>0</v>
      </c>
      <c r="E82" s="65" t="str">
        <f ca="1">IFERROR(__xludf.DUMMYFUNCTION("SPLIT(VLOOKUP($C82,PalData!$A$2:$BU$139,13,0),""EPalElementType::"",0,1)"),"Earth")</f>
        <v>Earth</v>
      </c>
      <c r="F82" s="65" t="str">
        <f ca="1">IFERROR(__xludf.DUMMYFUNCTION("if(SPLIT(VLOOKUP($C82,PalData!$A$2:$BU$139,14,0),""EPalElementType::"",0,1)=""None"","""",SPLIT(VLOOKUP($C82,PalData!$A$2:$BU$139,14,0),""EPalElementType::"",0,1))"),"")</f>
        <v/>
      </c>
      <c r="G82" s="66" t="str">
        <f>IF(VLOOKUP($C82,PalData!$A$2:$BU$139,48,0),"🌜","")</f>
        <v/>
      </c>
      <c r="H82" s="67">
        <f>VLOOKUP($C82,PalData!$A$2:$BU$139,55,0)</f>
        <v>0</v>
      </c>
      <c r="I82" s="67">
        <f>VLOOKUP($C82,PalData!$A$2:$BU$139,56,0)</f>
        <v>0</v>
      </c>
      <c r="J82" s="67">
        <f>VLOOKUP($C82,PalData!$A$2:$BU$139,57,0)</f>
        <v>0</v>
      </c>
      <c r="K82" s="67">
        <f>VLOOKUP($C82,PalData!$A$2:$BU$139,58,0)</f>
        <v>0</v>
      </c>
      <c r="L82" s="67">
        <f>VLOOKUP($C82,PalData!$A$2:$BU$139,59,0)</f>
        <v>0</v>
      </c>
      <c r="M82" s="67">
        <f>VLOOKUP($C82,PalData!$A$2:$BU$139,60,0)</f>
        <v>0</v>
      </c>
      <c r="N82" s="67">
        <f>VLOOKUP($C82,PalData!$A$2:$BU$139,61,0)</f>
        <v>0</v>
      </c>
      <c r="O82" s="67">
        <f>VLOOKUP($C82,PalData!$A$2:$BU$139,62,0)</f>
        <v>3</v>
      </c>
      <c r="P82" s="67">
        <f>VLOOKUP($C82,PalData!$A$2:$BU$139,64,0)</f>
        <v>0</v>
      </c>
      <c r="Q82" s="67">
        <f>VLOOKUP($C82,PalData!$A$2:$BU$139,65,0)</f>
        <v>0</v>
      </c>
      <c r="R82" s="67">
        <f>VLOOKUP($C82,PalData!$A$2:$BU$139,66,0)</f>
        <v>0</v>
      </c>
      <c r="S82" s="67">
        <f>VLOOKUP($C82,PalData!$A$2:$BU$139,67,0)</f>
        <v>0</v>
      </c>
      <c r="T82" s="68">
        <f>VLOOKUP($C82,PalData!$A$2:$BU$139,43,0)</f>
        <v>5</v>
      </c>
      <c r="U82" s="66">
        <f>VLOOKUP($C82,PalData!$A$2:$BU$139,54,0)</f>
        <v>850</v>
      </c>
      <c r="V82" s="69">
        <f>VLOOKUP($C82,PalData!$A$2:$BU$139,19,0)</f>
        <v>80</v>
      </c>
      <c r="W82" s="69">
        <f>VLOOKUP($C82,PalData!$A$2:$BU$139,20,0)</f>
        <v>80</v>
      </c>
      <c r="X82" s="69">
        <f>VLOOKUP($C82,PalData!$A$2:$BU$139,21,0)</f>
        <v>95</v>
      </c>
      <c r="Y82" s="69">
        <f>VLOOKUP($C82,PalData!$A$2:$BU$139,22,0)</f>
        <v>120</v>
      </c>
      <c r="Z82" s="70">
        <f>VLOOKUP($C82,PalData!$A$2:$BU$139,28,0)</f>
        <v>2980</v>
      </c>
      <c r="AA82" s="71">
        <f t="array" ref="AA82">INDEX(PalData,MATCH(C82,PalNames,0)+1,MATCH("Stamina",PalData_Header,0))</f>
        <v>100</v>
      </c>
      <c r="AB82" s="71">
        <f>VLOOKUP($C82,PalData!$A$2:$BU$139,32,0)</f>
        <v>120</v>
      </c>
      <c r="AC82" s="71">
        <f>VLOOKUP($C82,PalData!$A$2:$BU$139,33,0)</f>
        <v>300</v>
      </c>
      <c r="AD82" s="71">
        <f t="array" ref="AD82">INDEX(PalData,MATCH(C82,PalNames,0)+1,MATCH("RideSprintSpeed",PalData_Header,0))</f>
        <v>420</v>
      </c>
      <c r="AE82" s="71">
        <f t="array" ref="AE82">IF(R82&gt;0, INDEX(PalData,MATCH(C82,PalNames,0)+1,MATCH("TransportSpeed",PalData_Header,0)),)</f>
        <v>0</v>
      </c>
      <c r="AF82" s="76">
        <f>VLOOKUP($C82,PalData!$A$2:$BU$139,26,0)</f>
        <v>1</v>
      </c>
      <c r="AG82" s="73">
        <f t="array" ref="AG82">INDEX(PalData,MATCH(C82,PalNames,0)+1,MATCH("MaleProbability",PalData_Header,0))</f>
        <v>50</v>
      </c>
    </row>
    <row r="83" spans="1:33" ht="26.25" customHeight="1" x14ac:dyDescent="0.2">
      <c r="A83" s="74">
        <f>VLOOKUP($C83,PalData!$A$2:$BU$139,9,0)</f>
        <v>68</v>
      </c>
      <c r="B83" s="75">
        <f t="array" ref="B83">INDEX(PalData,MATCH(C83,PalNames,0)+1,MATCH("ZukanIndexSuffix",PalData_Header,0))</f>
        <v>0</v>
      </c>
      <c r="C83" s="63" t="s">
        <v>47</v>
      </c>
      <c r="D83" s="64">
        <f t="array" ref="D83">IFERROR(INDEX(PalData,MATCH(C83,PalNames,0)+1,MATCH("Image",PalData_Header,0)),)</f>
        <v>0</v>
      </c>
      <c r="E83" s="65" t="str">
        <f ca="1">IFERROR(__xludf.DUMMYFUNCTION("SPLIT(VLOOKUP($C83,PalData!$A$2:$BU$139,13,0),""EPalElementType::"",0,1)"),"Dark")</f>
        <v>Dark</v>
      </c>
      <c r="F83" s="65" t="str">
        <f ca="1">IFERROR(__xludf.DUMMYFUNCTION("if(SPLIT(VLOOKUP($C83,PalData!$A$2:$BU$139,14,0),""EPalElementType::"",0,1)=""None"","""",SPLIT(VLOOKUP($C83,PalData!$A$2:$BU$139,14,0),""EPalElementType::"",0,1))"),"")</f>
        <v/>
      </c>
      <c r="G83" s="66" t="str">
        <f>IF(VLOOKUP($C83,PalData!$A$2:$BU$139,48,0),"🌜","")</f>
        <v>🌜</v>
      </c>
      <c r="H83" s="67">
        <f>VLOOKUP($C83,PalData!$A$2:$BU$139,55,0)</f>
        <v>0</v>
      </c>
      <c r="I83" s="67">
        <f>VLOOKUP($C83,PalData!$A$2:$BU$139,56,0)</f>
        <v>0</v>
      </c>
      <c r="J83" s="67">
        <f>VLOOKUP($C83,PalData!$A$2:$BU$139,57,0)</f>
        <v>0</v>
      </c>
      <c r="K83" s="67">
        <f>VLOOKUP($C83,PalData!$A$2:$BU$139,58,0)</f>
        <v>0</v>
      </c>
      <c r="L83" s="67">
        <f>VLOOKUP($C83,PalData!$A$2:$BU$139,59,0)</f>
        <v>0</v>
      </c>
      <c r="M83" s="67">
        <f>VLOOKUP($C83,PalData!$A$2:$BU$139,60,0)</f>
        <v>2</v>
      </c>
      <c r="N83" s="67">
        <f>VLOOKUP($C83,PalData!$A$2:$BU$139,61,0)</f>
        <v>0</v>
      </c>
      <c r="O83" s="67">
        <f>VLOOKUP($C83,PalData!$A$2:$BU$139,62,0)</f>
        <v>2</v>
      </c>
      <c r="P83" s="67">
        <f>VLOOKUP($C83,PalData!$A$2:$BU$139,64,0)</f>
        <v>0</v>
      </c>
      <c r="Q83" s="67">
        <f>VLOOKUP($C83,PalData!$A$2:$BU$139,65,0)</f>
        <v>0</v>
      </c>
      <c r="R83" s="67">
        <f>VLOOKUP($C83,PalData!$A$2:$BU$139,66,0)</f>
        <v>2</v>
      </c>
      <c r="S83" s="67">
        <f>VLOOKUP($C83,PalData!$A$2:$BU$139,67,0)</f>
        <v>0</v>
      </c>
      <c r="T83" s="68">
        <f>VLOOKUP($C83,PalData!$A$2:$BU$139,43,0)</f>
        <v>5</v>
      </c>
      <c r="U83" s="66">
        <f>VLOOKUP($C83,PalData!$A$2:$BU$139,54,0)</f>
        <v>750</v>
      </c>
      <c r="V83" s="69">
        <f>VLOOKUP($C83,PalData!$A$2:$BU$139,19,0)</f>
        <v>95</v>
      </c>
      <c r="W83" s="69">
        <f>VLOOKUP($C83,PalData!$A$2:$BU$139,20,0)</f>
        <v>100</v>
      </c>
      <c r="X83" s="69">
        <f>VLOOKUP($C83,PalData!$A$2:$BU$139,21,0)</f>
        <v>95</v>
      </c>
      <c r="Y83" s="69">
        <f>VLOOKUP($C83,PalData!$A$2:$BU$139,22,0)</f>
        <v>80</v>
      </c>
      <c r="Z83" s="70">
        <f>VLOOKUP($C83,PalData!$A$2:$BU$139,28,0)</f>
        <v>3810</v>
      </c>
      <c r="AA83" s="71">
        <f t="array" ref="AA83">INDEX(PalData,MATCH(C83,PalNames,0)+1,MATCH("Stamina",PalData_Header,0))</f>
        <v>100</v>
      </c>
      <c r="AB83" s="71">
        <f>VLOOKUP($C83,PalData!$A$2:$BU$139,32,0)</f>
        <v>140</v>
      </c>
      <c r="AC83" s="71">
        <f>VLOOKUP($C83,PalData!$A$2:$BU$139,33,0)</f>
        <v>400</v>
      </c>
      <c r="AD83" s="71">
        <f t="array" ref="AD83">INDEX(PalData,MATCH(C83,PalNames,0)+1,MATCH("RideSprintSpeed",PalData_Header,0))</f>
        <v>550</v>
      </c>
      <c r="AE83" s="71">
        <f t="array" ref="AE83">IF(R83&gt;0, INDEX(PalData,MATCH(C83,PalNames,0)+1,MATCH("TransportSpeed",PalData_Header,0)),)</f>
        <v>270</v>
      </c>
      <c r="AF83" s="76">
        <f>VLOOKUP($C83,PalData!$A$2:$BU$139,26,0)</f>
        <v>1</v>
      </c>
      <c r="AG83" s="73">
        <f t="array" ref="AG83">INDEX(PalData,MATCH(C83,PalNames,0)+1,MATCH("MaleProbability",PalData_Header,0))</f>
        <v>50</v>
      </c>
    </row>
    <row r="84" spans="1:33" ht="26.25" customHeight="1" x14ac:dyDescent="0.2">
      <c r="A84" s="74">
        <f>VLOOKUP($C84,PalData!$A$2:$BU$139,9,0)</f>
        <v>69</v>
      </c>
      <c r="B84" s="75">
        <f t="array" ref="B84">INDEX(PalData,MATCH(C84,PalNames,0)+1,MATCH("ZukanIndexSuffix",PalData_Header,0))</f>
        <v>0</v>
      </c>
      <c r="C84" s="63" t="s">
        <v>127</v>
      </c>
      <c r="D84" s="64">
        <f t="array" ref="D84">IFERROR(INDEX(PalData,MATCH(C84,PalNames,0)+1,MATCH("Image",PalData_Header,0)),)</f>
        <v>0</v>
      </c>
      <c r="E84" s="65" t="str">
        <f ca="1">IFERROR(__xludf.DUMMYFUNCTION("SPLIT(VLOOKUP($C84,PalData!$A$2:$BU$139,13,0),""EPalElementType::"",0,1)"),"Normal")</f>
        <v>Normal</v>
      </c>
      <c r="F84" s="65" t="str">
        <f ca="1">IFERROR(__xludf.DUMMYFUNCTION("if(SPLIT(VLOOKUP($C84,PalData!$A$2:$BU$139,14,0),""EPalElementType::"",0,1)=""None"","""",SPLIT(VLOOKUP($C84,PalData!$A$2:$BU$139,14,0),""EPalElementType::"",0,1))"),"")</f>
        <v/>
      </c>
      <c r="G84" s="66" t="str">
        <f>IF(VLOOKUP($C84,PalData!$A$2:$BU$139,48,0),"🌜","")</f>
        <v>🌜</v>
      </c>
      <c r="H84" s="67">
        <f>VLOOKUP($C84,PalData!$A$2:$BU$139,55,0)</f>
        <v>0</v>
      </c>
      <c r="I84" s="67">
        <f>VLOOKUP($C84,PalData!$A$2:$BU$139,56,0)</f>
        <v>0</v>
      </c>
      <c r="J84" s="67">
        <f>VLOOKUP($C84,PalData!$A$2:$BU$139,57,0)</f>
        <v>0</v>
      </c>
      <c r="K84" s="67">
        <f>VLOOKUP($C84,PalData!$A$2:$BU$139,58,0)</f>
        <v>0</v>
      </c>
      <c r="L84" s="67">
        <f>VLOOKUP($C84,PalData!$A$2:$BU$139,59,0)</f>
        <v>2</v>
      </c>
      <c r="M84" s="67">
        <f>VLOOKUP($C84,PalData!$A$2:$BU$139,60,0)</f>
        <v>0</v>
      </c>
      <c r="N84" s="67">
        <f>VLOOKUP($C84,PalData!$A$2:$BU$139,61,0)</f>
        <v>0</v>
      </c>
      <c r="O84" s="67">
        <f>VLOOKUP($C84,PalData!$A$2:$BU$139,62,0)</f>
        <v>1</v>
      </c>
      <c r="P84" s="67">
        <f>VLOOKUP($C84,PalData!$A$2:$BU$139,64,0)</f>
        <v>2</v>
      </c>
      <c r="Q84" s="67">
        <f>VLOOKUP($C84,PalData!$A$2:$BU$139,65,0)</f>
        <v>0</v>
      </c>
      <c r="R84" s="67">
        <f>VLOOKUP($C84,PalData!$A$2:$BU$139,66,0)</f>
        <v>2</v>
      </c>
      <c r="S84" s="67">
        <f>VLOOKUP($C84,PalData!$A$2:$BU$139,67,0)</f>
        <v>0</v>
      </c>
      <c r="T84" s="68">
        <f>VLOOKUP($C84,PalData!$A$2:$BU$139,43,0)</f>
        <v>5</v>
      </c>
      <c r="U84" s="66">
        <f>VLOOKUP($C84,PalData!$A$2:$BU$139,54,0)</f>
        <v>940</v>
      </c>
      <c r="V84" s="69">
        <f>VLOOKUP($C84,PalData!$A$2:$BU$139,19,0)</f>
        <v>120</v>
      </c>
      <c r="W84" s="69">
        <f>VLOOKUP($C84,PalData!$A$2:$BU$139,20,0)</f>
        <v>70</v>
      </c>
      <c r="X84" s="69">
        <f>VLOOKUP($C84,PalData!$A$2:$BU$139,21,0)</f>
        <v>70</v>
      </c>
      <c r="Y84" s="69">
        <f>VLOOKUP($C84,PalData!$A$2:$BU$139,22,0)</f>
        <v>70</v>
      </c>
      <c r="Z84" s="70">
        <f>VLOOKUP($C84,PalData!$A$2:$BU$139,28,0)</f>
        <v>2450</v>
      </c>
      <c r="AA84" s="71">
        <f t="array" ref="AA84">INDEX(PalData,MATCH(C84,PalNames,0)+1,MATCH("Stamina",PalData_Header,0))</f>
        <v>100</v>
      </c>
      <c r="AB84" s="71">
        <f>VLOOKUP($C84,PalData!$A$2:$BU$139,32,0)</f>
        <v>170</v>
      </c>
      <c r="AC84" s="71">
        <f>VLOOKUP($C84,PalData!$A$2:$BU$139,33,0)</f>
        <v>750</v>
      </c>
      <c r="AD84" s="71">
        <f t="array" ref="AD84">INDEX(PalData,MATCH(C84,PalNames,0)+1,MATCH("RideSprintSpeed",PalData_Header,0))</f>
        <v>850</v>
      </c>
      <c r="AE84" s="71">
        <f t="array" ref="AE84">IF(R84&gt;0, INDEX(PalData,MATCH(C84,PalNames,0)+1,MATCH("TransportSpeed",PalData_Header,0)),)</f>
        <v>460</v>
      </c>
      <c r="AF84" s="76">
        <f>VLOOKUP($C84,PalData!$A$2:$BU$139,26,0)</f>
        <v>1</v>
      </c>
      <c r="AG84" s="73">
        <f t="array" ref="AG84">INDEX(PalData,MATCH(C84,PalNames,0)+1,MATCH("MaleProbability",PalData_Header,0))</f>
        <v>30</v>
      </c>
    </row>
    <row r="85" spans="1:33" ht="26.25" customHeight="1" x14ac:dyDescent="0.2">
      <c r="A85" s="74">
        <f>VLOOKUP($C85,PalData!$A$2:$BU$139,9,0)</f>
        <v>70</v>
      </c>
      <c r="B85" s="75">
        <f t="array" ref="B85">INDEX(PalData,MATCH(C85,PalNames,0)+1,MATCH("ZukanIndexSuffix",PalData_Header,0))</f>
        <v>0</v>
      </c>
      <c r="C85" s="63" t="s">
        <v>128</v>
      </c>
      <c r="D85" s="64">
        <f t="array" ref="D85">IFERROR(INDEX(PalData,MATCH(C85,PalNames,0)+1,MATCH("Image",PalData_Header,0)),)</f>
        <v>0</v>
      </c>
      <c r="E85" s="65" t="str">
        <f ca="1">IFERROR(__xludf.DUMMYFUNCTION("SPLIT(VLOOKUP($C85,PalData!$A$2:$BU$139,13,0),""EPalElementType::"",0,1)"),"Fire")</f>
        <v>Fire</v>
      </c>
      <c r="F85" s="65" t="str">
        <f ca="1">IFERROR(__xludf.DUMMYFUNCTION("if(SPLIT(VLOOKUP($C85,PalData!$A$2:$BU$139,14,0),""EPalElementType::"",0,1)=""None"","""",SPLIT(VLOOKUP($C85,PalData!$A$2:$BU$139,14,0),""EPalElementType::"",0,1))"),"")</f>
        <v/>
      </c>
      <c r="G85" s="66" t="str">
        <f>IF(VLOOKUP($C85,PalData!$A$2:$BU$139,48,0),"🌜","")</f>
        <v/>
      </c>
      <c r="H85" s="67">
        <f>VLOOKUP($C85,PalData!$A$2:$BU$139,55,0)</f>
        <v>1</v>
      </c>
      <c r="I85" s="67">
        <f>VLOOKUP($C85,PalData!$A$2:$BU$139,56,0)</f>
        <v>0</v>
      </c>
      <c r="J85" s="67">
        <f>VLOOKUP($C85,PalData!$A$2:$BU$139,57,0)</f>
        <v>0</v>
      </c>
      <c r="K85" s="67">
        <f>VLOOKUP($C85,PalData!$A$2:$BU$139,58,0)</f>
        <v>0</v>
      </c>
      <c r="L85" s="67">
        <f>VLOOKUP($C85,PalData!$A$2:$BU$139,59,0)</f>
        <v>1</v>
      </c>
      <c r="M85" s="67">
        <f>VLOOKUP($C85,PalData!$A$2:$BU$139,60,0)</f>
        <v>0</v>
      </c>
      <c r="N85" s="67">
        <f>VLOOKUP($C85,PalData!$A$2:$BU$139,61,0)</f>
        <v>0</v>
      </c>
      <c r="O85" s="67">
        <f>VLOOKUP($C85,PalData!$A$2:$BU$139,62,0)</f>
        <v>0</v>
      </c>
      <c r="P85" s="67">
        <f>VLOOKUP($C85,PalData!$A$2:$BU$139,64,0)</f>
        <v>0</v>
      </c>
      <c r="Q85" s="67">
        <f>VLOOKUP($C85,PalData!$A$2:$BU$139,65,0)</f>
        <v>0</v>
      </c>
      <c r="R85" s="67">
        <f>VLOOKUP($C85,PalData!$A$2:$BU$139,66,0)</f>
        <v>1</v>
      </c>
      <c r="S85" s="67">
        <f>VLOOKUP($C85,PalData!$A$2:$BU$139,67,0)</f>
        <v>1</v>
      </c>
      <c r="T85" s="68">
        <f>VLOOKUP($C85,PalData!$A$2:$BU$139,43,0)</f>
        <v>2</v>
      </c>
      <c r="U85" s="66">
        <f>VLOOKUP($C85,PalData!$A$2:$BU$139,54,0)</f>
        <v>1405</v>
      </c>
      <c r="V85" s="69">
        <f>VLOOKUP($C85,PalData!$A$2:$BU$139,19,0)</f>
        <v>60</v>
      </c>
      <c r="W85" s="69">
        <f>VLOOKUP($C85,PalData!$A$2:$BU$139,20,0)</f>
        <v>100</v>
      </c>
      <c r="X85" s="69">
        <f>VLOOKUP($C85,PalData!$A$2:$BU$139,21,0)</f>
        <v>70</v>
      </c>
      <c r="Y85" s="69">
        <f>VLOOKUP($C85,PalData!$A$2:$BU$139,22,0)</f>
        <v>80</v>
      </c>
      <c r="Z85" s="70">
        <f>VLOOKUP($C85,PalData!$A$2:$BU$139,28,0)</f>
        <v>2500</v>
      </c>
      <c r="AA85" s="71">
        <f t="array" ref="AA85">INDEX(PalData,MATCH(C85,PalNames,0)+1,MATCH("Stamina",PalData_Header,0))</f>
        <v>100</v>
      </c>
      <c r="AB85" s="71">
        <f>VLOOKUP($C85,PalData!$A$2:$BU$139,32,0)</f>
        <v>98</v>
      </c>
      <c r="AC85" s="71">
        <f>VLOOKUP($C85,PalData!$A$2:$BU$139,33,0)</f>
        <v>250</v>
      </c>
      <c r="AD85" s="71">
        <f t="array" ref="AD85">INDEX(PalData,MATCH(C85,PalNames,0)+1,MATCH("RideSprintSpeed",PalData_Header,0))</f>
        <v>375</v>
      </c>
      <c r="AE85" s="71">
        <f t="array" ref="AE85">IF(R85&gt;0, INDEX(PalData,MATCH(C85,PalNames,0)+1,MATCH("TransportSpeed",PalData_Header,0)),)</f>
        <v>140</v>
      </c>
      <c r="AF85" s="76">
        <f>VLOOKUP($C85,PalData!$A$2:$BU$139,26,0)</f>
        <v>1.1000000000000001</v>
      </c>
      <c r="AG85" s="73">
        <f t="array" ref="AG85">INDEX(PalData,MATCH(C85,PalNames,0)+1,MATCH("MaleProbability",PalData_Header,0))</f>
        <v>50</v>
      </c>
    </row>
    <row r="86" spans="1:33" ht="26.25" customHeight="1" x14ac:dyDescent="0.2">
      <c r="A86" s="74">
        <f>VLOOKUP($C86,PalData!$A$2:$BU$139,9,0)</f>
        <v>71</v>
      </c>
      <c r="B86" s="75">
        <f t="array" ref="B86">INDEX(PalData,MATCH(C86,PalNames,0)+1,MATCH("ZukanIndexSuffix",PalData_Header,0))</f>
        <v>0</v>
      </c>
      <c r="C86" s="63" t="s">
        <v>48</v>
      </c>
      <c r="D86" s="64">
        <f t="array" ref="D86">IFERROR(INDEX(PalData,MATCH(C86,PalNames,0)+1,MATCH("Image",PalData_Header,0)),)</f>
        <v>0</v>
      </c>
      <c r="E86" s="65" t="str">
        <f ca="1">IFERROR(__xludf.DUMMYFUNCTION("SPLIT(VLOOKUP($C86,PalData!$A$2:$BU$139,13,0),""EPalElementType::"",0,1)"),"Fire")</f>
        <v>Fire</v>
      </c>
      <c r="F86" s="65" t="str">
        <f ca="1">IFERROR(__xludf.DUMMYFUNCTION("if(SPLIT(VLOOKUP($C86,PalData!$A$2:$BU$139,14,0),""EPalElementType::"",0,1)=""None"","""",SPLIT(VLOOKUP($C86,PalData!$A$2:$BU$139,14,0),""EPalElementType::"",0,1))"),"Dark")</f>
        <v>Dark</v>
      </c>
      <c r="G86" s="66" t="str">
        <f>IF(VLOOKUP($C86,PalData!$A$2:$BU$139,48,0),"🌜","")</f>
        <v>🌜</v>
      </c>
      <c r="H86" s="67">
        <f>VLOOKUP($C86,PalData!$A$2:$BU$139,55,0)</f>
        <v>1</v>
      </c>
      <c r="I86" s="67">
        <f>VLOOKUP($C86,PalData!$A$2:$BU$139,56,0)</f>
        <v>0</v>
      </c>
      <c r="J86" s="67">
        <f>VLOOKUP($C86,PalData!$A$2:$BU$139,57,0)</f>
        <v>0</v>
      </c>
      <c r="K86" s="67">
        <f>VLOOKUP($C86,PalData!$A$2:$BU$139,58,0)</f>
        <v>0</v>
      </c>
      <c r="L86" s="67">
        <f>VLOOKUP($C86,PalData!$A$2:$BU$139,59,0)</f>
        <v>0</v>
      </c>
      <c r="M86" s="67">
        <f>VLOOKUP($C86,PalData!$A$2:$BU$139,60,0)</f>
        <v>0</v>
      </c>
      <c r="N86" s="67">
        <f>VLOOKUP($C86,PalData!$A$2:$BU$139,61,0)</f>
        <v>0</v>
      </c>
      <c r="O86" s="67">
        <f>VLOOKUP($C86,PalData!$A$2:$BU$139,62,0)</f>
        <v>0</v>
      </c>
      <c r="P86" s="67">
        <f>VLOOKUP($C86,PalData!$A$2:$BU$139,64,0)</f>
        <v>0</v>
      </c>
      <c r="Q86" s="67">
        <f>VLOOKUP($C86,PalData!$A$2:$BU$139,65,0)</f>
        <v>0</v>
      </c>
      <c r="R86" s="67">
        <f>VLOOKUP($C86,PalData!$A$2:$BU$139,66,0)</f>
        <v>3</v>
      </c>
      <c r="S86" s="67">
        <f>VLOOKUP($C86,PalData!$A$2:$BU$139,67,0)</f>
        <v>0</v>
      </c>
      <c r="T86" s="68">
        <f>VLOOKUP($C86,PalData!$A$2:$BU$139,43,0)</f>
        <v>6</v>
      </c>
      <c r="U86" s="66">
        <f>VLOOKUP($C86,PalData!$A$2:$BU$139,54,0)</f>
        <v>660</v>
      </c>
      <c r="V86" s="69">
        <f>VLOOKUP($C86,PalData!$A$2:$BU$139,19,0)</f>
        <v>90</v>
      </c>
      <c r="W86" s="69">
        <f>VLOOKUP($C86,PalData!$A$2:$BU$139,20,0)</f>
        <v>100</v>
      </c>
      <c r="X86" s="69">
        <f>VLOOKUP($C86,PalData!$A$2:$BU$139,21,0)</f>
        <v>115</v>
      </c>
      <c r="Y86" s="69">
        <f>VLOOKUP($C86,PalData!$A$2:$BU$139,22,0)</f>
        <v>90</v>
      </c>
      <c r="Z86" s="70">
        <f>VLOOKUP($C86,PalData!$A$2:$BU$139,28,0)</f>
        <v>4360</v>
      </c>
      <c r="AA86" s="71">
        <f t="array" ref="AA86">INDEX(PalData,MATCH(C86,PalNames,0)+1,MATCH("Stamina",PalData_Header,0))</f>
        <v>150</v>
      </c>
      <c r="AB86" s="71">
        <f>VLOOKUP($C86,PalData!$A$2:$BU$139,32,0)</f>
        <v>350</v>
      </c>
      <c r="AC86" s="71">
        <f>VLOOKUP($C86,PalData!$A$2:$BU$139,33,0)</f>
        <v>700</v>
      </c>
      <c r="AD86" s="71">
        <f t="array" ref="AD86">INDEX(PalData,MATCH(C86,PalNames,0)+1,MATCH("RideSprintSpeed",PalData_Header,0))</f>
        <v>850</v>
      </c>
      <c r="AE86" s="71">
        <f t="array" ref="AE86">IF(R86&gt;0, INDEX(PalData,MATCH(C86,PalNames,0)+1,MATCH("TransportSpeed",PalData_Header,0)),)</f>
        <v>475</v>
      </c>
      <c r="AF86" s="76">
        <f>VLOOKUP($C86,PalData!$A$2:$BU$139,26,0)</f>
        <v>1</v>
      </c>
      <c r="AG86" s="73">
        <f t="array" ref="AG86">INDEX(PalData,MATCH(C86,PalNames,0)+1,MATCH("MaleProbability",PalData_Header,0))</f>
        <v>50</v>
      </c>
    </row>
    <row r="87" spans="1:33" ht="26.25" customHeight="1" x14ac:dyDescent="0.2">
      <c r="A87" s="74">
        <f>VLOOKUP($C87,PalData!$A$2:$BU$139,9,0)</f>
        <v>71</v>
      </c>
      <c r="B87" s="75" t="str">
        <f t="array" ref="B87">INDEX(PalData,MATCH(C87,PalNames,0)+1,MATCH("ZukanIndexSuffix",PalData_Header,0))</f>
        <v>B</v>
      </c>
      <c r="C87" s="63" t="s">
        <v>49</v>
      </c>
      <c r="D87" s="64">
        <f t="array" ref="D87">IFERROR(INDEX(PalData,MATCH(C87,PalNames,0)+1,MATCH("Image",PalData_Header,0)),)</f>
        <v>0</v>
      </c>
      <c r="E87" s="65" t="str">
        <f ca="1">IFERROR(__xludf.DUMMYFUNCTION("SPLIT(VLOOKUP($C87,PalData!$A$2:$BU$139,13,0),""EPalElementType::"",0,1)"),"Ice")</f>
        <v>Ice</v>
      </c>
      <c r="F87" s="65" t="str">
        <f ca="1">IFERROR(__xludf.DUMMYFUNCTION("if(SPLIT(VLOOKUP($C87,PalData!$A$2:$BU$139,14,0),""EPalElementType::"",0,1)=""None"","""",SPLIT(VLOOKUP($C87,PalData!$A$2:$BU$139,14,0),""EPalElementType::"",0,1))"),"Dark")</f>
        <v>Dark</v>
      </c>
      <c r="G87" s="66" t="str">
        <f>IF(VLOOKUP($C87,PalData!$A$2:$BU$139,48,0),"🌜","")</f>
        <v>🌜</v>
      </c>
      <c r="H87" s="67">
        <f>VLOOKUP($C87,PalData!$A$2:$BU$139,55,0)</f>
        <v>0</v>
      </c>
      <c r="I87" s="67">
        <f>VLOOKUP($C87,PalData!$A$2:$BU$139,56,0)</f>
        <v>0</v>
      </c>
      <c r="J87" s="67">
        <f>VLOOKUP($C87,PalData!$A$2:$BU$139,57,0)</f>
        <v>0</v>
      </c>
      <c r="K87" s="67">
        <f>VLOOKUP($C87,PalData!$A$2:$BU$139,58,0)</f>
        <v>0</v>
      </c>
      <c r="L87" s="67">
        <f>VLOOKUP($C87,PalData!$A$2:$BU$139,59,0)</f>
        <v>0</v>
      </c>
      <c r="M87" s="67">
        <f>VLOOKUP($C87,PalData!$A$2:$BU$139,60,0)</f>
        <v>0</v>
      </c>
      <c r="N87" s="67">
        <f>VLOOKUP($C87,PalData!$A$2:$BU$139,61,0)</f>
        <v>0</v>
      </c>
      <c r="O87" s="67">
        <f>VLOOKUP($C87,PalData!$A$2:$BU$139,62,0)</f>
        <v>0</v>
      </c>
      <c r="P87" s="67">
        <f>VLOOKUP($C87,PalData!$A$2:$BU$139,64,0)</f>
        <v>0</v>
      </c>
      <c r="Q87" s="67">
        <f>VLOOKUP($C87,PalData!$A$2:$BU$139,65,0)</f>
        <v>2</v>
      </c>
      <c r="R87" s="67">
        <f>VLOOKUP($C87,PalData!$A$2:$BU$139,66,0)</f>
        <v>3</v>
      </c>
      <c r="S87" s="67">
        <f>VLOOKUP($C87,PalData!$A$2:$BU$139,67,0)</f>
        <v>0</v>
      </c>
      <c r="T87" s="68">
        <f>VLOOKUP($C87,PalData!$A$2:$BU$139,43,0)</f>
        <v>6</v>
      </c>
      <c r="U87" s="66">
        <f>VLOOKUP($C87,PalData!$A$2:$BU$139,54,0)</f>
        <v>620</v>
      </c>
      <c r="V87" s="69">
        <f>VLOOKUP($C87,PalData!$A$2:$BU$139,19,0)</f>
        <v>90</v>
      </c>
      <c r="W87" s="69">
        <f>VLOOKUP($C87,PalData!$A$2:$BU$139,20,0)</f>
        <v>100</v>
      </c>
      <c r="X87" s="69">
        <f>VLOOKUP($C87,PalData!$A$2:$BU$139,21,0)</f>
        <v>120</v>
      </c>
      <c r="Y87" s="69">
        <f>VLOOKUP($C87,PalData!$A$2:$BU$139,22,0)</f>
        <v>95</v>
      </c>
      <c r="Z87" s="70">
        <f>VLOOKUP($C87,PalData!$A$2:$BU$139,28,0)</f>
        <v>4610</v>
      </c>
      <c r="AA87" s="71">
        <f t="array" ref="AA87">INDEX(PalData,MATCH(C87,PalNames,0)+1,MATCH("Stamina",PalData_Header,0))</f>
        <v>150</v>
      </c>
      <c r="AB87" s="71">
        <f>VLOOKUP($C87,PalData!$A$2:$BU$139,32,0)</f>
        <v>350</v>
      </c>
      <c r="AC87" s="71">
        <f>VLOOKUP($C87,PalData!$A$2:$BU$139,33,0)</f>
        <v>700</v>
      </c>
      <c r="AD87" s="71">
        <f t="array" ref="AD87">INDEX(PalData,MATCH(C87,PalNames,0)+1,MATCH("RideSprintSpeed",PalData_Header,0))</f>
        <v>850</v>
      </c>
      <c r="AE87" s="71">
        <f t="array" ref="AE87">IF(R87&gt;0, INDEX(PalData,MATCH(C87,PalNames,0)+1,MATCH("TransportSpeed",PalData_Header,0)),)</f>
        <v>475</v>
      </c>
      <c r="AF87" s="76">
        <f>VLOOKUP($C87,PalData!$A$2:$BU$139,26,0)</f>
        <v>1</v>
      </c>
      <c r="AG87" s="73">
        <f t="array" ref="AG87">INDEX(PalData,MATCH(C87,PalNames,0)+1,MATCH("MaleProbability",PalData_Header,0))</f>
        <v>50</v>
      </c>
    </row>
    <row r="88" spans="1:33" ht="26.25" customHeight="1" x14ac:dyDescent="0.2">
      <c r="A88" s="74">
        <f>VLOOKUP($C88,PalData!$A$2:$BU$139,9,0)</f>
        <v>72</v>
      </c>
      <c r="B88" s="75">
        <f t="array" ref="B88">INDEX(PalData,MATCH(C88,PalNames,0)+1,MATCH("ZukanIndexSuffix",PalData_Header,0))</f>
        <v>0</v>
      </c>
      <c r="C88" s="63" t="s">
        <v>8</v>
      </c>
      <c r="D88" s="64">
        <f t="array" ref="D88">IFERROR(INDEX(PalData,MATCH(C88,PalNames,0)+1,MATCH("Image",PalData_Header,0)),)</f>
        <v>0</v>
      </c>
      <c r="E88" s="65" t="str">
        <f ca="1">IFERROR(__xludf.DUMMYFUNCTION("SPLIT(VLOOKUP($C88,PalData!$A$2:$BU$139,13,0),""EPalElementType::"",0,1)"),"Fire")</f>
        <v>Fire</v>
      </c>
      <c r="F88" s="65" t="str">
        <f ca="1">IFERROR(__xludf.DUMMYFUNCTION("if(SPLIT(VLOOKUP($C88,PalData!$A$2:$BU$139,14,0),""EPalElementType::"",0,1)=""None"","""",SPLIT(VLOOKUP($C88,PalData!$A$2:$BU$139,14,0),""EPalElementType::"",0,1))"),"")</f>
        <v/>
      </c>
      <c r="G88" s="66" t="str">
        <f>IF(VLOOKUP($C88,PalData!$A$2:$BU$139,48,0),"🌜","")</f>
        <v/>
      </c>
      <c r="H88" s="67">
        <f>VLOOKUP($C88,PalData!$A$2:$BU$139,55,0)</f>
        <v>2</v>
      </c>
      <c r="I88" s="67">
        <f>VLOOKUP($C88,PalData!$A$2:$BU$139,56,0)</f>
        <v>0</v>
      </c>
      <c r="J88" s="67">
        <f>VLOOKUP($C88,PalData!$A$2:$BU$139,57,0)</f>
        <v>0</v>
      </c>
      <c r="K88" s="67">
        <f>VLOOKUP($C88,PalData!$A$2:$BU$139,58,0)</f>
        <v>0</v>
      </c>
      <c r="L88" s="67">
        <f>VLOOKUP($C88,PalData!$A$2:$BU$139,59,0)</f>
        <v>1</v>
      </c>
      <c r="M88" s="67">
        <f>VLOOKUP($C88,PalData!$A$2:$BU$139,60,0)</f>
        <v>1</v>
      </c>
      <c r="N88" s="67">
        <f>VLOOKUP($C88,PalData!$A$2:$BU$139,61,0)</f>
        <v>3</v>
      </c>
      <c r="O88" s="67">
        <f>VLOOKUP($C88,PalData!$A$2:$BU$139,62,0)</f>
        <v>0</v>
      </c>
      <c r="P88" s="67">
        <f>VLOOKUP($C88,PalData!$A$2:$BU$139,64,0)</f>
        <v>0</v>
      </c>
      <c r="Q88" s="67">
        <f>VLOOKUP($C88,PalData!$A$2:$BU$139,65,0)</f>
        <v>0</v>
      </c>
      <c r="R88" s="67">
        <f>VLOOKUP($C88,PalData!$A$2:$BU$139,66,0)</f>
        <v>2</v>
      </c>
      <c r="S88" s="67">
        <f>VLOOKUP($C88,PalData!$A$2:$BU$139,67,0)</f>
        <v>0</v>
      </c>
      <c r="T88" s="68">
        <f>VLOOKUP($C88,PalData!$A$2:$BU$139,43,0)</f>
        <v>4</v>
      </c>
      <c r="U88" s="66">
        <f>VLOOKUP($C88,PalData!$A$2:$BU$139,54,0)</f>
        <v>640</v>
      </c>
      <c r="V88" s="69">
        <f>VLOOKUP($C88,PalData!$A$2:$BU$139,19,0)</f>
        <v>80</v>
      </c>
      <c r="W88" s="69">
        <f>VLOOKUP($C88,PalData!$A$2:$BU$139,20,0)</f>
        <v>100</v>
      </c>
      <c r="X88" s="69">
        <f>VLOOKUP($C88,PalData!$A$2:$BU$139,21,0)</f>
        <v>125</v>
      </c>
      <c r="Y88" s="69">
        <f>VLOOKUP($C88,PalData!$A$2:$BU$139,22,0)</f>
        <v>80</v>
      </c>
      <c r="Z88" s="70">
        <f>VLOOKUP($C88,PalData!$A$2:$BU$139,28,0)</f>
        <v>4520</v>
      </c>
      <c r="AA88" s="71">
        <f t="array" ref="AA88">INDEX(PalData,MATCH(C88,PalNames,0)+1,MATCH("Stamina",PalData_Header,0))</f>
        <v>100</v>
      </c>
      <c r="AB88" s="71">
        <f>VLOOKUP($C88,PalData!$A$2:$BU$139,32,0)</f>
        <v>160</v>
      </c>
      <c r="AC88" s="71">
        <f>VLOOKUP($C88,PalData!$A$2:$BU$139,33,0)</f>
        <v>600</v>
      </c>
      <c r="AD88" s="71">
        <f t="array" ref="AD88">INDEX(PalData,MATCH(C88,PalNames,0)+1,MATCH("RideSprintSpeed",PalData_Header,0))</f>
        <v>900</v>
      </c>
      <c r="AE88" s="71">
        <f t="array" ref="AE88">IF(R88&gt;0, INDEX(PalData,MATCH(C88,PalNames,0)+1,MATCH("TransportSpeed",PalData_Header,0)),)</f>
        <v>320</v>
      </c>
      <c r="AF88" s="76">
        <f>VLOOKUP($C88,PalData!$A$2:$BU$139,26,0)</f>
        <v>1</v>
      </c>
      <c r="AG88" s="73">
        <f t="array" ref="AG88">INDEX(PalData,MATCH(C88,PalNames,0)+1,MATCH("MaleProbability",PalData_Header,0))</f>
        <v>50</v>
      </c>
    </row>
    <row r="89" spans="1:33" ht="26.25" customHeight="1" x14ac:dyDescent="0.2">
      <c r="A89" s="74">
        <f>VLOOKUP($C89,PalData!$A$2:$BU$139,9,0)</f>
        <v>73</v>
      </c>
      <c r="B89" s="75">
        <f t="array" ref="B89">INDEX(PalData,MATCH(C89,PalNames,0)+1,MATCH("ZukanIndexSuffix",PalData_Header,0))</f>
        <v>0</v>
      </c>
      <c r="C89" s="63" t="s">
        <v>44</v>
      </c>
      <c r="D89" s="64">
        <f t="array" ref="D89">IFERROR(INDEX(PalData,MATCH(C89,PalNames,0)+1,MATCH("Image",PalData_Header,0)),)</f>
        <v>0</v>
      </c>
      <c r="E89" s="65" t="str">
        <f ca="1">IFERROR(__xludf.DUMMYFUNCTION("SPLIT(VLOOKUP($C89,PalData!$A$2:$BU$139,13,0),""EPalElementType::"",0,1)"),"Electricity")</f>
        <v>Electricity</v>
      </c>
      <c r="F89" s="65" t="str">
        <f ca="1">IFERROR(__xludf.DUMMYFUNCTION("if(SPLIT(VLOOKUP($C89,PalData!$A$2:$BU$139,14,0),""EPalElementType::"",0,1)=""None"","""",SPLIT(VLOOKUP($C89,PalData!$A$2:$BU$139,14,0),""EPalElementType::"",0,1))"),"")</f>
        <v/>
      </c>
      <c r="G89" s="66" t="str">
        <f>IF(VLOOKUP($C89,PalData!$A$2:$BU$139,48,0),"🌜","")</f>
        <v/>
      </c>
      <c r="H89" s="67">
        <f>VLOOKUP($C89,PalData!$A$2:$BU$139,55,0)</f>
        <v>0</v>
      </c>
      <c r="I89" s="67">
        <f>VLOOKUP($C89,PalData!$A$2:$BU$139,56,0)</f>
        <v>0</v>
      </c>
      <c r="J89" s="67">
        <f>VLOOKUP($C89,PalData!$A$2:$BU$139,57,0)</f>
        <v>0</v>
      </c>
      <c r="K89" s="67">
        <f>VLOOKUP($C89,PalData!$A$2:$BU$139,58,0)</f>
        <v>2</v>
      </c>
      <c r="L89" s="67">
        <f>VLOOKUP($C89,PalData!$A$2:$BU$139,59,0)</f>
        <v>0</v>
      </c>
      <c r="M89" s="67">
        <f>VLOOKUP($C89,PalData!$A$2:$BU$139,60,0)</f>
        <v>1</v>
      </c>
      <c r="N89" s="67">
        <f>VLOOKUP($C89,PalData!$A$2:$BU$139,61,0)</f>
        <v>0</v>
      </c>
      <c r="O89" s="67">
        <f>VLOOKUP($C89,PalData!$A$2:$BU$139,62,0)</f>
        <v>0</v>
      </c>
      <c r="P89" s="67">
        <f>VLOOKUP($C89,PalData!$A$2:$BU$139,64,0)</f>
        <v>0</v>
      </c>
      <c r="Q89" s="67">
        <f>VLOOKUP($C89,PalData!$A$2:$BU$139,65,0)</f>
        <v>0</v>
      </c>
      <c r="R89" s="67">
        <f>VLOOKUP($C89,PalData!$A$2:$BU$139,66,0)</f>
        <v>3</v>
      </c>
      <c r="S89" s="67">
        <f>VLOOKUP($C89,PalData!$A$2:$BU$139,67,0)</f>
        <v>0</v>
      </c>
      <c r="T89" s="68">
        <f>VLOOKUP($C89,PalData!$A$2:$BU$139,43,0)</f>
        <v>7</v>
      </c>
      <c r="U89" s="66">
        <f>VLOOKUP($C89,PalData!$A$2:$BU$139,54,0)</f>
        <v>220</v>
      </c>
      <c r="V89" s="69">
        <f>VLOOKUP($C89,PalData!$A$2:$BU$139,19,0)</f>
        <v>105</v>
      </c>
      <c r="W89" s="69">
        <f>VLOOKUP($C89,PalData!$A$2:$BU$139,20,0)</f>
        <v>100</v>
      </c>
      <c r="X89" s="69">
        <f>VLOOKUP($C89,PalData!$A$2:$BU$139,21,0)</f>
        <v>115</v>
      </c>
      <c r="Y89" s="69">
        <f>VLOOKUP($C89,PalData!$A$2:$BU$139,22,0)</f>
        <v>80</v>
      </c>
      <c r="Z89" s="70">
        <f>VLOOKUP($C89,PalData!$A$2:$BU$139,28,0)</f>
        <v>7490</v>
      </c>
      <c r="AA89" s="71">
        <f t="array" ref="AA89">INDEX(PalData,MATCH(C89,PalNames,0)+1,MATCH("Stamina",PalData_Header,0))</f>
        <v>160</v>
      </c>
      <c r="AB89" s="71">
        <f>VLOOKUP($C89,PalData!$A$2:$BU$139,32,0)</f>
        <v>200</v>
      </c>
      <c r="AC89" s="71">
        <f>VLOOKUP($C89,PalData!$A$2:$BU$139,33,0)</f>
        <v>750</v>
      </c>
      <c r="AD89" s="71">
        <f t="array" ref="AD89">INDEX(PalData,MATCH(C89,PalNames,0)+1,MATCH("RideSprintSpeed",PalData_Header,0))</f>
        <v>1200</v>
      </c>
      <c r="AE89" s="71">
        <f t="array" ref="AE89">IF(R89&gt;0, INDEX(PalData,MATCH(C89,PalNames,0)+1,MATCH("TransportSpeed",PalData_Header,0)),)</f>
        <v>375</v>
      </c>
      <c r="AF89" s="76">
        <f>VLOOKUP($C89,PalData!$A$2:$BU$139,26,0)</f>
        <v>1</v>
      </c>
      <c r="AG89" s="73">
        <f t="array" ref="AG89">INDEX(PalData,MATCH(C89,PalNames,0)+1,MATCH("MaleProbability",PalData_Header,0))</f>
        <v>50</v>
      </c>
    </row>
    <row r="90" spans="1:33" ht="26.25" customHeight="1" x14ac:dyDescent="0.2">
      <c r="A90" s="74">
        <f>VLOOKUP($C90,PalData!$A$2:$BU$139,9,0)</f>
        <v>74</v>
      </c>
      <c r="B90" s="75">
        <f t="array" ref="B90">INDEX(PalData,MATCH(C90,PalNames,0)+1,MATCH("ZukanIndexSuffix",PalData_Header,0))</f>
        <v>0</v>
      </c>
      <c r="C90" s="63" t="s">
        <v>0</v>
      </c>
      <c r="D90" s="64">
        <f t="array" ref="D90">IFERROR(INDEX(PalData,MATCH(C90,PalNames,0)+1,MATCH("Image",PalData_Header,0)),)</f>
        <v>0</v>
      </c>
      <c r="E90" s="65" t="str">
        <f ca="1">IFERROR(__xludf.DUMMYFUNCTION("SPLIT(VLOOKUP($C90,PalData!$A$2:$BU$139,13,0),""EPalElementType::"",0,1)"),"Fire")</f>
        <v>Fire</v>
      </c>
      <c r="F90" s="65" t="str">
        <f ca="1">IFERROR(__xludf.DUMMYFUNCTION("if(SPLIT(VLOOKUP($C90,PalData!$A$2:$BU$139,14,0),""EPalElementType::"",0,1)=""None"","""",SPLIT(VLOOKUP($C90,PalData!$A$2:$BU$139,14,0),""EPalElementType::"",0,1))"),"")</f>
        <v/>
      </c>
      <c r="G90" s="66" t="str">
        <f>IF(VLOOKUP($C90,PalData!$A$2:$BU$139,48,0),"🌜","")</f>
        <v/>
      </c>
      <c r="H90" s="67">
        <f>VLOOKUP($C90,PalData!$A$2:$BU$139,55,0)</f>
        <v>3</v>
      </c>
      <c r="I90" s="67">
        <f>VLOOKUP($C90,PalData!$A$2:$BU$139,56,0)</f>
        <v>0</v>
      </c>
      <c r="J90" s="67">
        <f>VLOOKUP($C90,PalData!$A$2:$BU$139,57,0)</f>
        <v>0</v>
      </c>
      <c r="K90" s="67">
        <f>VLOOKUP($C90,PalData!$A$2:$BU$139,58,0)</f>
        <v>0</v>
      </c>
      <c r="L90" s="67">
        <f>VLOOKUP($C90,PalData!$A$2:$BU$139,59,0)</f>
        <v>0</v>
      </c>
      <c r="M90" s="67">
        <f>VLOOKUP($C90,PalData!$A$2:$BU$139,60,0)</f>
        <v>0</v>
      </c>
      <c r="N90" s="67">
        <f>VLOOKUP($C90,PalData!$A$2:$BU$139,61,0)</f>
        <v>0</v>
      </c>
      <c r="O90" s="67">
        <f>VLOOKUP($C90,PalData!$A$2:$BU$139,62,0)</f>
        <v>0</v>
      </c>
      <c r="P90" s="67">
        <f>VLOOKUP($C90,PalData!$A$2:$BU$139,64,0)</f>
        <v>0</v>
      </c>
      <c r="Q90" s="67">
        <f>VLOOKUP($C90,PalData!$A$2:$BU$139,65,0)</f>
        <v>0</v>
      </c>
      <c r="R90" s="67">
        <f>VLOOKUP($C90,PalData!$A$2:$BU$139,66,0)</f>
        <v>3</v>
      </c>
      <c r="S90" s="67">
        <f>VLOOKUP($C90,PalData!$A$2:$BU$139,67,0)</f>
        <v>0</v>
      </c>
      <c r="T90" s="68">
        <f>VLOOKUP($C90,PalData!$A$2:$BU$139,43,0)</f>
        <v>7</v>
      </c>
      <c r="U90" s="66">
        <f>VLOOKUP($C90,PalData!$A$2:$BU$139,54,0)</f>
        <v>380</v>
      </c>
      <c r="V90" s="69">
        <f>VLOOKUP($C90,PalData!$A$2:$BU$139,19,0)</f>
        <v>95</v>
      </c>
      <c r="W90" s="69">
        <f>VLOOKUP($C90,PalData!$A$2:$BU$139,20,0)</f>
        <v>100</v>
      </c>
      <c r="X90" s="69">
        <f>VLOOKUP($C90,PalData!$A$2:$BU$139,21,0)</f>
        <v>105</v>
      </c>
      <c r="Y90" s="69">
        <f>VLOOKUP($C90,PalData!$A$2:$BU$139,22,0)</f>
        <v>120</v>
      </c>
      <c r="Z90" s="70">
        <f>VLOOKUP($C90,PalData!$A$2:$BU$139,28,0)</f>
        <v>6720</v>
      </c>
      <c r="AA90" s="71">
        <f t="array" ref="AA90">INDEX(PalData,MATCH(C90,PalNames,0)+1,MATCH("Stamina",PalData_Header,0))</f>
        <v>150</v>
      </c>
      <c r="AB90" s="71">
        <f>VLOOKUP($C90,PalData!$A$2:$BU$139,32,0)</f>
        <v>200</v>
      </c>
      <c r="AC90" s="71">
        <f>VLOOKUP($C90,PalData!$A$2:$BU$139,33,0)</f>
        <v>800</v>
      </c>
      <c r="AD90" s="71">
        <f t="array" ref="AD90">INDEX(PalData,MATCH(C90,PalNames,0)+1,MATCH("RideSprintSpeed",PalData_Header,0))</f>
        <v>1300</v>
      </c>
      <c r="AE90" s="71">
        <f t="array" ref="AE90">IF(R90&gt;0, INDEX(PalData,MATCH(C90,PalNames,0)+1,MATCH("TransportSpeed",PalData_Header,0)),)</f>
        <v>375</v>
      </c>
      <c r="AF90" s="76">
        <f>VLOOKUP($C90,PalData!$A$2:$BU$139,26,0)</f>
        <v>1</v>
      </c>
      <c r="AG90" s="73">
        <f t="array" ref="AG90">INDEX(PalData,MATCH(C90,PalNames,0)+1,MATCH("MaleProbability",PalData_Header,0))</f>
        <v>50</v>
      </c>
    </row>
    <row r="91" spans="1:33" ht="26.25" customHeight="1" x14ac:dyDescent="0.2">
      <c r="A91" s="74">
        <f>VLOOKUP($C91,PalData!$A$2:$BU$139,9,0)</f>
        <v>75</v>
      </c>
      <c r="B91" s="75">
        <f t="array" ref="B91">INDEX(PalData,MATCH(C91,PalNames,0)+1,MATCH("ZukanIndexSuffix",PalData_Header,0))</f>
        <v>0</v>
      </c>
      <c r="C91" s="63" t="s">
        <v>53</v>
      </c>
      <c r="D91" s="64">
        <f t="array" ref="D91">IFERROR(INDEX(PalData,MATCH(C91,PalNames,0)+1,MATCH("Image",PalData_Header,0)),)</f>
        <v>0</v>
      </c>
      <c r="E91" s="65" t="str">
        <f ca="1">IFERROR(__xludf.DUMMYFUNCTION("SPLIT(VLOOKUP($C91,PalData!$A$2:$BU$139,13,0),""EPalElementType::"",0,1)"),"Dark")</f>
        <v>Dark</v>
      </c>
      <c r="F91" s="65" t="str">
        <f ca="1">IFERROR(__xludf.DUMMYFUNCTION("if(SPLIT(VLOOKUP($C91,PalData!$A$2:$BU$139,14,0),""EPalElementType::"",0,1)=""None"","""",SPLIT(VLOOKUP($C91,PalData!$A$2:$BU$139,14,0),""EPalElementType::"",0,1))"),"")</f>
        <v/>
      </c>
      <c r="G91" s="66" t="str">
        <f>IF(VLOOKUP($C91,PalData!$A$2:$BU$139,48,0),"🌜","")</f>
        <v>🌜</v>
      </c>
      <c r="H91" s="67">
        <f>VLOOKUP($C91,PalData!$A$2:$BU$139,55,0)</f>
        <v>0</v>
      </c>
      <c r="I91" s="67">
        <f>VLOOKUP($C91,PalData!$A$2:$BU$139,56,0)</f>
        <v>0</v>
      </c>
      <c r="J91" s="67">
        <f>VLOOKUP($C91,PalData!$A$2:$BU$139,57,0)</f>
        <v>0</v>
      </c>
      <c r="K91" s="67">
        <f>VLOOKUP($C91,PalData!$A$2:$BU$139,58,0)</f>
        <v>0</v>
      </c>
      <c r="L91" s="67">
        <f>VLOOKUP($C91,PalData!$A$2:$BU$139,59,0)</f>
        <v>2</v>
      </c>
      <c r="M91" s="67">
        <f>VLOOKUP($C91,PalData!$A$2:$BU$139,60,0)</f>
        <v>0</v>
      </c>
      <c r="N91" s="67">
        <f>VLOOKUP($C91,PalData!$A$2:$BU$139,61,0)</f>
        <v>0</v>
      </c>
      <c r="O91" s="67">
        <f>VLOOKUP($C91,PalData!$A$2:$BU$139,62,0)</f>
        <v>0</v>
      </c>
      <c r="P91" s="67">
        <f>VLOOKUP($C91,PalData!$A$2:$BU$139,64,0)</f>
        <v>2</v>
      </c>
      <c r="Q91" s="67">
        <f>VLOOKUP($C91,PalData!$A$2:$BU$139,65,0)</f>
        <v>0</v>
      </c>
      <c r="R91" s="67">
        <f>VLOOKUP($C91,PalData!$A$2:$BU$139,66,0)</f>
        <v>2</v>
      </c>
      <c r="S91" s="67">
        <f>VLOOKUP($C91,PalData!$A$2:$BU$139,67,0)</f>
        <v>0</v>
      </c>
      <c r="T91" s="68">
        <f>VLOOKUP($C91,PalData!$A$2:$BU$139,43,0)</f>
        <v>5</v>
      </c>
      <c r="U91" s="66">
        <f>VLOOKUP($C91,PalData!$A$2:$BU$139,54,0)</f>
        <v>700</v>
      </c>
      <c r="V91" s="69">
        <f>VLOOKUP($C91,PalData!$A$2:$BU$139,19,0)</f>
        <v>90</v>
      </c>
      <c r="W91" s="69">
        <f>VLOOKUP($C91,PalData!$A$2:$BU$139,20,0)</f>
        <v>100</v>
      </c>
      <c r="X91" s="69">
        <f>VLOOKUP($C91,PalData!$A$2:$BU$139,21,0)</f>
        <v>105</v>
      </c>
      <c r="Y91" s="69">
        <f>VLOOKUP($C91,PalData!$A$2:$BU$139,22,0)</f>
        <v>90</v>
      </c>
      <c r="Z91" s="70">
        <f>VLOOKUP($C91,PalData!$A$2:$BU$139,28,0)</f>
        <v>4120</v>
      </c>
      <c r="AA91" s="71">
        <f t="array" ref="AA91">INDEX(PalData,MATCH(C91,PalNames,0)+1,MATCH("Stamina",PalData_Header,0))</f>
        <v>100</v>
      </c>
      <c r="AB91" s="71">
        <f>VLOOKUP($C91,PalData!$A$2:$BU$139,32,0)</f>
        <v>145</v>
      </c>
      <c r="AC91" s="71">
        <f>VLOOKUP($C91,PalData!$A$2:$BU$139,33,0)</f>
        <v>440</v>
      </c>
      <c r="AD91" s="71">
        <f t="array" ref="AD91">INDEX(PalData,MATCH(C91,PalNames,0)+1,MATCH("RideSprintSpeed",PalData_Header,0))</f>
        <v>620</v>
      </c>
      <c r="AE91" s="71">
        <f t="array" ref="AE91">IF(R91&gt;0, INDEX(PalData,MATCH(C91,PalNames,0)+1,MATCH("TransportSpeed",PalData_Header,0)),)</f>
        <v>292</v>
      </c>
      <c r="AF91" s="76">
        <f>VLOOKUP($C91,PalData!$A$2:$BU$139,26,0)</f>
        <v>1</v>
      </c>
      <c r="AG91" s="73">
        <f t="array" ref="AG91">INDEX(PalData,MATCH(C91,PalNames,0)+1,MATCH("MaleProbability",PalData_Header,0))</f>
        <v>50</v>
      </c>
    </row>
    <row r="92" spans="1:33" ht="26.25" customHeight="1" x14ac:dyDescent="0.2">
      <c r="A92" s="74">
        <f>VLOOKUP($C92,PalData!$A$2:$BU$139,9,0)</f>
        <v>76</v>
      </c>
      <c r="B92" s="75">
        <f t="array" ref="B92">INDEX(PalData,MATCH(C92,PalNames,0)+1,MATCH("ZukanIndexSuffix",PalData_Header,0))</f>
        <v>0</v>
      </c>
      <c r="C92" s="63" t="s">
        <v>129</v>
      </c>
      <c r="D92" s="64">
        <f t="array" ref="D92">IFERROR(INDEX(PalData,MATCH(C92,PalNames,0)+1,MATCH("Image",PalData_Header,0)),)</f>
        <v>0</v>
      </c>
      <c r="E92" s="65" t="str">
        <f ca="1">IFERROR(__xludf.DUMMYFUNCTION("SPLIT(VLOOKUP($C92,PalData!$A$2:$BU$139,13,0),""EPalElementType::"",0,1)"),"Fire")</f>
        <v>Fire</v>
      </c>
      <c r="F92" s="65" t="str">
        <f ca="1">IFERROR(__xludf.DUMMYFUNCTION("if(SPLIT(VLOOKUP($C92,PalData!$A$2:$BU$139,14,0),""EPalElementType::"",0,1)=""None"","""",SPLIT(VLOOKUP($C92,PalData!$A$2:$BU$139,14,0),""EPalElementType::"",0,1))"),"")</f>
        <v/>
      </c>
      <c r="G92" s="66" t="str">
        <f>IF(VLOOKUP($C92,PalData!$A$2:$BU$139,48,0),"🌜","")</f>
        <v/>
      </c>
      <c r="H92" s="67">
        <f>VLOOKUP($C92,PalData!$A$2:$BU$139,55,0)</f>
        <v>2</v>
      </c>
      <c r="I92" s="67">
        <f>VLOOKUP($C92,PalData!$A$2:$BU$139,56,0)</f>
        <v>0</v>
      </c>
      <c r="J92" s="67">
        <f>VLOOKUP($C92,PalData!$A$2:$BU$139,57,0)</f>
        <v>0</v>
      </c>
      <c r="K92" s="67">
        <f>VLOOKUP($C92,PalData!$A$2:$BU$139,58,0)</f>
        <v>0</v>
      </c>
      <c r="L92" s="67">
        <f>VLOOKUP($C92,PalData!$A$2:$BU$139,59,0)</f>
        <v>3</v>
      </c>
      <c r="M92" s="67">
        <f>VLOOKUP($C92,PalData!$A$2:$BU$139,60,0)</f>
        <v>0</v>
      </c>
      <c r="N92" s="67">
        <f>VLOOKUP($C92,PalData!$A$2:$BU$139,61,0)</f>
        <v>0</v>
      </c>
      <c r="O92" s="67">
        <f>VLOOKUP($C92,PalData!$A$2:$BU$139,62,0)</f>
        <v>0</v>
      </c>
      <c r="P92" s="67">
        <f>VLOOKUP($C92,PalData!$A$2:$BU$139,64,0)</f>
        <v>0</v>
      </c>
      <c r="Q92" s="67">
        <f>VLOOKUP($C92,PalData!$A$2:$BU$139,65,0)</f>
        <v>0</v>
      </c>
      <c r="R92" s="67">
        <f>VLOOKUP($C92,PalData!$A$2:$BU$139,66,0)</f>
        <v>2</v>
      </c>
      <c r="S92" s="67">
        <f>VLOOKUP($C92,PalData!$A$2:$BU$139,67,0)</f>
        <v>0</v>
      </c>
      <c r="T92" s="68">
        <f>VLOOKUP($C92,PalData!$A$2:$BU$139,43,0)</f>
        <v>5</v>
      </c>
      <c r="U92" s="66">
        <f>VLOOKUP($C92,PalData!$A$2:$BU$139,54,0)</f>
        <v>1160</v>
      </c>
      <c r="V92" s="69">
        <f>VLOOKUP($C92,PalData!$A$2:$BU$139,19,0)</f>
        <v>90</v>
      </c>
      <c r="W92" s="69">
        <f>VLOOKUP($C92,PalData!$A$2:$BU$139,20,0)</f>
        <v>50</v>
      </c>
      <c r="X92" s="69">
        <f>VLOOKUP($C92,PalData!$A$2:$BU$139,21,0)</f>
        <v>110</v>
      </c>
      <c r="Y92" s="69">
        <f>VLOOKUP($C92,PalData!$A$2:$BU$139,22,0)</f>
        <v>80</v>
      </c>
      <c r="Z92" s="70">
        <f>VLOOKUP($C92,PalData!$A$2:$BU$139,28,0)</f>
        <v>1540</v>
      </c>
      <c r="AA92" s="71">
        <f t="array" ref="AA92">INDEX(PalData,MATCH(C92,PalNames,0)+1,MATCH("Stamina",PalData_Header,0))</f>
        <v>100</v>
      </c>
      <c r="AB92" s="71">
        <f>VLOOKUP($C92,PalData!$A$2:$BU$139,32,0)</f>
        <v>145</v>
      </c>
      <c r="AC92" s="71">
        <f>VLOOKUP($C92,PalData!$A$2:$BU$139,33,0)</f>
        <v>440</v>
      </c>
      <c r="AD92" s="71">
        <f t="array" ref="AD92">INDEX(PalData,MATCH(C92,PalNames,0)+1,MATCH("RideSprintSpeed",PalData_Header,0))</f>
        <v>620</v>
      </c>
      <c r="AE92" s="71">
        <f t="array" ref="AE92">IF(R92&gt;0, INDEX(PalData,MATCH(C92,PalNames,0)+1,MATCH("TransportSpeed",PalData_Header,0)),)</f>
        <v>292</v>
      </c>
      <c r="AF92" s="76">
        <f>VLOOKUP($C92,PalData!$A$2:$BU$139,26,0)</f>
        <v>1</v>
      </c>
      <c r="AG92" s="73">
        <f t="array" ref="AG92">INDEX(PalData,MATCH(C92,PalNames,0)+1,MATCH("MaleProbability",PalData_Header,0))</f>
        <v>50</v>
      </c>
    </row>
    <row r="93" spans="1:33" ht="26.25" customHeight="1" x14ac:dyDescent="0.2">
      <c r="A93" s="74">
        <f>VLOOKUP($C93,PalData!$A$2:$BU$139,9,0)</f>
        <v>77</v>
      </c>
      <c r="B93" s="75">
        <f t="array" ref="B93">INDEX(PalData,MATCH(C93,PalNames,0)+1,MATCH("ZukanIndexSuffix",PalData_Header,0))</f>
        <v>0</v>
      </c>
      <c r="C93" s="63" t="s">
        <v>130</v>
      </c>
      <c r="D93" s="64">
        <f t="array" ref="D93">IFERROR(INDEX(PalData,MATCH(C93,PalNames,0)+1,MATCH("Image",PalData_Header,0)),)</f>
        <v>0</v>
      </c>
      <c r="E93" s="65" t="str">
        <f ca="1">IFERROR(__xludf.DUMMYFUNCTION("SPLIT(VLOOKUP($C93,PalData!$A$2:$BU$139,13,0),""EPalElementType::"",0,1)"),"Leaf")</f>
        <v>Leaf</v>
      </c>
      <c r="F93" s="65" t="str">
        <f ca="1">IFERROR(__xludf.DUMMYFUNCTION("if(SPLIT(VLOOKUP($C93,PalData!$A$2:$BU$139,14,0),""EPalElementType::"",0,1)=""None"","""",SPLIT(VLOOKUP($C93,PalData!$A$2:$BU$139,14,0),""EPalElementType::"",0,1))"),"")</f>
        <v/>
      </c>
      <c r="G93" s="66" t="str">
        <f>IF(VLOOKUP($C93,PalData!$A$2:$BU$139,48,0),"🌜","")</f>
        <v/>
      </c>
      <c r="H93" s="67">
        <f>VLOOKUP($C93,PalData!$A$2:$BU$139,55,0)</f>
        <v>0</v>
      </c>
      <c r="I93" s="67">
        <f>VLOOKUP($C93,PalData!$A$2:$BU$139,56,0)</f>
        <v>0</v>
      </c>
      <c r="J93" s="67">
        <f>VLOOKUP($C93,PalData!$A$2:$BU$139,57,0)</f>
        <v>2</v>
      </c>
      <c r="K93" s="67">
        <f>VLOOKUP($C93,PalData!$A$2:$BU$139,58,0)</f>
        <v>0</v>
      </c>
      <c r="L93" s="67">
        <f>VLOOKUP($C93,PalData!$A$2:$BU$139,59,0)</f>
        <v>3</v>
      </c>
      <c r="M93" s="67">
        <f>VLOOKUP($C93,PalData!$A$2:$BU$139,60,0)</f>
        <v>3</v>
      </c>
      <c r="N93" s="67">
        <f>VLOOKUP($C93,PalData!$A$2:$BU$139,61,0)</f>
        <v>2</v>
      </c>
      <c r="O93" s="67">
        <f>VLOOKUP($C93,PalData!$A$2:$BU$139,62,0)</f>
        <v>0</v>
      </c>
      <c r="P93" s="67">
        <f>VLOOKUP($C93,PalData!$A$2:$BU$139,64,0)</f>
        <v>0</v>
      </c>
      <c r="Q93" s="67">
        <f>VLOOKUP($C93,PalData!$A$2:$BU$139,65,0)</f>
        <v>0</v>
      </c>
      <c r="R93" s="67">
        <f>VLOOKUP($C93,PalData!$A$2:$BU$139,66,0)</f>
        <v>2</v>
      </c>
      <c r="S93" s="67">
        <f>VLOOKUP($C93,PalData!$A$2:$BU$139,67,0)</f>
        <v>0</v>
      </c>
      <c r="T93" s="68">
        <f>VLOOKUP($C93,PalData!$A$2:$BU$139,43,0)</f>
        <v>3</v>
      </c>
      <c r="U93" s="66">
        <f>VLOOKUP($C93,PalData!$A$2:$BU$139,54,0)</f>
        <v>990</v>
      </c>
      <c r="V93" s="69">
        <f>VLOOKUP($C93,PalData!$A$2:$BU$139,19,0)</f>
        <v>90</v>
      </c>
      <c r="W93" s="69">
        <f>VLOOKUP($C93,PalData!$A$2:$BU$139,20,0)</f>
        <v>100</v>
      </c>
      <c r="X93" s="69">
        <f>VLOOKUP($C93,PalData!$A$2:$BU$139,21,0)</f>
        <v>115</v>
      </c>
      <c r="Y93" s="69">
        <f>VLOOKUP($C93,PalData!$A$2:$BU$139,22,0)</f>
        <v>90</v>
      </c>
      <c r="Z93" s="70">
        <f>VLOOKUP($C93,PalData!$A$2:$BU$139,28,0)</f>
        <v>2200</v>
      </c>
      <c r="AA93" s="71">
        <f t="array" ref="AA93">INDEX(PalData,MATCH(C93,PalNames,0)+1,MATCH("Stamina",PalData_Header,0))</f>
        <v>100</v>
      </c>
      <c r="AB93" s="71">
        <f>VLOOKUP($C93,PalData!$A$2:$BU$139,32,0)</f>
        <v>195</v>
      </c>
      <c r="AC93" s="71">
        <f>VLOOKUP($C93,PalData!$A$2:$BU$139,33,0)</f>
        <v>500</v>
      </c>
      <c r="AD93" s="71">
        <f t="array" ref="AD93">INDEX(PalData,MATCH(C93,PalNames,0)+1,MATCH("RideSprintSpeed",PalData_Header,0))</f>
        <v>700</v>
      </c>
      <c r="AE93" s="71">
        <f t="array" ref="AE93">IF(R93&gt;0, INDEX(PalData,MATCH(C93,PalNames,0)+1,MATCH("TransportSpeed",PalData_Header,0)),)</f>
        <v>275</v>
      </c>
      <c r="AF93" s="76">
        <f>VLOOKUP($C93,PalData!$A$2:$BU$139,26,0)</f>
        <v>1</v>
      </c>
      <c r="AG93" s="73">
        <f t="array" ref="AG93">INDEX(PalData,MATCH(C93,PalNames,0)+1,MATCH("MaleProbability",PalData_Header,0))</f>
        <v>50</v>
      </c>
    </row>
    <row r="94" spans="1:33" ht="26.25" customHeight="1" x14ac:dyDescent="0.2">
      <c r="A94" s="74">
        <f>VLOOKUP($C94,PalData!$A$2:$BU$139,9,0)</f>
        <v>78</v>
      </c>
      <c r="B94" s="75">
        <f t="array" ref="B94">INDEX(PalData,MATCH(C94,PalNames,0)+1,MATCH("ZukanIndexSuffix",PalData_Header,0))</f>
        <v>0</v>
      </c>
      <c r="C94" s="63" t="s">
        <v>131</v>
      </c>
      <c r="D94" s="64">
        <f t="array" ref="D94">IFERROR(INDEX(PalData,MATCH(C94,PalNames,0)+1,MATCH("Image",PalData_Header,0)),)</f>
        <v>0</v>
      </c>
      <c r="E94" s="65" t="str">
        <f ca="1">IFERROR(__xludf.DUMMYFUNCTION("SPLIT(VLOOKUP($C94,PalData!$A$2:$BU$139,13,0),""EPalElementType::"",0,1)"),"Leaf")</f>
        <v>Leaf</v>
      </c>
      <c r="F94" s="65" t="str">
        <f ca="1">IFERROR(__xludf.DUMMYFUNCTION("if(SPLIT(VLOOKUP($C94,PalData!$A$2:$BU$139,14,0),""EPalElementType::"",0,1)=""None"","""",SPLIT(VLOOKUP($C94,PalData!$A$2:$BU$139,14,0),""EPalElementType::"",0,1))"),"")</f>
        <v/>
      </c>
      <c r="G94" s="66" t="str">
        <f>IF(VLOOKUP($C94,PalData!$A$2:$BU$139,48,0),"🌜","")</f>
        <v/>
      </c>
      <c r="H94" s="67">
        <f>VLOOKUP($C94,PalData!$A$2:$BU$139,55,0)</f>
        <v>0</v>
      </c>
      <c r="I94" s="67">
        <f>VLOOKUP($C94,PalData!$A$2:$BU$139,56,0)</f>
        <v>0</v>
      </c>
      <c r="J94" s="67">
        <f>VLOOKUP($C94,PalData!$A$2:$BU$139,57,0)</f>
        <v>2</v>
      </c>
      <c r="K94" s="67">
        <f>VLOOKUP($C94,PalData!$A$2:$BU$139,58,0)</f>
        <v>0</v>
      </c>
      <c r="L94" s="67">
        <f>VLOOKUP($C94,PalData!$A$2:$BU$139,59,0)</f>
        <v>2</v>
      </c>
      <c r="M94" s="67">
        <f>VLOOKUP($C94,PalData!$A$2:$BU$139,60,0)</f>
        <v>2</v>
      </c>
      <c r="N94" s="67">
        <f>VLOOKUP($C94,PalData!$A$2:$BU$139,61,0)</f>
        <v>0</v>
      </c>
      <c r="O94" s="67">
        <f>VLOOKUP($C94,PalData!$A$2:$BU$139,62,0)</f>
        <v>0</v>
      </c>
      <c r="P94" s="67">
        <f>VLOOKUP($C94,PalData!$A$2:$BU$139,64,0)</f>
        <v>3</v>
      </c>
      <c r="Q94" s="67">
        <f>VLOOKUP($C94,PalData!$A$2:$BU$139,65,0)</f>
        <v>0</v>
      </c>
      <c r="R94" s="67">
        <f>VLOOKUP($C94,PalData!$A$2:$BU$139,66,0)</f>
        <v>1</v>
      </c>
      <c r="S94" s="67">
        <f>VLOOKUP($C94,PalData!$A$2:$BU$139,67,0)</f>
        <v>0</v>
      </c>
      <c r="T94" s="68">
        <f>VLOOKUP($C94,PalData!$A$2:$BU$139,43,0)</f>
        <v>3</v>
      </c>
      <c r="U94" s="66">
        <f>VLOOKUP($C94,PalData!$A$2:$BU$139,54,0)</f>
        <v>1050</v>
      </c>
      <c r="V94" s="69">
        <f>VLOOKUP($C94,PalData!$A$2:$BU$139,19,0)</f>
        <v>100</v>
      </c>
      <c r="W94" s="69">
        <f>VLOOKUP($C94,PalData!$A$2:$BU$139,20,0)</f>
        <v>100</v>
      </c>
      <c r="X94" s="69">
        <f>VLOOKUP($C94,PalData!$A$2:$BU$139,21,0)</f>
        <v>100</v>
      </c>
      <c r="Y94" s="69">
        <f>VLOOKUP($C94,PalData!$A$2:$BU$139,22,0)</f>
        <v>120</v>
      </c>
      <c r="Z94" s="70">
        <f>VLOOKUP($C94,PalData!$A$2:$BU$139,28,0)</f>
        <v>1960</v>
      </c>
      <c r="AA94" s="71">
        <f t="array" ref="AA94">INDEX(PalData,MATCH(C94,PalNames,0)+1,MATCH("Stamina",PalData_Header,0))</f>
        <v>100</v>
      </c>
      <c r="AB94" s="71">
        <f>VLOOKUP($C94,PalData!$A$2:$BU$139,32,0)</f>
        <v>150</v>
      </c>
      <c r="AC94" s="71">
        <f>VLOOKUP($C94,PalData!$A$2:$BU$139,33,0)</f>
        <v>400</v>
      </c>
      <c r="AD94" s="71">
        <f t="array" ref="AD94">INDEX(PalData,MATCH(C94,PalNames,0)+1,MATCH("RideSprintSpeed",PalData_Header,0))</f>
        <v>550</v>
      </c>
      <c r="AE94" s="71">
        <f t="array" ref="AE94">IF(R94&gt;0, INDEX(PalData,MATCH(C94,PalNames,0)+1,MATCH("TransportSpeed",PalData_Header,0)),)</f>
        <v>275</v>
      </c>
      <c r="AF94" s="76">
        <f>VLOOKUP($C94,PalData!$A$2:$BU$139,26,0)</f>
        <v>1</v>
      </c>
      <c r="AG94" s="73">
        <f t="array" ref="AG94">INDEX(PalData,MATCH(C94,PalNames,0)+1,MATCH("MaleProbability",PalData_Header,0))</f>
        <v>50</v>
      </c>
    </row>
    <row r="95" spans="1:33" ht="26.25" customHeight="1" x14ac:dyDescent="0.2">
      <c r="A95" s="74">
        <f>VLOOKUP($C95,PalData!$A$2:$BU$139,9,0)</f>
        <v>79</v>
      </c>
      <c r="B95" s="75">
        <f t="array" ref="B95">INDEX(PalData,MATCH(C95,PalNames,0)+1,MATCH("ZukanIndexSuffix",PalData_Header,0))</f>
        <v>0</v>
      </c>
      <c r="C95" s="63" t="s">
        <v>27</v>
      </c>
      <c r="D95" s="64">
        <f t="array" ref="D95">IFERROR(INDEX(PalData,MATCH(C95,PalNames,0)+1,MATCH("Image",PalData_Header,0)),)</f>
        <v>0</v>
      </c>
      <c r="E95" s="65" t="str">
        <f ca="1">IFERROR(__xludf.DUMMYFUNCTION("SPLIT(VLOOKUP($C95,PalData!$A$2:$BU$139,13,0),""EPalElementType::"",0,1)"),"Ice")</f>
        <v>Ice</v>
      </c>
      <c r="F95" s="65" t="str">
        <f ca="1">IFERROR(__xludf.DUMMYFUNCTION("if(SPLIT(VLOOKUP($C95,PalData!$A$2:$BU$139,14,0),""EPalElementType::"",0,1)=""None"","""",SPLIT(VLOOKUP($C95,PalData!$A$2:$BU$139,14,0),""EPalElementType::"",0,1))"),"")</f>
        <v/>
      </c>
      <c r="G95" s="66" t="str">
        <f>IF(VLOOKUP($C95,PalData!$A$2:$BU$139,48,0),"🌜","")</f>
        <v/>
      </c>
      <c r="H95" s="67">
        <f>VLOOKUP($C95,PalData!$A$2:$BU$139,55,0)</f>
        <v>0</v>
      </c>
      <c r="I95" s="67">
        <f>VLOOKUP($C95,PalData!$A$2:$BU$139,56,0)</f>
        <v>0</v>
      </c>
      <c r="J95" s="67">
        <f>VLOOKUP($C95,PalData!$A$2:$BU$139,57,0)</f>
        <v>0</v>
      </c>
      <c r="K95" s="67">
        <f>VLOOKUP($C95,PalData!$A$2:$BU$139,58,0)</f>
        <v>0</v>
      </c>
      <c r="L95" s="67">
        <f>VLOOKUP($C95,PalData!$A$2:$BU$139,59,0)</f>
        <v>0</v>
      </c>
      <c r="M95" s="67">
        <f>VLOOKUP($C95,PalData!$A$2:$BU$139,60,0)</f>
        <v>0</v>
      </c>
      <c r="N95" s="67">
        <f>VLOOKUP($C95,PalData!$A$2:$BU$139,61,0)</f>
        <v>0</v>
      </c>
      <c r="O95" s="67">
        <f>VLOOKUP($C95,PalData!$A$2:$BU$139,62,0)</f>
        <v>0</v>
      </c>
      <c r="P95" s="67">
        <f>VLOOKUP($C95,PalData!$A$2:$BU$139,64,0)</f>
        <v>2</v>
      </c>
      <c r="Q95" s="67">
        <f>VLOOKUP($C95,PalData!$A$2:$BU$139,65,0)</f>
        <v>2</v>
      </c>
      <c r="R95" s="67">
        <f>VLOOKUP($C95,PalData!$A$2:$BU$139,66,0)</f>
        <v>0</v>
      </c>
      <c r="S95" s="67">
        <f>VLOOKUP($C95,PalData!$A$2:$BU$139,67,0)</f>
        <v>1</v>
      </c>
      <c r="T95" s="68">
        <f>VLOOKUP($C95,PalData!$A$2:$BU$139,43,0)</f>
        <v>5</v>
      </c>
      <c r="U95" s="66">
        <f>VLOOKUP($C95,PalData!$A$2:$BU$139,54,0)</f>
        <v>450</v>
      </c>
      <c r="V95" s="69">
        <f>VLOOKUP($C95,PalData!$A$2:$BU$139,19,0)</f>
        <v>110</v>
      </c>
      <c r="W95" s="69">
        <f>VLOOKUP($C95,PalData!$A$2:$BU$139,20,0)</f>
        <v>90</v>
      </c>
      <c r="X95" s="69">
        <f>VLOOKUP($C95,PalData!$A$2:$BU$139,21,0)</f>
        <v>90</v>
      </c>
      <c r="Y95" s="69">
        <f>VLOOKUP($C95,PalData!$A$2:$BU$139,22,0)</f>
        <v>100</v>
      </c>
      <c r="Z95" s="70">
        <f>VLOOKUP($C95,PalData!$A$2:$BU$139,28,0)</f>
        <v>5900</v>
      </c>
      <c r="AA95" s="71">
        <f t="array" ref="AA95">INDEX(PalData,MATCH(C95,PalNames,0)+1,MATCH("Stamina",PalData_Header,0))</f>
        <v>100</v>
      </c>
      <c r="AB95" s="71">
        <f>VLOOKUP($C95,PalData!$A$2:$BU$139,32,0)</f>
        <v>100</v>
      </c>
      <c r="AC95" s="71">
        <f>VLOOKUP($C95,PalData!$A$2:$BU$139,33,0)</f>
        <v>400</v>
      </c>
      <c r="AD95" s="71">
        <f t="array" ref="AD95">INDEX(PalData,MATCH(C95,PalNames,0)+1,MATCH("RideSprintSpeed",PalData_Header,0))</f>
        <v>550</v>
      </c>
      <c r="AE95" s="71">
        <f t="array" ref="AE95">IF(R95&gt;0, INDEX(PalData,MATCH(C95,PalNames,0)+1,MATCH("TransportSpeed",PalData_Header,0)),)</f>
        <v>0</v>
      </c>
      <c r="AF95" s="76">
        <f>VLOOKUP($C95,PalData!$A$2:$BU$139,26,0)</f>
        <v>1</v>
      </c>
      <c r="AG95" s="73">
        <f t="array" ref="AG95">INDEX(PalData,MATCH(C95,PalNames,0)+1,MATCH("MaleProbability",PalData_Header,0))</f>
        <v>50</v>
      </c>
    </row>
    <row r="96" spans="1:33" ht="26.25" customHeight="1" x14ac:dyDescent="0.2">
      <c r="A96" s="74">
        <f>VLOOKUP($C96,PalData!$A$2:$BU$139,9,0)</f>
        <v>80</v>
      </c>
      <c r="B96" s="75">
        <f t="array" ref="B96">INDEX(PalData,MATCH(C96,PalNames,0)+1,MATCH("ZukanIndexSuffix",PalData_Header,0))</f>
        <v>0</v>
      </c>
      <c r="C96" s="63" t="s">
        <v>39</v>
      </c>
      <c r="D96" s="64">
        <f t="array" ref="D96">IFERROR(INDEX(PalData,MATCH(C96,PalNames,0)+1,MATCH("Image",PalData_Header,0)),)</f>
        <v>0</v>
      </c>
      <c r="E96" s="65" t="str">
        <f ca="1">IFERROR(__xludf.DUMMYFUNCTION("SPLIT(VLOOKUP($C96,PalData!$A$2:$BU$139,13,0),""EPalElementType::"",0,1)"),"Dragon")</f>
        <v>Dragon</v>
      </c>
      <c r="F96" s="65" t="str">
        <f ca="1">IFERROR(__xludf.DUMMYFUNCTION("if(SPLIT(VLOOKUP($C96,PalData!$A$2:$BU$139,14,0),""EPalElementType::"",0,1)=""None"","""",SPLIT(VLOOKUP($C96,PalData!$A$2:$BU$139,14,0),""EPalElementType::"",0,1))"),"")</f>
        <v/>
      </c>
      <c r="G96" s="66" t="str">
        <f>IF(VLOOKUP($C96,PalData!$A$2:$BU$139,48,0),"🌜","")</f>
        <v/>
      </c>
      <c r="H96" s="67">
        <f>VLOOKUP($C96,PalData!$A$2:$BU$139,55,0)</f>
        <v>0</v>
      </c>
      <c r="I96" s="67">
        <f>VLOOKUP($C96,PalData!$A$2:$BU$139,56,0)</f>
        <v>0</v>
      </c>
      <c r="J96" s="67">
        <f>VLOOKUP($C96,PalData!$A$2:$BU$139,57,0)</f>
        <v>0</v>
      </c>
      <c r="K96" s="67">
        <f>VLOOKUP($C96,PalData!$A$2:$BU$139,58,0)</f>
        <v>0</v>
      </c>
      <c r="L96" s="67">
        <f>VLOOKUP($C96,PalData!$A$2:$BU$139,59,0)</f>
        <v>0</v>
      </c>
      <c r="M96" s="67">
        <f>VLOOKUP($C96,PalData!$A$2:$BU$139,60,0)</f>
        <v>0</v>
      </c>
      <c r="N96" s="67">
        <f>VLOOKUP($C96,PalData!$A$2:$BU$139,61,0)</f>
        <v>2</v>
      </c>
      <c r="O96" s="67">
        <f>VLOOKUP($C96,PalData!$A$2:$BU$139,62,0)</f>
        <v>0</v>
      </c>
      <c r="P96" s="67">
        <f>VLOOKUP($C96,PalData!$A$2:$BU$139,64,0)</f>
        <v>0</v>
      </c>
      <c r="Q96" s="67">
        <f>VLOOKUP($C96,PalData!$A$2:$BU$139,65,0)</f>
        <v>0</v>
      </c>
      <c r="R96" s="67">
        <f>VLOOKUP($C96,PalData!$A$2:$BU$139,66,0)</f>
        <v>0</v>
      </c>
      <c r="S96" s="67">
        <f>VLOOKUP($C96,PalData!$A$2:$BU$139,67,0)</f>
        <v>0</v>
      </c>
      <c r="T96" s="68">
        <f>VLOOKUP($C96,PalData!$A$2:$BU$139,43,0)</f>
        <v>6</v>
      </c>
      <c r="U96" s="66">
        <f>VLOOKUP($C96,PalData!$A$2:$BU$139,54,0)</f>
        <v>540</v>
      </c>
      <c r="V96" s="69">
        <f>VLOOKUP($C96,PalData!$A$2:$BU$139,19,0)</f>
        <v>110</v>
      </c>
      <c r="W96" s="69">
        <f>VLOOKUP($C96,PalData!$A$2:$BU$139,20,0)</f>
        <v>80</v>
      </c>
      <c r="X96" s="69">
        <f>VLOOKUP($C96,PalData!$A$2:$BU$139,21,0)</f>
        <v>80</v>
      </c>
      <c r="Y96" s="69">
        <f>VLOOKUP($C96,PalData!$A$2:$BU$139,22,0)</f>
        <v>90</v>
      </c>
      <c r="Z96" s="70">
        <f>VLOOKUP($C96,PalData!$A$2:$BU$139,28,0)</f>
        <v>5230</v>
      </c>
      <c r="AA96" s="71">
        <f t="array" ref="AA96">INDEX(PalData,MATCH(C96,PalNames,0)+1,MATCH("Stamina",PalData_Header,0))</f>
        <v>130</v>
      </c>
      <c r="AB96" s="71">
        <f>VLOOKUP($C96,PalData!$A$2:$BU$139,32,0)</f>
        <v>83</v>
      </c>
      <c r="AC96" s="71">
        <f>VLOOKUP($C96,PalData!$A$2:$BU$139,33,0)</f>
        <v>630</v>
      </c>
      <c r="AD96" s="71">
        <f t="array" ref="AD96">INDEX(PalData,MATCH(C96,PalNames,0)+1,MATCH("RideSprintSpeed",PalData_Header,0))</f>
        <v>800</v>
      </c>
      <c r="AE96" s="71">
        <f t="array" ref="AE96">IF(R96&gt;0, INDEX(PalData,MATCH(C96,PalNames,0)+1,MATCH("TransportSpeed",PalData_Header,0)),)</f>
        <v>0</v>
      </c>
      <c r="AF96" s="76">
        <f>VLOOKUP($C96,PalData!$A$2:$BU$139,26,0)</f>
        <v>1</v>
      </c>
      <c r="AG96" s="73">
        <f t="array" ref="AG96">INDEX(PalData,MATCH(C96,PalNames,0)+1,MATCH("MaleProbability",PalData_Header,0))</f>
        <v>50</v>
      </c>
    </row>
    <row r="97" spans="1:33" ht="26.25" customHeight="1" x14ac:dyDescent="0.2">
      <c r="A97" s="74">
        <f>VLOOKUP($C97,PalData!$A$2:$BU$139,9,0)</f>
        <v>80</v>
      </c>
      <c r="B97" s="75" t="str">
        <f t="array" ref="B97">INDEX(PalData,MATCH(C97,PalNames,0)+1,MATCH("ZukanIndexSuffix",PalData_Header,0))</f>
        <v>B</v>
      </c>
      <c r="C97" s="63" t="s">
        <v>40</v>
      </c>
      <c r="D97" s="64">
        <f t="array" ref="D97">IFERROR(INDEX(PalData,MATCH(C97,PalNames,0)+1,MATCH("Image",PalData_Header,0)),)</f>
        <v>0</v>
      </c>
      <c r="E97" s="65" t="str">
        <f ca="1">IFERROR(__xludf.DUMMYFUNCTION("SPLIT(VLOOKUP($C97,PalData!$A$2:$BU$139,13,0),""EPalElementType::"",0,1)"),"Dragon")</f>
        <v>Dragon</v>
      </c>
      <c r="F97" s="65" t="str">
        <f ca="1">IFERROR(__xludf.DUMMYFUNCTION("if(SPLIT(VLOOKUP($C97,PalData!$A$2:$BU$139,14,0),""EPalElementType::"",0,1)=""None"","""",SPLIT(VLOOKUP($C97,PalData!$A$2:$BU$139,14,0),""EPalElementType::"",0,1))"),"Water")</f>
        <v>Water</v>
      </c>
      <c r="G97" s="66" t="str">
        <f>IF(VLOOKUP($C97,PalData!$A$2:$BU$139,48,0),"🌜","")</f>
        <v/>
      </c>
      <c r="H97" s="67">
        <f>VLOOKUP($C97,PalData!$A$2:$BU$139,55,0)</f>
        <v>0</v>
      </c>
      <c r="I97" s="67">
        <f>VLOOKUP($C97,PalData!$A$2:$BU$139,56,0)</f>
        <v>3</v>
      </c>
      <c r="J97" s="67">
        <f>VLOOKUP($C97,PalData!$A$2:$BU$139,57,0)</f>
        <v>0</v>
      </c>
      <c r="K97" s="67">
        <f>VLOOKUP($C97,PalData!$A$2:$BU$139,58,0)</f>
        <v>0</v>
      </c>
      <c r="L97" s="67">
        <f>VLOOKUP($C97,PalData!$A$2:$BU$139,59,0)</f>
        <v>0</v>
      </c>
      <c r="M97" s="67">
        <f>VLOOKUP($C97,PalData!$A$2:$BU$139,60,0)</f>
        <v>0</v>
      </c>
      <c r="N97" s="67">
        <f>VLOOKUP($C97,PalData!$A$2:$BU$139,61,0)</f>
        <v>2</v>
      </c>
      <c r="O97" s="67">
        <f>VLOOKUP($C97,PalData!$A$2:$BU$139,62,0)</f>
        <v>0</v>
      </c>
      <c r="P97" s="67">
        <f>VLOOKUP($C97,PalData!$A$2:$BU$139,64,0)</f>
        <v>0</v>
      </c>
      <c r="Q97" s="67">
        <f>VLOOKUP($C97,PalData!$A$2:$BU$139,65,0)</f>
        <v>0</v>
      </c>
      <c r="R97" s="67">
        <f>VLOOKUP($C97,PalData!$A$2:$BU$139,66,0)</f>
        <v>0</v>
      </c>
      <c r="S97" s="67">
        <f>VLOOKUP($C97,PalData!$A$2:$BU$139,67,0)</f>
        <v>0</v>
      </c>
      <c r="T97" s="68">
        <f>VLOOKUP($C97,PalData!$A$2:$BU$139,43,0)</f>
        <v>6</v>
      </c>
      <c r="U97" s="66">
        <f>VLOOKUP($C97,PalData!$A$2:$BU$139,54,0)</f>
        <v>530</v>
      </c>
      <c r="V97" s="69">
        <f>VLOOKUP($C97,PalData!$A$2:$BU$139,19,0)</f>
        <v>115</v>
      </c>
      <c r="W97" s="69">
        <f>VLOOKUP($C97,PalData!$A$2:$BU$139,20,0)</f>
        <v>80</v>
      </c>
      <c r="X97" s="69">
        <f>VLOOKUP($C97,PalData!$A$2:$BU$139,21,0)</f>
        <v>80</v>
      </c>
      <c r="Y97" s="69">
        <f>VLOOKUP($C97,PalData!$A$2:$BU$139,22,0)</f>
        <v>95</v>
      </c>
      <c r="Z97" s="70">
        <f>VLOOKUP($C97,PalData!$A$2:$BU$139,28,0)</f>
        <v>5320</v>
      </c>
      <c r="AA97" s="71">
        <f t="array" ref="AA97">INDEX(PalData,MATCH(C97,PalNames,0)+1,MATCH("Stamina",PalData_Header,0))</f>
        <v>130</v>
      </c>
      <c r="AB97" s="71">
        <f>VLOOKUP($C97,PalData!$A$2:$BU$139,32,0)</f>
        <v>83</v>
      </c>
      <c r="AC97" s="71">
        <f>VLOOKUP($C97,PalData!$A$2:$BU$139,33,0)</f>
        <v>630</v>
      </c>
      <c r="AD97" s="71">
        <f t="array" ref="AD97">INDEX(PalData,MATCH(C97,PalNames,0)+1,MATCH("RideSprintSpeed",PalData_Header,0))</f>
        <v>800</v>
      </c>
      <c r="AE97" s="71">
        <f t="array" ref="AE97">IF(R97&gt;0, INDEX(PalData,MATCH(C97,PalNames,0)+1,MATCH("TransportSpeed",PalData_Header,0)),)</f>
        <v>0</v>
      </c>
      <c r="AF97" s="76">
        <f>VLOOKUP($C97,PalData!$A$2:$BU$139,26,0)</f>
        <v>1</v>
      </c>
      <c r="AG97" s="73">
        <f t="array" ref="AG97">INDEX(PalData,MATCH(C97,PalNames,0)+1,MATCH("MaleProbability",PalData_Header,0))</f>
        <v>50</v>
      </c>
    </row>
    <row r="98" spans="1:33" ht="26.25" customHeight="1" x14ac:dyDescent="0.2">
      <c r="A98" s="74">
        <f>VLOOKUP($C98,PalData!$A$2:$BU$139,9,0)</f>
        <v>81</v>
      </c>
      <c r="B98" s="75">
        <f t="array" ref="B98">INDEX(PalData,MATCH(C98,PalNames,0)+1,MATCH("ZukanIndexSuffix",PalData_Header,0))</f>
        <v>0</v>
      </c>
      <c r="C98" s="63" t="s">
        <v>132</v>
      </c>
      <c r="D98" s="64">
        <f t="array" ref="D98">IFERROR(INDEX(PalData,MATCH(C98,PalNames,0)+1,MATCH("Image",PalData_Header,0)),)</f>
        <v>0</v>
      </c>
      <c r="E98" s="65" t="str">
        <f ca="1">IFERROR(__xludf.DUMMYFUNCTION("SPLIT(VLOOKUP($C98,PalData!$A$2:$BU$139,13,0),""EPalElementType::"",0,1)"),"Water")</f>
        <v>Water</v>
      </c>
      <c r="F98" s="65" t="str">
        <f ca="1">IFERROR(__xludf.DUMMYFUNCTION("if(SPLIT(VLOOKUP($C98,PalData!$A$2:$BU$139,14,0),""EPalElementType::"",0,1)=""None"","""",SPLIT(VLOOKUP($C98,PalData!$A$2:$BU$139,14,0),""EPalElementType::"",0,1))"),"")</f>
        <v/>
      </c>
      <c r="G98" s="66" t="str">
        <f>IF(VLOOKUP($C98,PalData!$A$2:$BU$139,48,0),"🌜","")</f>
        <v/>
      </c>
      <c r="H98" s="67">
        <f>VLOOKUP($C98,PalData!$A$2:$BU$139,55,0)</f>
        <v>0</v>
      </c>
      <c r="I98" s="67">
        <f>VLOOKUP($C98,PalData!$A$2:$BU$139,56,0)</f>
        <v>1</v>
      </c>
      <c r="J98" s="67">
        <f>VLOOKUP($C98,PalData!$A$2:$BU$139,57,0)</f>
        <v>0</v>
      </c>
      <c r="K98" s="67">
        <f>VLOOKUP($C98,PalData!$A$2:$BU$139,58,0)</f>
        <v>0</v>
      </c>
      <c r="L98" s="67">
        <f>VLOOKUP($C98,PalData!$A$2:$BU$139,59,0)</f>
        <v>0</v>
      </c>
      <c r="M98" s="67">
        <f>VLOOKUP($C98,PalData!$A$2:$BU$139,60,0)</f>
        <v>0</v>
      </c>
      <c r="N98" s="67">
        <f>VLOOKUP($C98,PalData!$A$2:$BU$139,61,0)</f>
        <v>0</v>
      </c>
      <c r="O98" s="67">
        <f>VLOOKUP($C98,PalData!$A$2:$BU$139,62,0)</f>
        <v>0</v>
      </c>
      <c r="P98" s="67">
        <f>VLOOKUP($C98,PalData!$A$2:$BU$139,64,0)</f>
        <v>0</v>
      </c>
      <c r="Q98" s="67">
        <f>VLOOKUP($C98,PalData!$A$2:$BU$139,65,0)</f>
        <v>0</v>
      </c>
      <c r="R98" s="67">
        <f>VLOOKUP($C98,PalData!$A$2:$BU$139,66,0)</f>
        <v>0</v>
      </c>
      <c r="S98" s="67">
        <f>VLOOKUP($C98,PalData!$A$2:$BU$139,67,0)</f>
        <v>0</v>
      </c>
      <c r="T98" s="68">
        <f>VLOOKUP($C98,PalData!$A$2:$BU$139,43,0)</f>
        <v>1</v>
      </c>
      <c r="U98" s="66">
        <f>VLOOKUP($C98,PalData!$A$2:$BU$139,54,0)</f>
        <v>1260</v>
      </c>
      <c r="V98" s="69">
        <f>VLOOKUP($C98,PalData!$A$2:$BU$139,19,0)</f>
        <v>70</v>
      </c>
      <c r="W98" s="69">
        <f>VLOOKUP($C98,PalData!$A$2:$BU$139,20,0)</f>
        <v>100</v>
      </c>
      <c r="X98" s="69">
        <f>VLOOKUP($C98,PalData!$A$2:$BU$139,21,0)</f>
        <v>70</v>
      </c>
      <c r="Y98" s="69">
        <f>VLOOKUP($C98,PalData!$A$2:$BU$139,22,0)</f>
        <v>70</v>
      </c>
      <c r="Z98" s="70">
        <f>VLOOKUP($C98,PalData!$A$2:$BU$139,28,0)</f>
        <v>1260</v>
      </c>
      <c r="AA98" s="71">
        <f t="array" ref="AA98">INDEX(PalData,MATCH(C98,PalNames,0)+1,MATCH("Stamina",PalData_Header,0))</f>
        <v>100</v>
      </c>
      <c r="AB98" s="71">
        <f>VLOOKUP($C98,PalData!$A$2:$BU$139,32,0)</f>
        <v>100</v>
      </c>
      <c r="AC98" s="71">
        <f>VLOOKUP($C98,PalData!$A$2:$BU$139,33,0)</f>
        <v>700</v>
      </c>
      <c r="AD98" s="71">
        <f t="array" ref="AD98">INDEX(PalData,MATCH(C98,PalNames,0)+1,MATCH("RideSprintSpeed",PalData_Header,0))</f>
        <v>900</v>
      </c>
      <c r="AE98" s="71">
        <f t="array" ref="AE98">IF(R98&gt;0, INDEX(PalData,MATCH(C98,PalNames,0)+1,MATCH("TransportSpeed",PalData_Header,0)),)</f>
        <v>0</v>
      </c>
      <c r="AF98" s="76">
        <f>VLOOKUP($C98,PalData!$A$2:$BU$139,26,0)</f>
        <v>1</v>
      </c>
      <c r="AG98" s="73">
        <f t="array" ref="AG98">INDEX(PalData,MATCH(C98,PalNames,0)+1,MATCH("MaleProbability",PalData_Header,0))</f>
        <v>50</v>
      </c>
    </row>
    <row r="99" spans="1:33" ht="26.25" customHeight="1" x14ac:dyDescent="0.2">
      <c r="A99" s="74">
        <f>VLOOKUP($C99,PalData!$A$2:$BU$139,9,0)</f>
        <v>81</v>
      </c>
      <c r="B99" s="75" t="str">
        <f t="array" ref="B99">INDEX(PalData,MATCH(C99,PalNames,0)+1,MATCH("ZukanIndexSuffix",PalData_Header,0))</f>
        <v>B</v>
      </c>
      <c r="C99" s="63" t="s">
        <v>133</v>
      </c>
      <c r="D99" s="64">
        <f t="array" ref="D99">IFERROR(INDEX(PalData,MATCH(C99,PalNames,0)+1,MATCH("Image",PalData_Header,0)),)</f>
        <v>0</v>
      </c>
      <c r="E99" s="65" t="str">
        <f ca="1">IFERROR(__xludf.DUMMYFUNCTION("SPLIT(VLOOKUP($C99,PalData!$A$2:$BU$139,13,0),""EPalElementType::"",0,1)"),"Fire")</f>
        <v>Fire</v>
      </c>
      <c r="F99" s="65" t="str">
        <f ca="1">IFERROR(__xludf.DUMMYFUNCTION("if(SPLIT(VLOOKUP($C99,PalData!$A$2:$BU$139,14,0),""EPalElementType::"",0,1)=""None"","""",SPLIT(VLOOKUP($C99,PalData!$A$2:$BU$139,14,0),""EPalElementType::"",0,1))"),"")</f>
        <v/>
      </c>
      <c r="G99" s="66" t="str">
        <f>IF(VLOOKUP($C99,PalData!$A$2:$BU$139,48,0),"🌜","")</f>
        <v/>
      </c>
      <c r="H99" s="67">
        <f>VLOOKUP($C99,PalData!$A$2:$BU$139,55,0)</f>
        <v>1</v>
      </c>
      <c r="I99" s="67">
        <f>VLOOKUP($C99,PalData!$A$2:$BU$139,56,0)</f>
        <v>0</v>
      </c>
      <c r="J99" s="67">
        <f>VLOOKUP($C99,PalData!$A$2:$BU$139,57,0)</f>
        <v>0</v>
      </c>
      <c r="K99" s="67">
        <f>VLOOKUP($C99,PalData!$A$2:$BU$139,58,0)</f>
        <v>0</v>
      </c>
      <c r="L99" s="67">
        <f>VLOOKUP($C99,PalData!$A$2:$BU$139,59,0)</f>
        <v>0</v>
      </c>
      <c r="M99" s="67">
        <f>VLOOKUP($C99,PalData!$A$2:$BU$139,60,0)</f>
        <v>0</v>
      </c>
      <c r="N99" s="67">
        <f>VLOOKUP($C99,PalData!$A$2:$BU$139,61,0)</f>
        <v>0</v>
      </c>
      <c r="O99" s="67">
        <f>VLOOKUP($C99,PalData!$A$2:$BU$139,62,0)</f>
        <v>0</v>
      </c>
      <c r="P99" s="67">
        <f>VLOOKUP($C99,PalData!$A$2:$BU$139,64,0)</f>
        <v>0</v>
      </c>
      <c r="Q99" s="67">
        <f>VLOOKUP($C99,PalData!$A$2:$BU$139,65,0)</f>
        <v>0</v>
      </c>
      <c r="R99" s="67">
        <f>VLOOKUP($C99,PalData!$A$2:$BU$139,66,0)</f>
        <v>0</v>
      </c>
      <c r="S99" s="67">
        <f>VLOOKUP($C99,PalData!$A$2:$BU$139,67,0)</f>
        <v>0</v>
      </c>
      <c r="T99" s="68">
        <f>VLOOKUP($C99,PalData!$A$2:$BU$139,43,0)</f>
        <v>1</v>
      </c>
      <c r="U99" s="66">
        <f>VLOOKUP($C99,PalData!$A$2:$BU$139,54,0)</f>
        <v>1270</v>
      </c>
      <c r="V99" s="69">
        <f>VLOOKUP($C99,PalData!$A$2:$BU$139,19,0)</f>
        <v>70</v>
      </c>
      <c r="W99" s="69">
        <f>VLOOKUP($C99,PalData!$A$2:$BU$139,20,0)</f>
        <v>100</v>
      </c>
      <c r="X99" s="69">
        <f>VLOOKUP($C99,PalData!$A$2:$BU$139,21,0)</f>
        <v>70</v>
      </c>
      <c r="Y99" s="69">
        <f>VLOOKUP($C99,PalData!$A$2:$BU$139,22,0)</f>
        <v>70</v>
      </c>
      <c r="Z99" s="70">
        <f>VLOOKUP($C99,PalData!$A$2:$BU$139,28,0)</f>
        <v>1240</v>
      </c>
      <c r="AA99" s="71">
        <f t="array" ref="AA99">INDEX(PalData,MATCH(C99,PalNames,0)+1,MATCH("Stamina",PalData_Header,0))</f>
        <v>100</v>
      </c>
      <c r="AB99" s="71">
        <f>VLOOKUP($C99,PalData!$A$2:$BU$139,32,0)</f>
        <v>100</v>
      </c>
      <c r="AC99" s="71">
        <f>VLOOKUP($C99,PalData!$A$2:$BU$139,33,0)</f>
        <v>700</v>
      </c>
      <c r="AD99" s="71">
        <f t="array" ref="AD99">INDEX(PalData,MATCH(C99,PalNames,0)+1,MATCH("RideSprintSpeed",PalData_Header,0))</f>
        <v>900</v>
      </c>
      <c r="AE99" s="71">
        <f t="array" ref="AE99">IF(R99&gt;0, INDEX(PalData,MATCH(C99,PalNames,0)+1,MATCH("TransportSpeed",PalData_Header,0)),)</f>
        <v>0</v>
      </c>
      <c r="AF99" s="76">
        <f>VLOOKUP($C99,PalData!$A$2:$BU$139,26,0)</f>
        <v>1</v>
      </c>
      <c r="AG99" s="73">
        <f t="array" ref="AG99">INDEX(PalData,MATCH(C99,PalNames,0)+1,MATCH("MaleProbability",PalData_Header,0))</f>
        <v>50</v>
      </c>
    </row>
    <row r="100" spans="1:33" ht="26.25" customHeight="1" x14ac:dyDescent="0.2">
      <c r="A100" s="74">
        <f>VLOOKUP($C100,PalData!$A$2:$BU$139,9,0)</f>
        <v>82</v>
      </c>
      <c r="B100" s="75">
        <f t="array" ref="B100">INDEX(PalData,MATCH(C100,PalNames,0)+1,MATCH("ZukanIndexSuffix",PalData_Header,0))</f>
        <v>0</v>
      </c>
      <c r="C100" s="63" t="s">
        <v>58</v>
      </c>
      <c r="D100" s="64">
        <f t="array" ref="D100">IFERROR(INDEX(PalData,MATCH(C100,PalNames,0)+1,MATCH("Image",PalData_Header,0)),)</f>
        <v>0</v>
      </c>
      <c r="E100" s="65" t="str">
        <f ca="1">IFERROR(__xludf.DUMMYFUNCTION("SPLIT(VLOOKUP($C100,PalData!$A$2:$BU$139,13,0),""EPalElementType::"",0,1)"),"Water")</f>
        <v>Water</v>
      </c>
      <c r="F100" s="65" t="str">
        <f ca="1">IFERROR(__xludf.DUMMYFUNCTION("if(SPLIT(VLOOKUP($C100,PalData!$A$2:$BU$139,14,0),""EPalElementType::"",0,1)=""None"","""",SPLIT(VLOOKUP($C100,PalData!$A$2:$BU$139,14,0),""EPalElementType::"",0,1))"),"Dragon")</f>
        <v>Dragon</v>
      </c>
      <c r="G100" s="66" t="str">
        <f>IF(VLOOKUP($C100,PalData!$A$2:$BU$139,48,0),"🌜","")</f>
        <v/>
      </c>
      <c r="H100" s="67">
        <f>VLOOKUP($C100,PalData!$A$2:$BU$139,55,0)</f>
        <v>0</v>
      </c>
      <c r="I100" s="67">
        <f>VLOOKUP($C100,PalData!$A$2:$BU$139,56,0)</f>
        <v>3</v>
      </c>
      <c r="J100" s="67">
        <f>VLOOKUP($C100,PalData!$A$2:$BU$139,57,0)</f>
        <v>0</v>
      </c>
      <c r="K100" s="67">
        <f>VLOOKUP($C100,PalData!$A$2:$BU$139,58,0)</f>
        <v>0</v>
      </c>
      <c r="L100" s="67">
        <f>VLOOKUP($C100,PalData!$A$2:$BU$139,59,0)</f>
        <v>0</v>
      </c>
      <c r="M100" s="67">
        <f>VLOOKUP($C100,PalData!$A$2:$BU$139,60,0)</f>
        <v>0</v>
      </c>
      <c r="N100" s="67">
        <f>VLOOKUP($C100,PalData!$A$2:$BU$139,61,0)</f>
        <v>0</v>
      </c>
      <c r="O100" s="67">
        <f>VLOOKUP($C100,PalData!$A$2:$BU$139,62,0)</f>
        <v>0</v>
      </c>
      <c r="P100" s="67">
        <f>VLOOKUP($C100,PalData!$A$2:$BU$139,64,0)</f>
        <v>0</v>
      </c>
      <c r="Q100" s="67">
        <f>VLOOKUP($C100,PalData!$A$2:$BU$139,65,0)</f>
        <v>0</v>
      </c>
      <c r="R100" s="67">
        <f>VLOOKUP($C100,PalData!$A$2:$BU$139,66,0)</f>
        <v>0</v>
      </c>
      <c r="S100" s="67">
        <f>VLOOKUP($C100,PalData!$A$2:$BU$139,67,0)</f>
        <v>0</v>
      </c>
      <c r="T100" s="68">
        <f>VLOOKUP($C100,PalData!$A$2:$BU$139,43,0)</f>
        <v>6</v>
      </c>
      <c r="U100" s="66">
        <f>VLOOKUP($C100,PalData!$A$2:$BU$139,54,0)</f>
        <v>500</v>
      </c>
      <c r="V100" s="69">
        <f>VLOOKUP($C100,PalData!$A$2:$BU$139,19,0)</f>
        <v>110</v>
      </c>
      <c r="W100" s="69">
        <f>VLOOKUP($C100,PalData!$A$2:$BU$139,20,0)</f>
        <v>70</v>
      </c>
      <c r="X100" s="69">
        <f>VLOOKUP($C100,PalData!$A$2:$BU$139,21,0)</f>
        <v>100</v>
      </c>
      <c r="Y100" s="69">
        <f>VLOOKUP($C100,PalData!$A$2:$BU$139,22,0)</f>
        <v>100</v>
      </c>
      <c r="Z100" s="70">
        <f>VLOOKUP($C100,PalData!$A$2:$BU$139,28,0)</f>
        <v>5600</v>
      </c>
      <c r="AA100" s="71">
        <f t="array" ref="AA100">INDEX(PalData,MATCH(C100,PalNames,0)+1,MATCH("Stamina",PalData_Header,0))</f>
        <v>100</v>
      </c>
      <c r="AB100" s="71">
        <f>VLOOKUP($C100,PalData!$A$2:$BU$139,32,0)</f>
        <v>150</v>
      </c>
      <c r="AC100" s="71">
        <f>VLOOKUP($C100,PalData!$A$2:$BU$139,33,0)</f>
        <v>600</v>
      </c>
      <c r="AD100" s="71">
        <f t="array" ref="AD100">INDEX(PalData,MATCH(C100,PalNames,0)+1,MATCH("RideSprintSpeed",PalData_Header,0))</f>
        <v>800</v>
      </c>
      <c r="AE100" s="71">
        <f t="array" ref="AE100">IF(R100&gt;0, INDEX(PalData,MATCH(C100,PalNames,0)+1,MATCH("TransportSpeed",PalData_Header,0)),)</f>
        <v>0</v>
      </c>
      <c r="AF100" s="76">
        <f>VLOOKUP($C100,PalData!$A$2:$BU$139,26,0)</f>
        <v>1</v>
      </c>
      <c r="AG100" s="73">
        <f t="array" ref="AG100">INDEX(PalData,MATCH(C100,PalNames,0)+1,MATCH("MaleProbability",PalData_Header,0))</f>
        <v>50</v>
      </c>
    </row>
    <row r="101" spans="1:33" ht="26.25" customHeight="1" x14ac:dyDescent="0.2">
      <c r="A101" s="74">
        <f>VLOOKUP($C101,PalData!$A$2:$BU$139,9,0)</f>
        <v>83</v>
      </c>
      <c r="B101" s="75">
        <f t="array" ref="B101">INDEX(PalData,MATCH(C101,PalNames,0)+1,MATCH("ZukanIndexSuffix",PalData_Header,0))</f>
        <v>0</v>
      </c>
      <c r="C101" s="63" t="s">
        <v>50</v>
      </c>
      <c r="D101" s="64">
        <f t="array" ref="D101">IFERROR(INDEX(PalData,MATCH(C101,PalNames,0)+1,MATCH("Image",PalData_Header,0)),)</f>
        <v>0</v>
      </c>
      <c r="E101" s="65" t="str">
        <f ca="1">IFERROR(__xludf.DUMMYFUNCTION("SPLIT(VLOOKUP($C101,PalData!$A$2:$BU$139,13,0),""EPalElementType::"",0,1)"),"Ice")</f>
        <v>Ice</v>
      </c>
      <c r="F101" s="65" t="str">
        <f ca="1">IFERROR(__xludf.DUMMYFUNCTION("if(SPLIT(VLOOKUP($C101,PalData!$A$2:$BU$139,14,0),""EPalElementType::"",0,1)=""None"","""",SPLIT(VLOOKUP($C101,PalData!$A$2:$BU$139,14,0),""EPalElementType::"",0,1))"),"")</f>
        <v/>
      </c>
      <c r="G101" s="66" t="str">
        <f>IF(VLOOKUP($C101,PalData!$A$2:$BU$139,48,0),"🌜","")</f>
        <v/>
      </c>
      <c r="H101" s="67">
        <f>VLOOKUP($C101,PalData!$A$2:$BU$139,55,0)</f>
        <v>0</v>
      </c>
      <c r="I101" s="67">
        <f>VLOOKUP($C101,PalData!$A$2:$BU$139,56,0)</f>
        <v>0</v>
      </c>
      <c r="J101" s="67">
        <f>VLOOKUP($C101,PalData!$A$2:$BU$139,57,0)</f>
        <v>0</v>
      </c>
      <c r="K101" s="67">
        <f>VLOOKUP($C101,PalData!$A$2:$BU$139,58,0)</f>
        <v>0</v>
      </c>
      <c r="L101" s="67">
        <f>VLOOKUP($C101,PalData!$A$2:$BU$139,59,0)</f>
        <v>1</v>
      </c>
      <c r="M101" s="67">
        <f>VLOOKUP($C101,PalData!$A$2:$BU$139,60,0)</f>
        <v>0</v>
      </c>
      <c r="N101" s="67">
        <f>VLOOKUP($C101,PalData!$A$2:$BU$139,61,0)</f>
        <v>2</v>
      </c>
      <c r="O101" s="67">
        <f>VLOOKUP($C101,PalData!$A$2:$BU$139,62,0)</f>
        <v>0</v>
      </c>
      <c r="P101" s="67">
        <f>VLOOKUP($C101,PalData!$A$2:$BU$139,64,0)</f>
        <v>0</v>
      </c>
      <c r="Q101" s="67">
        <f>VLOOKUP($C101,PalData!$A$2:$BU$139,65,0)</f>
        <v>3</v>
      </c>
      <c r="R101" s="67">
        <f>VLOOKUP($C101,PalData!$A$2:$BU$139,66,0)</f>
        <v>0</v>
      </c>
      <c r="S101" s="67">
        <f>VLOOKUP($C101,PalData!$A$2:$BU$139,67,0)</f>
        <v>0</v>
      </c>
      <c r="T101" s="68">
        <f>VLOOKUP($C101,PalData!$A$2:$BU$139,43,0)</f>
        <v>7</v>
      </c>
      <c r="U101" s="66">
        <f>VLOOKUP($C101,PalData!$A$2:$BU$139,54,0)</f>
        <v>130</v>
      </c>
      <c r="V101" s="69">
        <f>VLOOKUP($C101,PalData!$A$2:$BU$139,19,0)</f>
        <v>100</v>
      </c>
      <c r="W101" s="69">
        <f>VLOOKUP($C101,PalData!$A$2:$BU$139,20,0)</f>
        <v>140</v>
      </c>
      <c r="X101" s="69">
        <f>VLOOKUP($C101,PalData!$A$2:$BU$139,21,0)</f>
        <v>100</v>
      </c>
      <c r="Y101" s="69">
        <f>VLOOKUP($C101,PalData!$A$2:$BU$139,22,0)</f>
        <v>110</v>
      </c>
      <c r="Z101" s="70">
        <f>VLOOKUP($C101,PalData!$A$2:$BU$139,28,0)</f>
        <v>8440</v>
      </c>
      <c r="AA101" s="71">
        <f t="array" ref="AA101">INDEX(PalData,MATCH(C101,PalNames,0)+1,MATCH("Stamina",PalData_Header,0))</f>
        <v>100</v>
      </c>
      <c r="AB101" s="71">
        <f>VLOOKUP($C101,PalData!$A$2:$BU$139,32,0)</f>
        <v>280</v>
      </c>
      <c r="AC101" s="71">
        <f>VLOOKUP($C101,PalData!$A$2:$BU$139,33,0)</f>
        <v>720</v>
      </c>
      <c r="AD101" s="71">
        <f t="array" ref="AD101">INDEX(PalData,MATCH(C101,PalNames,0)+1,MATCH("RideSprintSpeed",PalData_Header,0))</f>
        <v>900</v>
      </c>
      <c r="AE101" s="71">
        <f t="array" ref="AE101">IF(R101&gt;0, INDEX(PalData,MATCH(C101,PalNames,0)+1,MATCH("TransportSpeed",PalData_Header,0)),)</f>
        <v>0</v>
      </c>
      <c r="AF101" s="76">
        <f>VLOOKUP($C101,PalData!$A$2:$BU$139,26,0)</f>
        <v>1</v>
      </c>
      <c r="AG101" s="73">
        <f t="array" ref="AG101">INDEX(PalData,MATCH(C101,PalNames,0)+1,MATCH("MaleProbability",PalData_Header,0))</f>
        <v>50</v>
      </c>
    </row>
    <row r="102" spans="1:33" ht="26.25" customHeight="1" x14ac:dyDescent="0.2">
      <c r="A102" s="74">
        <f>VLOOKUP($C102,PalData!$A$2:$BU$139,9,0)</f>
        <v>84</v>
      </c>
      <c r="B102" s="75">
        <f t="array" ref="B102">INDEX(PalData,MATCH(C102,PalNames,0)+1,MATCH("ZukanIndexSuffix",PalData_Header,0))</f>
        <v>0</v>
      </c>
      <c r="C102" s="63" t="s">
        <v>59</v>
      </c>
      <c r="D102" s="64">
        <f t="array" ref="D102">IFERROR(INDEX(PalData,MATCH(C102,PalNames,0)+1,MATCH("Image",PalData_Header,0)),)</f>
        <v>0</v>
      </c>
      <c r="E102" s="65" t="str">
        <f ca="1">IFERROR(__xludf.DUMMYFUNCTION("SPLIT(VLOOKUP($C102,PalData!$A$2:$BU$139,13,0),""EPalElementType::"",0,1)"),"Fire")</f>
        <v>Fire</v>
      </c>
      <c r="F102" s="65" t="str">
        <f ca="1">IFERROR(__xludf.DUMMYFUNCTION("if(SPLIT(VLOOKUP($C102,PalData!$A$2:$BU$139,14,0),""EPalElementType::"",0,1)=""None"","""",SPLIT(VLOOKUP($C102,PalData!$A$2:$BU$139,14,0),""EPalElementType::"",0,1))"),"")</f>
        <v/>
      </c>
      <c r="G102" s="66" t="str">
        <f>IF(VLOOKUP($C102,PalData!$A$2:$BU$139,48,0),"🌜","")</f>
        <v/>
      </c>
      <c r="H102" s="67">
        <f>VLOOKUP($C102,PalData!$A$2:$BU$139,55,0)</f>
        <v>3</v>
      </c>
      <c r="I102" s="67">
        <f>VLOOKUP($C102,PalData!$A$2:$BU$139,56,0)</f>
        <v>0</v>
      </c>
      <c r="J102" s="67">
        <f>VLOOKUP($C102,PalData!$A$2:$BU$139,57,0)</f>
        <v>0</v>
      </c>
      <c r="K102" s="67">
        <f>VLOOKUP($C102,PalData!$A$2:$BU$139,58,0)</f>
        <v>0</v>
      </c>
      <c r="L102" s="67">
        <f>VLOOKUP($C102,PalData!$A$2:$BU$139,59,0)</f>
        <v>0</v>
      </c>
      <c r="M102" s="67">
        <f>VLOOKUP($C102,PalData!$A$2:$BU$139,60,0)</f>
        <v>0</v>
      </c>
      <c r="N102" s="67">
        <f>VLOOKUP($C102,PalData!$A$2:$BU$139,61,0)</f>
        <v>2</v>
      </c>
      <c r="O102" s="67">
        <f>VLOOKUP($C102,PalData!$A$2:$BU$139,62,0)</f>
        <v>0</v>
      </c>
      <c r="P102" s="67">
        <f>VLOOKUP($C102,PalData!$A$2:$BU$139,64,0)</f>
        <v>0</v>
      </c>
      <c r="Q102" s="67">
        <f>VLOOKUP($C102,PalData!$A$2:$BU$139,65,0)</f>
        <v>0</v>
      </c>
      <c r="R102" s="67">
        <f>VLOOKUP($C102,PalData!$A$2:$BU$139,66,0)</f>
        <v>0</v>
      </c>
      <c r="S102" s="67">
        <f>VLOOKUP($C102,PalData!$A$2:$BU$139,67,0)</f>
        <v>0</v>
      </c>
      <c r="T102" s="68">
        <f>VLOOKUP($C102,PalData!$A$2:$BU$139,43,0)</f>
        <v>7</v>
      </c>
      <c r="U102" s="66">
        <f>VLOOKUP($C102,PalData!$A$2:$BU$139,54,0)</f>
        <v>710</v>
      </c>
      <c r="V102" s="69">
        <f>VLOOKUP($C102,PalData!$A$2:$BU$139,19,0)</f>
        <v>105</v>
      </c>
      <c r="W102" s="69">
        <f>VLOOKUP($C102,PalData!$A$2:$BU$139,20,0)</f>
        <v>100</v>
      </c>
      <c r="X102" s="69">
        <f>VLOOKUP($C102,PalData!$A$2:$BU$139,21,0)</f>
        <v>110</v>
      </c>
      <c r="Y102" s="69">
        <f>VLOOKUP($C102,PalData!$A$2:$BU$139,22,0)</f>
        <v>80</v>
      </c>
      <c r="Z102" s="70">
        <f>VLOOKUP($C102,PalData!$A$2:$BU$139,28,0)</f>
        <v>4040</v>
      </c>
      <c r="AA102" s="71">
        <f t="array" ref="AA102">INDEX(PalData,MATCH(C102,PalNames,0)+1,MATCH("Stamina",PalData_Header,0))</f>
        <v>100</v>
      </c>
      <c r="AB102" s="71">
        <f>VLOOKUP($C102,PalData!$A$2:$BU$139,32,0)</f>
        <v>180</v>
      </c>
      <c r="AC102" s="71">
        <f>VLOOKUP($C102,PalData!$A$2:$BU$139,33,0)</f>
        <v>750</v>
      </c>
      <c r="AD102" s="71">
        <f t="array" ref="AD102">INDEX(PalData,MATCH(C102,PalNames,0)+1,MATCH("RideSprintSpeed",PalData_Header,0))</f>
        <v>900</v>
      </c>
      <c r="AE102" s="71">
        <f t="array" ref="AE102">IF(R102&gt;0, INDEX(PalData,MATCH(C102,PalNames,0)+1,MATCH("TransportSpeed",PalData_Header,0)),)</f>
        <v>0</v>
      </c>
      <c r="AF102" s="76">
        <f>VLOOKUP($C102,PalData!$A$2:$BU$139,26,0)</f>
        <v>1</v>
      </c>
      <c r="AG102" s="73">
        <f t="array" ref="AG102">INDEX(PalData,MATCH(C102,PalNames,0)+1,MATCH("MaleProbability",PalData_Header,0))</f>
        <v>50</v>
      </c>
    </row>
    <row r="103" spans="1:33" ht="26.25" customHeight="1" x14ac:dyDescent="0.2">
      <c r="A103" s="74">
        <f>VLOOKUP($C103,PalData!$A$2:$BU$139,9,0)</f>
        <v>84</v>
      </c>
      <c r="B103" s="75" t="str">
        <f t="array" ref="B103">INDEX(PalData,MATCH(C103,PalNames,0)+1,MATCH("ZukanIndexSuffix",PalData_Header,0))</f>
        <v>B</v>
      </c>
      <c r="C103" s="63" t="s">
        <v>60</v>
      </c>
      <c r="D103" s="64">
        <f t="array" ref="D103">IFERROR(INDEX(PalData,MATCH(C103,PalNames,0)+1,MATCH("Image",PalData_Header,0)),)</f>
        <v>0</v>
      </c>
      <c r="E103" s="65" t="str">
        <f ca="1">IFERROR(__xludf.DUMMYFUNCTION("SPLIT(VLOOKUP($C103,PalData!$A$2:$BU$139,13,0),""EPalElementType::"",0,1)"),"Fire")</f>
        <v>Fire</v>
      </c>
      <c r="F103" s="65" t="str">
        <f ca="1">IFERROR(__xludf.DUMMYFUNCTION("if(SPLIT(VLOOKUP($C103,PalData!$A$2:$BU$139,14,0),""EPalElementType::"",0,1)=""None"","""",SPLIT(VLOOKUP($C103,PalData!$A$2:$BU$139,14,0),""EPalElementType::"",0,1))"),"Dark")</f>
        <v>Dark</v>
      </c>
      <c r="G103" s="66" t="str">
        <f>IF(VLOOKUP($C103,PalData!$A$2:$BU$139,48,0),"🌜","")</f>
        <v>🌜</v>
      </c>
      <c r="H103" s="67">
        <f>VLOOKUP($C103,PalData!$A$2:$BU$139,55,0)</f>
        <v>3</v>
      </c>
      <c r="I103" s="67">
        <f>VLOOKUP($C103,PalData!$A$2:$BU$139,56,0)</f>
        <v>0</v>
      </c>
      <c r="J103" s="67">
        <f>VLOOKUP($C103,PalData!$A$2:$BU$139,57,0)</f>
        <v>0</v>
      </c>
      <c r="K103" s="67">
        <f>VLOOKUP($C103,PalData!$A$2:$BU$139,58,0)</f>
        <v>0</v>
      </c>
      <c r="L103" s="67">
        <f>VLOOKUP($C103,PalData!$A$2:$BU$139,59,0)</f>
        <v>0</v>
      </c>
      <c r="M103" s="67">
        <f>VLOOKUP($C103,PalData!$A$2:$BU$139,60,0)</f>
        <v>0</v>
      </c>
      <c r="N103" s="67">
        <f>VLOOKUP($C103,PalData!$A$2:$BU$139,61,0)</f>
        <v>2</v>
      </c>
      <c r="O103" s="67">
        <f>VLOOKUP($C103,PalData!$A$2:$BU$139,62,0)</f>
        <v>0</v>
      </c>
      <c r="P103" s="67">
        <f>VLOOKUP($C103,PalData!$A$2:$BU$139,64,0)</f>
        <v>0</v>
      </c>
      <c r="Q103" s="67">
        <f>VLOOKUP($C103,PalData!$A$2:$BU$139,65,0)</f>
        <v>0</v>
      </c>
      <c r="R103" s="67">
        <f>VLOOKUP($C103,PalData!$A$2:$BU$139,66,0)</f>
        <v>0</v>
      </c>
      <c r="S103" s="67">
        <f>VLOOKUP($C103,PalData!$A$2:$BU$139,67,0)</f>
        <v>0</v>
      </c>
      <c r="T103" s="68">
        <f>VLOOKUP($C103,PalData!$A$2:$BU$139,43,0)</f>
        <v>7</v>
      </c>
      <c r="U103" s="66">
        <f>VLOOKUP($C103,PalData!$A$2:$BU$139,54,0)</f>
        <v>670</v>
      </c>
      <c r="V103" s="69">
        <f>VLOOKUP($C103,PalData!$A$2:$BU$139,19,0)</f>
        <v>105</v>
      </c>
      <c r="W103" s="69">
        <f>VLOOKUP($C103,PalData!$A$2:$BU$139,20,0)</f>
        <v>100</v>
      </c>
      <c r="X103" s="69">
        <f>VLOOKUP($C103,PalData!$A$2:$BU$139,21,0)</f>
        <v>115</v>
      </c>
      <c r="Y103" s="69">
        <f>VLOOKUP($C103,PalData!$A$2:$BU$139,22,0)</f>
        <v>80</v>
      </c>
      <c r="Z103" s="70">
        <f>VLOOKUP($C103,PalData!$A$2:$BU$139,28,0)</f>
        <v>4360</v>
      </c>
      <c r="AA103" s="71">
        <f t="array" ref="AA103">INDEX(PalData,MATCH(C103,PalNames,0)+1,MATCH("Stamina",PalData_Header,0))</f>
        <v>100</v>
      </c>
      <c r="AB103" s="71">
        <f>VLOOKUP($C103,PalData!$A$2:$BU$139,32,0)</f>
        <v>90</v>
      </c>
      <c r="AC103" s="71">
        <f>VLOOKUP($C103,PalData!$A$2:$BU$139,33,0)</f>
        <v>750</v>
      </c>
      <c r="AD103" s="71">
        <f t="array" ref="AD103">INDEX(PalData,MATCH(C103,PalNames,0)+1,MATCH("RideSprintSpeed",PalData_Header,0))</f>
        <v>900</v>
      </c>
      <c r="AE103" s="71">
        <f t="array" ref="AE103">IF(R103&gt;0, INDEX(PalData,MATCH(C103,PalNames,0)+1,MATCH("TransportSpeed",PalData_Header,0)),)</f>
        <v>0</v>
      </c>
      <c r="AF103" s="76">
        <f>VLOOKUP($C103,PalData!$A$2:$BU$139,26,0)</f>
        <v>1</v>
      </c>
      <c r="AG103" s="73">
        <f t="array" ref="AG103">INDEX(PalData,MATCH(C103,PalNames,0)+1,MATCH("MaleProbability",PalData_Header,0))</f>
        <v>50</v>
      </c>
    </row>
    <row r="104" spans="1:33" ht="26.25" customHeight="1" x14ac:dyDescent="0.2">
      <c r="A104" s="74">
        <f>VLOOKUP($C104,PalData!$A$2:$BU$139,9,0)</f>
        <v>85</v>
      </c>
      <c r="B104" s="75">
        <f t="array" ref="B104">INDEX(PalData,MATCH(C104,PalNames,0)+1,MATCH("ZukanIndexSuffix",PalData_Header,0))</f>
        <v>0</v>
      </c>
      <c r="C104" s="63" t="s">
        <v>24</v>
      </c>
      <c r="D104" s="64">
        <f t="array" ref="D104">IFERROR(INDEX(PalData,MATCH(C104,PalNames,0)+1,MATCH("Image",PalData_Header,0)),)</f>
        <v>0</v>
      </c>
      <c r="E104" s="65" t="str">
        <f ca="1">IFERROR(__xludf.DUMMYFUNCTION("SPLIT(VLOOKUP($C104,PalData!$A$2:$BU$139,13,0),""EPalElementType::"",0,1)"),"Dragon")</f>
        <v>Dragon</v>
      </c>
      <c r="F104" s="65" t="str">
        <f ca="1">IFERROR(__xludf.DUMMYFUNCTION("if(SPLIT(VLOOKUP($C104,PalData!$A$2:$BU$139,14,0),""EPalElementType::"",0,1)=""None"","""",SPLIT(VLOOKUP($C104,PalData!$A$2:$BU$139,14,0),""EPalElementType::"",0,1))"),"Water")</f>
        <v>Water</v>
      </c>
      <c r="G104" s="66" t="str">
        <f>IF(VLOOKUP($C104,PalData!$A$2:$BU$139,48,0),"🌜","")</f>
        <v/>
      </c>
      <c r="H104" s="67">
        <f>VLOOKUP($C104,PalData!$A$2:$BU$139,55,0)</f>
        <v>0</v>
      </c>
      <c r="I104" s="67">
        <f>VLOOKUP($C104,PalData!$A$2:$BU$139,56,0)</f>
        <v>2</v>
      </c>
      <c r="J104" s="67">
        <f>VLOOKUP($C104,PalData!$A$2:$BU$139,57,0)</f>
        <v>0</v>
      </c>
      <c r="K104" s="67">
        <f>VLOOKUP($C104,PalData!$A$2:$BU$139,58,0)</f>
        <v>0</v>
      </c>
      <c r="L104" s="67">
        <f>VLOOKUP($C104,PalData!$A$2:$BU$139,59,0)</f>
        <v>0</v>
      </c>
      <c r="M104" s="67">
        <f>VLOOKUP($C104,PalData!$A$2:$BU$139,60,0)</f>
        <v>0</v>
      </c>
      <c r="N104" s="67">
        <f>VLOOKUP($C104,PalData!$A$2:$BU$139,61,0)</f>
        <v>0</v>
      </c>
      <c r="O104" s="67">
        <f>VLOOKUP($C104,PalData!$A$2:$BU$139,62,0)</f>
        <v>0</v>
      </c>
      <c r="P104" s="67">
        <f>VLOOKUP($C104,PalData!$A$2:$BU$139,64,0)</f>
        <v>0</v>
      </c>
      <c r="Q104" s="67">
        <f>VLOOKUP($C104,PalData!$A$2:$BU$139,65,0)</f>
        <v>0</v>
      </c>
      <c r="R104" s="67">
        <f>VLOOKUP($C104,PalData!$A$2:$BU$139,66,0)</f>
        <v>1</v>
      </c>
      <c r="S104" s="67">
        <f>VLOOKUP($C104,PalData!$A$2:$BU$139,67,0)</f>
        <v>0</v>
      </c>
      <c r="T104" s="68">
        <f>VLOOKUP($C104,PalData!$A$2:$BU$139,43,0)</f>
        <v>7</v>
      </c>
      <c r="U104" s="66">
        <f>VLOOKUP($C104,PalData!$A$2:$BU$139,54,0)</f>
        <v>280</v>
      </c>
      <c r="V104" s="69">
        <f>VLOOKUP($C104,PalData!$A$2:$BU$139,19,0)</f>
        <v>110</v>
      </c>
      <c r="W104" s="69">
        <f>VLOOKUP($C104,PalData!$A$2:$BU$139,20,0)</f>
        <v>110</v>
      </c>
      <c r="X104" s="69">
        <f>VLOOKUP($C104,PalData!$A$2:$BU$139,21,0)</f>
        <v>100</v>
      </c>
      <c r="Y104" s="69">
        <f>VLOOKUP($C104,PalData!$A$2:$BU$139,22,0)</f>
        <v>70</v>
      </c>
      <c r="Z104" s="70">
        <f>VLOOKUP($C104,PalData!$A$2:$BU$139,28,0)</f>
        <v>10240</v>
      </c>
      <c r="AA104" s="71">
        <f t="array" ref="AA104">INDEX(PalData,MATCH(C104,PalNames,0)+1,MATCH("Stamina",PalData_Header,0))</f>
        <v>100</v>
      </c>
      <c r="AB104" s="71">
        <f>VLOOKUP($C104,PalData!$A$2:$BU$139,32,0)</f>
        <v>60</v>
      </c>
      <c r="AC104" s="71">
        <f>VLOOKUP($C104,PalData!$A$2:$BU$139,33,0)</f>
        <v>650</v>
      </c>
      <c r="AD104" s="71">
        <f t="array" ref="AD104">INDEX(PalData,MATCH(C104,PalNames,0)+1,MATCH("RideSprintSpeed",PalData_Header,0))</f>
        <v>800</v>
      </c>
      <c r="AE104" s="71">
        <f t="array" ref="AE104">IF(R104&gt;0, INDEX(PalData,MATCH(C104,PalNames,0)+1,MATCH("TransportSpeed",PalData_Header,0)),)</f>
        <v>150</v>
      </c>
      <c r="AF104" s="76">
        <f>VLOOKUP($C104,PalData!$A$2:$BU$139,26,0)</f>
        <v>1</v>
      </c>
      <c r="AG104" s="73">
        <f t="array" ref="AG104">INDEX(PalData,MATCH(C104,PalNames,0)+1,MATCH("MaleProbability",PalData_Header,0))</f>
        <v>50</v>
      </c>
    </row>
    <row r="105" spans="1:33" ht="26.25" customHeight="1" x14ac:dyDescent="0.2">
      <c r="A105" s="74">
        <f>VLOOKUP($C105,PalData!$A$2:$BU$139,9,0)</f>
        <v>85</v>
      </c>
      <c r="B105" s="75" t="str">
        <f t="array" ref="B105">INDEX(PalData,MATCH(C105,PalNames,0)+1,MATCH("ZukanIndexSuffix",PalData_Header,0))</f>
        <v>B</v>
      </c>
      <c r="C105" s="63" t="s">
        <v>25</v>
      </c>
      <c r="D105" s="64">
        <f t="array" ref="D105">IFERROR(INDEX(PalData,MATCH(C105,PalNames,0)+1,MATCH("Image",PalData_Header,0)),)</f>
        <v>0</v>
      </c>
      <c r="E105" s="65" t="str">
        <f ca="1">IFERROR(__xludf.DUMMYFUNCTION("SPLIT(VLOOKUP($C105,PalData!$A$2:$BU$139,13,0),""EPalElementType::"",0,1)"),"Dragon")</f>
        <v>Dragon</v>
      </c>
      <c r="F105" s="65" t="str">
        <f ca="1">IFERROR(__xludf.DUMMYFUNCTION("if(SPLIT(VLOOKUP($C105,PalData!$A$2:$BU$139,14,0),""EPalElementType::"",0,1)=""None"","""",SPLIT(VLOOKUP($C105,PalData!$A$2:$BU$139,14,0),""EPalElementType::"",0,1))"),"Electricity")</f>
        <v>Electricity</v>
      </c>
      <c r="G105" s="66" t="str">
        <f>IF(VLOOKUP($C105,PalData!$A$2:$BU$139,48,0),"🌜","")</f>
        <v/>
      </c>
      <c r="H105" s="67">
        <f>VLOOKUP($C105,PalData!$A$2:$BU$139,55,0)</f>
        <v>0</v>
      </c>
      <c r="I105" s="67">
        <f>VLOOKUP($C105,PalData!$A$2:$BU$139,56,0)</f>
        <v>0</v>
      </c>
      <c r="J105" s="67">
        <f>VLOOKUP($C105,PalData!$A$2:$BU$139,57,0)</f>
        <v>0</v>
      </c>
      <c r="K105" s="67">
        <f>VLOOKUP($C105,PalData!$A$2:$BU$139,58,0)</f>
        <v>3</v>
      </c>
      <c r="L105" s="67">
        <f>VLOOKUP($C105,PalData!$A$2:$BU$139,59,0)</f>
        <v>0</v>
      </c>
      <c r="M105" s="67">
        <f>VLOOKUP($C105,PalData!$A$2:$BU$139,60,0)</f>
        <v>0</v>
      </c>
      <c r="N105" s="67">
        <f>VLOOKUP($C105,PalData!$A$2:$BU$139,61,0)</f>
        <v>0</v>
      </c>
      <c r="O105" s="67">
        <f>VLOOKUP($C105,PalData!$A$2:$BU$139,62,0)</f>
        <v>0</v>
      </c>
      <c r="P105" s="67">
        <f>VLOOKUP($C105,PalData!$A$2:$BU$139,64,0)</f>
        <v>0</v>
      </c>
      <c r="Q105" s="67">
        <f>VLOOKUP($C105,PalData!$A$2:$BU$139,65,0)</f>
        <v>0</v>
      </c>
      <c r="R105" s="67">
        <f>VLOOKUP($C105,PalData!$A$2:$BU$139,66,0)</f>
        <v>1</v>
      </c>
      <c r="S105" s="67">
        <f>VLOOKUP($C105,PalData!$A$2:$BU$139,67,0)</f>
        <v>0</v>
      </c>
      <c r="T105" s="68">
        <f>VLOOKUP($C105,PalData!$A$2:$BU$139,43,0)</f>
        <v>7</v>
      </c>
      <c r="U105" s="66">
        <f>VLOOKUP($C105,PalData!$A$2:$BU$139,54,0)</f>
        <v>270</v>
      </c>
      <c r="V105" s="69">
        <f>VLOOKUP($C105,PalData!$A$2:$BU$139,19,0)</f>
        <v>110</v>
      </c>
      <c r="W105" s="69">
        <f>VLOOKUP($C105,PalData!$A$2:$BU$139,20,0)</f>
        <v>110</v>
      </c>
      <c r="X105" s="69">
        <f>VLOOKUP($C105,PalData!$A$2:$BU$139,21,0)</f>
        <v>110</v>
      </c>
      <c r="Y105" s="69">
        <f>VLOOKUP($C105,PalData!$A$2:$BU$139,22,0)</f>
        <v>75</v>
      </c>
      <c r="Z105" s="70">
        <f>VLOOKUP($C105,PalData!$A$2:$BU$139,28,0)</f>
        <v>10380</v>
      </c>
      <c r="AA105" s="71">
        <f t="array" ref="AA105">INDEX(PalData,MATCH(C105,PalNames,0)+1,MATCH("Stamina",PalData_Header,0))</f>
        <v>100</v>
      </c>
      <c r="AB105" s="71">
        <f>VLOOKUP($C105,PalData!$A$2:$BU$139,32,0)</f>
        <v>60</v>
      </c>
      <c r="AC105" s="71">
        <f>VLOOKUP($C105,PalData!$A$2:$BU$139,33,0)</f>
        <v>650</v>
      </c>
      <c r="AD105" s="71">
        <f t="array" ref="AD105">INDEX(PalData,MATCH(C105,PalNames,0)+1,MATCH("RideSprintSpeed",PalData_Header,0))</f>
        <v>800</v>
      </c>
      <c r="AE105" s="71">
        <f t="array" ref="AE105">IF(R105&gt;0, INDEX(PalData,MATCH(C105,PalNames,0)+1,MATCH("TransportSpeed",PalData_Header,0)),)</f>
        <v>150</v>
      </c>
      <c r="AF105" s="76">
        <f>VLOOKUP($C105,PalData!$A$2:$BU$139,26,0)</f>
        <v>1</v>
      </c>
      <c r="AG105" s="73">
        <f t="array" ref="AG105">INDEX(PalData,MATCH(C105,PalNames,0)+1,MATCH("MaleProbability",PalData_Header,0))</f>
        <v>50</v>
      </c>
    </row>
    <row r="106" spans="1:33" ht="26.25" customHeight="1" x14ac:dyDescent="0.2">
      <c r="A106" s="74">
        <f>VLOOKUP($C106,PalData!$A$2:$BU$139,9,0)</f>
        <v>86</v>
      </c>
      <c r="B106" s="75">
        <f t="array" ref="B106">INDEX(PalData,MATCH(C106,PalNames,0)+1,MATCH("ZukanIndexSuffix",PalData_Header,0))</f>
        <v>0</v>
      </c>
      <c r="C106" s="63" t="s">
        <v>134</v>
      </c>
      <c r="D106" s="64">
        <f t="array" ref="D106">IFERROR(INDEX(PalData,MATCH(C106,PalNames,0)+1,MATCH("Image",PalData_Header,0)),)</f>
        <v>0</v>
      </c>
      <c r="E106" s="65" t="str">
        <f ca="1">IFERROR(__xludf.DUMMYFUNCTION("SPLIT(VLOOKUP($C106,PalData!$A$2:$BU$139,13,0),""EPalElementType::"",0,1)"),"Leaf")</f>
        <v>Leaf</v>
      </c>
      <c r="F106" s="65" t="str">
        <f ca="1">IFERROR(__xludf.DUMMYFUNCTION("if(SPLIT(VLOOKUP($C106,PalData!$A$2:$BU$139,14,0),""EPalElementType::"",0,1)=""None"","""",SPLIT(VLOOKUP($C106,PalData!$A$2:$BU$139,14,0),""EPalElementType::"",0,1))"),"")</f>
        <v/>
      </c>
      <c r="G106" s="66" t="str">
        <f>IF(VLOOKUP($C106,PalData!$A$2:$BU$139,48,0),"🌜","")</f>
        <v/>
      </c>
      <c r="H106" s="67">
        <f>VLOOKUP($C106,PalData!$A$2:$BU$139,55,0)</f>
        <v>0</v>
      </c>
      <c r="I106" s="67">
        <f>VLOOKUP($C106,PalData!$A$2:$BU$139,56,0)</f>
        <v>0</v>
      </c>
      <c r="J106" s="67">
        <f>VLOOKUP($C106,PalData!$A$2:$BU$139,57,0)</f>
        <v>3</v>
      </c>
      <c r="K106" s="67">
        <f>VLOOKUP($C106,PalData!$A$2:$BU$139,58,0)</f>
        <v>0</v>
      </c>
      <c r="L106" s="67">
        <f>VLOOKUP($C106,PalData!$A$2:$BU$139,59,0)</f>
        <v>0</v>
      </c>
      <c r="M106" s="67">
        <f>VLOOKUP($C106,PalData!$A$2:$BU$139,60,0)</f>
        <v>0</v>
      </c>
      <c r="N106" s="67">
        <f>VLOOKUP($C106,PalData!$A$2:$BU$139,61,0)</f>
        <v>0</v>
      </c>
      <c r="O106" s="67">
        <f>VLOOKUP($C106,PalData!$A$2:$BU$139,62,0)</f>
        <v>0</v>
      </c>
      <c r="P106" s="67">
        <f>VLOOKUP($C106,PalData!$A$2:$BU$139,64,0)</f>
        <v>0</v>
      </c>
      <c r="Q106" s="67">
        <f>VLOOKUP($C106,PalData!$A$2:$BU$139,65,0)</f>
        <v>0</v>
      </c>
      <c r="R106" s="67">
        <f>VLOOKUP($C106,PalData!$A$2:$BU$139,66,0)</f>
        <v>0</v>
      </c>
      <c r="S106" s="67">
        <f>VLOOKUP($C106,PalData!$A$2:$BU$139,67,0)</f>
        <v>0</v>
      </c>
      <c r="T106" s="68">
        <f>VLOOKUP($C106,PalData!$A$2:$BU$139,43,0)</f>
        <v>7</v>
      </c>
      <c r="U106" s="66">
        <f>VLOOKUP($C106,PalData!$A$2:$BU$139,54,0)</f>
        <v>860</v>
      </c>
      <c r="V106" s="69">
        <f>VLOOKUP($C106,PalData!$A$2:$BU$139,19,0)</f>
        <v>120</v>
      </c>
      <c r="W106" s="69">
        <f>VLOOKUP($C106,PalData!$A$2:$BU$139,20,0)</f>
        <v>80</v>
      </c>
      <c r="X106" s="69">
        <f>VLOOKUP($C106,PalData!$A$2:$BU$139,21,0)</f>
        <v>90</v>
      </c>
      <c r="Y106" s="69">
        <f>VLOOKUP($C106,PalData!$A$2:$BU$139,22,0)</f>
        <v>100</v>
      </c>
      <c r="Z106" s="70">
        <f>VLOOKUP($C106,PalData!$A$2:$BU$139,28,0)</f>
        <v>2920</v>
      </c>
      <c r="AA106" s="71">
        <f t="array" ref="AA106">INDEX(PalData,MATCH(C106,PalNames,0)+1,MATCH("Stamina",PalData_Header,0))</f>
        <v>100</v>
      </c>
      <c r="AB106" s="71">
        <f>VLOOKUP($C106,PalData!$A$2:$BU$139,32,0)</f>
        <v>75</v>
      </c>
      <c r="AC106" s="71">
        <f>VLOOKUP($C106,PalData!$A$2:$BU$139,33,0)</f>
        <v>350</v>
      </c>
      <c r="AD106" s="71">
        <f t="array" ref="AD106">INDEX(PalData,MATCH(C106,PalNames,0)+1,MATCH("RideSprintSpeed",PalData_Header,0))</f>
        <v>500</v>
      </c>
      <c r="AE106" s="71">
        <f t="array" ref="AE106">IF(R106&gt;0, INDEX(PalData,MATCH(C106,PalNames,0)+1,MATCH("TransportSpeed",PalData_Header,0)),)</f>
        <v>0</v>
      </c>
      <c r="AF106" s="76">
        <f>VLOOKUP($C106,PalData!$A$2:$BU$139,26,0)</f>
        <v>1</v>
      </c>
      <c r="AG106" s="73">
        <f t="array" ref="AG106">INDEX(PalData,MATCH(C106,PalNames,0)+1,MATCH("MaleProbability",PalData_Header,0))</f>
        <v>50</v>
      </c>
    </row>
    <row r="107" spans="1:33" ht="26.25" customHeight="1" x14ac:dyDescent="0.2">
      <c r="A107" s="74">
        <f>VLOOKUP($C107,PalData!$A$2:$BU$139,9,0)</f>
        <v>86</v>
      </c>
      <c r="B107" s="75" t="str">
        <f t="array" ref="B107">INDEX(PalData,MATCH(C107,PalNames,0)+1,MATCH("ZukanIndexSuffix",PalData_Header,0))</f>
        <v>B</v>
      </c>
      <c r="C107" s="63" t="s">
        <v>135</v>
      </c>
      <c r="D107" s="64">
        <f t="array" ref="D107">IFERROR(INDEX(PalData,MATCH(C107,PalNames,0)+1,MATCH("Image",PalData_Header,0)),)</f>
        <v>0</v>
      </c>
      <c r="E107" s="65" t="str">
        <f ca="1">IFERROR(__xludf.DUMMYFUNCTION("SPLIT(VLOOKUP($C107,PalData!$A$2:$BU$139,13,0),""EPalElementType::"",0,1)"),"Leaf")</f>
        <v>Leaf</v>
      </c>
      <c r="F107" s="65" t="str">
        <f ca="1">IFERROR(__xludf.DUMMYFUNCTION("if(SPLIT(VLOOKUP($C107,PalData!$A$2:$BU$139,14,0),""EPalElementType::"",0,1)=""None"","""",SPLIT(VLOOKUP($C107,PalData!$A$2:$BU$139,14,0),""EPalElementType::"",0,1))"),"Water")</f>
        <v>Water</v>
      </c>
      <c r="G107" s="66" t="str">
        <f>IF(VLOOKUP($C107,PalData!$A$2:$BU$139,48,0),"🌜","")</f>
        <v/>
      </c>
      <c r="H107" s="67">
        <f>VLOOKUP($C107,PalData!$A$2:$BU$139,55,0)</f>
        <v>0</v>
      </c>
      <c r="I107" s="67">
        <f>VLOOKUP($C107,PalData!$A$2:$BU$139,56,0)</f>
        <v>3</v>
      </c>
      <c r="J107" s="67">
        <f>VLOOKUP($C107,PalData!$A$2:$BU$139,57,0)</f>
        <v>0</v>
      </c>
      <c r="K107" s="67">
        <f>VLOOKUP($C107,PalData!$A$2:$BU$139,58,0)</f>
        <v>0</v>
      </c>
      <c r="L107" s="67">
        <f>VLOOKUP($C107,PalData!$A$2:$BU$139,59,0)</f>
        <v>0</v>
      </c>
      <c r="M107" s="67">
        <f>VLOOKUP($C107,PalData!$A$2:$BU$139,60,0)</f>
        <v>0</v>
      </c>
      <c r="N107" s="67">
        <f>VLOOKUP($C107,PalData!$A$2:$BU$139,61,0)</f>
        <v>0</v>
      </c>
      <c r="O107" s="67">
        <f>VLOOKUP($C107,PalData!$A$2:$BU$139,62,0)</f>
        <v>0</v>
      </c>
      <c r="P107" s="67">
        <f>VLOOKUP($C107,PalData!$A$2:$BU$139,64,0)</f>
        <v>0</v>
      </c>
      <c r="Q107" s="67">
        <f>VLOOKUP($C107,PalData!$A$2:$BU$139,65,0)</f>
        <v>0</v>
      </c>
      <c r="R107" s="67">
        <f>VLOOKUP($C107,PalData!$A$2:$BU$139,66,0)</f>
        <v>0</v>
      </c>
      <c r="S107" s="67">
        <f>VLOOKUP($C107,PalData!$A$2:$BU$139,67,0)</f>
        <v>0</v>
      </c>
      <c r="T107" s="68">
        <f>VLOOKUP($C107,PalData!$A$2:$BU$139,43,0)</f>
        <v>7</v>
      </c>
      <c r="U107" s="66">
        <f>VLOOKUP($C107,PalData!$A$2:$BU$139,54,0)</f>
        <v>840</v>
      </c>
      <c r="V107" s="69">
        <f>VLOOKUP($C107,PalData!$A$2:$BU$139,19,0)</f>
        <v>120</v>
      </c>
      <c r="W107" s="69">
        <f>VLOOKUP($C107,PalData!$A$2:$BU$139,20,0)</f>
        <v>80</v>
      </c>
      <c r="X107" s="69">
        <f>VLOOKUP($C107,PalData!$A$2:$BU$139,21,0)</f>
        <v>95</v>
      </c>
      <c r="Y107" s="69">
        <f>VLOOKUP($C107,PalData!$A$2:$BU$139,22,0)</f>
        <v>100</v>
      </c>
      <c r="Z107" s="70">
        <f>VLOOKUP($C107,PalData!$A$2:$BU$139,28,0)</f>
        <v>3110</v>
      </c>
      <c r="AA107" s="71">
        <f t="array" ref="AA107">INDEX(PalData,MATCH(C107,PalNames,0)+1,MATCH("Stamina",PalData_Header,0))</f>
        <v>100</v>
      </c>
      <c r="AB107" s="71">
        <f>VLOOKUP($C107,PalData!$A$2:$BU$139,32,0)</f>
        <v>75</v>
      </c>
      <c r="AC107" s="71">
        <f>VLOOKUP($C107,PalData!$A$2:$BU$139,33,0)</f>
        <v>350</v>
      </c>
      <c r="AD107" s="71">
        <f t="array" ref="AD107">INDEX(PalData,MATCH(C107,PalNames,0)+1,MATCH("RideSprintSpeed",PalData_Header,0))</f>
        <v>500</v>
      </c>
      <c r="AE107" s="71">
        <f t="array" ref="AE107">IF(R107&gt;0, INDEX(PalData,MATCH(C107,PalNames,0)+1,MATCH("TransportSpeed",PalData_Header,0)),)</f>
        <v>0</v>
      </c>
      <c r="AF107" s="76">
        <f>VLOOKUP($C107,PalData!$A$2:$BU$139,26,0)</f>
        <v>1</v>
      </c>
      <c r="AG107" s="73">
        <f t="array" ref="AG107">INDEX(PalData,MATCH(C107,PalNames,0)+1,MATCH("MaleProbability",PalData_Header,0))</f>
        <v>50</v>
      </c>
    </row>
    <row r="108" spans="1:33" ht="26.25" customHeight="1" x14ac:dyDescent="0.2">
      <c r="A108" s="74">
        <f>VLOOKUP($C108,PalData!$A$2:$BU$139,9,0)</f>
        <v>87</v>
      </c>
      <c r="B108" s="75">
        <f t="array" ref="B108">INDEX(PalData,MATCH(C108,PalNames,0)+1,MATCH("ZukanIndexSuffix",PalData_Header,0))</f>
        <v>0</v>
      </c>
      <c r="C108" s="63" t="s">
        <v>136</v>
      </c>
      <c r="D108" s="64">
        <f t="array" ref="D108">IFERROR(INDEX(PalData,MATCH(C108,PalNames,0)+1,MATCH("Image",PalData_Header,0)),)</f>
        <v>0</v>
      </c>
      <c r="E108" s="65" t="str">
        <f ca="1">IFERROR(__xludf.DUMMYFUNCTION("SPLIT(VLOOKUP($C108,PalData!$A$2:$BU$139,13,0),""EPalElementType::"",0,1)"),"Leaf")</f>
        <v>Leaf</v>
      </c>
      <c r="F108" s="65" t="str">
        <f ca="1">IFERROR(__xludf.DUMMYFUNCTION("if(SPLIT(VLOOKUP($C108,PalData!$A$2:$BU$139,14,0),""EPalElementType::"",0,1)=""None"","""",SPLIT(VLOOKUP($C108,PalData!$A$2:$BU$139,14,0),""EPalElementType::"",0,1))"),"")</f>
        <v/>
      </c>
      <c r="G108" s="66" t="str">
        <f>IF(VLOOKUP($C108,PalData!$A$2:$BU$139,48,0),"🌜","")</f>
        <v/>
      </c>
      <c r="H108" s="67">
        <f>VLOOKUP($C108,PalData!$A$2:$BU$139,55,0)</f>
        <v>0</v>
      </c>
      <c r="I108" s="67">
        <f>VLOOKUP($C108,PalData!$A$2:$BU$139,56,0)</f>
        <v>0</v>
      </c>
      <c r="J108" s="67">
        <f>VLOOKUP($C108,PalData!$A$2:$BU$139,57,0)</f>
        <v>3</v>
      </c>
      <c r="K108" s="67">
        <f>VLOOKUP($C108,PalData!$A$2:$BU$139,58,0)</f>
        <v>0</v>
      </c>
      <c r="L108" s="67">
        <f>VLOOKUP($C108,PalData!$A$2:$BU$139,59,0)</f>
        <v>2</v>
      </c>
      <c r="M108" s="67">
        <f>VLOOKUP($C108,PalData!$A$2:$BU$139,60,0)</f>
        <v>2</v>
      </c>
      <c r="N108" s="67">
        <f>VLOOKUP($C108,PalData!$A$2:$BU$139,61,0)</f>
        <v>0</v>
      </c>
      <c r="O108" s="67">
        <f>VLOOKUP($C108,PalData!$A$2:$BU$139,62,0)</f>
        <v>0</v>
      </c>
      <c r="P108" s="67">
        <f>VLOOKUP($C108,PalData!$A$2:$BU$139,64,0)</f>
        <v>2</v>
      </c>
      <c r="Q108" s="67">
        <f>VLOOKUP($C108,PalData!$A$2:$BU$139,65,0)</f>
        <v>0</v>
      </c>
      <c r="R108" s="67">
        <f>VLOOKUP($C108,PalData!$A$2:$BU$139,66,0)</f>
        <v>1</v>
      </c>
      <c r="S108" s="67">
        <f>VLOOKUP($C108,PalData!$A$2:$BU$139,67,0)</f>
        <v>0</v>
      </c>
      <c r="T108" s="68">
        <f>VLOOKUP($C108,PalData!$A$2:$BU$139,43,0)</f>
        <v>3</v>
      </c>
      <c r="U108" s="66">
        <f>VLOOKUP($C108,PalData!$A$2:$BU$139,54,0)</f>
        <v>780</v>
      </c>
      <c r="V108" s="69">
        <f>VLOOKUP($C108,PalData!$A$2:$BU$139,19,0)</f>
        <v>100</v>
      </c>
      <c r="W108" s="69">
        <f>VLOOKUP($C108,PalData!$A$2:$BU$139,20,0)</f>
        <v>100</v>
      </c>
      <c r="X108" s="69">
        <f>VLOOKUP($C108,PalData!$A$2:$BU$139,21,0)</f>
        <v>95</v>
      </c>
      <c r="Y108" s="69">
        <f>VLOOKUP($C108,PalData!$A$2:$BU$139,22,0)</f>
        <v>100</v>
      </c>
      <c r="Z108" s="70">
        <f>VLOOKUP($C108,PalData!$A$2:$BU$139,28,0)</f>
        <v>3590</v>
      </c>
      <c r="AA108" s="71">
        <f t="array" ref="AA108">INDEX(PalData,MATCH(C108,PalNames,0)+1,MATCH("Stamina",PalData_Header,0))</f>
        <v>100</v>
      </c>
      <c r="AB108" s="71">
        <f>VLOOKUP($C108,PalData!$A$2:$BU$139,32,0)</f>
        <v>150</v>
      </c>
      <c r="AC108" s="71">
        <f>VLOOKUP($C108,PalData!$A$2:$BU$139,33,0)</f>
        <v>550</v>
      </c>
      <c r="AD108" s="71">
        <f t="array" ref="AD108">INDEX(PalData,MATCH(C108,PalNames,0)+1,MATCH("RideSprintSpeed",PalData_Header,0))</f>
        <v>700</v>
      </c>
      <c r="AE108" s="71">
        <f t="array" ref="AE108">IF(R108&gt;0, INDEX(PalData,MATCH(C108,PalNames,0)+1,MATCH("TransportSpeed",PalData_Header,0)),)</f>
        <v>350</v>
      </c>
      <c r="AF108" s="76">
        <f>VLOOKUP($C108,PalData!$A$2:$BU$139,26,0)</f>
        <v>1</v>
      </c>
      <c r="AG108" s="73">
        <f t="array" ref="AG108">INDEX(PalData,MATCH(C108,PalNames,0)+1,MATCH("MaleProbability",PalData_Header,0))</f>
        <v>50</v>
      </c>
    </row>
    <row r="109" spans="1:33" ht="26.25" customHeight="1" x14ac:dyDescent="0.2">
      <c r="A109" s="74">
        <f>VLOOKUP($C109,PalData!$A$2:$BU$139,9,0)</f>
        <v>88</v>
      </c>
      <c r="B109" s="75">
        <f t="array" ref="B109">INDEX(PalData,MATCH(C109,PalNames,0)+1,MATCH("ZukanIndexSuffix",PalData_Header,0))</f>
        <v>0</v>
      </c>
      <c r="C109" s="63" t="s">
        <v>11</v>
      </c>
      <c r="D109" s="64">
        <f t="array" ref="D109">IFERROR(INDEX(PalData,MATCH(C109,PalNames,0)+1,MATCH("Image",PalData_Header,0)),)</f>
        <v>0</v>
      </c>
      <c r="E109" s="65" t="str">
        <f ca="1">IFERROR(__xludf.DUMMYFUNCTION("SPLIT(VLOOKUP($C109,PalData!$A$2:$BU$139,13,0),""EPalElementType::"",0,1)"),"Fire")</f>
        <v>Fire</v>
      </c>
      <c r="F109" s="65" t="str">
        <f ca="1">IFERROR(__xludf.DUMMYFUNCTION("if(SPLIT(VLOOKUP($C109,PalData!$A$2:$BU$139,14,0),""EPalElementType::"",0,1)=""None"","""",SPLIT(VLOOKUP($C109,PalData!$A$2:$BU$139,14,0),""EPalElementType::"",0,1))"),"Earth")</f>
        <v>Earth</v>
      </c>
      <c r="G109" s="66" t="str">
        <f>IF(VLOOKUP($C109,PalData!$A$2:$BU$139,48,0),"🌜","")</f>
        <v/>
      </c>
      <c r="H109" s="67">
        <f>VLOOKUP($C109,PalData!$A$2:$BU$139,55,0)</f>
        <v>3</v>
      </c>
      <c r="I109" s="67">
        <f>VLOOKUP($C109,PalData!$A$2:$BU$139,56,0)</f>
        <v>0</v>
      </c>
      <c r="J109" s="67">
        <f>VLOOKUP($C109,PalData!$A$2:$BU$139,57,0)</f>
        <v>0</v>
      </c>
      <c r="K109" s="67">
        <f>VLOOKUP($C109,PalData!$A$2:$BU$139,58,0)</f>
        <v>0</v>
      </c>
      <c r="L109" s="67">
        <f>VLOOKUP($C109,PalData!$A$2:$BU$139,59,0)</f>
        <v>0</v>
      </c>
      <c r="M109" s="67">
        <f>VLOOKUP($C109,PalData!$A$2:$BU$139,60,0)</f>
        <v>0</v>
      </c>
      <c r="N109" s="67">
        <f>VLOOKUP($C109,PalData!$A$2:$BU$139,61,0)</f>
        <v>0</v>
      </c>
      <c r="O109" s="67">
        <f>VLOOKUP($C109,PalData!$A$2:$BU$139,62,0)</f>
        <v>3</v>
      </c>
      <c r="P109" s="67">
        <f>VLOOKUP($C109,PalData!$A$2:$BU$139,64,0)</f>
        <v>0</v>
      </c>
      <c r="Q109" s="67">
        <f>VLOOKUP($C109,PalData!$A$2:$BU$139,65,0)</f>
        <v>0</v>
      </c>
      <c r="R109" s="67">
        <f>VLOOKUP($C109,PalData!$A$2:$BU$139,66,0)</f>
        <v>0</v>
      </c>
      <c r="S109" s="67">
        <f>VLOOKUP($C109,PalData!$A$2:$BU$139,67,0)</f>
        <v>0</v>
      </c>
      <c r="T109" s="68">
        <f>VLOOKUP($C109,PalData!$A$2:$BU$139,43,0)</f>
        <v>5</v>
      </c>
      <c r="U109" s="66">
        <f>VLOOKUP($C109,PalData!$A$2:$BU$139,54,0)</f>
        <v>320</v>
      </c>
      <c r="V109" s="69">
        <f>VLOOKUP($C109,PalData!$A$2:$BU$139,19,0)</f>
        <v>110</v>
      </c>
      <c r="W109" s="69">
        <f>VLOOKUP($C109,PalData!$A$2:$BU$139,20,0)</f>
        <v>100</v>
      </c>
      <c r="X109" s="69">
        <f>VLOOKUP($C109,PalData!$A$2:$BU$139,21,0)</f>
        <v>105</v>
      </c>
      <c r="Y109" s="69">
        <f>VLOOKUP($C109,PalData!$A$2:$BU$139,22,0)</f>
        <v>120</v>
      </c>
      <c r="Z109" s="70">
        <f>VLOOKUP($C109,PalData!$A$2:$BU$139,28,0)</f>
        <v>6940</v>
      </c>
      <c r="AA109" s="71">
        <f t="array" ref="AA109">INDEX(PalData,MATCH(C109,PalNames,0)+1,MATCH("Stamina",PalData_Header,0))</f>
        <v>100</v>
      </c>
      <c r="AB109" s="71">
        <f>VLOOKUP($C109,PalData!$A$2:$BU$139,32,0)</f>
        <v>80</v>
      </c>
      <c r="AC109" s="71">
        <f>VLOOKUP($C109,PalData!$A$2:$BU$139,33,0)</f>
        <v>390</v>
      </c>
      <c r="AD109" s="71">
        <f t="array" ref="AD109">INDEX(PalData,MATCH(C109,PalNames,0)+1,MATCH("RideSprintSpeed",PalData_Header,0))</f>
        <v>550</v>
      </c>
      <c r="AE109" s="71">
        <f t="array" ref="AE109">IF(R109&gt;0, INDEX(PalData,MATCH(C109,PalNames,0)+1,MATCH("TransportSpeed",PalData_Header,0)),)</f>
        <v>0</v>
      </c>
      <c r="AF109" s="76">
        <f>VLOOKUP($C109,PalData!$A$2:$BU$139,26,0)</f>
        <v>1</v>
      </c>
      <c r="AG109" s="73">
        <f t="array" ref="AG109">INDEX(PalData,MATCH(C109,PalNames,0)+1,MATCH("MaleProbability",PalData_Header,0))</f>
        <v>50</v>
      </c>
    </row>
    <row r="110" spans="1:33" ht="26.25" customHeight="1" x14ac:dyDescent="0.2">
      <c r="A110" s="74">
        <f>VLOOKUP($C110,PalData!$A$2:$BU$139,9,0)</f>
        <v>88</v>
      </c>
      <c r="B110" s="75" t="str">
        <f t="array" ref="B110">INDEX(PalData,MATCH(C110,PalNames,0)+1,MATCH("ZukanIndexSuffix",PalData_Header,0))</f>
        <v>B</v>
      </c>
      <c r="C110" s="63" t="s">
        <v>5</v>
      </c>
      <c r="D110" s="64">
        <f t="array" ref="D110">IFERROR(INDEX(PalData,MATCH(C110,PalNames,0)+1,MATCH("Image",PalData_Header,0)),)</f>
        <v>0</v>
      </c>
      <c r="E110" s="65" t="str">
        <f ca="1">IFERROR(__xludf.DUMMYFUNCTION("SPLIT(VLOOKUP($C110,PalData!$A$2:$BU$139,13,0),""EPalElementType::"",0,1)"),"Ice")</f>
        <v>Ice</v>
      </c>
      <c r="F110" s="65" t="str">
        <f ca="1">IFERROR(__xludf.DUMMYFUNCTION("if(SPLIT(VLOOKUP($C110,PalData!$A$2:$BU$139,14,0),""EPalElementType::"",0,1)=""None"","""",SPLIT(VLOOKUP($C110,PalData!$A$2:$BU$139,14,0),""EPalElementType::"",0,1))"),"Earth")</f>
        <v>Earth</v>
      </c>
      <c r="G110" s="66" t="str">
        <f>IF(VLOOKUP($C110,PalData!$A$2:$BU$139,48,0),"🌜","")</f>
        <v/>
      </c>
      <c r="H110" s="67">
        <f>VLOOKUP($C110,PalData!$A$2:$BU$139,55,0)</f>
        <v>0</v>
      </c>
      <c r="I110" s="67">
        <f>VLOOKUP($C110,PalData!$A$2:$BU$139,56,0)</f>
        <v>0</v>
      </c>
      <c r="J110" s="67">
        <f>VLOOKUP($C110,PalData!$A$2:$BU$139,57,0)</f>
        <v>0</v>
      </c>
      <c r="K110" s="67">
        <f>VLOOKUP($C110,PalData!$A$2:$BU$139,58,0)</f>
        <v>0</v>
      </c>
      <c r="L110" s="67">
        <f>VLOOKUP($C110,PalData!$A$2:$BU$139,59,0)</f>
        <v>0</v>
      </c>
      <c r="M110" s="67">
        <f>VLOOKUP($C110,PalData!$A$2:$BU$139,60,0)</f>
        <v>0</v>
      </c>
      <c r="N110" s="67">
        <f>VLOOKUP($C110,PalData!$A$2:$BU$139,61,0)</f>
        <v>0</v>
      </c>
      <c r="O110" s="67">
        <f>VLOOKUP($C110,PalData!$A$2:$BU$139,62,0)</f>
        <v>3</v>
      </c>
      <c r="P110" s="67">
        <f>VLOOKUP($C110,PalData!$A$2:$BU$139,64,0)</f>
        <v>0</v>
      </c>
      <c r="Q110" s="67">
        <f>VLOOKUP($C110,PalData!$A$2:$BU$139,65,0)</f>
        <v>3</v>
      </c>
      <c r="R110" s="67">
        <f>VLOOKUP($C110,PalData!$A$2:$BU$139,66,0)</f>
        <v>0</v>
      </c>
      <c r="S110" s="67">
        <f>VLOOKUP($C110,PalData!$A$2:$BU$139,67,0)</f>
        <v>0</v>
      </c>
      <c r="T110" s="68">
        <f>VLOOKUP($C110,PalData!$A$2:$BU$139,43,0)</f>
        <v>5</v>
      </c>
      <c r="U110" s="66">
        <f>VLOOKUP($C110,PalData!$A$2:$BU$139,54,0)</f>
        <v>230</v>
      </c>
      <c r="V110" s="69">
        <f>VLOOKUP($C110,PalData!$A$2:$BU$139,19,0)</f>
        <v>110</v>
      </c>
      <c r="W110" s="69">
        <f>VLOOKUP($C110,PalData!$A$2:$BU$139,20,0)</f>
        <v>100</v>
      </c>
      <c r="X110" s="69">
        <f>VLOOKUP($C110,PalData!$A$2:$BU$139,21,0)</f>
        <v>105</v>
      </c>
      <c r="Y110" s="69">
        <f>VLOOKUP($C110,PalData!$A$2:$BU$139,22,0)</f>
        <v>130</v>
      </c>
      <c r="Z110" s="70">
        <f>VLOOKUP($C110,PalData!$A$2:$BU$139,28,0)</f>
        <v>7380</v>
      </c>
      <c r="AA110" s="71">
        <f t="array" ref="AA110">INDEX(PalData,MATCH(C110,PalNames,0)+1,MATCH("Stamina",PalData_Header,0))</f>
        <v>100</v>
      </c>
      <c r="AB110" s="71">
        <f>VLOOKUP($C110,PalData!$A$2:$BU$139,32,0)</f>
        <v>80</v>
      </c>
      <c r="AC110" s="71">
        <f>VLOOKUP($C110,PalData!$A$2:$BU$139,33,0)</f>
        <v>390</v>
      </c>
      <c r="AD110" s="71">
        <f t="array" ref="AD110">INDEX(PalData,MATCH(C110,PalNames,0)+1,MATCH("RideSprintSpeed",PalData_Header,0))</f>
        <v>550</v>
      </c>
      <c r="AE110" s="71">
        <f t="array" ref="AE110">IF(R110&gt;0, INDEX(PalData,MATCH(C110,PalNames,0)+1,MATCH("TransportSpeed",PalData_Header,0)),)</f>
        <v>0</v>
      </c>
      <c r="AF110" s="76">
        <f>VLOOKUP($C110,PalData!$A$2:$BU$139,26,0)</f>
        <v>1</v>
      </c>
      <c r="AG110" s="73">
        <f t="array" ref="AG110">INDEX(PalData,MATCH(C110,PalNames,0)+1,MATCH("MaleProbability",PalData_Header,0))</f>
        <v>50</v>
      </c>
    </row>
    <row r="111" spans="1:33" ht="26.25" customHeight="1" x14ac:dyDescent="0.2">
      <c r="A111" s="74">
        <f>VLOOKUP($C111,PalData!$A$2:$BU$139,9,0)</f>
        <v>89</v>
      </c>
      <c r="B111" s="75">
        <f t="array" ref="B111">INDEX(PalData,MATCH(C111,PalNames,0)+1,MATCH("ZukanIndexSuffix",PalData_Header,0))</f>
        <v>0</v>
      </c>
      <c r="C111" s="63" t="s">
        <v>61</v>
      </c>
      <c r="D111" s="64">
        <f t="array" ref="D111">IFERROR(INDEX(PalData,MATCH(C111,PalNames,0)+1,MATCH("Image",PalData_Header,0)),)</f>
        <v>0</v>
      </c>
      <c r="E111" s="65" t="str">
        <f ca="1">IFERROR(__xludf.DUMMYFUNCTION("SPLIT(VLOOKUP($C111,PalData!$A$2:$BU$139,13,0),""EPalElementType::"",0,1)"),"Normal")</f>
        <v>Normal</v>
      </c>
      <c r="F111" s="65" t="str">
        <f ca="1">IFERROR(__xludf.DUMMYFUNCTION("if(SPLIT(VLOOKUP($C111,PalData!$A$2:$BU$139,14,0),""EPalElementType::"",0,1)=""None"","""",SPLIT(VLOOKUP($C111,PalData!$A$2:$BU$139,14,0),""EPalElementType::"",0,1))"),"")</f>
        <v/>
      </c>
      <c r="G111" s="66" t="str">
        <f>IF(VLOOKUP($C111,PalData!$A$2:$BU$139,48,0),"🌜","")</f>
        <v/>
      </c>
      <c r="H111" s="67">
        <f>VLOOKUP($C111,PalData!$A$2:$BU$139,55,0)</f>
        <v>0</v>
      </c>
      <c r="I111" s="67">
        <f>VLOOKUP($C111,PalData!$A$2:$BU$139,56,0)</f>
        <v>0</v>
      </c>
      <c r="J111" s="67">
        <f>VLOOKUP($C111,PalData!$A$2:$BU$139,57,0)</f>
        <v>0</v>
      </c>
      <c r="K111" s="67">
        <f>VLOOKUP($C111,PalData!$A$2:$BU$139,58,0)</f>
        <v>0</v>
      </c>
      <c r="L111" s="67">
        <f>VLOOKUP($C111,PalData!$A$2:$BU$139,59,0)</f>
        <v>0</v>
      </c>
      <c r="M111" s="67">
        <f>VLOOKUP($C111,PalData!$A$2:$BU$139,60,0)</f>
        <v>1</v>
      </c>
      <c r="N111" s="67">
        <f>VLOOKUP($C111,PalData!$A$2:$BU$139,61,0)</f>
        <v>0</v>
      </c>
      <c r="O111" s="67">
        <f>VLOOKUP($C111,PalData!$A$2:$BU$139,62,0)</f>
        <v>0</v>
      </c>
      <c r="P111" s="67">
        <f>VLOOKUP($C111,PalData!$A$2:$BU$139,64,0)</f>
        <v>0</v>
      </c>
      <c r="Q111" s="67">
        <f>VLOOKUP($C111,PalData!$A$2:$BU$139,65,0)</f>
        <v>0</v>
      </c>
      <c r="R111" s="67">
        <f>VLOOKUP($C111,PalData!$A$2:$BU$139,66,0)</f>
        <v>0</v>
      </c>
      <c r="S111" s="67">
        <f>VLOOKUP($C111,PalData!$A$2:$BU$139,67,0)</f>
        <v>0</v>
      </c>
      <c r="T111" s="68">
        <f>VLOOKUP($C111,PalData!$A$2:$BU$139,43,0)</f>
        <v>7</v>
      </c>
      <c r="U111" s="66">
        <f>VLOOKUP($C111,PalData!$A$2:$BU$139,54,0)</f>
        <v>470</v>
      </c>
      <c r="V111" s="69">
        <f>VLOOKUP($C111,PalData!$A$2:$BU$139,19,0)</f>
        <v>120</v>
      </c>
      <c r="W111" s="69">
        <f>VLOOKUP($C111,PalData!$A$2:$BU$139,20,0)</f>
        <v>100</v>
      </c>
      <c r="X111" s="69">
        <f>VLOOKUP($C111,PalData!$A$2:$BU$139,21,0)</f>
        <v>85</v>
      </c>
      <c r="Y111" s="69">
        <f>VLOOKUP($C111,PalData!$A$2:$BU$139,22,0)</f>
        <v>90</v>
      </c>
      <c r="Z111" s="70">
        <f>VLOOKUP($C111,PalData!$A$2:$BU$139,28,0)</f>
        <v>5800</v>
      </c>
      <c r="AA111" s="71">
        <f t="array" ref="AA111">INDEX(PalData,MATCH(C111,PalNames,0)+1,MATCH("Stamina",PalData_Header,0))</f>
        <v>100</v>
      </c>
      <c r="AB111" s="71">
        <f>VLOOKUP($C111,PalData!$A$2:$BU$139,32,0)</f>
        <v>80</v>
      </c>
      <c r="AC111" s="71">
        <f>VLOOKUP($C111,PalData!$A$2:$BU$139,33,0)</f>
        <v>500</v>
      </c>
      <c r="AD111" s="71">
        <f t="array" ref="AD111">INDEX(PalData,MATCH(C111,PalNames,0)+1,MATCH("RideSprintSpeed",PalData_Header,0))</f>
        <v>700</v>
      </c>
      <c r="AE111" s="71">
        <f t="array" ref="AE111">IF(R111&gt;0, INDEX(PalData,MATCH(C111,PalNames,0)+1,MATCH("TransportSpeed",PalData_Header,0)),)</f>
        <v>0</v>
      </c>
      <c r="AF111" s="76">
        <f>VLOOKUP($C111,PalData!$A$2:$BU$139,26,0)</f>
        <v>1</v>
      </c>
      <c r="AG111" s="73">
        <f t="array" ref="AG111">INDEX(PalData,MATCH(C111,PalNames,0)+1,MATCH("MaleProbability",PalData_Header,0))</f>
        <v>90</v>
      </c>
    </row>
    <row r="112" spans="1:33" ht="26.25" customHeight="1" x14ac:dyDescent="0.2">
      <c r="A112" s="74">
        <f>VLOOKUP($C112,PalData!$A$2:$BU$139,9,0)</f>
        <v>89</v>
      </c>
      <c r="B112" s="75" t="str">
        <f t="array" ref="B112">INDEX(PalData,MATCH(C112,PalNames,0)+1,MATCH("ZukanIndexSuffix",PalData_Header,0))</f>
        <v>B</v>
      </c>
      <c r="C112" s="63" t="s">
        <v>28</v>
      </c>
      <c r="D112" s="64">
        <f t="array" ref="D112">IFERROR(INDEX(PalData,MATCH(C112,PalNames,0)+1,MATCH("Image",PalData_Header,0)),)</f>
        <v>0</v>
      </c>
      <c r="E112" s="65" t="str">
        <f ca="1">IFERROR(__xludf.DUMMYFUNCTION("SPLIT(VLOOKUP($C112,PalData!$A$2:$BU$139,13,0),""EPalElementType::"",0,1)"),"Ice")</f>
        <v>Ice</v>
      </c>
      <c r="F112" s="65" t="str">
        <f ca="1">IFERROR(__xludf.DUMMYFUNCTION("if(SPLIT(VLOOKUP($C112,PalData!$A$2:$BU$139,14,0),""EPalElementType::"",0,1)=""None"","""",SPLIT(VLOOKUP($C112,PalData!$A$2:$BU$139,14,0),""EPalElementType::"",0,1))"),"")</f>
        <v/>
      </c>
      <c r="G112" s="66" t="str">
        <f>IF(VLOOKUP($C112,PalData!$A$2:$BU$139,48,0),"🌜","")</f>
        <v/>
      </c>
      <c r="H112" s="67">
        <f>VLOOKUP($C112,PalData!$A$2:$BU$139,55,0)</f>
        <v>0</v>
      </c>
      <c r="I112" s="67">
        <f>VLOOKUP($C112,PalData!$A$2:$BU$139,56,0)</f>
        <v>0</v>
      </c>
      <c r="J112" s="67">
        <f>VLOOKUP($C112,PalData!$A$2:$BU$139,57,0)</f>
        <v>0</v>
      </c>
      <c r="K112" s="67">
        <f>VLOOKUP($C112,PalData!$A$2:$BU$139,58,0)</f>
        <v>0</v>
      </c>
      <c r="L112" s="67">
        <f>VLOOKUP($C112,PalData!$A$2:$BU$139,59,0)</f>
        <v>0</v>
      </c>
      <c r="M112" s="67">
        <f>VLOOKUP($C112,PalData!$A$2:$BU$139,60,0)</f>
        <v>1</v>
      </c>
      <c r="N112" s="67">
        <f>VLOOKUP($C112,PalData!$A$2:$BU$139,61,0)</f>
        <v>0</v>
      </c>
      <c r="O112" s="67">
        <f>VLOOKUP($C112,PalData!$A$2:$BU$139,62,0)</f>
        <v>0</v>
      </c>
      <c r="P112" s="67">
        <f>VLOOKUP($C112,PalData!$A$2:$BU$139,64,0)</f>
        <v>0</v>
      </c>
      <c r="Q112" s="67">
        <f>VLOOKUP($C112,PalData!$A$2:$BU$139,65,0)</f>
        <v>3</v>
      </c>
      <c r="R112" s="67">
        <f>VLOOKUP($C112,PalData!$A$2:$BU$139,66,0)</f>
        <v>0</v>
      </c>
      <c r="S112" s="67">
        <f>VLOOKUP($C112,PalData!$A$2:$BU$139,67,0)</f>
        <v>0</v>
      </c>
      <c r="T112" s="68">
        <f>VLOOKUP($C112,PalData!$A$2:$BU$139,43,0)</f>
        <v>7</v>
      </c>
      <c r="U112" s="66">
        <f>VLOOKUP($C112,PalData!$A$2:$BU$139,54,0)</f>
        <v>440</v>
      </c>
      <c r="V112" s="69">
        <f>VLOOKUP($C112,PalData!$A$2:$BU$139,19,0)</f>
        <v>120</v>
      </c>
      <c r="W112" s="69">
        <f>VLOOKUP($C112,PalData!$A$2:$BU$139,20,0)</f>
        <v>100</v>
      </c>
      <c r="X112" s="69">
        <f>VLOOKUP($C112,PalData!$A$2:$BU$139,21,0)</f>
        <v>85</v>
      </c>
      <c r="Y112" s="69">
        <f>VLOOKUP($C112,PalData!$A$2:$BU$139,22,0)</f>
        <v>90</v>
      </c>
      <c r="Z112" s="70">
        <f>VLOOKUP($C112,PalData!$A$2:$BU$139,28,0)</f>
        <v>6100</v>
      </c>
      <c r="AA112" s="71">
        <f t="array" ref="AA112">INDEX(PalData,MATCH(C112,PalNames,0)+1,MATCH("Stamina",PalData_Header,0))</f>
        <v>100</v>
      </c>
      <c r="AB112" s="71">
        <f>VLOOKUP($C112,PalData!$A$2:$BU$139,32,0)</f>
        <v>80</v>
      </c>
      <c r="AC112" s="71">
        <f>VLOOKUP($C112,PalData!$A$2:$BU$139,33,0)</f>
        <v>500</v>
      </c>
      <c r="AD112" s="71">
        <f t="array" ref="AD112">INDEX(PalData,MATCH(C112,PalNames,0)+1,MATCH("RideSprintSpeed",PalData_Header,0))</f>
        <v>700</v>
      </c>
      <c r="AE112" s="71">
        <f t="array" ref="AE112">IF(R112&gt;0, INDEX(PalData,MATCH(C112,PalNames,0)+1,MATCH("TransportSpeed",PalData_Header,0)),)</f>
        <v>0</v>
      </c>
      <c r="AF112" s="76">
        <f>VLOOKUP($C112,PalData!$A$2:$BU$139,26,0)</f>
        <v>1</v>
      </c>
      <c r="AG112" s="73">
        <f t="array" ref="AG112">INDEX(PalData,MATCH(C112,PalNames,0)+1,MATCH("MaleProbability",PalData_Header,0))</f>
        <v>90</v>
      </c>
    </row>
    <row r="113" spans="1:33" ht="26.25" customHeight="1" x14ac:dyDescent="0.2">
      <c r="A113" s="74">
        <f>VLOOKUP($C113,PalData!$A$2:$BU$139,9,0)</f>
        <v>90</v>
      </c>
      <c r="B113" s="75">
        <f t="array" ref="B113">INDEX(PalData,MATCH(C113,PalNames,0)+1,MATCH("ZukanIndexSuffix",PalData_Header,0))</f>
        <v>0</v>
      </c>
      <c r="C113" s="63" t="s">
        <v>56</v>
      </c>
      <c r="D113" s="64">
        <f t="array" ref="D113">IFERROR(INDEX(PalData,MATCH(C113,PalNames,0)+1,MATCH("Image",PalData_Header,0)),)</f>
        <v>0</v>
      </c>
      <c r="E113" s="65" t="str">
        <f ca="1">IFERROR(__xludf.DUMMYFUNCTION("SPLIT(VLOOKUP($C113,PalData!$A$2:$BU$139,13,0),""EPalElementType::"",0,1)"),"Leaf")</f>
        <v>Leaf</v>
      </c>
      <c r="F113" s="65" t="str">
        <f ca="1">IFERROR(__xludf.DUMMYFUNCTION("if(SPLIT(VLOOKUP($C113,PalData!$A$2:$BU$139,14,0),""EPalElementType::"",0,1)=""None"","""",SPLIT(VLOOKUP($C113,PalData!$A$2:$BU$139,14,0),""EPalElementType::"",0,1))"),"")</f>
        <v/>
      </c>
      <c r="G113" s="66" t="str">
        <f>IF(VLOOKUP($C113,PalData!$A$2:$BU$139,48,0),"🌜","")</f>
        <v/>
      </c>
      <c r="H113" s="67">
        <f>VLOOKUP($C113,PalData!$A$2:$BU$139,55,0)</f>
        <v>0</v>
      </c>
      <c r="I113" s="67">
        <f>VLOOKUP($C113,PalData!$A$2:$BU$139,56,0)</f>
        <v>0</v>
      </c>
      <c r="J113" s="67">
        <f>VLOOKUP($C113,PalData!$A$2:$BU$139,57,0)</f>
        <v>2</v>
      </c>
      <c r="K113" s="67">
        <f>VLOOKUP($C113,PalData!$A$2:$BU$139,58,0)</f>
        <v>0</v>
      </c>
      <c r="L113" s="67">
        <f>VLOOKUP($C113,PalData!$A$2:$BU$139,59,0)</f>
        <v>0</v>
      </c>
      <c r="M113" s="67">
        <f>VLOOKUP($C113,PalData!$A$2:$BU$139,60,0)</f>
        <v>0</v>
      </c>
      <c r="N113" s="67">
        <f>VLOOKUP($C113,PalData!$A$2:$BU$139,61,0)</f>
        <v>2</v>
      </c>
      <c r="O113" s="67">
        <f>VLOOKUP($C113,PalData!$A$2:$BU$139,62,0)</f>
        <v>2</v>
      </c>
      <c r="P113" s="67">
        <f>VLOOKUP($C113,PalData!$A$2:$BU$139,64,0)</f>
        <v>0</v>
      </c>
      <c r="Q113" s="67">
        <f>VLOOKUP($C113,PalData!$A$2:$BU$139,65,0)</f>
        <v>0</v>
      </c>
      <c r="R113" s="67">
        <f>VLOOKUP($C113,PalData!$A$2:$BU$139,66,0)</f>
        <v>0</v>
      </c>
      <c r="S113" s="67">
        <f>VLOOKUP($C113,PalData!$A$2:$BU$139,67,0)</f>
        <v>0</v>
      </c>
      <c r="T113" s="68">
        <f>VLOOKUP($C113,PalData!$A$2:$BU$139,43,0)</f>
        <v>8</v>
      </c>
      <c r="U113" s="66">
        <f>VLOOKUP($C113,PalData!$A$2:$BU$139,54,0)</f>
        <v>300</v>
      </c>
      <c r="V113" s="69">
        <f>VLOOKUP($C113,PalData!$A$2:$BU$139,19,0)</f>
        <v>150</v>
      </c>
      <c r="W113" s="69">
        <f>VLOOKUP($C113,PalData!$A$2:$BU$139,20,0)</f>
        <v>100</v>
      </c>
      <c r="X113" s="69">
        <f>VLOOKUP($C113,PalData!$A$2:$BU$139,21,0)</f>
        <v>85</v>
      </c>
      <c r="Y113" s="69">
        <f>VLOOKUP($C113,PalData!$A$2:$BU$139,22,0)</f>
        <v>90</v>
      </c>
      <c r="Z113" s="70">
        <f>VLOOKUP($C113,PalData!$A$2:$BU$139,28,0)</f>
        <v>9450</v>
      </c>
      <c r="AA113" s="71">
        <f t="array" ref="AA113">INDEX(PalData,MATCH(C113,PalNames,0)+1,MATCH("Stamina",PalData_Header,0))</f>
        <v>100</v>
      </c>
      <c r="AB113" s="71">
        <f>VLOOKUP($C113,PalData!$A$2:$BU$139,32,0)</f>
        <v>135</v>
      </c>
      <c r="AC113" s="71">
        <f>VLOOKUP($C113,PalData!$A$2:$BU$139,33,0)</f>
        <v>430</v>
      </c>
      <c r="AD113" s="71">
        <f t="array" ref="AD113">INDEX(PalData,MATCH(C113,PalNames,0)+1,MATCH("RideSprintSpeed",PalData_Header,0))</f>
        <v>600</v>
      </c>
      <c r="AE113" s="71">
        <f t="array" ref="AE113">IF(R113&gt;0, INDEX(PalData,MATCH(C113,PalNames,0)+1,MATCH("TransportSpeed",PalData_Header,0)),)</f>
        <v>0</v>
      </c>
      <c r="AF113" s="76">
        <f>VLOOKUP($C113,PalData!$A$2:$BU$139,26,0)</f>
        <v>1</v>
      </c>
      <c r="AG113" s="73">
        <f t="array" ref="AG113">INDEX(PalData,MATCH(C113,PalNames,0)+1,MATCH("MaleProbability",PalData_Header,0))</f>
        <v>50</v>
      </c>
    </row>
    <row r="114" spans="1:33" ht="26.25" customHeight="1" x14ac:dyDescent="0.2">
      <c r="A114" s="74">
        <f>VLOOKUP($C114,PalData!$A$2:$BU$139,9,0)</f>
        <v>90</v>
      </c>
      <c r="B114" s="75" t="str">
        <f t="array" ref="B114">INDEX(PalData,MATCH(C114,PalNames,0)+1,MATCH("ZukanIndexSuffix",PalData_Header,0))</f>
        <v>B</v>
      </c>
      <c r="C114" s="63" t="s">
        <v>26</v>
      </c>
      <c r="D114" s="64">
        <f t="array" ref="D114">IFERROR(INDEX(PalData,MATCH(C114,PalNames,0)+1,MATCH("Image",PalData_Header,0)),)</f>
        <v>0</v>
      </c>
      <c r="E114" s="65" t="str">
        <f ca="1">IFERROR(__xludf.DUMMYFUNCTION("SPLIT(VLOOKUP($C114,PalData!$A$2:$BU$139,13,0),""EPalElementType::"",0,1)"),"Ice")</f>
        <v>Ice</v>
      </c>
      <c r="F114" s="65" t="str">
        <f ca="1">IFERROR(__xludf.DUMMYFUNCTION("if(SPLIT(VLOOKUP($C114,PalData!$A$2:$BU$139,14,0),""EPalElementType::"",0,1)=""None"","""",SPLIT(VLOOKUP($C114,PalData!$A$2:$BU$139,14,0),""EPalElementType::"",0,1))"),"")</f>
        <v/>
      </c>
      <c r="G114" s="66" t="str">
        <f>IF(VLOOKUP($C114,PalData!$A$2:$BU$139,48,0),"🌜","")</f>
        <v/>
      </c>
      <c r="H114" s="67">
        <f>VLOOKUP($C114,PalData!$A$2:$BU$139,55,0)</f>
        <v>0</v>
      </c>
      <c r="I114" s="67">
        <f>VLOOKUP($C114,PalData!$A$2:$BU$139,56,0)</f>
        <v>0</v>
      </c>
      <c r="J114" s="67">
        <f>VLOOKUP($C114,PalData!$A$2:$BU$139,57,0)</f>
        <v>0</v>
      </c>
      <c r="K114" s="67">
        <f>VLOOKUP($C114,PalData!$A$2:$BU$139,58,0)</f>
        <v>0</v>
      </c>
      <c r="L114" s="67">
        <f>VLOOKUP($C114,PalData!$A$2:$BU$139,59,0)</f>
        <v>0</v>
      </c>
      <c r="M114" s="67">
        <f>VLOOKUP($C114,PalData!$A$2:$BU$139,60,0)</f>
        <v>0</v>
      </c>
      <c r="N114" s="67">
        <f>VLOOKUP($C114,PalData!$A$2:$BU$139,61,0)</f>
        <v>2</v>
      </c>
      <c r="O114" s="67">
        <f>VLOOKUP($C114,PalData!$A$2:$BU$139,62,0)</f>
        <v>2</v>
      </c>
      <c r="P114" s="67">
        <f>VLOOKUP($C114,PalData!$A$2:$BU$139,64,0)</f>
        <v>0</v>
      </c>
      <c r="Q114" s="67">
        <f>VLOOKUP($C114,PalData!$A$2:$BU$139,65,0)</f>
        <v>2</v>
      </c>
      <c r="R114" s="67">
        <f>VLOOKUP($C114,PalData!$A$2:$BU$139,66,0)</f>
        <v>0</v>
      </c>
      <c r="S114" s="67">
        <f>VLOOKUP($C114,PalData!$A$2:$BU$139,67,0)</f>
        <v>0</v>
      </c>
      <c r="T114" s="68">
        <f>VLOOKUP($C114,PalData!$A$2:$BU$139,43,0)</f>
        <v>8</v>
      </c>
      <c r="U114" s="66">
        <f>VLOOKUP($C114,PalData!$A$2:$BU$139,54,0)</f>
        <v>290</v>
      </c>
      <c r="V114" s="69">
        <f>VLOOKUP($C114,PalData!$A$2:$BU$139,19,0)</f>
        <v>150</v>
      </c>
      <c r="W114" s="69">
        <f>VLOOKUP($C114,PalData!$A$2:$BU$139,20,0)</f>
        <v>100</v>
      </c>
      <c r="X114" s="69">
        <f>VLOOKUP($C114,PalData!$A$2:$BU$139,21,0)</f>
        <v>85</v>
      </c>
      <c r="Y114" s="69">
        <f>VLOOKUP($C114,PalData!$A$2:$BU$139,22,0)</f>
        <v>90</v>
      </c>
      <c r="Z114" s="70">
        <f>VLOOKUP($C114,PalData!$A$2:$BU$139,28,0)</f>
        <v>9580</v>
      </c>
      <c r="AA114" s="71">
        <f t="array" ref="AA114">INDEX(PalData,MATCH(C114,PalNames,0)+1,MATCH("Stamina",PalData_Header,0))</f>
        <v>100</v>
      </c>
      <c r="AB114" s="71">
        <f>VLOOKUP($C114,PalData!$A$2:$BU$139,32,0)</f>
        <v>135</v>
      </c>
      <c r="AC114" s="71">
        <f>VLOOKUP($C114,PalData!$A$2:$BU$139,33,0)</f>
        <v>430</v>
      </c>
      <c r="AD114" s="71">
        <f t="array" ref="AD114">INDEX(PalData,MATCH(C114,PalNames,0)+1,MATCH("RideSprintSpeed",PalData_Header,0))</f>
        <v>600</v>
      </c>
      <c r="AE114" s="71">
        <f t="array" ref="AE114">IF(R114&gt;0, INDEX(PalData,MATCH(C114,PalNames,0)+1,MATCH("TransportSpeed",PalData_Header,0)),)</f>
        <v>0</v>
      </c>
      <c r="AF114" s="76">
        <f>VLOOKUP($C114,PalData!$A$2:$BU$139,26,0)</f>
        <v>1</v>
      </c>
      <c r="AG114" s="73">
        <f t="array" ref="AG114">INDEX(PalData,MATCH(C114,PalNames,0)+1,MATCH("MaleProbability",PalData_Header,0))</f>
        <v>50</v>
      </c>
    </row>
    <row r="115" spans="1:33" ht="26.25" customHeight="1" x14ac:dyDescent="0.2">
      <c r="A115" s="74">
        <f>VLOOKUP($C115,PalData!$A$2:$BU$139,9,0)</f>
        <v>91</v>
      </c>
      <c r="B115" s="75">
        <f t="array" ref="B115">INDEX(PalData,MATCH(C115,PalNames,0)+1,MATCH("ZukanIndexSuffix",PalData_Header,0))</f>
        <v>0</v>
      </c>
      <c r="C115" s="63" t="s">
        <v>63</v>
      </c>
      <c r="D115" s="64">
        <f t="array" ref="D115">IFERROR(INDEX(PalData,MATCH(C115,PalNames,0)+1,MATCH("Image",PalData_Header,0)),)</f>
        <v>0</v>
      </c>
      <c r="E115" s="65" t="str">
        <f ca="1">IFERROR(__xludf.DUMMYFUNCTION("SPLIT(VLOOKUP($C115,PalData!$A$2:$BU$139,13,0),""EPalElementType::"",0,1)"),"Ice")</f>
        <v>Ice</v>
      </c>
      <c r="F115" s="65" t="str">
        <f ca="1">IFERROR(__xludf.DUMMYFUNCTION("if(SPLIT(VLOOKUP($C115,PalData!$A$2:$BU$139,14,0),""EPalElementType::"",0,1)=""None"","""",SPLIT(VLOOKUP($C115,PalData!$A$2:$BU$139,14,0),""EPalElementType::"",0,1))"),"")</f>
        <v/>
      </c>
      <c r="G115" s="66" t="str">
        <f>IF(VLOOKUP($C115,PalData!$A$2:$BU$139,48,0),"🌜","")</f>
        <v/>
      </c>
      <c r="H115" s="67">
        <f>VLOOKUP($C115,PalData!$A$2:$BU$139,55,0)</f>
        <v>0</v>
      </c>
      <c r="I115" s="67">
        <f>VLOOKUP($C115,PalData!$A$2:$BU$139,56,0)</f>
        <v>0</v>
      </c>
      <c r="J115" s="67">
        <f>VLOOKUP($C115,PalData!$A$2:$BU$139,57,0)</f>
        <v>0</v>
      </c>
      <c r="K115" s="67">
        <f>VLOOKUP($C115,PalData!$A$2:$BU$139,58,0)</f>
        <v>0</v>
      </c>
      <c r="L115" s="67">
        <f>VLOOKUP($C115,PalData!$A$2:$BU$139,59,0)</f>
        <v>2</v>
      </c>
      <c r="M115" s="67">
        <f>VLOOKUP($C115,PalData!$A$2:$BU$139,60,0)</f>
        <v>0</v>
      </c>
      <c r="N115" s="67">
        <f>VLOOKUP($C115,PalData!$A$2:$BU$139,61,0)</f>
        <v>3</v>
      </c>
      <c r="O115" s="67">
        <f>VLOOKUP($C115,PalData!$A$2:$BU$139,62,0)</f>
        <v>0</v>
      </c>
      <c r="P115" s="67">
        <f>VLOOKUP($C115,PalData!$A$2:$BU$139,64,0)</f>
        <v>0</v>
      </c>
      <c r="Q115" s="67">
        <f>VLOOKUP($C115,PalData!$A$2:$BU$139,65,0)</f>
        <v>2</v>
      </c>
      <c r="R115" s="67">
        <f>VLOOKUP($C115,PalData!$A$2:$BU$139,66,0)</f>
        <v>4</v>
      </c>
      <c r="S115" s="67">
        <f>VLOOKUP($C115,PalData!$A$2:$BU$139,67,0)</f>
        <v>0</v>
      </c>
      <c r="T115" s="68">
        <f>VLOOKUP($C115,PalData!$A$2:$BU$139,43,0)</f>
        <v>8</v>
      </c>
      <c r="U115" s="66">
        <f>VLOOKUP($C115,PalData!$A$2:$BU$139,54,0)</f>
        <v>460</v>
      </c>
      <c r="V115" s="69">
        <f>VLOOKUP($C115,PalData!$A$2:$BU$139,19,0)</f>
        <v>140</v>
      </c>
      <c r="W115" s="69">
        <f>VLOOKUP($C115,PalData!$A$2:$BU$139,20,0)</f>
        <v>100</v>
      </c>
      <c r="X115" s="69">
        <f>VLOOKUP($C115,PalData!$A$2:$BU$139,21,0)</f>
        <v>80</v>
      </c>
      <c r="Y115" s="69">
        <f>VLOOKUP($C115,PalData!$A$2:$BU$139,22,0)</f>
        <v>100</v>
      </c>
      <c r="Z115" s="70">
        <f>VLOOKUP($C115,PalData!$A$2:$BU$139,28,0)</f>
        <v>5900</v>
      </c>
      <c r="AA115" s="71">
        <f t="array" ref="AA115">INDEX(PalData,MATCH(C115,PalNames,0)+1,MATCH("Stamina",PalData_Header,0))</f>
        <v>100</v>
      </c>
      <c r="AB115" s="71">
        <f>VLOOKUP($C115,PalData!$A$2:$BU$139,32,0)</f>
        <v>100</v>
      </c>
      <c r="AC115" s="71">
        <f>VLOOKUP($C115,PalData!$A$2:$BU$139,33,0)</f>
        <v>365</v>
      </c>
      <c r="AD115" s="71">
        <f t="array" ref="AD115">INDEX(PalData,MATCH(C115,PalNames,0)+1,MATCH("RideSprintSpeed",PalData_Header,0))</f>
        <v>550</v>
      </c>
      <c r="AE115" s="71">
        <f t="array" ref="AE115">IF(R115&gt;0, INDEX(PalData,MATCH(C115,PalNames,0)+1,MATCH("TransportSpeed",PalData_Header,0)),)</f>
        <v>150</v>
      </c>
      <c r="AF115" s="76">
        <f>VLOOKUP($C115,PalData!$A$2:$BU$139,26,0)</f>
        <v>1</v>
      </c>
      <c r="AG115" s="73">
        <f t="array" ref="AG115">INDEX(PalData,MATCH(C115,PalNames,0)+1,MATCH("MaleProbability",PalData_Header,0))</f>
        <v>50</v>
      </c>
    </row>
    <row r="116" spans="1:33" ht="26.25" customHeight="1" x14ac:dyDescent="0.2">
      <c r="A116" s="74">
        <f>VLOOKUP($C116,PalData!$A$2:$BU$139,9,0)</f>
        <v>91</v>
      </c>
      <c r="B116" s="75" t="str">
        <f t="array" ref="B116">INDEX(PalData,MATCH(C116,PalNames,0)+1,MATCH("ZukanIndexSuffix",PalData_Header,0))</f>
        <v>B</v>
      </c>
      <c r="C116" s="63" t="s">
        <v>62</v>
      </c>
      <c r="D116" s="64">
        <f t="array" ref="D116">IFERROR(INDEX(PalData,MATCH(C116,PalNames,0)+1,MATCH("Image",PalData_Header,0)),)</f>
        <v>0</v>
      </c>
      <c r="E116" s="65" t="str">
        <f ca="1">IFERROR(__xludf.DUMMYFUNCTION("SPLIT(VLOOKUP($C116,PalData!$A$2:$BU$139,13,0),""EPalElementType::"",0,1)"),"Leaf")</f>
        <v>Leaf</v>
      </c>
      <c r="F116" s="65" t="str">
        <f ca="1">IFERROR(__xludf.DUMMYFUNCTION("if(SPLIT(VLOOKUP($C116,PalData!$A$2:$BU$139,14,0),""EPalElementType::"",0,1)=""None"","""",SPLIT(VLOOKUP($C116,PalData!$A$2:$BU$139,14,0),""EPalElementType::"",0,1))"),"")</f>
        <v/>
      </c>
      <c r="G116" s="66" t="str">
        <f>IF(VLOOKUP($C116,PalData!$A$2:$BU$139,48,0),"🌜","")</f>
        <v/>
      </c>
      <c r="H116" s="67">
        <f>VLOOKUP($C116,PalData!$A$2:$BU$139,55,0)</f>
        <v>0</v>
      </c>
      <c r="I116" s="67">
        <f>VLOOKUP($C116,PalData!$A$2:$BU$139,56,0)</f>
        <v>0</v>
      </c>
      <c r="J116" s="67">
        <f>VLOOKUP($C116,PalData!$A$2:$BU$139,57,0)</f>
        <v>1</v>
      </c>
      <c r="K116" s="67">
        <f>VLOOKUP($C116,PalData!$A$2:$BU$139,58,0)</f>
        <v>0</v>
      </c>
      <c r="L116" s="67">
        <f>VLOOKUP($C116,PalData!$A$2:$BU$139,59,0)</f>
        <v>2</v>
      </c>
      <c r="M116" s="67">
        <f>VLOOKUP($C116,PalData!$A$2:$BU$139,60,0)</f>
        <v>0</v>
      </c>
      <c r="N116" s="67">
        <f>VLOOKUP($C116,PalData!$A$2:$BU$139,61,0)</f>
        <v>3</v>
      </c>
      <c r="O116" s="67">
        <f>VLOOKUP($C116,PalData!$A$2:$BU$139,62,0)</f>
        <v>0</v>
      </c>
      <c r="P116" s="67">
        <f>VLOOKUP($C116,PalData!$A$2:$BU$139,64,0)</f>
        <v>0</v>
      </c>
      <c r="Q116" s="67">
        <f>VLOOKUP($C116,PalData!$A$2:$BU$139,65,0)</f>
        <v>0</v>
      </c>
      <c r="R116" s="67">
        <f>VLOOKUP($C116,PalData!$A$2:$BU$139,66,0)</f>
        <v>4</v>
      </c>
      <c r="S116" s="67">
        <f>VLOOKUP($C116,PalData!$A$2:$BU$139,67,0)</f>
        <v>0</v>
      </c>
      <c r="T116" s="68">
        <f>VLOOKUP($C116,PalData!$A$2:$BU$139,43,0)</f>
        <v>8</v>
      </c>
      <c r="U116" s="66">
        <f>VLOOKUP($C116,PalData!$A$2:$BU$139,54,0)</f>
        <v>480</v>
      </c>
      <c r="V116" s="69">
        <f>VLOOKUP($C116,PalData!$A$2:$BU$139,19,0)</f>
        <v>140</v>
      </c>
      <c r="W116" s="69">
        <f>VLOOKUP($C116,PalData!$A$2:$BU$139,20,0)</f>
        <v>100</v>
      </c>
      <c r="X116" s="69">
        <f>VLOOKUP($C116,PalData!$A$2:$BU$139,21,0)</f>
        <v>80</v>
      </c>
      <c r="Y116" s="69">
        <f>VLOOKUP($C116,PalData!$A$2:$BU$139,22,0)</f>
        <v>110</v>
      </c>
      <c r="Z116" s="70">
        <f>VLOOKUP($C116,PalData!$A$2:$BU$139,28,0)</f>
        <v>5700</v>
      </c>
      <c r="AA116" s="71">
        <f t="array" ref="AA116">INDEX(PalData,MATCH(C116,PalNames,0)+1,MATCH("Stamina",PalData_Header,0))</f>
        <v>100</v>
      </c>
      <c r="AB116" s="71">
        <f>VLOOKUP($C116,PalData!$A$2:$BU$139,32,0)</f>
        <v>100</v>
      </c>
      <c r="AC116" s="71">
        <f>VLOOKUP($C116,PalData!$A$2:$BU$139,33,0)</f>
        <v>365</v>
      </c>
      <c r="AD116" s="71">
        <f t="array" ref="AD116">INDEX(PalData,MATCH(C116,PalNames,0)+1,MATCH("RideSprintSpeed",PalData_Header,0))</f>
        <v>550</v>
      </c>
      <c r="AE116" s="71">
        <f t="array" ref="AE116">IF(R116&gt;0, INDEX(PalData,MATCH(C116,PalNames,0)+1,MATCH("TransportSpeed",PalData_Header,0)),)</f>
        <v>150</v>
      </c>
      <c r="AF116" s="76">
        <f>VLOOKUP($C116,PalData!$A$2:$BU$139,26,0)</f>
        <v>1</v>
      </c>
      <c r="AG116" s="73">
        <f t="array" ref="AG116">INDEX(PalData,MATCH(C116,PalNames,0)+1,MATCH("MaleProbability",PalData_Header,0))</f>
        <v>50</v>
      </c>
    </row>
    <row r="117" spans="1:33" ht="26.25" customHeight="1" x14ac:dyDescent="0.2">
      <c r="A117" s="74">
        <f>VLOOKUP($C117,PalData!$A$2:$BU$139,9,0)</f>
        <v>92</v>
      </c>
      <c r="B117" s="75">
        <f t="array" ref="B117">INDEX(PalData,MATCH(C117,PalNames,0)+1,MATCH("ZukanIndexSuffix",PalData_Header,0))</f>
        <v>0</v>
      </c>
      <c r="C117" s="63" t="s">
        <v>12</v>
      </c>
      <c r="D117" s="64">
        <f t="array" ref="D117">IFERROR(INDEX(PalData,MATCH(C117,PalNames,0)+1,MATCH("Image",PalData_Header,0)),)</f>
        <v>0</v>
      </c>
      <c r="E117" s="65" t="str">
        <f ca="1">IFERROR(__xludf.DUMMYFUNCTION("SPLIT(VLOOKUP($C117,PalData!$A$2:$BU$139,13,0),""EPalElementType::"",0,1)"),"Earth")</f>
        <v>Earth</v>
      </c>
      <c r="F117" s="65" t="str">
        <f ca="1">IFERROR(__xludf.DUMMYFUNCTION("if(SPLIT(VLOOKUP($C117,PalData!$A$2:$BU$139,14,0),""EPalElementType::"",0,1)=""None"","""",SPLIT(VLOOKUP($C117,PalData!$A$2:$BU$139,14,0),""EPalElementType::"",0,1))"),"Leaf")</f>
        <v>Leaf</v>
      </c>
      <c r="G117" s="66" t="str">
        <f>IF(VLOOKUP($C117,PalData!$A$2:$BU$139,48,0),"🌜","")</f>
        <v/>
      </c>
      <c r="H117" s="67">
        <f>VLOOKUP($C117,PalData!$A$2:$BU$139,55,0)</f>
        <v>0</v>
      </c>
      <c r="I117" s="67">
        <f>VLOOKUP($C117,PalData!$A$2:$BU$139,56,0)</f>
        <v>0</v>
      </c>
      <c r="J117" s="67">
        <f>VLOOKUP($C117,PalData!$A$2:$BU$139,57,0)</f>
        <v>1</v>
      </c>
      <c r="K117" s="67">
        <f>VLOOKUP($C117,PalData!$A$2:$BU$139,58,0)</f>
        <v>0</v>
      </c>
      <c r="L117" s="67">
        <f>VLOOKUP($C117,PalData!$A$2:$BU$139,59,0)</f>
        <v>1</v>
      </c>
      <c r="M117" s="67">
        <f>VLOOKUP($C117,PalData!$A$2:$BU$139,60,0)</f>
        <v>0</v>
      </c>
      <c r="N117" s="67">
        <f>VLOOKUP($C117,PalData!$A$2:$BU$139,61,0)</f>
        <v>3</v>
      </c>
      <c r="O117" s="67">
        <f>VLOOKUP($C117,PalData!$A$2:$BU$139,62,0)</f>
        <v>0</v>
      </c>
      <c r="P117" s="67">
        <f>VLOOKUP($C117,PalData!$A$2:$BU$139,64,0)</f>
        <v>0</v>
      </c>
      <c r="Q117" s="67">
        <f>VLOOKUP($C117,PalData!$A$2:$BU$139,65,0)</f>
        <v>0</v>
      </c>
      <c r="R117" s="67">
        <f>VLOOKUP($C117,PalData!$A$2:$BU$139,66,0)</f>
        <v>3</v>
      </c>
      <c r="S117" s="67">
        <f>VLOOKUP($C117,PalData!$A$2:$BU$139,67,0)</f>
        <v>0</v>
      </c>
      <c r="T117" s="68">
        <f>VLOOKUP($C117,PalData!$A$2:$BU$139,43,0)</f>
        <v>6</v>
      </c>
      <c r="U117" s="66">
        <f>VLOOKUP($C117,PalData!$A$2:$BU$139,54,0)</f>
        <v>340</v>
      </c>
      <c r="V117" s="69">
        <f>VLOOKUP($C117,PalData!$A$2:$BU$139,19,0)</f>
        <v>120</v>
      </c>
      <c r="W117" s="69">
        <f>VLOOKUP($C117,PalData!$A$2:$BU$139,20,0)</f>
        <v>100</v>
      </c>
      <c r="X117" s="69">
        <f>VLOOKUP($C117,PalData!$A$2:$BU$139,21,0)</f>
        <v>100</v>
      </c>
      <c r="Y117" s="69">
        <f>VLOOKUP($C117,PalData!$A$2:$BU$139,22,0)</f>
        <v>120</v>
      </c>
      <c r="Z117" s="70">
        <f>VLOOKUP($C117,PalData!$A$2:$BU$139,28,0)</f>
        <v>6830</v>
      </c>
      <c r="AA117" s="71">
        <f t="array" ref="AA117">INDEX(PalData,MATCH(C117,PalNames,0)+1,MATCH("Stamina",PalData_Header,0))</f>
        <v>100</v>
      </c>
      <c r="AB117" s="71">
        <f>VLOOKUP($C117,PalData!$A$2:$BU$139,32,0)</f>
        <v>110</v>
      </c>
      <c r="AC117" s="71">
        <f>VLOOKUP($C117,PalData!$A$2:$BU$139,33,0)</f>
        <v>500</v>
      </c>
      <c r="AD117" s="71">
        <f t="array" ref="AD117">INDEX(PalData,MATCH(C117,PalNames,0)+1,MATCH("RideSprintSpeed",PalData_Header,0))</f>
        <v>600</v>
      </c>
      <c r="AE117" s="71">
        <f t="array" ref="AE117">IF(R117&gt;0, INDEX(PalData,MATCH(C117,PalNames,0)+1,MATCH("TransportSpeed",PalData_Header,0)),)</f>
        <v>110</v>
      </c>
      <c r="AF117" s="76">
        <f>VLOOKUP($C117,PalData!$A$2:$BU$139,26,0)</f>
        <v>1</v>
      </c>
      <c r="AG117" s="73">
        <f t="array" ref="AG117">INDEX(PalData,MATCH(C117,PalNames,0)+1,MATCH("MaleProbability",PalData_Header,0))</f>
        <v>85</v>
      </c>
    </row>
    <row r="118" spans="1:33" ht="26.25" customHeight="1" x14ac:dyDescent="0.2">
      <c r="A118" s="74">
        <f>VLOOKUP($C118,PalData!$A$2:$BU$139,9,0)</f>
        <v>93</v>
      </c>
      <c r="B118" s="75">
        <f t="array" ref="B118">INDEX(PalData,MATCH(C118,PalNames,0)+1,MATCH("ZukanIndexSuffix",PalData_Header,0))</f>
        <v>0</v>
      </c>
      <c r="C118" s="63" t="s">
        <v>137</v>
      </c>
      <c r="D118" s="64">
        <f t="array" ref="D118">IFERROR(INDEX(PalData,MATCH(C118,PalNames,0)+1,MATCH("Image",PalData_Header,0)),)</f>
        <v>0</v>
      </c>
      <c r="E118" s="65" t="str">
        <f ca="1">IFERROR(__xludf.DUMMYFUNCTION("SPLIT(VLOOKUP($C118,PalData!$A$2:$BU$139,13,0),""EPalElementType::"",0,1)"),"Normal")</f>
        <v>Normal</v>
      </c>
      <c r="F118" s="65" t="str">
        <f ca="1">IFERROR(__xludf.DUMMYFUNCTION("if(SPLIT(VLOOKUP($C118,PalData!$A$2:$BU$139,14,0),""EPalElementType::"",0,1)=""None"","""",SPLIT(VLOOKUP($C118,PalData!$A$2:$BU$139,14,0),""EPalElementType::"",0,1))"),"")</f>
        <v/>
      </c>
      <c r="G118" s="66" t="str">
        <f>IF(VLOOKUP($C118,PalData!$A$2:$BU$139,48,0),"🌜","")</f>
        <v/>
      </c>
      <c r="H118" s="67">
        <f>VLOOKUP($C118,PalData!$A$2:$BU$139,55,0)</f>
        <v>0</v>
      </c>
      <c r="I118" s="67">
        <f>VLOOKUP($C118,PalData!$A$2:$BU$139,56,0)</f>
        <v>0</v>
      </c>
      <c r="J118" s="67">
        <f>VLOOKUP($C118,PalData!$A$2:$BU$139,57,0)</f>
        <v>0</v>
      </c>
      <c r="K118" s="67">
        <f>VLOOKUP($C118,PalData!$A$2:$BU$139,58,0)</f>
        <v>0</v>
      </c>
      <c r="L118" s="67">
        <f>VLOOKUP($C118,PalData!$A$2:$BU$139,59,0)</f>
        <v>0</v>
      </c>
      <c r="M118" s="67">
        <f>VLOOKUP($C118,PalData!$A$2:$BU$139,60,0)</f>
        <v>0</v>
      </c>
      <c r="N118" s="67">
        <f>VLOOKUP($C118,PalData!$A$2:$BU$139,61,0)</f>
        <v>2</v>
      </c>
      <c r="O118" s="67">
        <f>VLOOKUP($C118,PalData!$A$2:$BU$139,62,0)</f>
        <v>0</v>
      </c>
      <c r="P118" s="67">
        <f>VLOOKUP($C118,PalData!$A$2:$BU$139,64,0)</f>
        <v>0</v>
      </c>
      <c r="Q118" s="67">
        <f>VLOOKUP($C118,PalData!$A$2:$BU$139,65,0)</f>
        <v>0</v>
      </c>
      <c r="R118" s="67">
        <f>VLOOKUP($C118,PalData!$A$2:$BU$139,66,0)</f>
        <v>0</v>
      </c>
      <c r="S118" s="67">
        <f>VLOOKUP($C118,PalData!$A$2:$BU$139,67,0)</f>
        <v>0</v>
      </c>
      <c r="T118" s="68">
        <f>VLOOKUP($C118,PalData!$A$2:$BU$139,43,0)</f>
        <v>6</v>
      </c>
      <c r="U118" s="66">
        <f>VLOOKUP($C118,PalData!$A$2:$BU$139,54,0)</f>
        <v>980</v>
      </c>
      <c r="V118" s="69">
        <f>VLOOKUP($C118,PalData!$A$2:$BU$139,19,0)</f>
        <v>110</v>
      </c>
      <c r="W118" s="69">
        <f>VLOOKUP($C118,PalData!$A$2:$BU$139,20,0)</f>
        <v>110</v>
      </c>
      <c r="X118" s="69">
        <f>VLOOKUP($C118,PalData!$A$2:$BU$139,21,0)</f>
        <v>110</v>
      </c>
      <c r="Y118" s="69">
        <f>VLOOKUP($C118,PalData!$A$2:$BU$139,22,0)</f>
        <v>90</v>
      </c>
      <c r="Z118" s="70">
        <f>VLOOKUP($C118,PalData!$A$2:$BU$139,28,0)</f>
        <v>2250</v>
      </c>
      <c r="AA118" s="71">
        <f t="array" ref="AA118">INDEX(PalData,MATCH(C118,PalNames,0)+1,MATCH("Stamina",PalData_Header,0))</f>
        <v>100</v>
      </c>
      <c r="AB118" s="71">
        <f>VLOOKUP($C118,PalData!$A$2:$BU$139,32,0)</f>
        <v>100</v>
      </c>
      <c r="AC118" s="71">
        <f>VLOOKUP($C118,PalData!$A$2:$BU$139,33,0)</f>
        <v>750</v>
      </c>
      <c r="AD118" s="71">
        <f t="array" ref="AD118">INDEX(PalData,MATCH(C118,PalNames,0)+1,MATCH("RideSprintSpeed",PalData_Header,0))</f>
        <v>1050</v>
      </c>
      <c r="AE118" s="71">
        <f t="array" ref="AE118">IF(R118&gt;0, INDEX(PalData,MATCH(C118,PalNames,0)+1,MATCH("TransportSpeed",PalData_Header,0)),)</f>
        <v>0</v>
      </c>
      <c r="AF118" s="76">
        <f>VLOOKUP($C118,PalData!$A$2:$BU$139,26,0)</f>
        <v>1</v>
      </c>
      <c r="AG118" s="73">
        <f t="array" ref="AG118">INDEX(PalData,MATCH(C118,PalNames,0)+1,MATCH("MaleProbability",PalData_Header,0))</f>
        <v>50</v>
      </c>
    </row>
    <row r="119" spans="1:33" ht="26.25" customHeight="1" x14ac:dyDescent="0.2">
      <c r="A119" s="74">
        <f>VLOOKUP($C119,PalData!$A$2:$BU$139,9,0)</f>
        <v>94</v>
      </c>
      <c r="B119" s="75">
        <f t="array" ref="B119">INDEX(PalData,MATCH(C119,PalNames,0)+1,MATCH("ZukanIndexSuffix",PalData_Header,0))</f>
        <v>0</v>
      </c>
      <c r="C119" s="63" t="s">
        <v>138</v>
      </c>
      <c r="D119" s="64">
        <f t="array" ref="D119">IFERROR(INDEX(PalData,MATCH(C119,PalNames,0)+1,MATCH("Image",PalData_Header,0)),)</f>
        <v>0</v>
      </c>
      <c r="E119" s="65" t="str">
        <f ca="1">IFERROR(__xludf.DUMMYFUNCTION("SPLIT(VLOOKUP($C119,PalData!$A$2:$BU$139,13,0),""EPalElementType::"",0,1)"),"Dark")</f>
        <v>Dark</v>
      </c>
      <c r="F119" s="65" t="str">
        <f ca="1">IFERROR(__xludf.DUMMYFUNCTION("if(SPLIT(VLOOKUP($C119,PalData!$A$2:$BU$139,14,0),""EPalElementType::"",0,1)=""None"","""",SPLIT(VLOOKUP($C119,PalData!$A$2:$BU$139,14,0),""EPalElementType::"",0,1))"),"")</f>
        <v/>
      </c>
      <c r="G119" s="66" t="str">
        <f>IF(VLOOKUP($C119,PalData!$A$2:$BU$139,48,0),"🌜","")</f>
        <v>🌜</v>
      </c>
      <c r="H119" s="67">
        <f>VLOOKUP($C119,PalData!$A$2:$BU$139,55,0)</f>
        <v>0</v>
      </c>
      <c r="I119" s="67">
        <f>VLOOKUP($C119,PalData!$A$2:$BU$139,56,0)</f>
        <v>0</v>
      </c>
      <c r="J119" s="67">
        <f>VLOOKUP($C119,PalData!$A$2:$BU$139,57,0)</f>
        <v>0</v>
      </c>
      <c r="K119" s="67">
        <f>VLOOKUP($C119,PalData!$A$2:$BU$139,58,0)</f>
        <v>0</v>
      </c>
      <c r="L119" s="67">
        <f>VLOOKUP($C119,PalData!$A$2:$BU$139,59,0)</f>
        <v>0</v>
      </c>
      <c r="M119" s="67">
        <f>VLOOKUP($C119,PalData!$A$2:$BU$139,60,0)</f>
        <v>0</v>
      </c>
      <c r="N119" s="67">
        <f>VLOOKUP($C119,PalData!$A$2:$BU$139,61,0)</f>
        <v>0</v>
      </c>
      <c r="O119" s="67">
        <f>VLOOKUP($C119,PalData!$A$2:$BU$139,62,0)</f>
        <v>0</v>
      </c>
      <c r="P119" s="67">
        <f>VLOOKUP($C119,PalData!$A$2:$BU$139,64,0)</f>
        <v>3</v>
      </c>
      <c r="Q119" s="67">
        <f>VLOOKUP($C119,PalData!$A$2:$BU$139,65,0)</f>
        <v>0</v>
      </c>
      <c r="R119" s="67">
        <f>VLOOKUP($C119,PalData!$A$2:$BU$139,66,0)</f>
        <v>0</v>
      </c>
      <c r="S119" s="67">
        <f>VLOOKUP($C119,PalData!$A$2:$BU$139,67,0)</f>
        <v>0</v>
      </c>
      <c r="T119" s="68">
        <f>VLOOKUP($C119,PalData!$A$2:$BU$139,43,0)</f>
        <v>5</v>
      </c>
      <c r="U119" s="66">
        <f>VLOOKUP($C119,PalData!$A$2:$BU$139,54,0)</f>
        <v>1010</v>
      </c>
      <c r="V119" s="69">
        <f>VLOOKUP($C119,PalData!$A$2:$BU$139,19,0)</f>
        <v>100</v>
      </c>
      <c r="W119" s="69">
        <f>VLOOKUP($C119,PalData!$A$2:$BU$139,20,0)</f>
        <v>100</v>
      </c>
      <c r="X119" s="69">
        <f>VLOOKUP($C119,PalData!$A$2:$BU$139,21,0)</f>
        <v>105</v>
      </c>
      <c r="Y119" s="69">
        <f>VLOOKUP($C119,PalData!$A$2:$BU$139,22,0)</f>
        <v>110</v>
      </c>
      <c r="Z119" s="70">
        <f>VLOOKUP($C119,PalData!$A$2:$BU$139,28,0)</f>
        <v>2100</v>
      </c>
      <c r="AA119" s="71">
        <f t="array" ref="AA119">INDEX(PalData,MATCH(C119,PalNames,0)+1,MATCH("Stamina",PalData_Header,0))</f>
        <v>100</v>
      </c>
      <c r="AB119" s="71">
        <f>VLOOKUP($C119,PalData!$A$2:$BU$139,32,0)</f>
        <v>100</v>
      </c>
      <c r="AC119" s="71">
        <f>VLOOKUP($C119,PalData!$A$2:$BU$139,33,0)</f>
        <v>550</v>
      </c>
      <c r="AD119" s="71">
        <f t="array" ref="AD119">INDEX(PalData,MATCH(C119,PalNames,0)+1,MATCH("RideSprintSpeed",PalData_Header,0))</f>
        <v>700</v>
      </c>
      <c r="AE119" s="71">
        <f t="array" ref="AE119">IF(R119&gt;0, INDEX(PalData,MATCH(C119,PalNames,0)+1,MATCH("TransportSpeed",PalData_Header,0)),)</f>
        <v>0</v>
      </c>
      <c r="AF119" s="76">
        <f>VLOOKUP($C119,PalData!$A$2:$BU$139,26,0)</f>
        <v>1</v>
      </c>
      <c r="AG119" s="73">
        <f t="array" ref="AG119">INDEX(PalData,MATCH(C119,PalNames,0)+1,MATCH("MaleProbability",PalData_Header,0))</f>
        <v>50</v>
      </c>
    </row>
    <row r="120" spans="1:33" ht="26.25" customHeight="1" x14ac:dyDescent="0.2">
      <c r="A120" s="74">
        <f>VLOOKUP($C120,PalData!$A$2:$BU$139,9,0)</f>
        <v>95</v>
      </c>
      <c r="B120" s="75">
        <f t="array" ref="B120">INDEX(PalData,MATCH(C120,PalNames,0)+1,MATCH("ZukanIndexSuffix",PalData_Header,0))</f>
        <v>0</v>
      </c>
      <c r="C120" s="63" t="s">
        <v>13</v>
      </c>
      <c r="D120" s="64">
        <f t="array" ref="D120">IFERROR(INDEX(PalData,MATCH(C120,PalNames,0)+1,MATCH("Image",PalData_Header,0)),)</f>
        <v>0</v>
      </c>
      <c r="E120" s="65" t="str">
        <f ca="1">IFERROR(__xludf.DUMMYFUNCTION("SPLIT(VLOOKUP($C120,PalData!$A$2:$BU$139,13,0),""EPalElementType::"",0,1)"),"Dragon")</f>
        <v>Dragon</v>
      </c>
      <c r="F120" s="65" t="str">
        <f ca="1">IFERROR(__xludf.DUMMYFUNCTION("if(SPLIT(VLOOKUP($C120,PalData!$A$2:$BU$139,14,0),""EPalElementType::"",0,1)=""None"","""",SPLIT(VLOOKUP($C120,PalData!$A$2:$BU$139,14,0),""EPalElementType::"",0,1))"),"")</f>
        <v/>
      </c>
      <c r="G120" s="66" t="str">
        <f>IF(VLOOKUP($C120,PalData!$A$2:$BU$139,48,0),"🌜","")</f>
        <v/>
      </c>
      <c r="H120" s="67">
        <f>VLOOKUP($C120,PalData!$A$2:$BU$139,55,0)</f>
        <v>0</v>
      </c>
      <c r="I120" s="67">
        <f>VLOOKUP($C120,PalData!$A$2:$BU$139,56,0)</f>
        <v>0</v>
      </c>
      <c r="J120" s="67">
        <f>VLOOKUP($C120,PalData!$A$2:$BU$139,57,0)</f>
        <v>0</v>
      </c>
      <c r="K120" s="67">
        <f>VLOOKUP($C120,PalData!$A$2:$BU$139,58,0)</f>
        <v>0</v>
      </c>
      <c r="L120" s="67">
        <f>VLOOKUP($C120,PalData!$A$2:$BU$139,59,0)</f>
        <v>1</v>
      </c>
      <c r="M120" s="67">
        <f>VLOOKUP($C120,PalData!$A$2:$BU$139,60,0)</f>
        <v>2</v>
      </c>
      <c r="N120" s="67">
        <f>VLOOKUP($C120,PalData!$A$2:$BU$139,61,0)</f>
        <v>0</v>
      </c>
      <c r="O120" s="67">
        <f>VLOOKUP($C120,PalData!$A$2:$BU$139,62,0)</f>
        <v>2</v>
      </c>
      <c r="P120" s="67">
        <f>VLOOKUP($C120,PalData!$A$2:$BU$139,64,0)</f>
        <v>0</v>
      </c>
      <c r="Q120" s="67">
        <f>VLOOKUP($C120,PalData!$A$2:$BU$139,65,0)</f>
        <v>0</v>
      </c>
      <c r="R120" s="67">
        <f>VLOOKUP($C120,PalData!$A$2:$BU$139,66,0)</f>
        <v>3</v>
      </c>
      <c r="S120" s="67">
        <f>VLOOKUP($C120,PalData!$A$2:$BU$139,67,0)</f>
        <v>0</v>
      </c>
      <c r="T120" s="68">
        <f>VLOOKUP($C120,PalData!$A$2:$BU$139,43,0)</f>
        <v>4</v>
      </c>
      <c r="U120" s="66">
        <f>VLOOKUP($C120,PalData!$A$2:$BU$139,54,0)</f>
        <v>350</v>
      </c>
      <c r="V120" s="69">
        <f>VLOOKUP($C120,PalData!$A$2:$BU$139,19,0)</f>
        <v>105</v>
      </c>
      <c r="W120" s="69">
        <f>VLOOKUP($C120,PalData!$A$2:$BU$139,20,0)</f>
        <v>100</v>
      </c>
      <c r="X120" s="69">
        <f>VLOOKUP($C120,PalData!$A$2:$BU$139,21,0)</f>
        <v>100</v>
      </c>
      <c r="Y120" s="69">
        <f>VLOOKUP($C120,PalData!$A$2:$BU$139,22,0)</f>
        <v>100</v>
      </c>
      <c r="Z120" s="70">
        <f>VLOOKUP($C120,PalData!$A$2:$BU$139,28,0)</f>
        <v>6830</v>
      </c>
      <c r="AA120" s="71">
        <f t="array" ref="AA120">INDEX(PalData,MATCH(C120,PalNames,0)+1,MATCH("Stamina",PalData_Header,0))</f>
        <v>220</v>
      </c>
      <c r="AB120" s="71">
        <f>VLOOKUP($C120,PalData!$A$2:$BU$139,32,0)</f>
        <v>240</v>
      </c>
      <c r="AC120" s="71">
        <f>VLOOKUP($C120,PalData!$A$2:$BU$139,33,0)</f>
        <v>800</v>
      </c>
      <c r="AD120" s="71">
        <f t="array" ref="AD120">INDEX(PalData,MATCH(C120,PalNames,0)+1,MATCH("RideSprintSpeed",PalData_Header,0))</f>
        <v>950</v>
      </c>
      <c r="AE120" s="71">
        <f t="array" ref="AE120">IF(R120&gt;0, INDEX(PalData,MATCH(C120,PalNames,0)+1,MATCH("TransportSpeed",PalData_Header,0)),)</f>
        <v>470</v>
      </c>
      <c r="AF120" s="76">
        <f>VLOOKUP($C120,PalData!$A$2:$BU$139,26,0)</f>
        <v>1</v>
      </c>
      <c r="AG120" s="73">
        <f t="array" ref="AG120">INDEX(PalData,MATCH(C120,PalNames,0)+1,MATCH("MaleProbability",PalData_Header,0))</f>
        <v>50</v>
      </c>
    </row>
    <row r="121" spans="1:33" ht="26.25" customHeight="1" x14ac:dyDescent="0.2">
      <c r="A121" s="74">
        <f>VLOOKUP($C121,PalData!$A$2:$BU$139,9,0)</f>
        <v>96</v>
      </c>
      <c r="B121" s="75">
        <f t="array" ref="B121">INDEX(PalData,MATCH(C121,PalNames,0)+1,MATCH("ZukanIndexSuffix",PalData_Header,0))</f>
        <v>0</v>
      </c>
      <c r="C121" s="63" t="s">
        <v>38</v>
      </c>
      <c r="D121" s="64">
        <f t="array" ref="D121">IFERROR(INDEX(PalData,MATCH(C121,PalNames,0)+1,MATCH("Image",PalData_Header,0)),)</f>
        <v>0</v>
      </c>
      <c r="E121" s="65" t="str">
        <f ca="1">IFERROR(__xludf.DUMMYFUNCTION("SPLIT(VLOOKUP($C121,PalData!$A$2:$BU$139,13,0),""EPalElementType::"",0,1)"),"Fire")</f>
        <v>Fire</v>
      </c>
      <c r="F121" s="65" t="str">
        <f ca="1">IFERROR(__xludf.DUMMYFUNCTION("if(SPLIT(VLOOKUP($C121,PalData!$A$2:$BU$139,14,0),""EPalElementType::"",0,1)=""None"","""",SPLIT(VLOOKUP($C121,PalData!$A$2:$BU$139,14,0),""EPalElementType::"",0,1))"),"")</f>
        <v/>
      </c>
      <c r="G121" s="66" t="str">
        <f>IF(VLOOKUP($C121,PalData!$A$2:$BU$139,48,0),"🌜","")</f>
        <v/>
      </c>
      <c r="H121" s="67">
        <f>VLOOKUP($C121,PalData!$A$2:$BU$139,55,0)</f>
        <v>3</v>
      </c>
      <c r="I121" s="67">
        <f>VLOOKUP($C121,PalData!$A$2:$BU$139,56,0)</f>
        <v>0</v>
      </c>
      <c r="J121" s="67">
        <f>VLOOKUP($C121,PalData!$A$2:$BU$139,57,0)</f>
        <v>0</v>
      </c>
      <c r="K121" s="67">
        <f>VLOOKUP($C121,PalData!$A$2:$BU$139,58,0)</f>
        <v>0</v>
      </c>
      <c r="L121" s="67">
        <f>VLOOKUP($C121,PalData!$A$2:$BU$139,59,0)</f>
        <v>0</v>
      </c>
      <c r="M121" s="67">
        <f>VLOOKUP($C121,PalData!$A$2:$BU$139,60,0)</f>
        <v>0</v>
      </c>
      <c r="N121" s="67">
        <f>VLOOKUP($C121,PalData!$A$2:$BU$139,61,0)</f>
        <v>0</v>
      </c>
      <c r="O121" s="67">
        <f>VLOOKUP($C121,PalData!$A$2:$BU$139,62,0)</f>
        <v>4</v>
      </c>
      <c r="P121" s="67">
        <f>VLOOKUP($C121,PalData!$A$2:$BU$139,64,0)</f>
        <v>0</v>
      </c>
      <c r="Q121" s="67">
        <f>VLOOKUP($C121,PalData!$A$2:$BU$139,65,0)</f>
        <v>0</v>
      </c>
      <c r="R121" s="67">
        <f>VLOOKUP($C121,PalData!$A$2:$BU$139,66,0)</f>
        <v>0</v>
      </c>
      <c r="S121" s="67">
        <f>VLOOKUP($C121,PalData!$A$2:$BU$139,67,0)</f>
        <v>0</v>
      </c>
      <c r="T121" s="68">
        <f>VLOOKUP($C121,PalData!$A$2:$BU$139,43,0)</f>
        <v>9</v>
      </c>
      <c r="U121" s="66">
        <f>VLOOKUP($C121,PalData!$A$2:$BU$139,54,0)</f>
        <v>10</v>
      </c>
      <c r="V121" s="69">
        <f>VLOOKUP($C121,PalData!$A$2:$BU$139,19,0)</f>
        <v>100</v>
      </c>
      <c r="W121" s="69">
        <f>VLOOKUP($C121,PalData!$A$2:$BU$139,20,0)</f>
        <v>150</v>
      </c>
      <c r="X121" s="69">
        <f>VLOOKUP($C121,PalData!$A$2:$BU$139,21,0)</f>
        <v>125</v>
      </c>
      <c r="Y121" s="69">
        <f>VLOOKUP($C121,PalData!$A$2:$BU$139,22,0)</f>
        <v>120</v>
      </c>
      <c r="Z121" s="70">
        <f>VLOOKUP($C121,PalData!$A$2:$BU$139,28,0)</f>
        <v>10520</v>
      </c>
      <c r="AA121" s="71">
        <f t="array" ref="AA121">INDEX(PalData,MATCH(C121,PalNames,0)+1,MATCH("Stamina",PalData_Header,0))</f>
        <v>100</v>
      </c>
      <c r="AB121" s="71">
        <f>VLOOKUP($C121,PalData!$A$2:$BU$139,32,0)</f>
        <v>400</v>
      </c>
      <c r="AC121" s="71">
        <f>VLOOKUP($C121,PalData!$A$2:$BU$139,33,0)</f>
        <v>700</v>
      </c>
      <c r="AD121" s="71">
        <f t="array" ref="AD121">INDEX(PalData,MATCH(C121,PalNames,0)+1,MATCH("RideSprintSpeed",PalData_Header,0))</f>
        <v>900</v>
      </c>
      <c r="AE121" s="71">
        <f t="array" ref="AE121">IF(R121&gt;0, INDEX(PalData,MATCH(C121,PalNames,0)+1,MATCH("TransportSpeed",PalData_Header,0)),)</f>
        <v>0</v>
      </c>
      <c r="AF121" s="76">
        <f>VLOOKUP($C121,PalData!$A$2:$BU$139,26,0)</f>
        <v>1</v>
      </c>
      <c r="AG121" s="73">
        <f t="array" ref="AG121">INDEX(PalData,MATCH(C121,PalNames,0)+1,MATCH("MaleProbability",PalData_Header,0))</f>
        <v>50</v>
      </c>
    </row>
    <row r="122" spans="1:33" ht="26.25" customHeight="1" x14ac:dyDescent="0.2">
      <c r="A122" s="74">
        <f>VLOOKUP($C122,PalData!$A$2:$BU$139,9,0)</f>
        <v>97</v>
      </c>
      <c r="B122" s="75">
        <f t="array" ref="B122">INDEX(PalData,MATCH(C122,PalNames,0)+1,MATCH("ZukanIndexSuffix",PalData_Header,0))</f>
        <v>0</v>
      </c>
      <c r="C122" s="63" t="s">
        <v>20</v>
      </c>
      <c r="D122" s="64">
        <f t="array" ref="D122">IFERROR(INDEX(PalData,MATCH(C122,PalNames,0)+1,MATCH("Image",PalData_Header,0)),)</f>
        <v>0</v>
      </c>
      <c r="E122" s="65" t="str">
        <f ca="1">IFERROR(__xludf.DUMMYFUNCTION("SPLIT(VLOOKUP($C122,PalData!$A$2:$BU$139,13,0),""EPalElementType::"",0,1)"),"Dark")</f>
        <v>Dark</v>
      </c>
      <c r="F122" s="65" t="str">
        <f ca="1">IFERROR(__xludf.DUMMYFUNCTION("if(SPLIT(VLOOKUP($C122,PalData!$A$2:$BU$139,14,0),""EPalElementType::"",0,1)=""None"","""",SPLIT(VLOOKUP($C122,PalData!$A$2:$BU$139,14,0),""EPalElementType::"",0,1))"),"")</f>
        <v/>
      </c>
      <c r="G122" s="66" t="str">
        <f>IF(VLOOKUP($C122,PalData!$A$2:$BU$139,48,0),"🌜","")</f>
        <v>🌜</v>
      </c>
      <c r="H122" s="67">
        <f>VLOOKUP($C122,PalData!$A$2:$BU$139,55,0)</f>
        <v>0</v>
      </c>
      <c r="I122" s="67">
        <f>VLOOKUP($C122,PalData!$A$2:$BU$139,56,0)</f>
        <v>0</v>
      </c>
      <c r="J122" s="67">
        <f>VLOOKUP($C122,PalData!$A$2:$BU$139,57,0)</f>
        <v>0</v>
      </c>
      <c r="K122" s="67">
        <f>VLOOKUP($C122,PalData!$A$2:$BU$139,58,0)</f>
        <v>0</v>
      </c>
      <c r="L122" s="67">
        <f>VLOOKUP($C122,PalData!$A$2:$BU$139,59,0)</f>
        <v>0</v>
      </c>
      <c r="M122" s="67">
        <f>VLOOKUP($C122,PalData!$A$2:$BU$139,60,0)</f>
        <v>0</v>
      </c>
      <c r="N122" s="67">
        <f>VLOOKUP($C122,PalData!$A$2:$BU$139,61,0)</f>
        <v>0</v>
      </c>
      <c r="O122" s="67">
        <f>VLOOKUP($C122,PalData!$A$2:$BU$139,62,0)</f>
        <v>0</v>
      </c>
      <c r="P122" s="67">
        <f>VLOOKUP($C122,PalData!$A$2:$BU$139,64,0)</f>
        <v>0</v>
      </c>
      <c r="Q122" s="67">
        <f>VLOOKUP($C122,PalData!$A$2:$BU$139,65,0)</f>
        <v>0</v>
      </c>
      <c r="R122" s="67">
        <f>VLOOKUP($C122,PalData!$A$2:$BU$139,66,0)</f>
        <v>3</v>
      </c>
      <c r="S122" s="67">
        <f>VLOOKUP($C122,PalData!$A$2:$BU$139,67,0)</f>
        <v>0</v>
      </c>
      <c r="T122" s="68">
        <f>VLOOKUP($C122,PalData!$A$2:$BU$139,43,0)</f>
        <v>8</v>
      </c>
      <c r="U122" s="66">
        <f>VLOOKUP($C122,PalData!$A$2:$BU$139,54,0)</f>
        <v>190</v>
      </c>
      <c r="V122" s="69">
        <f>VLOOKUP($C122,PalData!$A$2:$BU$139,19,0)</f>
        <v>100</v>
      </c>
      <c r="W122" s="69">
        <f>VLOOKUP($C122,PalData!$A$2:$BU$139,20,0)</f>
        <v>100</v>
      </c>
      <c r="X122" s="69">
        <f>VLOOKUP($C122,PalData!$A$2:$BU$139,21,0)</f>
        <v>125</v>
      </c>
      <c r="Y122" s="69">
        <f>VLOOKUP($C122,PalData!$A$2:$BU$139,22,0)</f>
        <v>100</v>
      </c>
      <c r="Z122" s="70">
        <f>VLOOKUP($C122,PalData!$A$2:$BU$139,28,0)</f>
        <v>7840</v>
      </c>
      <c r="AA122" s="71">
        <f t="array" ref="AA122">INDEX(PalData,MATCH(C122,PalNames,0)+1,MATCH("Stamina",PalData_Header,0))</f>
        <v>170</v>
      </c>
      <c r="AB122" s="71">
        <f>VLOOKUP($C122,PalData!$A$2:$BU$139,32,0)</f>
        <v>100</v>
      </c>
      <c r="AC122" s="71">
        <f>VLOOKUP($C122,PalData!$A$2:$BU$139,33,0)</f>
        <v>700</v>
      </c>
      <c r="AD122" s="71">
        <f t="array" ref="AD122">INDEX(PalData,MATCH(C122,PalNames,0)+1,MATCH("RideSprintSpeed",PalData_Header,0))</f>
        <v>1100</v>
      </c>
      <c r="AE122" s="71">
        <f t="array" ref="AE122">IF(R122&gt;0, INDEX(PalData,MATCH(C122,PalNames,0)+1,MATCH("TransportSpeed",PalData_Header,0)),)</f>
        <v>450</v>
      </c>
      <c r="AF122" s="76">
        <f>VLOOKUP($C122,PalData!$A$2:$BU$139,26,0)</f>
        <v>1</v>
      </c>
      <c r="AG122" s="73">
        <f t="array" ref="AG122">INDEX(PalData,MATCH(C122,PalNames,0)+1,MATCH("MaleProbability",PalData_Header,0))</f>
        <v>50</v>
      </c>
    </row>
    <row r="123" spans="1:33" ht="26.25" customHeight="1" x14ac:dyDescent="0.2">
      <c r="A123" s="74">
        <f>VLOOKUP($C123,PalData!$A$2:$BU$139,9,0)</f>
        <v>98</v>
      </c>
      <c r="B123" s="75">
        <f t="array" ref="B123">INDEX(PalData,MATCH(C123,PalNames,0)+1,MATCH("ZukanIndexSuffix",PalData_Header,0))</f>
        <v>0</v>
      </c>
      <c r="C123" s="63" t="s">
        <v>51</v>
      </c>
      <c r="D123" s="64">
        <f t="array" ref="D123">IFERROR(INDEX(PalData,MATCH(C123,PalNames,0)+1,MATCH("Image",PalData_Header,0)),)</f>
        <v>0</v>
      </c>
      <c r="E123" s="65" t="str">
        <f ca="1">IFERROR(__xludf.DUMMYFUNCTION("SPLIT(VLOOKUP($C123,PalData!$A$2:$BU$139,13,0),""EPalElementType::"",0,1)"),"Dragon")</f>
        <v>Dragon</v>
      </c>
      <c r="F123" s="65" t="str">
        <f ca="1">IFERROR(__xludf.DUMMYFUNCTION("if(SPLIT(VLOOKUP($C123,PalData!$A$2:$BU$139,14,0),""EPalElementType::"",0,1)=""None"","""",SPLIT(VLOOKUP($C123,PalData!$A$2:$BU$139,14,0),""EPalElementType::"",0,1))"),"Dark")</f>
        <v>Dark</v>
      </c>
      <c r="G123" s="66" t="str">
        <f>IF(VLOOKUP($C123,PalData!$A$2:$BU$139,48,0),"🌜","")</f>
        <v>🌜</v>
      </c>
      <c r="H123" s="67">
        <f>VLOOKUP($C123,PalData!$A$2:$BU$139,55,0)</f>
        <v>0</v>
      </c>
      <c r="I123" s="67">
        <f>VLOOKUP($C123,PalData!$A$2:$BU$139,56,0)</f>
        <v>0</v>
      </c>
      <c r="J123" s="67">
        <f>VLOOKUP($C123,PalData!$A$2:$BU$139,57,0)</f>
        <v>0</v>
      </c>
      <c r="K123" s="67">
        <f>VLOOKUP($C123,PalData!$A$2:$BU$139,58,0)</f>
        <v>0</v>
      </c>
      <c r="L123" s="67">
        <f>VLOOKUP($C123,PalData!$A$2:$BU$139,59,0)</f>
        <v>1</v>
      </c>
      <c r="M123" s="67">
        <f>VLOOKUP($C123,PalData!$A$2:$BU$139,60,0)</f>
        <v>0</v>
      </c>
      <c r="N123" s="67">
        <f>VLOOKUP($C123,PalData!$A$2:$BU$139,61,0)</f>
        <v>0</v>
      </c>
      <c r="O123" s="67">
        <f>VLOOKUP($C123,PalData!$A$2:$BU$139,62,0)</f>
        <v>4</v>
      </c>
      <c r="P123" s="67">
        <f>VLOOKUP($C123,PalData!$A$2:$BU$139,64,0)</f>
        <v>0</v>
      </c>
      <c r="Q123" s="67">
        <f>VLOOKUP($C123,PalData!$A$2:$BU$139,65,0)</f>
        <v>0</v>
      </c>
      <c r="R123" s="67">
        <f>VLOOKUP($C123,PalData!$A$2:$BU$139,66,0)</f>
        <v>0</v>
      </c>
      <c r="S123" s="67">
        <f>VLOOKUP($C123,PalData!$A$2:$BU$139,67,0)</f>
        <v>0</v>
      </c>
      <c r="T123" s="68">
        <f>VLOOKUP($C123,PalData!$A$2:$BU$139,43,0)</f>
        <v>9</v>
      </c>
      <c r="U123" s="66">
        <f>VLOOKUP($C123,PalData!$A$2:$BU$139,54,0)</f>
        <v>150</v>
      </c>
      <c r="V123" s="69">
        <f>VLOOKUP($C123,PalData!$A$2:$BU$139,19,0)</f>
        <v>100</v>
      </c>
      <c r="W123" s="69">
        <f>VLOOKUP($C123,PalData!$A$2:$BU$139,20,0)</f>
        <v>100</v>
      </c>
      <c r="X123" s="69">
        <f>VLOOKUP($C123,PalData!$A$2:$BU$139,21,0)</f>
        <v>125</v>
      </c>
      <c r="Y123" s="69">
        <f>VLOOKUP($C123,PalData!$A$2:$BU$139,22,0)</f>
        <v>125</v>
      </c>
      <c r="Z123" s="70">
        <f>VLOOKUP($C123,PalData!$A$2:$BU$139,28,0)</f>
        <v>8200</v>
      </c>
      <c r="AA123" s="71">
        <f t="array" ref="AA123">INDEX(PalData,MATCH(C123,PalNames,0)+1,MATCH("Stamina",PalData_Header,0))</f>
        <v>300</v>
      </c>
      <c r="AB123" s="71">
        <f>VLOOKUP($C123,PalData!$A$2:$BU$139,32,0)</f>
        <v>150</v>
      </c>
      <c r="AC123" s="71">
        <f>VLOOKUP($C123,PalData!$A$2:$BU$139,33,0)</f>
        <v>600</v>
      </c>
      <c r="AD123" s="71">
        <f t="array" ref="AD123">INDEX(PalData,MATCH(C123,PalNames,0)+1,MATCH("RideSprintSpeed",PalData_Header,0))</f>
        <v>800</v>
      </c>
      <c r="AE123" s="71">
        <f t="array" ref="AE123">IF(R123&gt;0, INDEX(PalData,MATCH(C123,PalNames,0)+1,MATCH("TransportSpeed",PalData_Header,0)),)</f>
        <v>0</v>
      </c>
      <c r="AF123" s="76">
        <f>VLOOKUP($C123,PalData!$A$2:$BU$139,26,0)</f>
        <v>1</v>
      </c>
      <c r="AG123" s="73">
        <f t="array" ref="AG123">INDEX(PalData,MATCH(C123,PalNames,0)+1,MATCH("MaleProbability",PalData_Header,0))</f>
        <v>50</v>
      </c>
    </row>
    <row r="124" spans="1:33" ht="26.25" customHeight="1" x14ac:dyDescent="0.2">
      <c r="A124" s="74">
        <f>VLOOKUP($C124,PalData!$A$2:$BU$139,9,0)</f>
        <v>99</v>
      </c>
      <c r="B124" s="75">
        <f t="array" ref="B124">INDEX(PalData,MATCH(C124,PalNames,0)+1,MATCH("ZukanIndexSuffix",PalData_Header,0))</f>
        <v>0</v>
      </c>
      <c r="C124" s="63" t="s">
        <v>6</v>
      </c>
      <c r="D124" s="64">
        <f t="array" ref="D124">IFERROR(INDEX(PalData,MATCH(C124,PalNames,0)+1,MATCH("Image",PalData_Header,0)),)</f>
        <v>0</v>
      </c>
      <c r="E124" s="65" t="str">
        <f ca="1">IFERROR(__xludf.DUMMYFUNCTION("SPLIT(VLOOKUP($C124,PalData!$A$2:$BU$139,13,0),""EPalElementType::"",0,1)"),"Dark")</f>
        <v>Dark</v>
      </c>
      <c r="F124" s="65" t="str">
        <f ca="1">IFERROR(__xludf.DUMMYFUNCTION("if(SPLIT(VLOOKUP($C124,PalData!$A$2:$BU$139,14,0),""EPalElementType::"",0,1)=""None"","""",SPLIT(VLOOKUP($C124,PalData!$A$2:$BU$139,14,0),""EPalElementType::"",0,1))"),"Earth")</f>
        <v>Earth</v>
      </c>
      <c r="G124" s="66" t="str">
        <f>IF(VLOOKUP($C124,PalData!$A$2:$BU$139,48,0),"🌜","")</f>
        <v>🌜</v>
      </c>
      <c r="H124" s="67">
        <f>VLOOKUP($C124,PalData!$A$2:$BU$139,55,0)</f>
        <v>0</v>
      </c>
      <c r="I124" s="67">
        <f>VLOOKUP($C124,PalData!$A$2:$BU$139,56,0)</f>
        <v>0</v>
      </c>
      <c r="J124" s="67">
        <f>VLOOKUP($C124,PalData!$A$2:$BU$139,57,0)</f>
        <v>0</v>
      </c>
      <c r="K124" s="67">
        <f>VLOOKUP($C124,PalData!$A$2:$BU$139,58,0)</f>
        <v>0</v>
      </c>
      <c r="L124" s="67">
        <f>VLOOKUP($C124,PalData!$A$2:$BU$139,59,0)</f>
        <v>0</v>
      </c>
      <c r="M124" s="67">
        <f>VLOOKUP($C124,PalData!$A$2:$BU$139,60,0)</f>
        <v>0</v>
      </c>
      <c r="N124" s="67">
        <f>VLOOKUP($C124,PalData!$A$2:$BU$139,61,0)</f>
        <v>2</v>
      </c>
      <c r="O124" s="67">
        <f>VLOOKUP($C124,PalData!$A$2:$BU$139,62,0)</f>
        <v>3</v>
      </c>
      <c r="P124" s="67">
        <f>VLOOKUP($C124,PalData!$A$2:$BU$139,64,0)</f>
        <v>0</v>
      </c>
      <c r="Q124" s="67">
        <f>VLOOKUP($C124,PalData!$A$2:$BU$139,65,0)</f>
        <v>0</v>
      </c>
      <c r="R124" s="67">
        <f>VLOOKUP($C124,PalData!$A$2:$BU$139,66,0)</f>
        <v>0</v>
      </c>
      <c r="S124" s="67">
        <f>VLOOKUP($C124,PalData!$A$2:$BU$139,67,0)</f>
        <v>0</v>
      </c>
      <c r="T124" s="68">
        <f>VLOOKUP($C124,PalData!$A$2:$BU$139,43,0)</f>
        <v>7</v>
      </c>
      <c r="U124" s="66">
        <f>VLOOKUP($C124,PalData!$A$2:$BU$139,54,0)</f>
        <v>260</v>
      </c>
      <c r="V124" s="69">
        <f>VLOOKUP($C124,PalData!$A$2:$BU$139,19,0)</f>
        <v>100</v>
      </c>
      <c r="W124" s="69">
        <f>VLOOKUP($C124,PalData!$A$2:$BU$139,20,0)</f>
        <v>100</v>
      </c>
      <c r="X124" s="69">
        <f>VLOOKUP($C124,PalData!$A$2:$BU$139,21,0)</f>
        <v>100</v>
      </c>
      <c r="Y124" s="69">
        <f>VLOOKUP($C124,PalData!$A$2:$BU$139,22,0)</f>
        <v>130</v>
      </c>
      <c r="Z124" s="70">
        <f>VLOOKUP($C124,PalData!$A$2:$BU$139,28,0)</f>
        <v>7050</v>
      </c>
      <c r="AA124" s="71">
        <f t="array" ref="AA124">INDEX(PalData,MATCH(C124,PalNames,0)+1,MATCH("Stamina",PalData_Header,0))</f>
        <v>100</v>
      </c>
      <c r="AB124" s="71">
        <f>VLOOKUP($C124,PalData!$A$2:$BU$139,32,0)</f>
        <v>200</v>
      </c>
      <c r="AC124" s="71">
        <f>VLOOKUP($C124,PalData!$A$2:$BU$139,33,0)</f>
        <v>1000</v>
      </c>
      <c r="AD124" s="71">
        <f t="array" ref="AD124">INDEX(PalData,MATCH(C124,PalNames,0)+1,MATCH("RideSprintSpeed",PalData_Header,0))</f>
        <v>1200</v>
      </c>
      <c r="AE124" s="71">
        <f t="array" ref="AE124">IF(R124&gt;0, INDEX(PalData,MATCH(C124,PalNames,0)+1,MATCH("TransportSpeed",PalData_Header,0)),)</f>
        <v>0</v>
      </c>
      <c r="AF124" s="76">
        <f>VLOOKUP($C124,PalData!$A$2:$BU$139,26,0)</f>
        <v>1</v>
      </c>
      <c r="AG124" s="73">
        <f t="array" ref="AG124">INDEX(PalData,MATCH(C124,PalNames,0)+1,MATCH("MaleProbability",PalData_Header,0))</f>
        <v>50</v>
      </c>
    </row>
    <row r="125" spans="1:33" ht="26.25" customHeight="1" x14ac:dyDescent="0.2">
      <c r="A125" s="74">
        <f>VLOOKUP($C125,PalData!$A$2:$BU$139,9,0)</f>
        <v>100</v>
      </c>
      <c r="B125" s="75">
        <f t="array" ref="B125">INDEX(PalData,MATCH(C125,PalNames,0)+1,MATCH("ZukanIndexSuffix",PalData_Header,0))</f>
        <v>0</v>
      </c>
      <c r="C125" s="63" t="s">
        <v>64</v>
      </c>
      <c r="D125" s="64">
        <f t="array" ref="D125">IFERROR(INDEX(PalData,MATCH(C125,PalNames,0)+1,MATCH("Image",PalData_Header,0)),)</f>
        <v>0</v>
      </c>
      <c r="E125" s="65" t="str">
        <f ca="1">IFERROR(__xludf.DUMMYFUNCTION("SPLIT(VLOOKUP($C125,PalData!$A$2:$BU$139,13,0),""EPalElementType::"",0,1)"),"Earth")</f>
        <v>Earth</v>
      </c>
      <c r="F125" s="65" t="str">
        <f ca="1">IFERROR(__xludf.DUMMYFUNCTION("if(SPLIT(VLOOKUP($C125,PalData!$A$2:$BU$139,14,0),""EPalElementType::"",0,1)=""None"","""",SPLIT(VLOOKUP($C125,PalData!$A$2:$BU$139,14,0),""EPalElementType::"",0,1))"),"")</f>
        <v/>
      </c>
      <c r="G125" s="66" t="str">
        <f>IF(VLOOKUP($C125,PalData!$A$2:$BU$139,48,0),"🌜","")</f>
        <v/>
      </c>
      <c r="H125" s="67">
        <f>VLOOKUP($C125,PalData!$A$2:$BU$139,55,0)</f>
        <v>0</v>
      </c>
      <c r="I125" s="67">
        <f>VLOOKUP($C125,PalData!$A$2:$BU$139,56,0)</f>
        <v>0</v>
      </c>
      <c r="J125" s="67">
        <f>VLOOKUP($C125,PalData!$A$2:$BU$139,57,0)</f>
        <v>0</v>
      </c>
      <c r="K125" s="67">
        <f>VLOOKUP($C125,PalData!$A$2:$BU$139,58,0)</f>
        <v>0</v>
      </c>
      <c r="L125" s="67">
        <f>VLOOKUP($C125,PalData!$A$2:$BU$139,59,0)</f>
        <v>4</v>
      </c>
      <c r="M125" s="67">
        <f>VLOOKUP($C125,PalData!$A$2:$BU$139,60,0)</f>
        <v>0</v>
      </c>
      <c r="N125" s="67">
        <f>VLOOKUP($C125,PalData!$A$2:$BU$139,61,0)</f>
        <v>0</v>
      </c>
      <c r="O125" s="67">
        <f>VLOOKUP($C125,PalData!$A$2:$BU$139,62,0)</f>
        <v>3</v>
      </c>
      <c r="P125" s="67">
        <f>VLOOKUP($C125,PalData!$A$2:$BU$139,64,0)</f>
        <v>0</v>
      </c>
      <c r="Q125" s="67">
        <f>VLOOKUP($C125,PalData!$A$2:$BU$139,65,0)</f>
        <v>0</v>
      </c>
      <c r="R125" s="67">
        <f>VLOOKUP($C125,PalData!$A$2:$BU$139,66,0)</f>
        <v>2</v>
      </c>
      <c r="S125" s="67">
        <f>VLOOKUP($C125,PalData!$A$2:$BU$139,67,0)</f>
        <v>0</v>
      </c>
      <c r="T125" s="68">
        <f>VLOOKUP($C125,PalData!$A$2:$BU$139,43,0)</f>
        <v>6</v>
      </c>
      <c r="U125" s="66">
        <f>VLOOKUP($C125,PalData!$A$2:$BU$139,54,0)</f>
        <v>570</v>
      </c>
      <c r="V125" s="69">
        <f>VLOOKUP($C125,PalData!$A$2:$BU$139,19,0)</f>
        <v>120</v>
      </c>
      <c r="W125" s="69">
        <f>VLOOKUP($C125,PalData!$A$2:$BU$139,20,0)</f>
        <v>130</v>
      </c>
      <c r="X125" s="69">
        <f>VLOOKUP($C125,PalData!$A$2:$BU$139,21,0)</f>
        <v>130</v>
      </c>
      <c r="Y125" s="69">
        <f>VLOOKUP($C125,PalData!$A$2:$BU$139,22,0)</f>
        <v>100</v>
      </c>
      <c r="Z125" s="70">
        <f>VLOOKUP($C125,PalData!$A$2:$BU$139,28,0)</f>
        <v>4960</v>
      </c>
      <c r="AA125" s="71">
        <f t="array" ref="AA125">INDEX(PalData,MATCH(C125,PalNames,0)+1,MATCH("Stamina",PalData_Header,0))</f>
        <v>100</v>
      </c>
      <c r="AB125" s="71">
        <f>VLOOKUP($C125,PalData!$A$2:$BU$139,32,0)</f>
        <v>160</v>
      </c>
      <c r="AC125" s="71">
        <f>VLOOKUP($C125,PalData!$A$2:$BU$139,33,0)</f>
        <v>800</v>
      </c>
      <c r="AD125" s="71">
        <f t="array" ref="AD125">INDEX(PalData,MATCH(C125,PalNames,0)+1,MATCH("RideSprintSpeed",PalData_Header,0))</f>
        <v>1000</v>
      </c>
      <c r="AE125" s="71">
        <f t="array" ref="AE125">IF(R125&gt;0, INDEX(PalData,MATCH(C125,PalNames,0)+1,MATCH("TransportSpeed",PalData_Header,0)),)</f>
        <v>480</v>
      </c>
      <c r="AF125" s="76">
        <f>VLOOKUP($C125,PalData!$A$2:$BU$139,26,0)</f>
        <v>1</v>
      </c>
      <c r="AG125" s="73">
        <f t="array" ref="AG125">INDEX(PalData,MATCH(C125,PalNames,0)+1,MATCH("MaleProbability",PalData_Header,0))</f>
        <v>50</v>
      </c>
    </row>
    <row r="126" spans="1:33" ht="26.25" customHeight="1" x14ac:dyDescent="0.2">
      <c r="A126" s="74">
        <f>VLOOKUP($C126,PalData!$A$2:$BU$139,9,0)</f>
        <v>101</v>
      </c>
      <c r="B126" s="75">
        <f t="array" ref="B126">INDEX(PalData,MATCH(C126,PalNames,0)+1,MATCH("ZukanIndexSuffix",PalData_Header,0))</f>
        <v>0</v>
      </c>
      <c r="C126" s="63" t="s">
        <v>57</v>
      </c>
      <c r="D126" s="64">
        <f t="array" ref="D126">IFERROR(INDEX(PalData,MATCH(C126,PalNames,0)+1,MATCH("Image",PalData_Header,0)),)</f>
        <v>0</v>
      </c>
      <c r="E126" s="65" t="str">
        <f ca="1">IFERROR(__xludf.DUMMYFUNCTION("SPLIT(VLOOKUP($C126,PalData!$A$2:$BU$139,13,0),""EPalElementType::"",0,1)"),"Dragon")</f>
        <v>Dragon</v>
      </c>
      <c r="F126" s="65" t="str">
        <f ca="1">IFERROR(__xludf.DUMMYFUNCTION("if(SPLIT(VLOOKUP($C126,PalData!$A$2:$BU$139,14,0),""EPalElementType::"",0,1)=""None"","""",SPLIT(VLOOKUP($C126,PalData!$A$2:$BU$139,14,0),""EPalElementType::"",0,1))"),"Water")</f>
        <v>Water</v>
      </c>
      <c r="G126" s="66" t="str">
        <f>IF(VLOOKUP($C126,PalData!$A$2:$BU$139,48,0),"🌜","")</f>
        <v/>
      </c>
      <c r="H126" s="67">
        <f>VLOOKUP($C126,PalData!$A$2:$BU$139,55,0)</f>
        <v>0</v>
      </c>
      <c r="I126" s="67">
        <f>VLOOKUP($C126,PalData!$A$2:$BU$139,56,0)</f>
        <v>4</v>
      </c>
      <c r="J126" s="67">
        <f>VLOOKUP($C126,PalData!$A$2:$BU$139,57,0)</f>
        <v>0</v>
      </c>
      <c r="K126" s="67">
        <f>VLOOKUP($C126,PalData!$A$2:$BU$139,58,0)</f>
        <v>0</v>
      </c>
      <c r="L126" s="67">
        <f>VLOOKUP($C126,PalData!$A$2:$BU$139,59,0)</f>
        <v>0</v>
      </c>
      <c r="M126" s="67">
        <f>VLOOKUP($C126,PalData!$A$2:$BU$139,60,0)</f>
        <v>0</v>
      </c>
      <c r="N126" s="67">
        <f>VLOOKUP($C126,PalData!$A$2:$BU$139,61,0)</f>
        <v>0</v>
      </c>
      <c r="O126" s="67">
        <f>VLOOKUP($C126,PalData!$A$2:$BU$139,62,0)</f>
        <v>0</v>
      </c>
      <c r="P126" s="67">
        <f>VLOOKUP($C126,PalData!$A$2:$BU$139,64,0)</f>
        <v>0</v>
      </c>
      <c r="Q126" s="67">
        <f>VLOOKUP($C126,PalData!$A$2:$BU$139,65,0)</f>
        <v>0</v>
      </c>
      <c r="R126" s="67">
        <f>VLOOKUP($C126,PalData!$A$2:$BU$139,66,0)</f>
        <v>0</v>
      </c>
      <c r="S126" s="67">
        <f>VLOOKUP($C126,PalData!$A$2:$BU$139,67,0)</f>
        <v>0</v>
      </c>
      <c r="T126" s="68">
        <f>VLOOKUP($C126,PalData!$A$2:$BU$139,43,0)</f>
        <v>7</v>
      </c>
      <c r="U126" s="66">
        <f>VLOOKUP($C126,PalData!$A$2:$BU$139,54,0)</f>
        <v>310</v>
      </c>
      <c r="V126" s="69">
        <f>VLOOKUP($C126,PalData!$A$2:$BU$139,19,0)</f>
        <v>130</v>
      </c>
      <c r="W126" s="69">
        <f>VLOOKUP($C126,PalData!$A$2:$BU$139,20,0)</f>
        <v>150</v>
      </c>
      <c r="X126" s="69">
        <f>VLOOKUP($C126,PalData!$A$2:$BU$139,21,0)</f>
        <v>120</v>
      </c>
      <c r="Y126" s="69">
        <f>VLOOKUP($C126,PalData!$A$2:$BU$139,22,0)</f>
        <v>100</v>
      </c>
      <c r="Z126" s="70">
        <f>VLOOKUP($C126,PalData!$A$2:$BU$139,28,0)</f>
        <v>9320</v>
      </c>
      <c r="AA126" s="71">
        <f t="array" ref="AA126">INDEX(PalData,MATCH(C126,PalNames,0)+1,MATCH("Stamina",PalData_Header,0))</f>
        <v>100</v>
      </c>
      <c r="AB126" s="71">
        <f>VLOOKUP($C126,PalData!$A$2:$BU$139,32,0)</f>
        <v>175</v>
      </c>
      <c r="AC126" s="71">
        <f>VLOOKUP($C126,PalData!$A$2:$BU$139,33,0)</f>
        <v>525</v>
      </c>
      <c r="AD126" s="71">
        <f t="array" ref="AD126">INDEX(PalData,MATCH(C126,PalNames,0)+1,MATCH("RideSprintSpeed",PalData_Header,0))</f>
        <v>700</v>
      </c>
      <c r="AE126" s="71">
        <f t="array" ref="AE126">IF(R126&gt;0, INDEX(PalData,MATCH(C126,PalNames,0)+1,MATCH("TransportSpeed",PalData_Header,0)),)</f>
        <v>0</v>
      </c>
      <c r="AF126" s="76">
        <f>VLOOKUP($C126,PalData!$A$2:$BU$139,26,0)</f>
        <v>1</v>
      </c>
      <c r="AG126" s="73">
        <f t="array" ref="AG126">INDEX(PalData,MATCH(C126,PalNames,0)+1,MATCH("MaleProbability",PalData_Header,0))</f>
        <v>50</v>
      </c>
    </row>
    <row r="127" spans="1:33" ht="26.25" customHeight="1" x14ac:dyDescent="0.2">
      <c r="A127" s="74">
        <f>VLOOKUP($C127,PalData!$A$2:$BU$139,9,0)</f>
        <v>101</v>
      </c>
      <c r="B127" s="75" t="str">
        <f t="array" ref="B127">INDEX(PalData,MATCH(C127,PalNames,0)+1,MATCH("ZukanIndexSuffix",PalData_Header,0))</f>
        <v>B</v>
      </c>
      <c r="C127" s="63" t="s">
        <v>14</v>
      </c>
      <c r="D127" s="64">
        <f t="array" ref="D127">IFERROR(INDEX(PalData,MATCH(C127,PalNames,0)+1,MATCH("Image",PalData_Header,0)),)</f>
        <v>0</v>
      </c>
      <c r="E127" s="65" t="str">
        <f ca="1">IFERROR(__xludf.DUMMYFUNCTION("SPLIT(VLOOKUP($C127,PalData!$A$2:$BU$139,13,0),""EPalElementType::"",0,1)"),"Dragon")</f>
        <v>Dragon</v>
      </c>
      <c r="F127" s="65" t="str">
        <f ca="1">IFERROR(__xludf.DUMMYFUNCTION("if(SPLIT(VLOOKUP($C127,PalData!$A$2:$BU$139,14,0),""EPalElementType::"",0,1)=""None"","""",SPLIT(VLOOKUP($C127,PalData!$A$2:$BU$139,14,0),""EPalElementType::"",0,1))"),"Fire")</f>
        <v>Fire</v>
      </c>
      <c r="G127" s="66" t="str">
        <f>IF(VLOOKUP($C127,PalData!$A$2:$BU$139,48,0),"🌜","")</f>
        <v/>
      </c>
      <c r="H127" s="67">
        <f>VLOOKUP($C127,PalData!$A$2:$BU$139,55,0)</f>
        <v>4</v>
      </c>
      <c r="I127" s="67">
        <f>VLOOKUP($C127,PalData!$A$2:$BU$139,56,0)</f>
        <v>0</v>
      </c>
      <c r="J127" s="67">
        <f>VLOOKUP($C127,PalData!$A$2:$BU$139,57,0)</f>
        <v>0</v>
      </c>
      <c r="K127" s="67">
        <f>VLOOKUP($C127,PalData!$A$2:$BU$139,58,0)</f>
        <v>0</v>
      </c>
      <c r="L127" s="67">
        <f>VLOOKUP($C127,PalData!$A$2:$BU$139,59,0)</f>
        <v>0</v>
      </c>
      <c r="M127" s="67">
        <f>VLOOKUP($C127,PalData!$A$2:$BU$139,60,0)</f>
        <v>0</v>
      </c>
      <c r="N127" s="67">
        <f>VLOOKUP($C127,PalData!$A$2:$BU$139,61,0)</f>
        <v>0</v>
      </c>
      <c r="O127" s="67">
        <f>VLOOKUP($C127,PalData!$A$2:$BU$139,62,0)</f>
        <v>0</v>
      </c>
      <c r="P127" s="67">
        <f>VLOOKUP($C127,PalData!$A$2:$BU$139,64,0)</f>
        <v>0</v>
      </c>
      <c r="Q127" s="67">
        <f>VLOOKUP($C127,PalData!$A$2:$BU$139,65,0)</f>
        <v>0</v>
      </c>
      <c r="R127" s="67">
        <f>VLOOKUP($C127,PalData!$A$2:$BU$139,66,0)</f>
        <v>0</v>
      </c>
      <c r="S127" s="67">
        <f>VLOOKUP($C127,PalData!$A$2:$BU$139,67,0)</f>
        <v>0</v>
      </c>
      <c r="T127" s="68">
        <f>VLOOKUP($C127,PalData!$A$2:$BU$139,43,0)</f>
        <v>7</v>
      </c>
      <c r="U127" s="66">
        <f>VLOOKUP($C127,PalData!$A$2:$BU$139,54,0)</f>
        <v>315</v>
      </c>
      <c r="V127" s="69">
        <f>VLOOKUP($C127,PalData!$A$2:$BU$139,19,0)</f>
        <v>130</v>
      </c>
      <c r="W127" s="69">
        <f>VLOOKUP($C127,PalData!$A$2:$BU$139,20,0)</f>
        <v>150</v>
      </c>
      <c r="X127" s="69">
        <f>VLOOKUP($C127,PalData!$A$2:$BU$139,21,0)</f>
        <v>130</v>
      </c>
      <c r="Y127" s="69">
        <f>VLOOKUP($C127,PalData!$A$2:$BU$139,22,0)</f>
        <v>100</v>
      </c>
      <c r="Z127" s="70">
        <f>VLOOKUP($C127,PalData!$A$2:$BU$139,28,0)</f>
        <v>9500</v>
      </c>
      <c r="AA127" s="71">
        <f t="array" ref="AA127">INDEX(PalData,MATCH(C127,PalNames,0)+1,MATCH("Stamina",PalData_Header,0))</f>
        <v>100</v>
      </c>
      <c r="AB127" s="71">
        <f>VLOOKUP($C127,PalData!$A$2:$BU$139,32,0)</f>
        <v>175</v>
      </c>
      <c r="AC127" s="71">
        <f>VLOOKUP($C127,PalData!$A$2:$BU$139,33,0)</f>
        <v>525</v>
      </c>
      <c r="AD127" s="71">
        <f t="array" ref="AD127">INDEX(PalData,MATCH(C127,PalNames,0)+1,MATCH("RideSprintSpeed",PalData_Header,0))</f>
        <v>700</v>
      </c>
      <c r="AE127" s="71">
        <f t="array" ref="AE127">IF(R127&gt;0, INDEX(PalData,MATCH(C127,PalNames,0)+1,MATCH("TransportSpeed",PalData_Header,0)),)</f>
        <v>0</v>
      </c>
      <c r="AF127" s="76">
        <f>VLOOKUP($C127,PalData!$A$2:$BU$139,26,0)</f>
        <v>1</v>
      </c>
      <c r="AG127" s="73">
        <f t="array" ref="AG127">INDEX(PalData,MATCH(C127,PalNames,0)+1,MATCH("MaleProbability",PalData_Header,0))</f>
        <v>50</v>
      </c>
    </row>
    <row r="128" spans="1:33" ht="26.25" customHeight="1" x14ac:dyDescent="0.2">
      <c r="A128" s="74">
        <f>VLOOKUP($C128,PalData!$A$2:$BU$139,9,0)</f>
        <v>102</v>
      </c>
      <c r="B128" s="75">
        <f t="array" ref="B128">INDEX(PalData,MATCH(C128,PalNames,0)+1,MATCH("ZukanIndexSuffix",PalData_Header,0))</f>
        <v>0</v>
      </c>
      <c r="C128" s="63" t="s">
        <v>54</v>
      </c>
      <c r="D128" s="64">
        <f t="array" ref="D128">IFERROR(INDEX(PalData,MATCH(C128,PalNames,0)+1,MATCH("Image",PalData_Header,0)),)</f>
        <v>0</v>
      </c>
      <c r="E128" s="65" t="str">
        <f ca="1">IFERROR(__xludf.DUMMYFUNCTION("SPLIT(VLOOKUP($C128,PalData!$A$2:$BU$139,13,0),""EPalElementType::"",0,1)"),"Fire")</f>
        <v>Fire</v>
      </c>
      <c r="F128" s="65" t="str">
        <f ca="1">IFERROR(__xludf.DUMMYFUNCTION("if(SPLIT(VLOOKUP($C128,PalData!$A$2:$BU$139,14,0),""EPalElementType::"",0,1)=""None"","""",SPLIT(VLOOKUP($C128,PalData!$A$2:$BU$139,14,0),""EPalElementType::"",0,1))"),"")</f>
        <v/>
      </c>
      <c r="G128" s="66" t="str">
        <f>IF(VLOOKUP($C128,PalData!$A$2:$BU$139,48,0),"🌜","")</f>
        <v/>
      </c>
      <c r="H128" s="67">
        <f>VLOOKUP($C128,PalData!$A$2:$BU$139,55,0)</f>
        <v>3</v>
      </c>
      <c r="I128" s="67">
        <f>VLOOKUP($C128,PalData!$A$2:$BU$139,56,0)</f>
        <v>0</v>
      </c>
      <c r="J128" s="67">
        <f>VLOOKUP($C128,PalData!$A$2:$BU$139,57,0)</f>
        <v>0</v>
      </c>
      <c r="K128" s="67">
        <f>VLOOKUP($C128,PalData!$A$2:$BU$139,58,0)</f>
        <v>0</v>
      </c>
      <c r="L128" s="67">
        <f>VLOOKUP($C128,PalData!$A$2:$BU$139,59,0)</f>
        <v>0</v>
      </c>
      <c r="M128" s="67">
        <f>VLOOKUP($C128,PalData!$A$2:$BU$139,60,0)</f>
        <v>0</v>
      </c>
      <c r="N128" s="67">
        <f>VLOOKUP($C128,PalData!$A$2:$BU$139,61,0)</f>
        <v>0</v>
      </c>
      <c r="O128" s="67">
        <f>VLOOKUP($C128,PalData!$A$2:$BU$139,62,0)</f>
        <v>0</v>
      </c>
      <c r="P128" s="67">
        <f>VLOOKUP($C128,PalData!$A$2:$BU$139,64,0)</f>
        <v>0</v>
      </c>
      <c r="Q128" s="67">
        <f>VLOOKUP($C128,PalData!$A$2:$BU$139,65,0)</f>
        <v>0</v>
      </c>
      <c r="R128" s="67">
        <f>VLOOKUP($C128,PalData!$A$2:$BU$139,66,0)</f>
        <v>0</v>
      </c>
      <c r="S128" s="67">
        <f>VLOOKUP($C128,PalData!$A$2:$BU$139,67,0)</f>
        <v>0</v>
      </c>
      <c r="T128" s="68">
        <f>VLOOKUP($C128,PalData!$A$2:$BU$139,43,0)</f>
        <v>8</v>
      </c>
      <c r="U128" s="66">
        <f>VLOOKUP($C128,PalData!$A$2:$BU$139,54,0)</f>
        <v>50</v>
      </c>
      <c r="V128" s="69">
        <f>VLOOKUP($C128,PalData!$A$2:$BU$139,19,0)</f>
        <v>120</v>
      </c>
      <c r="W128" s="69">
        <f>VLOOKUP($C128,PalData!$A$2:$BU$139,20,0)</f>
        <v>100</v>
      </c>
      <c r="X128" s="69">
        <f>VLOOKUP($C128,PalData!$A$2:$BU$139,21,0)</f>
        <v>105</v>
      </c>
      <c r="Y128" s="69">
        <f>VLOOKUP($C128,PalData!$A$2:$BU$139,22,0)</f>
        <v>105</v>
      </c>
      <c r="Z128" s="70">
        <f>VLOOKUP($C128,PalData!$A$2:$BU$139,28,0)</f>
        <v>9840</v>
      </c>
      <c r="AA128" s="71">
        <f t="array" ref="AA128">INDEX(PalData,MATCH(C128,PalNames,0)+1,MATCH("Stamina",PalData_Header,0))</f>
        <v>350</v>
      </c>
      <c r="AB128" s="71">
        <f>VLOOKUP($C128,PalData!$A$2:$BU$139,32,0)</f>
        <v>200</v>
      </c>
      <c r="AC128" s="71">
        <f>VLOOKUP($C128,PalData!$A$2:$BU$139,33,0)</f>
        <v>850</v>
      </c>
      <c r="AD128" s="71">
        <f t="array" ref="AD128">INDEX(PalData,MATCH(C128,PalNames,0)+1,MATCH("RideSprintSpeed",PalData_Header,0))</f>
        <v>1100</v>
      </c>
      <c r="AE128" s="71">
        <f t="array" ref="AE128">IF(R128&gt;0, INDEX(PalData,MATCH(C128,PalNames,0)+1,MATCH("TransportSpeed",PalData_Header,0)),)</f>
        <v>0</v>
      </c>
      <c r="AF128" s="76">
        <f>VLOOKUP($C128,PalData!$A$2:$BU$139,26,0)</f>
        <v>1</v>
      </c>
      <c r="AG128" s="73">
        <f t="array" ref="AG128">INDEX(PalData,MATCH(C128,PalNames,0)+1,MATCH("MaleProbability",PalData_Header,0))</f>
        <v>50</v>
      </c>
    </row>
    <row r="129" spans="1:33" ht="26.25" customHeight="1" x14ac:dyDescent="0.2">
      <c r="A129" s="74">
        <f>VLOOKUP($C129,PalData!$A$2:$BU$139,9,0)</f>
        <v>102</v>
      </c>
      <c r="B129" s="75" t="str">
        <f t="array" ref="B129">INDEX(PalData,MATCH(C129,PalNames,0)+1,MATCH("ZukanIndexSuffix",PalData_Header,0))</f>
        <v>B</v>
      </c>
      <c r="C129" s="63" t="s">
        <v>42</v>
      </c>
      <c r="D129" s="64">
        <f t="array" ref="D129">IFERROR(INDEX(PalData,MATCH(C129,PalNames,0)+1,MATCH("Image",PalData_Header,0)),)</f>
        <v>0</v>
      </c>
      <c r="E129" s="65" t="str">
        <f ca="1">IFERROR(__xludf.DUMMYFUNCTION("SPLIT(VLOOKUP($C129,PalData!$A$2:$BU$139,13,0),""EPalElementType::"",0,1)"),"Water")</f>
        <v>Water</v>
      </c>
      <c r="F129" s="65" t="str">
        <f ca="1">IFERROR(__xludf.DUMMYFUNCTION("if(SPLIT(VLOOKUP($C129,PalData!$A$2:$BU$139,14,0),""EPalElementType::"",0,1)=""None"","""",SPLIT(VLOOKUP($C129,PalData!$A$2:$BU$139,14,0),""EPalElementType::"",0,1))"),"")</f>
        <v/>
      </c>
      <c r="G129" s="66" t="str">
        <f>IF(VLOOKUP($C129,PalData!$A$2:$BU$139,48,0),"🌜","")</f>
        <v/>
      </c>
      <c r="H129" s="67">
        <f>VLOOKUP($C129,PalData!$A$2:$BU$139,55,0)</f>
        <v>0</v>
      </c>
      <c r="I129" s="67">
        <f>VLOOKUP($C129,PalData!$A$2:$BU$139,56,0)</f>
        <v>3</v>
      </c>
      <c r="J129" s="67">
        <f>VLOOKUP($C129,PalData!$A$2:$BU$139,57,0)</f>
        <v>0</v>
      </c>
      <c r="K129" s="67">
        <f>VLOOKUP($C129,PalData!$A$2:$BU$139,58,0)</f>
        <v>0</v>
      </c>
      <c r="L129" s="67">
        <f>VLOOKUP($C129,PalData!$A$2:$BU$139,59,0)</f>
        <v>0</v>
      </c>
      <c r="M129" s="67">
        <f>VLOOKUP($C129,PalData!$A$2:$BU$139,60,0)</f>
        <v>0</v>
      </c>
      <c r="N129" s="67">
        <f>VLOOKUP($C129,PalData!$A$2:$BU$139,61,0)</f>
        <v>0</v>
      </c>
      <c r="O129" s="67">
        <f>VLOOKUP($C129,PalData!$A$2:$BU$139,62,0)</f>
        <v>0</v>
      </c>
      <c r="P129" s="67">
        <f>VLOOKUP($C129,PalData!$A$2:$BU$139,64,0)</f>
        <v>0</v>
      </c>
      <c r="Q129" s="67">
        <f>VLOOKUP($C129,PalData!$A$2:$BU$139,65,0)</f>
        <v>0</v>
      </c>
      <c r="R129" s="67">
        <f>VLOOKUP($C129,PalData!$A$2:$BU$139,66,0)</f>
        <v>0</v>
      </c>
      <c r="S129" s="67">
        <f>VLOOKUP($C129,PalData!$A$2:$BU$139,67,0)</f>
        <v>0</v>
      </c>
      <c r="T129" s="68">
        <f>VLOOKUP($C129,PalData!$A$2:$BU$139,43,0)</f>
        <v>8</v>
      </c>
      <c r="U129" s="66">
        <f>VLOOKUP($C129,PalData!$A$2:$BU$139,54,0)</f>
        <v>30</v>
      </c>
      <c r="V129" s="69">
        <f>VLOOKUP($C129,PalData!$A$2:$BU$139,19,0)</f>
        <v>125</v>
      </c>
      <c r="W129" s="69">
        <f>VLOOKUP($C129,PalData!$A$2:$BU$139,20,0)</f>
        <v>100</v>
      </c>
      <c r="X129" s="69">
        <f>VLOOKUP($C129,PalData!$A$2:$BU$139,21,0)</f>
        <v>105</v>
      </c>
      <c r="Y129" s="69">
        <f>VLOOKUP($C129,PalData!$A$2:$BU$139,22,0)</f>
        <v>105</v>
      </c>
      <c r="Z129" s="70">
        <f>VLOOKUP($C129,PalData!$A$2:$BU$139,28,0)</f>
        <v>10110</v>
      </c>
      <c r="AA129" s="71">
        <f t="array" ref="AA129">INDEX(PalData,MATCH(C129,PalNames,0)+1,MATCH("Stamina",PalData_Header,0))</f>
        <v>350</v>
      </c>
      <c r="AB129" s="71">
        <f>VLOOKUP($C129,PalData!$A$2:$BU$139,32,0)</f>
        <v>200</v>
      </c>
      <c r="AC129" s="71">
        <f>VLOOKUP($C129,PalData!$A$2:$BU$139,33,0)</f>
        <v>850</v>
      </c>
      <c r="AD129" s="71">
        <f t="array" ref="AD129">INDEX(PalData,MATCH(C129,PalNames,0)+1,MATCH("RideSprintSpeed",PalData_Header,0))</f>
        <v>1100</v>
      </c>
      <c r="AE129" s="71">
        <f t="array" ref="AE129">IF(R129&gt;0, INDEX(PalData,MATCH(C129,PalNames,0)+1,MATCH("TransportSpeed",PalData_Header,0)),)</f>
        <v>0</v>
      </c>
      <c r="AF129" s="76">
        <f>VLOOKUP($C129,PalData!$A$2:$BU$139,26,0)</f>
        <v>1</v>
      </c>
      <c r="AG129" s="73">
        <f t="array" ref="AG129">INDEX(PalData,MATCH(C129,PalNames,0)+1,MATCH("MaleProbability",PalData_Header,0))</f>
        <v>50</v>
      </c>
    </row>
    <row r="130" spans="1:33" ht="26.25" customHeight="1" x14ac:dyDescent="0.2">
      <c r="A130" s="74">
        <f>VLOOKUP($C130,PalData!$A$2:$BU$139,9,0)</f>
        <v>103</v>
      </c>
      <c r="B130" s="75">
        <f t="array" ref="B130">INDEX(PalData,MATCH(C130,PalNames,0)+1,MATCH("ZukanIndexSuffix",PalData_Header,0))</f>
        <v>0</v>
      </c>
      <c r="C130" s="63" t="s">
        <v>22</v>
      </c>
      <c r="D130" s="64">
        <f t="array" ref="D130">IFERROR(INDEX(PalData,MATCH(C130,PalNames,0)+1,MATCH("Image",PalData_Header,0)),)</f>
        <v>0</v>
      </c>
      <c r="E130" s="65" t="str">
        <f ca="1">IFERROR(__xludf.DUMMYFUNCTION("SPLIT(VLOOKUP($C130,PalData!$A$2:$BU$139,13,0),""EPalElementType::"",0,1)"),"Electricity")</f>
        <v>Electricity</v>
      </c>
      <c r="F130" s="65" t="str">
        <f ca="1">IFERROR(__xludf.DUMMYFUNCTION("if(SPLIT(VLOOKUP($C130,PalData!$A$2:$BU$139,14,0),""EPalElementType::"",0,1)=""None"","""",SPLIT(VLOOKUP($C130,PalData!$A$2:$BU$139,14,0),""EPalElementType::"",0,1))"),"")</f>
        <v/>
      </c>
      <c r="G130" s="66" t="str">
        <f>IF(VLOOKUP($C130,PalData!$A$2:$BU$139,48,0),"🌜","")</f>
        <v/>
      </c>
      <c r="H130" s="67">
        <f>VLOOKUP($C130,PalData!$A$2:$BU$139,55,0)</f>
        <v>0</v>
      </c>
      <c r="I130" s="67">
        <f>VLOOKUP($C130,PalData!$A$2:$BU$139,56,0)</f>
        <v>0</v>
      </c>
      <c r="J130" s="67">
        <f>VLOOKUP($C130,PalData!$A$2:$BU$139,57,0)</f>
        <v>0</v>
      </c>
      <c r="K130" s="67">
        <f>VLOOKUP($C130,PalData!$A$2:$BU$139,58,0)</f>
        <v>3</v>
      </c>
      <c r="L130" s="67">
        <f>VLOOKUP($C130,PalData!$A$2:$BU$139,59,0)</f>
        <v>2</v>
      </c>
      <c r="M130" s="67">
        <f>VLOOKUP($C130,PalData!$A$2:$BU$139,60,0)</f>
        <v>0</v>
      </c>
      <c r="N130" s="67">
        <f>VLOOKUP($C130,PalData!$A$2:$BU$139,61,0)</f>
        <v>2</v>
      </c>
      <c r="O130" s="67">
        <f>VLOOKUP($C130,PalData!$A$2:$BU$139,62,0)</f>
        <v>0</v>
      </c>
      <c r="P130" s="67">
        <f>VLOOKUP($C130,PalData!$A$2:$BU$139,64,0)</f>
        <v>0</v>
      </c>
      <c r="Q130" s="67">
        <f>VLOOKUP($C130,PalData!$A$2:$BU$139,65,0)</f>
        <v>0</v>
      </c>
      <c r="R130" s="67">
        <f>VLOOKUP($C130,PalData!$A$2:$BU$139,66,0)</f>
        <v>3</v>
      </c>
      <c r="S130" s="67">
        <f>VLOOKUP($C130,PalData!$A$2:$BU$139,67,0)</f>
        <v>0</v>
      </c>
      <c r="T130" s="68">
        <f>VLOOKUP($C130,PalData!$A$2:$BU$139,43,0)</f>
        <v>7</v>
      </c>
      <c r="U130" s="66">
        <f>VLOOKUP($C130,PalData!$A$2:$BU$139,54,0)</f>
        <v>200</v>
      </c>
      <c r="V130" s="69">
        <f>VLOOKUP($C130,PalData!$A$2:$BU$139,19,0)</f>
        <v>105</v>
      </c>
      <c r="W130" s="69">
        <f>VLOOKUP($C130,PalData!$A$2:$BU$139,20,0)</f>
        <v>120</v>
      </c>
      <c r="X130" s="69">
        <f>VLOOKUP($C130,PalData!$A$2:$BU$139,21,0)</f>
        <v>100</v>
      </c>
      <c r="Y130" s="69">
        <f>VLOOKUP($C130,PalData!$A$2:$BU$139,22,0)</f>
        <v>100</v>
      </c>
      <c r="Z130" s="70">
        <f>VLOOKUP($C130,PalData!$A$2:$BU$139,28,0)</f>
        <v>7720</v>
      </c>
      <c r="AA130" s="71">
        <f t="array" ref="AA130">INDEX(PalData,MATCH(C130,PalNames,0)+1,MATCH("Stamina",PalData_Header,0))</f>
        <v>100</v>
      </c>
      <c r="AB130" s="71">
        <f>VLOOKUP($C130,PalData!$A$2:$BU$139,32,0)</f>
        <v>140</v>
      </c>
      <c r="AC130" s="71">
        <f>VLOOKUP($C130,PalData!$A$2:$BU$139,33,0)</f>
        <v>470</v>
      </c>
      <c r="AD130" s="71">
        <f t="array" ref="AD130">INDEX(PalData,MATCH(C130,PalNames,0)+1,MATCH("RideSprintSpeed",PalData_Header,0))</f>
        <v>550</v>
      </c>
      <c r="AE130" s="71">
        <f t="array" ref="AE130">IF(R130&gt;0, INDEX(PalData,MATCH(C130,PalNames,0)+1,MATCH("TransportSpeed",PalData_Header,0)),)</f>
        <v>210</v>
      </c>
      <c r="AF130" s="76">
        <f>VLOOKUP($C130,PalData!$A$2:$BU$139,26,0)</f>
        <v>1</v>
      </c>
      <c r="AG130" s="73">
        <f t="array" ref="AG130">INDEX(PalData,MATCH(C130,PalNames,0)+1,MATCH("MaleProbability",PalData_Header,0))</f>
        <v>50</v>
      </c>
    </row>
    <row r="131" spans="1:33" ht="26.25" customHeight="1" x14ac:dyDescent="0.2">
      <c r="A131" s="74">
        <f>VLOOKUP($C131,PalData!$A$2:$BU$139,9,0)</f>
        <v>104</v>
      </c>
      <c r="B131" s="75">
        <f t="array" ref="B131">INDEX(PalData,MATCH(C131,PalNames,0)+1,MATCH("ZukanIndexSuffix",PalData_Header,0))</f>
        <v>0</v>
      </c>
      <c r="C131" s="63" t="s">
        <v>7</v>
      </c>
      <c r="D131" s="64">
        <f t="array" ref="D131">IFERROR(INDEX(PalData,MATCH(C131,PalNames,0)+1,MATCH("Image",PalData_Header,0)),)</f>
        <v>0</v>
      </c>
      <c r="E131" s="65" t="str">
        <f ca="1">IFERROR(__xludf.DUMMYFUNCTION("SPLIT(VLOOKUP($C131,PalData!$A$2:$BU$139,13,0),""EPalElementType::"",0,1)"),"Leaf")</f>
        <v>Leaf</v>
      </c>
      <c r="F131" s="65" t="str">
        <f ca="1">IFERROR(__xludf.DUMMYFUNCTION("if(SPLIT(VLOOKUP($C131,PalData!$A$2:$BU$139,14,0),""EPalElementType::"",0,1)=""None"","""",SPLIT(VLOOKUP($C131,PalData!$A$2:$BU$139,14,0),""EPalElementType::"",0,1))"),"")</f>
        <v/>
      </c>
      <c r="G131" s="66" t="str">
        <f>IF(VLOOKUP($C131,PalData!$A$2:$BU$139,48,0),"🌜","")</f>
        <v/>
      </c>
      <c r="H131" s="67">
        <f>VLOOKUP($C131,PalData!$A$2:$BU$139,55,0)</f>
        <v>0</v>
      </c>
      <c r="I131" s="67">
        <f>VLOOKUP($C131,PalData!$A$2:$BU$139,56,0)</f>
        <v>0</v>
      </c>
      <c r="J131" s="67">
        <f>VLOOKUP($C131,PalData!$A$2:$BU$139,57,0)</f>
        <v>4</v>
      </c>
      <c r="K131" s="67">
        <f>VLOOKUP($C131,PalData!$A$2:$BU$139,58,0)</f>
        <v>0</v>
      </c>
      <c r="L131" s="67">
        <f>VLOOKUP($C131,PalData!$A$2:$BU$139,59,0)</f>
        <v>3</v>
      </c>
      <c r="M131" s="67">
        <f>VLOOKUP($C131,PalData!$A$2:$BU$139,60,0)</f>
        <v>2</v>
      </c>
      <c r="N131" s="67">
        <f>VLOOKUP($C131,PalData!$A$2:$BU$139,61,0)</f>
        <v>0</v>
      </c>
      <c r="O131" s="67">
        <f>VLOOKUP($C131,PalData!$A$2:$BU$139,62,0)</f>
        <v>0</v>
      </c>
      <c r="P131" s="67">
        <f>VLOOKUP($C131,PalData!$A$2:$BU$139,64,0)</f>
        <v>3</v>
      </c>
      <c r="Q131" s="67">
        <f>VLOOKUP($C131,PalData!$A$2:$BU$139,65,0)</f>
        <v>0</v>
      </c>
      <c r="R131" s="67">
        <f>VLOOKUP($C131,PalData!$A$2:$BU$139,66,0)</f>
        <v>0</v>
      </c>
      <c r="S131" s="67">
        <f>VLOOKUP($C131,PalData!$A$2:$BU$139,67,0)</f>
        <v>0</v>
      </c>
      <c r="T131" s="68">
        <f>VLOOKUP($C131,PalData!$A$2:$BU$139,43,0)</f>
        <v>6</v>
      </c>
      <c r="U131" s="66">
        <f>VLOOKUP($C131,PalData!$A$2:$BU$139,54,0)</f>
        <v>250</v>
      </c>
      <c r="V131" s="69">
        <f>VLOOKUP($C131,PalData!$A$2:$BU$139,19,0)</f>
        <v>110</v>
      </c>
      <c r="W131" s="69">
        <f>VLOOKUP($C131,PalData!$A$2:$BU$139,20,0)</f>
        <v>100</v>
      </c>
      <c r="X131" s="69">
        <f>VLOOKUP($C131,PalData!$A$2:$BU$139,21,0)</f>
        <v>110</v>
      </c>
      <c r="Y131" s="69">
        <f>VLOOKUP($C131,PalData!$A$2:$BU$139,22,0)</f>
        <v>105</v>
      </c>
      <c r="Z131" s="70">
        <f>VLOOKUP($C131,PalData!$A$2:$BU$139,28,0)</f>
        <v>7160</v>
      </c>
      <c r="AA131" s="71">
        <f t="array" ref="AA131">INDEX(PalData,MATCH(C131,PalNames,0)+1,MATCH("Stamina",PalData_Header,0))</f>
        <v>100</v>
      </c>
      <c r="AB131" s="71">
        <f>VLOOKUP($C131,PalData!$A$2:$BU$139,32,0)</f>
        <v>100</v>
      </c>
      <c r="AC131" s="71">
        <f>VLOOKUP($C131,PalData!$A$2:$BU$139,33,0)</f>
        <v>450</v>
      </c>
      <c r="AD131" s="71">
        <f t="array" ref="AD131">INDEX(PalData,MATCH(C131,PalNames,0)+1,MATCH("RideSprintSpeed",PalData_Header,0))</f>
        <v>550</v>
      </c>
      <c r="AE131" s="71">
        <f t="array" ref="AE131">IF(R131&gt;0, INDEX(PalData,MATCH(C131,PalNames,0)+1,MATCH("TransportSpeed",PalData_Header,0)),)</f>
        <v>0</v>
      </c>
      <c r="AF131" s="76">
        <f>VLOOKUP($C131,PalData!$A$2:$BU$139,26,0)</f>
        <v>1</v>
      </c>
      <c r="AG131" s="73">
        <f t="array" ref="AG131">INDEX(PalData,MATCH(C131,PalNames,0)+1,MATCH("MaleProbability",PalData_Header,0))</f>
        <v>30</v>
      </c>
    </row>
    <row r="132" spans="1:33" ht="26.25" customHeight="1" x14ac:dyDescent="0.2">
      <c r="A132" s="74">
        <f>VLOOKUP($C132,PalData!$A$2:$BU$139,9,0)</f>
        <v>104</v>
      </c>
      <c r="B132" s="75" t="str">
        <f t="array" ref="B132">INDEX(PalData,MATCH(C132,PalNames,0)+1,MATCH("ZukanIndexSuffix",PalData_Header,0))</f>
        <v>B</v>
      </c>
      <c r="C132" s="63" t="s">
        <v>45</v>
      </c>
      <c r="D132" s="64">
        <f t="array" ref="D132">IFERROR(INDEX(PalData,MATCH(C132,PalNames,0)+1,MATCH("Image",PalData_Header,0)),)</f>
        <v>0</v>
      </c>
      <c r="E132" s="65" t="str">
        <f ca="1">IFERROR(__xludf.DUMMYFUNCTION("SPLIT(VLOOKUP($C132,PalData!$A$2:$BU$139,13,0),""EPalElementType::"",0,1)"),"Dark")</f>
        <v>Dark</v>
      </c>
      <c r="F132" s="65" t="str">
        <f ca="1">IFERROR(__xludf.DUMMYFUNCTION("if(SPLIT(VLOOKUP($C132,PalData!$A$2:$BU$139,14,0),""EPalElementType::"",0,1)=""None"","""",SPLIT(VLOOKUP($C132,PalData!$A$2:$BU$139,14,0),""EPalElementType::"",0,1))"),"")</f>
        <v/>
      </c>
      <c r="G132" s="66" t="str">
        <f>IF(VLOOKUP($C132,PalData!$A$2:$BU$139,48,0),"🌜","")</f>
        <v/>
      </c>
      <c r="H132" s="67">
        <f>VLOOKUP($C132,PalData!$A$2:$BU$139,55,0)</f>
        <v>0</v>
      </c>
      <c r="I132" s="67">
        <f>VLOOKUP($C132,PalData!$A$2:$BU$139,56,0)</f>
        <v>0</v>
      </c>
      <c r="J132" s="67">
        <f>VLOOKUP($C132,PalData!$A$2:$BU$139,57,0)</f>
        <v>0</v>
      </c>
      <c r="K132" s="67">
        <f>VLOOKUP($C132,PalData!$A$2:$BU$139,58,0)</f>
        <v>0</v>
      </c>
      <c r="L132" s="67">
        <f>VLOOKUP($C132,PalData!$A$2:$BU$139,59,0)</f>
        <v>3</v>
      </c>
      <c r="M132" s="67">
        <f>VLOOKUP($C132,PalData!$A$2:$BU$139,60,0)</f>
        <v>2</v>
      </c>
      <c r="N132" s="67">
        <f>VLOOKUP($C132,PalData!$A$2:$BU$139,61,0)</f>
        <v>0</v>
      </c>
      <c r="O132" s="67">
        <f>VLOOKUP($C132,PalData!$A$2:$BU$139,62,0)</f>
        <v>0</v>
      </c>
      <c r="P132" s="67">
        <f>VLOOKUP($C132,PalData!$A$2:$BU$139,64,0)</f>
        <v>3</v>
      </c>
      <c r="Q132" s="67">
        <f>VLOOKUP($C132,PalData!$A$2:$BU$139,65,0)</f>
        <v>0</v>
      </c>
      <c r="R132" s="67">
        <f>VLOOKUP($C132,PalData!$A$2:$BU$139,66,0)</f>
        <v>0</v>
      </c>
      <c r="S132" s="67">
        <f>VLOOKUP($C132,PalData!$A$2:$BU$139,67,0)</f>
        <v>0</v>
      </c>
      <c r="T132" s="68">
        <f>VLOOKUP($C132,PalData!$A$2:$BU$139,43,0)</f>
        <v>6</v>
      </c>
      <c r="U132" s="66">
        <f>VLOOKUP($C132,PalData!$A$2:$BU$139,54,0)</f>
        <v>210</v>
      </c>
      <c r="V132" s="69">
        <f>VLOOKUP($C132,PalData!$A$2:$BU$139,19,0)</f>
        <v>110</v>
      </c>
      <c r="W132" s="69">
        <f>VLOOKUP($C132,PalData!$A$2:$BU$139,20,0)</f>
        <v>100</v>
      </c>
      <c r="X132" s="69">
        <f>VLOOKUP($C132,PalData!$A$2:$BU$139,21,0)</f>
        <v>110</v>
      </c>
      <c r="Y132" s="69">
        <f>VLOOKUP($C132,PalData!$A$2:$BU$139,22,0)</f>
        <v>115</v>
      </c>
      <c r="Z132" s="70">
        <f>VLOOKUP($C132,PalData!$A$2:$BU$139,28,0)</f>
        <v>7610</v>
      </c>
      <c r="AA132" s="71">
        <f t="array" ref="AA132">INDEX(PalData,MATCH(C132,PalNames,0)+1,MATCH("Stamina",PalData_Header,0))</f>
        <v>100</v>
      </c>
      <c r="AB132" s="71">
        <f>VLOOKUP($C132,PalData!$A$2:$BU$139,32,0)</f>
        <v>100</v>
      </c>
      <c r="AC132" s="71">
        <f>VLOOKUP($C132,PalData!$A$2:$BU$139,33,0)</f>
        <v>450</v>
      </c>
      <c r="AD132" s="71">
        <f t="array" ref="AD132">INDEX(PalData,MATCH(C132,PalNames,0)+1,MATCH("RideSprintSpeed",PalData_Header,0))</f>
        <v>550</v>
      </c>
      <c r="AE132" s="71">
        <f t="array" ref="AE132">IF(R132&gt;0, INDEX(PalData,MATCH(C132,PalNames,0)+1,MATCH("TransportSpeed",PalData_Header,0)),)</f>
        <v>0</v>
      </c>
      <c r="AF132" s="76">
        <f>VLOOKUP($C132,PalData!$A$2:$BU$139,26,0)</f>
        <v>1</v>
      </c>
      <c r="AG132" s="73">
        <f t="array" ref="AG132">INDEX(PalData,MATCH(C132,PalNames,0)+1,MATCH("MaleProbability",PalData_Header,0))</f>
        <v>30</v>
      </c>
    </row>
    <row r="133" spans="1:33" ht="26.25" customHeight="1" x14ac:dyDescent="0.2">
      <c r="A133" s="74">
        <f>VLOOKUP($C133,PalData!$A$2:$BU$139,9,0)</f>
        <v>105</v>
      </c>
      <c r="B133" s="75">
        <f t="array" ref="B133">INDEX(PalData,MATCH(C133,PalNames,0)+1,MATCH("ZukanIndexSuffix",PalData_Header,0))</f>
        <v>0</v>
      </c>
      <c r="C133" s="63" t="s">
        <v>17</v>
      </c>
      <c r="D133" s="64">
        <f t="array" ref="D133">IFERROR(INDEX(PalData,MATCH(C133,PalNames,0)+1,MATCH("Image",PalData_Header,0)),)</f>
        <v>0</v>
      </c>
      <c r="E133" s="65" t="str">
        <f ca="1">IFERROR(__xludf.DUMMYFUNCTION("SPLIT(VLOOKUP($C133,PalData!$A$2:$BU$139,13,0),""EPalElementType::"",0,1)"),"Fire")</f>
        <v>Fire</v>
      </c>
      <c r="F133" s="65" t="str">
        <f ca="1">IFERROR(__xludf.DUMMYFUNCTION("if(SPLIT(VLOOKUP($C133,PalData!$A$2:$BU$139,14,0),""EPalElementType::"",0,1)=""None"","""",SPLIT(VLOOKUP($C133,PalData!$A$2:$BU$139,14,0),""EPalElementType::"",0,1))"),"")</f>
        <v/>
      </c>
      <c r="G133" s="66" t="str">
        <f>IF(VLOOKUP($C133,PalData!$A$2:$BU$139,48,0),"🌜","")</f>
        <v/>
      </c>
      <c r="H133" s="67">
        <f>VLOOKUP($C133,PalData!$A$2:$BU$139,55,0)</f>
        <v>3</v>
      </c>
      <c r="I133" s="67">
        <f>VLOOKUP($C133,PalData!$A$2:$BU$139,56,0)</f>
        <v>0</v>
      </c>
      <c r="J133" s="67">
        <f>VLOOKUP($C133,PalData!$A$2:$BU$139,57,0)</f>
        <v>0</v>
      </c>
      <c r="K133" s="67">
        <f>VLOOKUP($C133,PalData!$A$2:$BU$139,58,0)</f>
        <v>0</v>
      </c>
      <c r="L133" s="67">
        <f>VLOOKUP($C133,PalData!$A$2:$BU$139,59,0)</f>
        <v>0</v>
      </c>
      <c r="M133" s="67">
        <f>VLOOKUP($C133,PalData!$A$2:$BU$139,60,0)</f>
        <v>0</v>
      </c>
      <c r="N133" s="67">
        <f>VLOOKUP($C133,PalData!$A$2:$BU$139,61,0)</f>
        <v>0</v>
      </c>
      <c r="O133" s="67">
        <f>VLOOKUP($C133,PalData!$A$2:$BU$139,62,0)</f>
        <v>0</v>
      </c>
      <c r="P133" s="67">
        <f>VLOOKUP($C133,PalData!$A$2:$BU$139,64,0)</f>
        <v>0</v>
      </c>
      <c r="Q133" s="67">
        <f>VLOOKUP($C133,PalData!$A$2:$BU$139,65,0)</f>
        <v>0</v>
      </c>
      <c r="R133" s="67">
        <f>VLOOKUP($C133,PalData!$A$2:$BU$139,66,0)</f>
        <v>3</v>
      </c>
      <c r="S133" s="67">
        <f>VLOOKUP($C133,PalData!$A$2:$BU$139,67,0)</f>
        <v>0</v>
      </c>
      <c r="T133" s="68">
        <f>VLOOKUP($C133,PalData!$A$2:$BU$139,43,0)</f>
        <v>8</v>
      </c>
      <c r="U133" s="66">
        <f>VLOOKUP($C133,PalData!$A$2:$BU$139,54,0)</f>
        <v>370</v>
      </c>
      <c r="V133" s="69">
        <f>VLOOKUP($C133,PalData!$A$2:$BU$139,19,0)</f>
        <v>100</v>
      </c>
      <c r="W133" s="69">
        <f>VLOOKUP($C133,PalData!$A$2:$BU$139,20,0)</f>
        <v>100</v>
      </c>
      <c r="X133" s="69">
        <f>VLOOKUP($C133,PalData!$A$2:$BU$139,21,0)</f>
        <v>105</v>
      </c>
      <c r="Y133" s="69">
        <f>VLOOKUP($C133,PalData!$A$2:$BU$139,22,0)</f>
        <v>110</v>
      </c>
      <c r="Z133" s="70">
        <f>VLOOKUP($C133,PalData!$A$2:$BU$139,28,0)</f>
        <v>6720</v>
      </c>
      <c r="AA133" s="71">
        <f t="array" ref="AA133">INDEX(PalData,MATCH(C133,PalNames,0)+1,MATCH("Stamina",PalData_Header,0))</f>
        <v>230</v>
      </c>
      <c r="AB133" s="71">
        <f>VLOOKUP($C133,PalData!$A$2:$BU$139,32,0)</f>
        <v>200</v>
      </c>
      <c r="AC133" s="71">
        <f>VLOOKUP($C133,PalData!$A$2:$BU$139,33,0)</f>
        <v>1000</v>
      </c>
      <c r="AD133" s="71">
        <f t="array" ref="AD133">INDEX(PalData,MATCH(C133,PalNames,0)+1,MATCH("RideSprintSpeed",PalData_Header,0))</f>
        <v>1400</v>
      </c>
      <c r="AE133" s="71">
        <f t="array" ref="AE133">IF(R133&gt;0, INDEX(PalData,MATCH(C133,PalNames,0)+1,MATCH("TransportSpeed",PalData_Header,0)),)</f>
        <v>500</v>
      </c>
      <c r="AF133" s="76">
        <f>VLOOKUP($C133,PalData!$A$2:$BU$139,26,0)</f>
        <v>1</v>
      </c>
      <c r="AG133" s="73">
        <f t="array" ref="AG133">INDEX(PalData,MATCH(C133,PalNames,0)+1,MATCH("MaleProbability",PalData_Header,0))</f>
        <v>50</v>
      </c>
    </row>
    <row r="134" spans="1:33" ht="26.25" customHeight="1" x14ac:dyDescent="0.2">
      <c r="A134" s="74">
        <f>VLOOKUP($C134,PalData!$A$2:$BU$139,9,0)</f>
        <v>106</v>
      </c>
      <c r="B134" s="75">
        <f t="array" ref="B134">INDEX(PalData,MATCH(C134,PalNames,0)+1,MATCH("ZukanIndexSuffix",PalData_Header,0))</f>
        <v>0</v>
      </c>
      <c r="C134" s="63" t="s">
        <v>52</v>
      </c>
      <c r="D134" s="64">
        <f t="array" ref="D134">IFERROR(INDEX(PalData,MATCH(C134,PalNames,0)+1,MATCH("Image",PalData_Header,0)),)</f>
        <v>0</v>
      </c>
      <c r="E134" s="65" t="str">
        <f ca="1">IFERROR(__xludf.DUMMYFUNCTION("SPLIT(VLOOKUP($C134,PalData!$A$2:$BU$139,13,0),""EPalElementType::"",0,1)"),"Dragon")</f>
        <v>Dragon</v>
      </c>
      <c r="F134" s="65" t="str">
        <f ca="1">IFERROR(__xludf.DUMMYFUNCTION("if(SPLIT(VLOOKUP($C134,PalData!$A$2:$BU$139,14,0),""EPalElementType::"",0,1)=""None"","""",SPLIT(VLOOKUP($C134,PalData!$A$2:$BU$139,14,0),""EPalElementType::"",0,1))"),"Electricity")</f>
        <v>Electricity</v>
      </c>
      <c r="G134" s="66" t="str">
        <f>IF(VLOOKUP($C134,PalData!$A$2:$BU$139,48,0),"🌜","")</f>
        <v/>
      </c>
      <c r="H134" s="67">
        <f>VLOOKUP($C134,PalData!$A$2:$BU$139,55,0)</f>
        <v>0</v>
      </c>
      <c r="I134" s="67">
        <f>VLOOKUP($C134,PalData!$A$2:$BU$139,56,0)</f>
        <v>0</v>
      </c>
      <c r="J134" s="67">
        <f>VLOOKUP($C134,PalData!$A$2:$BU$139,57,0)</f>
        <v>0</v>
      </c>
      <c r="K134" s="67">
        <f>VLOOKUP($C134,PalData!$A$2:$BU$139,58,0)</f>
        <v>4</v>
      </c>
      <c r="L134" s="67">
        <f>VLOOKUP($C134,PalData!$A$2:$BU$139,59,0)</f>
        <v>2</v>
      </c>
      <c r="M134" s="67">
        <f>VLOOKUP($C134,PalData!$A$2:$BU$139,60,0)</f>
        <v>0</v>
      </c>
      <c r="N134" s="67">
        <f>VLOOKUP($C134,PalData!$A$2:$BU$139,61,0)</f>
        <v>0</v>
      </c>
      <c r="O134" s="67">
        <f>VLOOKUP($C134,PalData!$A$2:$BU$139,62,0)</f>
        <v>0</v>
      </c>
      <c r="P134" s="67">
        <f>VLOOKUP($C134,PalData!$A$2:$BU$139,64,0)</f>
        <v>0</v>
      </c>
      <c r="Q134" s="67">
        <f>VLOOKUP($C134,PalData!$A$2:$BU$139,65,0)</f>
        <v>0</v>
      </c>
      <c r="R134" s="67">
        <f>VLOOKUP($C134,PalData!$A$2:$BU$139,66,0)</f>
        <v>3</v>
      </c>
      <c r="S134" s="67">
        <f>VLOOKUP($C134,PalData!$A$2:$BU$139,67,0)</f>
        <v>0</v>
      </c>
      <c r="T134" s="68">
        <f>VLOOKUP($C134,PalData!$A$2:$BU$139,43,0)</f>
        <v>7</v>
      </c>
      <c r="U134" s="66">
        <f>VLOOKUP($C134,PalData!$A$2:$BU$139,54,0)</f>
        <v>140</v>
      </c>
      <c r="V134" s="69">
        <f>VLOOKUP($C134,PalData!$A$2:$BU$139,19,0)</f>
        <v>100</v>
      </c>
      <c r="W134" s="69">
        <f>VLOOKUP($C134,PalData!$A$2:$BU$139,20,0)</f>
        <v>100</v>
      </c>
      <c r="X134" s="69">
        <f>VLOOKUP($C134,PalData!$A$2:$BU$139,21,0)</f>
        <v>130</v>
      </c>
      <c r="Y134" s="69">
        <f>VLOOKUP($C134,PalData!$A$2:$BU$139,22,0)</f>
        <v>100</v>
      </c>
      <c r="Z134" s="70">
        <f>VLOOKUP($C134,PalData!$A$2:$BU$139,28,0)</f>
        <v>8320</v>
      </c>
      <c r="AA134" s="71">
        <f t="array" ref="AA134">INDEX(PalData,MATCH(C134,PalNames,0)+1,MATCH("Stamina",PalData_Header,0))</f>
        <v>100</v>
      </c>
      <c r="AB134" s="71">
        <f>VLOOKUP($C134,PalData!$A$2:$BU$139,32,0)</f>
        <v>185</v>
      </c>
      <c r="AC134" s="71">
        <f>VLOOKUP($C134,PalData!$A$2:$BU$139,33,0)</f>
        <v>900</v>
      </c>
      <c r="AD134" s="71">
        <f t="array" ref="AD134">INDEX(PalData,MATCH(C134,PalNames,0)+1,MATCH("RideSprintSpeed",PalData_Header,0))</f>
        <v>1200</v>
      </c>
      <c r="AE134" s="71">
        <f t="array" ref="AE134">IF(R134&gt;0, INDEX(PalData,MATCH(C134,PalNames,0)+1,MATCH("TransportSpeed",PalData_Header,0)),)</f>
        <v>250</v>
      </c>
      <c r="AF134" s="76">
        <f>VLOOKUP($C134,PalData!$A$2:$BU$139,26,0)</f>
        <v>1</v>
      </c>
      <c r="AG134" s="73">
        <f t="array" ref="AG134">INDEX(PalData,MATCH(C134,PalNames,0)+1,MATCH("MaleProbability",PalData_Header,0))</f>
        <v>50</v>
      </c>
    </row>
    <row r="135" spans="1:33" ht="26.25" customHeight="1" x14ac:dyDescent="0.2">
      <c r="A135" s="74">
        <f>VLOOKUP($C135,PalData!$A$2:$BU$139,9,0)</f>
        <v>107</v>
      </c>
      <c r="B135" s="75">
        <f t="array" ref="B135">INDEX(PalData,MATCH(C135,PalNames,0)+1,MATCH("ZukanIndexSuffix",PalData_Header,0))</f>
        <v>0</v>
      </c>
      <c r="C135" s="63" t="s">
        <v>55</v>
      </c>
      <c r="D135" s="64">
        <f t="array" ref="D135">IFERROR(INDEX(PalData,MATCH(C135,PalNames,0)+1,MATCH("Image",PalData_Header,0)),)</f>
        <v>0</v>
      </c>
      <c r="E135" s="65" t="str">
        <f ca="1">IFERROR(__xludf.DUMMYFUNCTION("SPLIT(VLOOKUP($C135,PalData!$A$2:$BU$139,13,0),""EPalElementType::"",0,1)"),"Dark")</f>
        <v>Dark</v>
      </c>
      <c r="F135" s="65" t="str">
        <f ca="1">IFERROR(__xludf.DUMMYFUNCTION("if(SPLIT(VLOOKUP($C135,PalData!$A$2:$BU$139,14,0),""EPalElementType::"",0,1)=""None"","""",SPLIT(VLOOKUP($C135,PalData!$A$2:$BU$139,14,0),""EPalElementType::"",0,1))"),"")</f>
        <v/>
      </c>
      <c r="G135" s="66" t="str">
        <f>IF(VLOOKUP($C135,PalData!$A$2:$BU$139,48,0),"🌜","")</f>
        <v>🌜</v>
      </c>
      <c r="H135" s="67">
        <f>VLOOKUP($C135,PalData!$A$2:$BU$139,55,0)</f>
        <v>0</v>
      </c>
      <c r="I135" s="67">
        <f>VLOOKUP($C135,PalData!$A$2:$BU$139,56,0)</f>
        <v>0</v>
      </c>
      <c r="J135" s="67">
        <f>VLOOKUP($C135,PalData!$A$2:$BU$139,57,0)</f>
        <v>0</v>
      </c>
      <c r="K135" s="67">
        <f>VLOOKUP($C135,PalData!$A$2:$BU$139,58,0)</f>
        <v>0</v>
      </c>
      <c r="L135" s="67">
        <f>VLOOKUP($C135,PalData!$A$2:$BU$139,59,0)</f>
        <v>0</v>
      </c>
      <c r="M135" s="67">
        <f>VLOOKUP($C135,PalData!$A$2:$BU$139,60,0)</f>
        <v>1</v>
      </c>
      <c r="N135" s="67">
        <f>VLOOKUP($C135,PalData!$A$2:$BU$139,61,0)</f>
        <v>0</v>
      </c>
      <c r="O135" s="67">
        <f>VLOOKUP($C135,PalData!$A$2:$BU$139,62,0)</f>
        <v>0</v>
      </c>
      <c r="P135" s="67">
        <f>VLOOKUP($C135,PalData!$A$2:$BU$139,64,0)</f>
        <v>0</v>
      </c>
      <c r="Q135" s="67">
        <f>VLOOKUP($C135,PalData!$A$2:$BU$139,65,0)</f>
        <v>0</v>
      </c>
      <c r="R135" s="67">
        <f>VLOOKUP($C135,PalData!$A$2:$BU$139,66,0)</f>
        <v>0</v>
      </c>
      <c r="S135" s="67">
        <f>VLOOKUP($C135,PalData!$A$2:$BU$139,67,0)</f>
        <v>0</v>
      </c>
      <c r="T135" s="68">
        <f>VLOOKUP($C135,PalData!$A$2:$BU$139,43,0)</f>
        <v>8</v>
      </c>
      <c r="U135" s="66">
        <f>VLOOKUP($C135,PalData!$A$2:$BU$139,54,0)</f>
        <v>60</v>
      </c>
      <c r="V135" s="69">
        <f>VLOOKUP($C135,PalData!$A$2:$BU$139,19,0)</f>
        <v>120</v>
      </c>
      <c r="W135" s="69">
        <f>VLOOKUP($C135,PalData!$A$2:$BU$139,20,0)</f>
        <v>130</v>
      </c>
      <c r="X135" s="69">
        <f>VLOOKUP($C135,PalData!$A$2:$BU$139,21,0)</f>
        <v>120</v>
      </c>
      <c r="Y135" s="69">
        <f>VLOOKUP($C135,PalData!$A$2:$BU$139,22,0)</f>
        <v>140</v>
      </c>
      <c r="Z135" s="70">
        <f>VLOOKUP($C135,PalData!$A$2:$BU$139,28,0)</f>
        <v>9060</v>
      </c>
      <c r="AA135" s="71">
        <f t="array" ref="AA135">INDEX(PalData,MATCH(C135,PalNames,0)+1,MATCH("Stamina",PalData_Header,0))</f>
        <v>250</v>
      </c>
      <c r="AB135" s="71">
        <f>VLOOKUP($C135,PalData!$A$2:$BU$139,32,0)</f>
        <v>80</v>
      </c>
      <c r="AC135" s="71">
        <f>VLOOKUP($C135,PalData!$A$2:$BU$139,33,0)</f>
        <v>850</v>
      </c>
      <c r="AD135" s="71">
        <f t="array" ref="AD135">INDEX(PalData,MATCH(C135,PalNames,0)+1,MATCH("RideSprintSpeed",PalData_Header,0))</f>
        <v>1200</v>
      </c>
      <c r="AE135" s="71">
        <f t="array" ref="AE135">IF(R135&gt;0, INDEX(PalData,MATCH(C135,PalNames,0)+1,MATCH("TransportSpeed",PalData_Header,0)),)</f>
        <v>0</v>
      </c>
      <c r="AF135" s="76">
        <f>VLOOKUP($C135,PalData!$A$2:$BU$139,26,0)</f>
        <v>1</v>
      </c>
      <c r="AG135" s="73">
        <f t="array" ref="AG135">INDEX(PalData,MATCH(C135,PalNames,0)+1,MATCH("MaleProbability",PalData_Header,0))</f>
        <v>50</v>
      </c>
    </row>
    <row r="136" spans="1:33" ht="26.25" customHeight="1" x14ac:dyDescent="0.2">
      <c r="A136" s="74">
        <f>VLOOKUP($C136,PalData!$A$2:$BU$139,9,0)</f>
        <v>108</v>
      </c>
      <c r="B136" s="75">
        <f t="array" ref="B136">INDEX(PalData,MATCH(C136,PalNames,0)+1,MATCH("ZukanIndexSuffix",PalData_Header,0))</f>
        <v>0</v>
      </c>
      <c r="C136" s="63" t="s">
        <v>33</v>
      </c>
      <c r="D136" s="64">
        <f t="array" ref="D136">IFERROR(INDEX(PalData,MATCH(C136,PalNames,0)+1,MATCH("Image",PalData_Header,0)),)</f>
        <v>0</v>
      </c>
      <c r="E136" s="65" t="str">
        <f ca="1">IFERROR(__xludf.DUMMYFUNCTION("SPLIT(VLOOKUP($C136,PalData!$A$2:$BU$139,13,0),""EPalElementType::"",0,1)"),"Normal")</f>
        <v>Normal</v>
      </c>
      <c r="F136" s="65" t="str">
        <f ca="1">IFERROR(__xludf.DUMMYFUNCTION("if(SPLIT(VLOOKUP($C136,PalData!$A$2:$BU$139,14,0),""EPalElementType::"",0,1)=""None"","""",SPLIT(VLOOKUP($C136,PalData!$A$2:$BU$139,14,0),""EPalElementType::"",0,1))"),"")</f>
        <v/>
      </c>
      <c r="G136" s="66" t="str">
        <f>IF(VLOOKUP($C136,PalData!$A$2:$BU$139,48,0),"🌜","")</f>
        <v/>
      </c>
      <c r="H136" s="67">
        <f>VLOOKUP($C136,PalData!$A$2:$BU$139,55,0)</f>
        <v>0</v>
      </c>
      <c r="I136" s="67">
        <f>VLOOKUP($C136,PalData!$A$2:$BU$139,56,0)</f>
        <v>0</v>
      </c>
      <c r="J136" s="67">
        <f>VLOOKUP($C136,PalData!$A$2:$BU$139,57,0)</f>
        <v>0</v>
      </c>
      <c r="K136" s="67">
        <f>VLOOKUP($C136,PalData!$A$2:$BU$139,58,0)</f>
        <v>0</v>
      </c>
      <c r="L136" s="67">
        <f>VLOOKUP($C136,PalData!$A$2:$BU$139,59,0)</f>
        <v>0</v>
      </c>
      <c r="M136" s="67">
        <f>VLOOKUP($C136,PalData!$A$2:$BU$139,60,0)</f>
        <v>0</v>
      </c>
      <c r="N136" s="67">
        <f>VLOOKUP($C136,PalData!$A$2:$BU$139,61,0)</f>
        <v>2</v>
      </c>
      <c r="O136" s="67">
        <f>VLOOKUP($C136,PalData!$A$2:$BU$139,62,0)</f>
        <v>2</v>
      </c>
      <c r="P136" s="67">
        <f>VLOOKUP($C136,PalData!$A$2:$BU$139,64,0)</f>
        <v>0</v>
      </c>
      <c r="Q136" s="67">
        <f>VLOOKUP($C136,PalData!$A$2:$BU$139,65,0)</f>
        <v>0</v>
      </c>
      <c r="R136" s="67">
        <f>VLOOKUP($C136,PalData!$A$2:$BU$139,66,0)</f>
        <v>0</v>
      </c>
      <c r="S136" s="67">
        <f>VLOOKUP($C136,PalData!$A$2:$BU$139,67,0)</f>
        <v>0</v>
      </c>
      <c r="T136" s="68">
        <f>VLOOKUP($C136,PalData!$A$2:$BU$139,43,0)</f>
        <v>9</v>
      </c>
      <c r="U136" s="66">
        <f>VLOOKUP($C136,PalData!$A$2:$BU$139,54,0)</f>
        <v>80</v>
      </c>
      <c r="V136" s="69">
        <f>VLOOKUP($C136,PalData!$A$2:$BU$139,19,0)</f>
        <v>130</v>
      </c>
      <c r="W136" s="69">
        <f>VLOOKUP($C136,PalData!$A$2:$BU$139,20,0)</f>
        <v>110</v>
      </c>
      <c r="X136" s="69">
        <f>VLOOKUP($C136,PalData!$A$2:$BU$139,21,0)</f>
        <v>120</v>
      </c>
      <c r="Y136" s="69">
        <f>VLOOKUP($C136,PalData!$A$2:$BU$139,22,0)</f>
        <v>145</v>
      </c>
      <c r="Z136" s="70">
        <f>VLOOKUP($C136,PalData!$A$2:$BU$139,28,0)</f>
        <v>8810</v>
      </c>
      <c r="AA136" s="71">
        <f t="array" ref="AA136">INDEX(PalData,MATCH(C136,PalNames,0)+1,MATCH("Stamina",PalData_Header,0))</f>
        <v>100</v>
      </c>
      <c r="AB136" s="71">
        <f>VLOOKUP($C136,PalData!$A$2:$BU$139,32,0)</f>
        <v>100</v>
      </c>
      <c r="AC136" s="71">
        <f>VLOOKUP($C136,PalData!$A$2:$BU$139,33,0)</f>
        <v>800</v>
      </c>
      <c r="AD136" s="71">
        <f t="array" ref="AD136">INDEX(PalData,MATCH(C136,PalNames,0)+1,MATCH("RideSprintSpeed",PalData_Header,0))</f>
        <v>1400</v>
      </c>
      <c r="AE136" s="71">
        <f t="array" ref="AE136">IF(R136&gt;0, INDEX(PalData,MATCH(C136,PalNames,0)+1,MATCH("TransportSpeed",PalData_Header,0)),)</f>
        <v>0</v>
      </c>
      <c r="AF136" s="76">
        <f>VLOOKUP($C136,PalData!$A$2:$BU$139,26,0)</f>
        <v>1</v>
      </c>
      <c r="AG136" s="73">
        <f t="array" ref="AG136">INDEX(PalData,MATCH(C136,PalNames,0)+1,MATCH("MaleProbability",PalData_Header,0))</f>
        <v>50</v>
      </c>
    </row>
    <row r="137" spans="1:33" ht="26.25" customHeight="1" x14ac:dyDescent="0.2">
      <c r="A137" s="74">
        <f>VLOOKUP($C137,PalData!$A$2:$BU$139,9,0)</f>
        <v>109</v>
      </c>
      <c r="B137" s="75">
        <f t="array" ref="B137">INDEX(PalData,MATCH(C137,PalNames,0)+1,MATCH("ZukanIndexSuffix",PalData_Header,0))</f>
        <v>0</v>
      </c>
      <c r="C137" s="63" t="s">
        <v>34</v>
      </c>
      <c r="D137" s="64">
        <f t="array" ref="D137">IFERROR(INDEX(PalData,MATCH(C137,PalNames,0)+1,MATCH("Image",PalData_Header,0)),)</f>
        <v>0</v>
      </c>
      <c r="E137" s="65" t="str">
        <f ca="1">IFERROR(__xludf.DUMMYFUNCTION("SPLIT(VLOOKUP($C137,PalData!$A$2:$BU$139,13,0),""EPalElementType::"",0,1)"),"Dark")</f>
        <v>Dark</v>
      </c>
      <c r="F137" s="65" t="str">
        <f ca="1">IFERROR(__xludf.DUMMYFUNCTION("if(SPLIT(VLOOKUP($C137,PalData!$A$2:$BU$139,14,0),""EPalElementType::"",0,1)=""None"","""",SPLIT(VLOOKUP($C137,PalData!$A$2:$BU$139,14,0),""EPalElementType::"",0,1))"),"")</f>
        <v/>
      </c>
      <c r="G137" s="66" t="str">
        <f>IF(VLOOKUP($C137,PalData!$A$2:$BU$139,48,0),"🌜","")</f>
        <v>🌜</v>
      </c>
      <c r="H137" s="67">
        <f>VLOOKUP($C137,PalData!$A$2:$BU$139,55,0)</f>
        <v>0</v>
      </c>
      <c r="I137" s="67">
        <f>VLOOKUP($C137,PalData!$A$2:$BU$139,56,0)</f>
        <v>0</v>
      </c>
      <c r="J137" s="67">
        <f>VLOOKUP($C137,PalData!$A$2:$BU$139,57,0)</f>
        <v>0</v>
      </c>
      <c r="K137" s="67">
        <f>VLOOKUP($C137,PalData!$A$2:$BU$139,58,0)</f>
        <v>0</v>
      </c>
      <c r="L137" s="67">
        <f>VLOOKUP($C137,PalData!$A$2:$BU$139,59,0)</f>
        <v>0</v>
      </c>
      <c r="M137" s="67">
        <f>VLOOKUP($C137,PalData!$A$2:$BU$139,60,0)</f>
        <v>0</v>
      </c>
      <c r="N137" s="67">
        <f>VLOOKUP($C137,PalData!$A$2:$BU$139,61,0)</f>
        <v>2</v>
      </c>
      <c r="O137" s="67">
        <f>VLOOKUP($C137,PalData!$A$2:$BU$139,62,0)</f>
        <v>2</v>
      </c>
      <c r="P137" s="67">
        <f>VLOOKUP($C137,PalData!$A$2:$BU$139,64,0)</f>
        <v>0</v>
      </c>
      <c r="Q137" s="67">
        <f>VLOOKUP($C137,PalData!$A$2:$BU$139,65,0)</f>
        <v>0</v>
      </c>
      <c r="R137" s="67">
        <f>VLOOKUP($C137,PalData!$A$2:$BU$139,66,0)</f>
        <v>0</v>
      </c>
      <c r="S137" s="67">
        <f>VLOOKUP($C137,PalData!$A$2:$BU$139,67,0)</f>
        <v>0</v>
      </c>
      <c r="T137" s="68">
        <f>VLOOKUP($C137,PalData!$A$2:$BU$139,43,0)</f>
        <v>9</v>
      </c>
      <c r="U137" s="66">
        <f>VLOOKUP($C137,PalData!$A$2:$BU$139,54,0)</f>
        <v>70</v>
      </c>
      <c r="V137" s="69">
        <f>VLOOKUP($C137,PalData!$A$2:$BU$139,19,0)</f>
        <v>130</v>
      </c>
      <c r="W137" s="69">
        <f>VLOOKUP($C137,PalData!$A$2:$BU$139,20,0)</f>
        <v>100</v>
      </c>
      <c r="X137" s="69">
        <f>VLOOKUP($C137,PalData!$A$2:$BU$139,21,0)</f>
        <v>145</v>
      </c>
      <c r="Y137" s="69">
        <f>VLOOKUP($C137,PalData!$A$2:$BU$139,22,0)</f>
        <v>120</v>
      </c>
      <c r="Z137" s="70">
        <f>VLOOKUP($C137,PalData!$A$2:$BU$139,28,0)</f>
        <v>8930</v>
      </c>
      <c r="AA137" s="71">
        <f t="array" ref="AA137">INDEX(PalData,MATCH(C137,PalNames,0)+1,MATCH("Stamina",PalData_Header,0))</f>
        <v>100</v>
      </c>
      <c r="AB137" s="71">
        <f>VLOOKUP($C137,PalData!$A$2:$BU$139,32,0)</f>
        <v>350</v>
      </c>
      <c r="AC137" s="71">
        <f>VLOOKUP($C137,PalData!$A$2:$BU$139,33,0)</f>
        <v>900</v>
      </c>
      <c r="AD137" s="71">
        <f t="array" ref="AD137">INDEX(PalData,MATCH(C137,PalNames,0)+1,MATCH("RideSprintSpeed",PalData_Header,0))</f>
        <v>1600</v>
      </c>
      <c r="AE137" s="71">
        <f t="array" ref="AE137">IF(R137&gt;0, INDEX(PalData,MATCH(C137,PalNames,0)+1,MATCH("TransportSpeed",PalData_Header,0)),)</f>
        <v>0</v>
      </c>
      <c r="AF137" s="76">
        <f>VLOOKUP($C137,PalData!$A$2:$BU$139,26,0)</f>
        <v>1</v>
      </c>
      <c r="AG137" s="73">
        <f t="array" ref="AG137">INDEX(PalData,MATCH(C137,PalNames,0)+1,MATCH("MaleProbability",PalData_Header,0))</f>
        <v>50</v>
      </c>
    </row>
    <row r="138" spans="1:33" ht="26.25" customHeight="1" x14ac:dyDescent="0.2">
      <c r="A138" s="74">
        <f>VLOOKUP($C138,PalData!$A$2:$BU$139,9,0)</f>
        <v>110</v>
      </c>
      <c r="B138" s="75">
        <f t="array" ref="B138">INDEX(PalData,MATCH(C138,PalNames,0)+1,MATCH("ZukanIndexSuffix",PalData_Header,0))</f>
        <v>0</v>
      </c>
      <c r="C138" s="63" t="s">
        <v>3</v>
      </c>
      <c r="D138" s="64">
        <f t="array" ref="D138">IFERROR(INDEX(PalData,MATCH(C138,PalNames,0)+1,MATCH("Image",PalData_Header,0)),)</f>
        <v>0</v>
      </c>
      <c r="E138" s="65" t="str">
        <f ca="1">IFERROR(__xludf.DUMMYFUNCTION("SPLIT(VLOOKUP($C138,PalData!$A$2:$BU$139,13,0),""EPalElementType::"",0,1)"),"Ice")</f>
        <v>Ice</v>
      </c>
      <c r="F138" s="65" t="str">
        <f ca="1">IFERROR(__xludf.DUMMYFUNCTION("if(SPLIT(VLOOKUP($C138,PalData!$A$2:$BU$139,14,0),""EPalElementType::"",0,1)=""None"","""",SPLIT(VLOOKUP($C138,PalData!$A$2:$BU$139,14,0),""EPalElementType::"",0,1))"),"")</f>
        <v/>
      </c>
      <c r="G138" s="66" t="str">
        <f>IF(VLOOKUP($C138,PalData!$A$2:$BU$139,48,0),"🌜","")</f>
        <v/>
      </c>
      <c r="H138" s="67">
        <f>VLOOKUP($C138,PalData!$A$2:$BU$139,55,0)</f>
        <v>0</v>
      </c>
      <c r="I138" s="67">
        <f>VLOOKUP($C138,PalData!$A$2:$BU$139,56,0)</f>
        <v>0</v>
      </c>
      <c r="J138" s="67">
        <f>VLOOKUP($C138,PalData!$A$2:$BU$139,57,0)</f>
        <v>0</v>
      </c>
      <c r="K138" s="67">
        <f>VLOOKUP($C138,PalData!$A$2:$BU$139,58,0)</f>
        <v>0</v>
      </c>
      <c r="L138" s="67">
        <f>VLOOKUP($C138,PalData!$A$2:$BU$139,59,0)</f>
        <v>0</v>
      </c>
      <c r="M138" s="67">
        <f>VLOOKUP($C138,PalData!$A$2:$BU$139,60,0)</f>
        <v>0</v>
      </c>
      <c r="N138" s="67">
        <f>VLOOKUP($C138,PalData!$A$2:$BU$139,61,0)</f>
        <v>0</v>
      </c>
      <c r="O138" s="67">
        <f>VLOOKUP($C138,PalData!$A$2:$BU$139,62,0)</f>
        <v>0</v>
      </c>
      <c r="P138" s="67">
        <f>VLOOKUP($C138,PalData!$A$2:$BU$139,64,0)</f>
        <v>0</v>
      </c>
      <c r="Q138" s="67">
        <f>VLOOKUP($C138,PalData!$A$2:$BU$139,65,0)</f>
        <v>4</v>
      </c>
      <c r="R138" s="67">
        <f>VLOOKUP($C138,PalData!$A$2:$BU$139,66,0)</f>
        <v>0</v>
      </c>
      <c r="S138" s="67">
        <f>VLOOKUP($C138,PalData!$A$2:$BU$139,67,0)</f>
        <v>0</v>
      </c>
      <c r="T138" s="68">
        <f>VLOOKUP($C138,PalData!$A$2:$BU$139,43,0)</f>
        <v>7</v>
      </c>
      <c r="U138" s="66">
        <f>VLOOKUP($C138,PalData!$A$2:$BU$139,54,0)</f>
        <v>120</v>
      </c>
      <c r="V138" s="69">
        <f>VLOOKUP($C138,PalData!$A$2:$BU$139,19,0)</f>
        <v>140</v>
      </c>
      <c r="W138" s="69">
        <f>VLOOKUP($C138,PalData!$A$2:$BU$139,20,0)</f>
        <v>100</v>
      </c>
      <c r="X138" s="69">
        <f>VLOOKUP($C138,PalData!$A$2:$BU$139,21,0)</f>
        <v>140</v>
      </c>
      <c r="Y138" s="69">
        <f>VLOOKUP($C138,PalData!$A$2:$BU$139,22,0)</f>
        <v>120</v>
      </c>
      <c r="Z138" s="70">
        <f>VLOOKUP($C138,PalData!$A$2:$BU$139,28,0)</f>
        <v>8440</v>
      </c>
      <c r="AA138" s="71">
        <f t="array" ref="AA138">INDEX(PalData,MATCH(C138,PalNames,0)+1,MATCH("Stamina",PalData_Header,0))</f>
        <v>300</v>
      </c>
      <c r="AB138" s="71">
        <f>VLOOKUP($C138,PalData!$A$2:$BU$139,32,0)</f>
        <v>120</v>
      </c>
      <c r="AC138" s="71">
        <f>VLOOKUP($C138,PalData!$A$2:$BU$139,33,0)</f>
        <v>1000</v>
      </c>
      <c r="AD138" s="71">
        <f t="array" ref="AD138">INDEX(PalData,MATCH(C138,PalNames,0)+1,MATCH("RideSprintSpeed",PalData_Header,0))</f>
        <v>1500</v>
      </c>
      <c r="AE138" s="71">
        <f t="array" ref="AE138">IF(R138&gt;0, INDEX(PalData,MATCH(C138,PalNames,0)+1,MATCH("TransportSpeed",PalData_Header,0)),)</f>
        <v>0</v>
      </c>
      <c r="AF138" s="76">
        <f>VLOOKUP($C138,PalData!$A$2:$BU$139,26,0)</f>
        <v>1</v>
      </c>
      <c r="AG138" s="73">
        <f t="array" ref="AG138">INDEX(PalData,MATCH(C138,PalNames,0)+1,MATCH("MaleProbability",PalData_Header,0))</f>
        <v>50</v>
      </c>
    </row>
    <row r="139" spans="1:33" ht="26.25" customHeight="1" x14ac:dyDescent="0.2">
      <c r="A139" s="74">
        <f>VLOOKUP($C139,PalData!$A$2:$BU$139,9,0)</f>
        <v>110</v>
      </c>
      <c r="B139" s="75" t="str">
        <f t="array" ref="B139">INDEX(PalData,MATCH(C139,PalNames,0)+1,MATCH("ZukanIndexSuffix",PalData_Header,0))</f>
        <v>B</v>
      </c>
      <c r="C139" s="63" t="s">
        <v>35</v>
      </c>
      <c r="D139" s="64">
        <f t="array" ref="D139">IFERROR(INDEX(PalData,MATCH(C139,PalNames,0)+1,MATCH("Image",PalData_Header,0)),)</f>
        <v>0</v>
      </c>
      <c r="E139" s="65" t="str">
        <f ca="1">IFERROR(__xludf.DUMMYFUNCTION("SPLIT(VLOOKUP($C139,PalData!$A$2:$BU$139,13,0),""EPalElementType::"",0,1)"),"Dark")</f>
        <v>Dark</v>
      </c>
      <c r="F139" s="65" t="str">
        <f ca="1">IFERROR(__xludf.DUMMYFUNCTION("if(SPLIT(VLOOKUP($C139,PalData!$A$2:$BU$139,14,0),""EPalElementType::"",0,1)=""None"","""",SPLIT(VLOOKUP($C139,PalData!$A$2:$BU$139,14,0),""EPalElementType::"",0,1))"),"")</f>
        <v/>
      </c>
      <c r="G139" s="66" t="str">
        <f>IF(VLOOKUP($C139,PalData!$A$2:$BU$139,48,0),"🌜","")</f>
        <v>🌜</v>
      </c>
      <c r="H139" s="67">
        <f>VLOOKUP($C139,PalData!$A$2:$BU$139,55,0)</f>
        <v>0</v>
      </c>
      <c r="I139" s="67">
        <f>VLOOKUP($C139,PalData!$A$2:$BU$139,56,0)</f>
        <v>0</v>
      </c>
      <c r="J139" s="67">
        <f>VLOOKUP($C139,PalData!$A$2:$BU$139,57,0)</f>
        <v>0</v>
      </c>
      <c r="K139" s="67">
        <f>VLOOKUP($C139,PalData!$A$2:$BU$139,58,0)</f>
        <v>0</v>
      </c>
      <c r="L139" s="67">
        <f>VLOOKUP($C139,PalData!$A$2:$BU$139,59,0)</f>
        <v>0</v>
      </c>
      <c r="M139" s="67">
        <f>VLOOKUP($C139,PalData!$A$2:$BU$139,60,0)</f>
        <v>4</v>
      </c>
      <c r="N139" s="67">
        <f>VLOOKUP($C139,PalData!$A$2:$BU$139,61,0)</f>
        <v>0</v>
      </c>
      <c r="O139" s="67">
        <f>VLOOKUP($C139,PalData!$A$2:$BU$139,62,0)</f>
        <v>0</v>
      </c>
      <c r="P139" s="67">
        <f>VLOOKUP($C139,PalData!$A$2:$BU$139,64,0)</f>
        <v>0</v>
      </c>
      <c r="Q139" s="67">
        <f>VLOOKUP($C139,PalData!$A$2:$BU$139,65,0)</f>
        <v>0</v>
      </c>
      <c r="R139" s="67">
        <f>VLOOKUP($C139,PalData!$A$2:$BU$139,66,0)</f>
        <v>0</v>
      </c>
      <c r="S139" s="67">
        <f>VLOOKUP($C139,PalData!$A$2:$BU$139,67,0)</f>
        <v>0</v>
      </c>
      <c r="T139" s="68">
        <f>VLOOKUP($C139,PalData!$A$2:$BU$139,43,0)</f>
        <v>7</v>
      </c>
      <c r="U139" s="66">
        <f>VLOOKUP($C139,PalData!$A$2:$BU$139,54,0)</f>
        <v>100</v>
      </c>
      <c r="V139" s="69">
        <f>VLOOKUP($C139,PalData!$A$2:$BU$139,19,0)</f>
        <v>140</v>
      </c>
      <c r="W139" s="69">
        <f>VLOOKUP($C139,PalData!$A$2:$BU$139,20,0)</f>
        <v>100</v>
      </c>
      <c r="X139" s="69">
        <f>VLOOKUP($C139,PalData!$A$2:$BU$139,21,0)</f>
        <v>140</v>
      </c>
      <c r="Y139" s="69">
        <f>VLOOKUP($C139,PalData!$A$2:$BU$139,22,0)</f>
        <v>135</v>
      </c>
      <c r="Z139" s="70">
        <f>VLOOKUP($C139,PalData!$A$2:$BU$139,28,0)</f>
        <v>8560</v>
      </c>
      <c r="AA139" s="71">
        <f t="array" ref="AA139">INDEX(PalData,MATCH(C139,PalNames,0)+1,MATCH("Stamina",PalData_Header,0))</f>
        <v>300</v>
      </c>
      <c r="AB139" s="71">
        <f>VLOOKUP($C139,PalData!$A$2:$BU$139,32,0)</f>
        <v>120</v>
      </c>
      <c r="AC139" s="71">
        <f>VLOOKUP($C139,PalData!$A$2:$BU$139,33,0)</f>
        <v>1000</v>
      </c>
      <c r="AD139" s="71">
        <f t="array" ref="AD139">INDEX(PalData,MATCH(C139,PalNames,0)+1,MATCH("RideSprintSpeed",PalData_Header,0))</f>
        <v>1500</v>
      </c>
      <c r="AE139" s="71">
        <f t="array" ref="AE139">IF(R139&gt;0, INDEX(PalData,MATCH(C139,PalNames,0)+1,MATCH("TransportSpeed",PalData_Header,0)),)</f>
        <v>0</v>
      </c>
      <c r="AF139" s="76">
        <f>VLOOKUP($C139,PalData!$A$2:$BU$139,26,0)</f>
        <v>1</v>
      </c>
      <c r="AG139" s="73">
        <f t="array" ref="AG139">INDEX(PalData,MATCH(C139,PalNames,0)+1,MATCH("MaleProbability",PalData_Header,0))</f>
        <v>50</v>
      </c>
    </row>
    <row r="140" spans="1:33" ht="26.25" customHeight="1" x14ac:dyDescent="0.2">
      <c r="A140" s="74">
        <f>VLOOKUP($C140,PalData!$A$2:$BU$139,9,0)</f>
        <v>111</v>
      </c>
      <c r="B140" s="75">
        <f t="array" ref="B140">INDEX(PalData,MATCH(C140,PalNames,0)+1,MATCH("ZukanIndexSuffix",PalData_Header,0))</f>
        <v>0</v>
      </c>
      <c r="C140" s="63" t="s">
        <v>36</v>
      </c>
      <c r="D140" s="64">
        <f t="array" ref="D140">IFERROR(INDEX(PalData,MATCH(C140,PalNames,0)+1,MATCH("Image",PalData_Header,0)),)</f>
        <v>0</v>
      </c>
      <c r="E140" s="65" t="str">
        <f ca="1">IFERROR(__xludf.DUMMYFUNCTION("SPLIT(VLOOKUP($C140,PalData!$A$2:$BU$139,13,0),""EPalElementType::"",0,1)"),"Dragon")</f>
        <v>Dragon</v>
      </c>
      <c r="F140" s="65" t="str">
        <f ca="1">IFERROR(__xludf.DUMMYFUNCTION("if(SPLIT(VLOOKUP($C140,PalData!$A$2:$BU$139,14,0),""EPalElementType::"",0,1)=""None"","""",SPLIT(VLOOKUP($C140,PalData!$A$2:$BU$139,14,0),""EPalElementType::"",0,1))"),"")</f>
        <v/>
      </c>
      <c r="G140" s="66" t="str">
        <f>IF(VLOOKUP($C140,PalData!$A$2:$BU$139,48,0),"🌜","")</f>
        <v/>
      </c>
      <c r="H140" s="67">
        <f>VLOOKUP($C140,PalData!$A$2:$BU$139,55,0)</f>
        <v>0</v>
      </c>
      <c r="I140" s="67">
        <f>VLOOKUP($C140,PalData!$A$2:$BU$139,56,0)</f>
        <v>0</v>
      </c>
      <c r="J140" s="67">
        <f>VLOOKUP($C140,PalData!$A$2:$BU$139,57,0)</f>
        <v>0</v>
      </c>
      <c r="K140" s="67">
        <f>VLOOKUP($C140,PalData!$A$2:$BU$139,58,0)</f>
        <v>0</v>
      </c>
      <c r="L140" s="67">
        <f>VLOOKUP($C140,PalData!$A$2:$BU$139,59,0)</f>
        <v>0</v>
      </c>
      <c r="M140" s="67">
        <f>VLOOKUP($C140,PalData!$A$2:$BU$139,60,0)</f>
        <v>3</v>
      </c>
      <c r="N140" s="67">
        <f>VLOOKUP($C140,PalData!$A$2:$BU$139,61,0)</f>
        <v>0</v>
      </c>
      <c r="O140" s="67">
        <f>VLOOKUP($C140,PalData!$A$2:$BU$139,62,0)</f>
        <v>0</v>
      </c>
      <c r="P140" s="67">
        <f>VLOOKUP($C140,PalData!$A$2:$BU$139,64,0)</f>
        <v>0</v>
      </c>
      <c r="Q140" s="67">
        <f>VLOOKUP($C140,PalData!$A$2:$BU$139,65,0)</f>
        <v>0</v>
      </c>
      <c r="R140" s="67">
        <f>VLOOKUP($C140,PalData!$A$2:$BU$139,66,0)</f>
        <v>0</v>
      </c>
      <c r="S140" s="67">
        <f>VLOOKUP($C140,PalData!$A$2:$BU$139,67,0)</f>
        <v>0</v>
      </c>
      <c r="T140" s="68">
        <f>VLOOKUP($C140,PalData!$A$2:$BU$139,43,0)</f>
        <v>9</v>
      </c>
      <c r="U140" s="66">
        <f>VLOOKUP($C140,PalData!$A$2:$BU$139,54,0)</f>
        <v>90</v>
      </c>
      <c r="V140" s="69">
        <f>VLOOKUP($C140,PalData!$A$2:$BU$139,19,0)</f>
        <v>110</v>
      </c>
      <c r="W140" s="69">
        <f>VLOOKUP($C140,PalData!$A$2:$BU$139,20,0)</f>
        <v>100</v>
      </c>
      <c r="X140" s="69">
        <f>VLOOKUP($C140,PalData!$A$2:$BU$139,21,0)</f>
        <v>140</v>
      </c>
      <c r="Y140" s="69">
        <f>VLOOKUP($C140,PalData!$A$2:$BU$139,22,0)</f>
        <v>110</v>
      </c>
      <c r="Z140" s="70">
        <f>VLOOKUP($C140,PalData!$A$2:$BU$139,28,0)</f>
        <v>8680</v>
      </c>
      <c r="AA140" s="71">
        <f t="array" ref="AA140">INDEX(PalData,MATCH(C140,PalNames,0)+1,MATCH("Stamina",PalData_Header,0))</f>
        <v>100</v>
      </c>
      <c r="AB140" s="71">
        <f>VLOOKUP($C140,PalData!$A$2:$BU$139,32,0)</f>
        <v>800</v>
      </c>
      <c r="AC140" s="71">
        <f>VLOOKUP($C140,PalData!$A$2:$BU$139,33,0)</f>
        <v>1700</v>
      </c>
      <c r="AD140" s="71">
        <f t="array" ref="AD140">INDEX(PalData,MATCH(C140,PalNames,0)+1,MATCH("RideSprintSpeed",PalData_Header,0))</f>
        <v>3300</v>
      </c>
      <c r="AE140" s="71">
        <f t="array" ref="AE140">IF(R140&gt;0, INDEX(PalData,MATCH(C140,PalNames,0)+1,MATCH("TransportSpeed",PalData_Header,0)),)</f>
        <v>0</v>
      </c>
      <c r="AF140" s="76">
        <f>VLOOKUP($C140,PalData!$A$2:$BU$139,26,0)</f>
        <v>1</v>
      </c>
      <c r="AG140" s="73">
        <f t="array" ref="AG140">INDEX(PalData,MATCH(C140,PalNames,0)+1,MATCH("MaleProbability",PalData_Header,0))</f>
        <v>50</v>
      </c>
    </row>
  </sheetData>
  <autoFilter ref="A2:AH140" xr:uid="{00000000-0009-0000-0000-000006000000}">
    <sortState xmlns:xlrd2="http://schemas.microsoft.com/office/spreadsheetml/2017/richdata2" ref="A2:AH140">
      <sortCondition ref="A2:A140"/>
      <sortCondition ref="V2:V140"/>
    </sortState>
  </autoFilter>
  <mergeCells count="3">
    <mergeCell ref="H1:S1"/>
    <mergeCell ref="V1:Y1"/>
    <mergeCell ref="AB1:AE1"/>
  </mergeCells>
  <phoneticPr fontId="21" type="noConversion"/>
  <conditionalFormatting sqref="AG3:AG140">
    <cfRule type="colorScale" priority="1">
      <colorScale>
        <cfvo type="formula" val="0"/>
        <cfvo type="formula" val="50"/>
        <cfvo type="formula" val="100"/>
        <color rgb="FFB4A7D6"/>
        <color rgb="FF674EA7"/>
        <color rgb="FF351C75"/>
      </colorScale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2" max="3" width="28.42578125" customWidth="1"/>
    <col min="4" max="4" width="19" customWidth="1"/>
    <col min="5" max="5" width="14" customWidth="1"/>
  </cols>
  <sheetData>
    <row r="1" spans="1:13" ht="15.75" customHeight="1" x14ac:dyDescent="0.25">
      <c r="A1" s="77" t="s">
        <v>190</v>
      </c>
      <c r="B1" s="77" t="s">
        <v>191</v>
      </c>
      <c r="C1" s="77" t="s">
        <v>192</v>
      </c>
      <c r="D1" s="77" t="s">
        <v>193</v>
      </c>
      <c r="E1" s="2" t="s">
        <v>141</v>
      </c>
      <c r="F1" s="78" t="s">
        <v>194</v>
      </c>
      <c r="G1" s="78" t="s">
        <v>195</v>
      </c>
      <c r="H1" s="15" t="s">
        <v>196</v>
      </c>
      <c r="I1" s="78" t="s">
        <v>197</v>
      </c>
      <c r="J1" s="78" t="s">
        <v>198</v>
      </c>
      <c r="K1" s="78" t="s">
        <v>199</v>
      </c>
      <c r="L1" s="78" t="s">
        <v>200</v>
      </c>
      <c r="M1" s="78" t="s">
        <v>201</v>
      </c>
    </row>
    <row r="2" spans="1:13" ht="15.75" customHeight="1" x14ac:dyDescent="0.25">
      <c r="A2" s="77" t="s">
        <v>202</v>
      </c>
      <c r="B2" s="77" t="s">
        <v>203</v>
      </c>
      <c r="C2" s="77" t="s">
        <v>204</v>
      </c>
      <c r="D2" s="77" t="s">
        <v>205</v>
      </c>
      <c r="E2" s="2" t="s">
        <v>25</v>
      </c>
      <c r="F2" s="2" t="s">
        <v>24</v>
      </c>
      <c r="G2" s="2" t="s">
        <v>70</v>
      </c>
      <c r="H2" s="15" t="b">
        <f t="shared" ref="H2:H79" si="0">B2=C2</f>
        <v>0</v>
      </c>
      <c r="I2" s="79" t="e">
        <f>AND(F2=#REF!,G2=#REF!)</f>
        <v>#REF!</v>
      </c>
      <c r="J2" s="79" t="e">
        <f>AND(G2=#REF!,F2=#REF!)</f>
        <v>#REF!</v>
      </c>
      <c r="K2" s="79" t="e">
        <f t="shared" ref="K2:K79" si="1">OR(I2,J2)</f>
        <v>#REF!</v>
      </c>
      <c r="L2" s="2" t="str">
        <f t="shared" ref="L2:L79" si="2">F2 &amp; G2</f>
        <v>佩克龍伏特喵</v>
      </c>
      <c r="M2" s="2" t="str">
        <f t="shared" ref="M2:M79" si="3">G2&amp;F2</f>
        <v>伏特喵佩克龍</v>
      </c>
    </row>
    <row r="3" spans="1:13" ht="15.75" customHeight="1" x14ac:dyDescent="0.25">
      <c r="A3" s="77" t="s">
        <v>206</v>
      </c>
      <c r="B3" s="77" t="s">
        <v>207</v>
      </c>
      <c r="C3" s="77" t="s">
        <v>208</v>
      </c>
      <c r="D3" s="77" t="s">
        <v>209</v>
      </c>
      <c r="E3" s="2" t="s">
        <v>21</v>
      </c>
      <c r="F3" s="2" t="s">
        <v>19</v>
      </c>
      <c r="G3" s="2" t="s">
        <v>125</v>
      </c>
      <c r="H3" s="15" t="b">
        <f t="shared" si="0"/>
        <v>0</v>
      </c>
      <c r="I3" s="79" t="e">
        <f>AND(F3=#REF!,G3=#REF!)</f>
        <v>#REF!</v>
      </c>
      <c r="J3" s="79" t="e">
        <f>AND(G3=#REF!,F3=#REF!)</f>
        <v>#REF!</v>
      </c>
      <c r="K3" s="79" t="e">
        <f t="shared" si="1"/>
        <v>#REF!</v>
      </c>
      <c r="L3" s="2" t="str">
        <f t="shared" si="2"/>
        <v>炎魔羊噬魂獸</v>
      </c>
      <c r="M3" s="2" t="str">
        <f t="shared" si="3"/>
        <v>噬魂獸炎魔羊</v>
      </c>
    </row>
    <row r="4" spans="1:13" ht="15.75" customHeight="1" x14ac:dyDescent="0.25">
      <c r="A4" s="77" t="s">
        <v>210</v>
      </c>
      <c r="B4" s="77" t="s">
        <v>211</v>
      </c>
      <c r="C4" s="77" t="s">
        <v>212</v>
      </c>
      <c r="D4" s="77" t="s">
        <v>213</v>
      </c>
      <c r="E4" s="2" t="s">
        <v>89</v>
      </c>
      <c r="F4" s="2" t="s">
        <v>88</v>
      </c>
      <c r="G4" s="2" t="s">
        <v>73</v>
      </c>
      <c r="H4" s="15" t="b">
        <f t="shared" si="0"/>
        <v>0</v>
      </c>
      <c r="I4" s="79" t="e">
        <f>AND(F4=#REF!,G4=#REF!)</f>
        <v>#REF!</v>
      </c>
      <c r="J4" s="79" t="e">
        <f>AND(G4=#REF!,F4=#REF!)</f>
        <v>#REF!</v>
      </c>
      <c r="K4" s="79" t="e">
        <f t="shared" si="1"/>
        <v>#REF!</v>
      </c>
      <c r="L4" s="2" t="str">
        <f t="shared" si="2"/>
        <v>喵絲特企丸丸</v>
      </c>
      <c r="M4" s="2" t="str">
        <f t="shared" si="3"/>
        <v>企丸丸喵絲特</v>
      </c>
    </row>
    <row r="5" spans="1:13" ht="15.75" customHeight="1" x14ac:dyDescent="0.25">
      <c r="A5" s="77" t="s">
        <v>214</v>
      </c>
      <c r="B5" s="77" t="s">
        <v>215</v>
      </c>
      <c r="C5" s="77" t="s">
        <v>216</v>
      </c>
      <c r="D5" s="77" t="s">
        <v>217</v>
      </c>
      <c r="E5" s="2" t="s">
        <v>49</v>
      </c>
      <c r="F5" s="2" t="s">
        <v>48</v>
      </c>
      <c r="G5" s="2" t="s">
        <v>37</v>
      </c>
      <c r="H5" s="15" t="b">
        <f t="shared" si="0"/>
        <v>0</v>
      </c>
      <c r="I5" s="79" t="e">
        <f>AND(F5=#REF!,G5=#REF!)</f>
        <v>#REF!</v>
      </c>
      <c r="J5" s="79" t="e">
        <f>AND(G5=#REF!,F5=#REF!)</f>
        <v>#REF!</v>
      </c>
      <c r="K5" s="79" t="e">
        <f t="shared" si="1"/>
        <v>#REF!</v>
      </c>
      <c r="L5" s="2" t="str">
        <f t="shared" si="2"/>
        <v>烽歌龍吹雪狐</v>
      </c>
      <c r="M5" s="2" t="str">
        <f t="shared" si="3"/>
        <v>吹雪狐烽歌龍</v>
      </c>
    </row>
    <row r="6" spans="1:13" ht="15.75" customHeight="1" x14ac:dyDescent="0.25">
      <c r="A6" s="77" t="s">
        <v>218</v>
      </c>
      <c r="B6" s="77" t="s">
        <v>219</v>
      </c>
      <c r="C6" s="77" t="s">
        <v>220</v>
      </c>
      <c r="D6" s="77" t="s">
        <v>221</v>
      </c>
      <c r="E6" s="2" t="s">
        <v>104</v>
      </c>
      <c r="F6" s="2" t="s">
        <v>103</v>
      </c>
      <c r="G6" s="2" t="s">
        <v>98</v>
      </c>
      <c r="H6" s="15" t="b">
        <f t="shared" si="0"/>
        <v>0</v>
      </c>
      <c r="I6" s="79" t="e">
        <f>AND(F6=#REF!,G6=#REF!)</f>
        <v>#REF!</v>
      </c>
      <c r="J6" s="79" t="e">
        <f>AND(G6=#REF!,F6=#REF!)</f>
        <v>#REF!</v>
      </c>
      <c r="K6" s="79" t="e">
        <f t="shared" si="1"/>
        <v>#REF!</v>
      </c>
      <c r="L6" s="2" t="str">
        <f t="shared" si="2"/>
        <v>紫霞鹿吊縛靈</v>
      </c>
      <c r="M6" s="2" t="str">
        <f t="shared" si="3"/>
        <v>吊縛靈紫霞鹿</v>
      </c>
    </row>
    <row r="7" spans="1:13" ht="15.75" customHeight="1" x14ac:dyDescent="0.25">
      <c r="A7" s="77" t="s">
        <v>222</v>
      </c>
      <c r="B7" s="77" t="s">
        <v>223</v>
      </c>
      <c r="C7" s="77" t="s">
        <v>224</v>
      </c>
      <c r="D7" s="77" t="s">
        <v>225</v>
      </c>
      <c r="E7" s="2" t="s">
        <v>40</v>
      </c>
      <c r="F7" s="2" t="s">
        <v>39</v>
      </c>
      <c r="G7" s="2" t="s">
        <v>43</v>
      </c>
      <c r="H7" s="15" t="b">
        <f t="shared" si="0"/>
        <v>0</v>
      </c>
      <c r="I7" s="79" t="e">
        <f>AND(F7=#REF!,G7=#REF!)</f>
        <v>#REF!</v>
      </c>
      <c r="J7" s="79" t="e">
        <f>AND(G7=#REF!,F7=#REF!)</f>
        <v>#REF!</v>
      </c>
      <c r="K7" s="79" t="e">
        <f t="shared" si="1"/>
        <v>#REF!</v>
      </c>
      <c r="L7" s="2" t="str">
        <f t="shared" si="2"/>
        <v>精靈龍滑水蛇</v>
      </c>
      <c r="M7" s="2" t="str">
        <f t="shared" si="3"/>
        <v>滑水蛇精靈龍</v>
      </c>
    </row>
    <row r="8" spans="1:13" ht="15.75" customHeight="1" x14ac:dyDescent="0.25">
      <c r="A8" s="77" t="s">
        <v>226</v>
      </c>
      <c r="B8" s="77" t="s">
        <v>227</v>
      </c>
      <c r="C8" s="77" t="s">
        <v>228</v>
      </c>
      <c r="D8" s="77" t="s">
        <v>229</v>
      </c>
      <c r="E8" s="2" t="s">
        <v>30</v>
      </c>
      <c r="F8" s="2" t="s">
        <v>16</v>
      </c>
      <c r="G8" s="2" t="s">
        <v>53</v>
      </c>
      <c r="H8" s="15" t="b">
        <f t="shared" si="0"/>
        <v>0</v>
      </c>
      <c r="I8" s="79" t="e">
        <f>AND(F8=#REF!,G8=#REF!)</f>
        <v>#REF!</v>
      </c>
      <c r="J8" s="79" t="e">
        <f>AND(G8=#REF!,F8=#REF!)</f>
        <v>#REF!</v>
      </c>
      <c r="K8" s="79" t="e">
        <f t="shared" si="1"/>
        <v>#REF!</v>
      </c>
      <c r="L8" s="2" t="str">
        <f t="shared" si="2"/>
        <v>火麒麟暗巫貓</v>
      </c>
      <c r="M8" s="2" t="str">
        <f t="shared" si="3"/>
        <v>暗巫貓火麒麟</v>
      </c>
    </row>
    <row r="9" spans="1:13" ht="15.75" customHeight="1" x14ac:dyDescent="0.25">
      <c r="A9" s="77" t="s">
        <v>230</v>
      </c>
      <c r="B9" s="77" t="s">
        <v>231</v>
      </c>
      <c r="C9" s="77" t="s">
        <v>232</v>
      </c>
      <c r="D9" s="77" t="s">
        <v>233</v>
      </c>
      <c r="E9" s="2" t="s">
        <v>26</v>
      </c>
      <c r="F9" s="2" t="s">
        <v>56</v>
      </c>
      <c r="G9" s="2" t="s">
        <v>63</v>
      </c>
      <c r="H9" s="15" t="b">
        <f t="shared" si="0"/>
        <v>0</v>
      </c>
      <c r="I9" s="79" t="e">
        <f>AND(F9=#REF!,G9=#REF!)</f>
        <v>#REF!</v>
      </c>
      <c r="J9" s="79" t="e">
        <f>AND(G9=#REF!,F9=#REF!)</f>
        <v>#REF!</v>
      </c>
      <c r="K9" s="79" t="e">
        <f t="shared" si="1"/>
        <v>#REF!</v>
      </c>
      <c r="L9" s="2" t="str">
        <f t="shared" si="2"/>
        <v>森猛獁白絨雪怪</v>
      </c>
      <c r="M9" s="2" t="str">
        <f t="shared" si="3"/>
        <v>白絨雪怪森猛獁</v>
      </c>
    </row>
    <row r="10" spans="1:13" ht="15.75" customHeight="1" x14ac:dyDescent="0.25">
      <c r="A10" s="77" t="s">
        <v>234</v>
      </c>
      <c r="B10" s="77" t="s">
        <v>235</v>
      </c>
      <c r="C10" s="77" t="s">
        <v>236</v>
      </c>
      <c r="D10" s="77" t="s">
        <v>237</v>
      </c>
      <c r="E10" s="2" t="s">
        <v>15</v>
      </c>
      <c r="F10" s="2" t="s">
        <v>9</v>
      </c>
      <c r="G10" s="2" t="s">
        <v>22</v>
      </c>
      <c r="H10" s="15" t="b">
        <f t="shared" si="0"/>
        <v>0</v>
      </c>
      <c r="I10" s="79" t="e">
        <f>AND(F10=#REF!,G10=#REF!)</f>
        <v>#REF!</v>
      </c>
      <c r="J10" s="79" t="e">
        <f>AND(G10=#REF!,F10=#REF!)</f>
        <v>#REF!</v>
      </c>
      <c r="K10" s="79" t="e">
        <f t="shared" si="1"/>
        <v>#REF!</v>
      </c>
      <c r="L10" s="2" t="str">
        <f t="shared" si="2"/>
        <v>葉胖達暴電熊</v>
      </c>
      <c r="M10" s="2" t="str">
        <f t="shared" si="3"/>
        <v>暴電熊葉胖達</v>
      </c>
    </row>
    <row r="11" spans="1:13" ht="15.75" customHeight="1" x14ac:dyDescent="0.25">
      <c r="A11" s="77" t="s">
        <v>238</v>
      </c>
      <c r="B11" s="77" t="s">
        <v>239</v>
      </c>
      <c r="C11" s="77" t="s">
        <v>240</v>
      </c>
      <c r="D11" s="77" t="s">
        <v>241</v>
      </c>
      <c r="E11" s="2" t="s">
        <v>124</v>
      </c>
      <c r="F11" s="2" t="s">
        <v>123</v>
      </c>
      <c r="G11" s="2" t="s">
        <v>41</v>
      </c>
      <c r="H11" s="15" t="b">
        <f t="shared" si="0"/>
        <v>0</v>
      </c>
      <c r="I11" s="79" t="e">
        <f>AND(F11=#REF!,G11=#REF!)</f>
        <v>#REF!</v>
      </c>
      <c r="J11" s="79" t="e">
        <f>AND(G11=#REF!,F11=#REF!)</f>
        <v>#REF!</v>
      </c>
      <c r="K11" s="79" t="e">
        <f t="shared" si="1"/>
        <v>#REF!</v>
      </c>
      <c r="L11" s="2" t="str">
        <f t="shared" si="2"/>
        <v>花冠龍霹靂犬</v>
      </c>
      <c r="M11" s="2" t="str">
        <f t="shared" si="3"/>
        <v>霹靂犬花冠龍</v>
      </c>
    </row>
    <row r="12" spans="1:13" ht="15.75" customHeight="1" x14ac:dyDescent="0.25">
      <c r="A12" s="77" t="s">
        <v>242</v>
      </c>
      <c r="B12" s="77" t="s">
        <v>243</v>
      </c>
      <c r="C12" s="77" t="s">
        <v>212</v>
      </c>
      <c r="D12" s="77" t="s">
        <v>244</v>
      </c>
      <c r="E12" s="2" t="s">
        <v>75</v>
      </c>
      <c r="F12" s="2" t="s">
        <v>74</v>
      </c>
      <c r="G12" s="2" t="s">
        <v>73</v>
      </c>
      <c r="H12" s="15" t="b">
        <f t="shared" si="0"/>
        <v>0</v>
      </c>
      <c r="I12" s="79" t="e">
        <f>AND(F12=#REF!,G12=#REF!)</f>
        <v>#REF!</v>
      </c>
      <c r="J12" s="79" t="e">
        <f>AND(G12=#REF!,F12=#REF!)</f>
        <v>#REF!</v>
      </c>
      <c r="K12" s="79" t="e">
        <f t="shared" si="1"/>
        <v>#REF!</v>
      </c>
      <c r="L12" s="2" t="str">
        <f t="shared" si="2"/>
        <v>電棘鼠企丸丸</v>
      </c>
      <c r="M12" s="2" t="str">
        <f t="shared" si="3"/>
        <v>企丸丸電棘鼠</v>
      </c>
    </row>
    <row r="13" spans="1:13" ht="15.75" customHeight="1" x14ac:dyDescent="0.25">
      <c r="A13" s="77" t="s">
        <v>245</v>
      </c>
      <c r="B13" s="77" t="s">
        <v>246</v>
      </c>
      <c r="C13" s="77" t="s">
        <v>247</v>
      </c>
      <c r="D13" s="77" t="s">
        <v>248</v>
      </c>
      <c r="E13" s="2" t="s">
        <v>35</v>
      </c>
      <c r="F13" s="2" t="s">
        <v>3</v>
      </c>
      <c r="G13" s="2" t="s">
        <v>20</v>
      </c>
      <c r="H13" s="15" t="b">
        <f t="shared" si="0"/>
        <v>0</v>
      </c>
      <c r="I13" s="79" t="e">
        <f>AND(F13=#REF!,G13=#REF!)</f>
        <v>#REF!</v>
      </c>
      <c r="J13" s="79" t="e">
        <f>AND(G13=#REF!,F13=#REF!)</f>
        <v>#REF!</v>
      </c>
      <c r="K13" s="79" t="e">
        <f t="shared" si="1"/>
        <v>#REF!</v>
      </c>
      <c r="L13" s="2" t="str">
        <f t="shared" si="2"/>
        <v>喚冬獸雷冥鳥</v>
      </c>
      <c r="M13" s="2" t="str">
        <f t="shared" si="3"/>
        <v>雷冥鳥喚冬獸</v>
      </c>
    </row>
    <row r="14" spans="1:13" ht="15.75" customHeight="1" x14ac:dyDescent="0.25">
      <c r="A14" s="77" t="s">
        <v>249</v>
      </c>
      <c r="B14" s="77" t="s">
        <v>250</v>
      </c>
      <c r="C14" s="77" t="s">
        <v>251</v>
      </c>
      <c r="D14" s="77" t="s">
        <v>252</v>
      </c>
      <c r="E14" s="2" t="s">
        <v>28</v>
      </c>
      <c r="F14" s="2" t="s">
        <v>61</v>
      </c>
      <c r="G14" s="2" t="s">
        <v>119</v>
      </c>
      <c r="H14" s="15" t="b">
        <f t="shared" si="0"/>
        <v>0</v>
      </c>
      <c r="I14" s="79" t="e">
        <f>AND(F14=#REF!,G14=#REF!)</f>
        <v>#REF!</v>
      </c>
      <c r="J14" s="79" t="e">
        <f>AND(G14=#REF!,F14=#REF!)</f>
        <v>#REF!</v>
      </c>
      <c r="K14" s="79" t="e">
        <f t="shared" si="1"/>
        <v>#REF!</v>
      </c>
      <c r="L14" s="2" t="str">
        <f t="shared" si="2"/>
        <v>君王美露帕嚴冬鹿</v>
      </c>
      <c r="M14" s="2" t="str">
        <f t="shared" si="3"/>
        <v>嚴冬鹿君王美露帕</v>
      </c>
    </row>
    <row r="15" spans="1:13" ht="15.75" customHeight="1" x14ac:dyDescent="0.25">
      <c r="A15" s="77" t="s">
        <v>253</v>
      </c>
      <c r="B15" s="77" t="s">
        <v>254</v>
      </c>
      <c r="C15" s="77" t="s">
        <v>255</v>
      </c>
      <c r="D15" s="77" t="s">
        <v>256</v>
      </c>
      <c r="E15" s="2" t="s">
        <v>45</v>
      </c>
      <c r="F15" s="2" t="s">
        <v>7</v>
      </c>
      <c r="G15" s="2" t="s">
        <v>6</v>
      </c>
      <c r="H15" s="15" t="b">
        <f t="shared" si="0"/>
        <v>0</v>
      </c>
      <c r="I15" s="79" t="e">
        <f>AND(F15=#REF!,G15=#REF!)</f>
        <v>#REF!</v>
      </c>
      <c r="J15" s="79" t="e">
        <f>AND(G15=#REF!,F15=#REF!)</f>
        <v>#REF!</v>
      </c>
      <c r="K15" s="79" t="e">
        <f t="shared" si="1"/>
        <v>#REF!</v>
      </c>
      <c r="L15" s="2" t="str">
        <f t="shared" si="2"/>
        <v>百合女王冥鎧蠍</v>
      </c>
      <c r="M15" s="2" t="str">
        <f t="shared" si="3"/>
        <v>冥鎧蠍百合女王</v>
      </c>
    </row>
    <row r="16" spans="1:13" ht="15.75" customHeight="1" x14ac:dyDescent="0.25">
      <c r="A16" s="77" t="s">
        <v>257</v>
      </c>
      <c r="B16" s="77" t="s">
        <v>258</v>
      </c>
      <c r="C16" s="77" t="s">
        <v>259</v>
      </c>
      <c r="D16" s="77" t="s">
        <v>260</v>
      </c>
      <c r="E16" s="2" t="s">
        <v>110</v>
      </c>
      <c r="F16" s="2" t="s">
        <v>109</v>
      </c>
      <c r="G16" s="2" t="s">
        <v>128</v>
      </c>
      <c r="H16" s="15" t="b">
        <f t="shared" si="0"/>
        <v>0</v>
      </c>
      <c r="I16" s="79" t="e">
        <f>AND(F16=#REF!,G16=#REF!)</f>
        <v>#REF!</v>
      </c>
      <c r="J16" s="79" t="e">
        <f>AND(G16=#REF!,F16=#REF!)</f>
        <v>#REF!</v>
      </c>
      <c r="K16" s="79" t="e">
        <f t="shared" si="1"/>
        <v>#REF!</v>
      </c>
      <c r="L16" s="2" t="str">
        <f t="shared" si="2"/>
        <v>龐克蜥融焰娘</v>
      </c>
      <c r="M16" s="2" t="str">
        <f t="shared" si="3"/>
        <v>融焰娘龐克蜥</v>
      </c>
    </row>
    <row r="17" spans="1:13" ht="15.75" customHeight="1" x14ac:dyDescent="0.25">
      <c r="A17" s="77" t="s">
        <v>261</v>
      </c>
      <c r="B17" s="77" t="s">
        <v>262</v>
      </c>
      <c r="C17" s="77" t="s">
        <v>263</v>
      </c>
      <c r="D17" s="77" t="s">
        <v>264</v>
      </c>
      <c r="E17" s="2" t="s">
        <v>60</v>
      </c>
      <c r="F17" s="2" t="s">
        <v>59</v>
      </c>
      <c r="G17" s="2" t="s">
        <v>138</v>
      </c>
      <c r="H17" s="15" t="b">
        <f t="shared" si="0"/>
        <v>0</v>
      </c>
      <c r="I17" s="79" t="e">
        <f>AND(F17=#REF!,G17=#REF!)</f>
        <v>#REF!</v>
      </c>
      <c r="J17" s="79" t="e">
        <f>AND(G17=#REF!,F17=#REF!)</f>
        <v>#REF!</v>
      </c>
      <c r="K17" s="79" t="e">
        <f t="shared" si="1"/>
        <v>#REF!</v>
      </c>
      <c r="L17" s="2" t="str">
        <f t="shared" si="2"/>
        <v>獄焰王夜幕魔蝠</v>
      </c>
      <c r="M17" s="2" t="str">
        <f t="shared" si="3"/>
        <v>夜幕魔蝠獄焰王</v>
      </c>
    </row>
    <row r="18" spans="1:13" ht="15.75" customHeight="1" x14ac:dyDescent="0.25">
      <c r="A18" s="77" t="s">
        <v>265</v>
      </c>
      <c r="B18" s="77" t="s">
        <v>266</v>
      </c>
      <c r="C18" s="77" t="s">
        <v>267</v>
      </c>
      <c r="D18" s="77" t="s">
        <v>268</v>
      </c>
      <c r="E18" s="2" t="s">
        <v>114</v>
      </c>
      <c r="F18" s="2" t="s">
        <v>113</v>
      </c>
      <c r="G18" s="2" t="s">
        <v>86</v>
      </c>
      <c r="H18" s="15" t="b">
        <f t="shared" si="0"/>
        <v>0</v>
      </c>
      <c r="I18" s="79" t="e">
        <f>AND(F18=#REF!,G18=#REF!)</f>
        <v>#REF!</v>
      </c>
      <c r="J18" s="79" t="e">
        <f>AND(G18=#REF!,F18=#REF!)</f>
        <v>#REF!</v>
      </c>
      <c r="K18" s="79" t="e">
        <f t="shared" si="1"/>
        <v>#REF!</v>
      </c>
      <c r="L18" s="2" t="str">
        <f t="shared" si="2"/>
        <v>羽箭射手遁地鼠</v>
      </c>
      <c r="M18" s="2" t="str">
        <f t="shared" si="3"/>
        <v>遁地鼠羽箭射手</v>
      </c>
    </row>
    <row r="19" spans="1:13" ht="15.75" customHeight="1" x14ac:dyDescent="0.25">
      <c r="A19" s="77" t="s">
        <v>269</v>
      </c>
      <c r="B19" s="77" t="s">
        <v>270</v>
      </c>
      <c r="C19" s="77" t="s">
        <v>271</v>
      </c>
      <c r="D19" s="77" t="s">
        <v>272</v>
      </c>
      <c r="E19" s="2" t="s">
        <v>135</v>
      </c>
      <c r="F19" s="2" t="s">
        <v>134</v>
      </c>
      <c r="G19" s="2" t="s">
        <v>69</v>
      </c>
      <c r="H19" s="15" t="b">
        <f t="shared" si="0"/>
        <v>0</v>
      </c>
      <c r="I19" s="79" t="e">
        <f>AND(F19=#REF!,G19=#REF!)</f>
        <v>#REF!</v>
      </c>
      <c r="J19" s="79" t="e">
        <f>AND(G19=#REF!,F19=#REF!)</f>
        <v>#REF!</v>
      </c>
      <c r="K19" s="79" t="e">
        <f t="shared" si="1"/>
        <v>#REF!</v>
      </c>
      <c r="L19" s="2" t="str">
        <f t="shared" si="2"/>
        <v>連理龍衝浪鴨</v>
      </c>
      <c r="M19" s="2" t="str">
        <f t="shared" si="3"/>
        <v>衝浪鴨連理龍</v>
      </c>
    </row>
    <row r="20" spans="1:13" ht="15.75" customHeight="1" x14ac:dyDescent="0.25">
      <c r="A20" s="77" t="s">
        <v>273</v>
      </c>
      <c r="B20" s="77" t="s">
        <v>224</v>
      </c>
      <c r="C20" s="77" t="s">
        <v>274</v>
      </c>
      <c r="D20" s="77" t="s">
        <v>275</v>
      </c>
      <c r="E20" s="2" t="s">
        <v>46</v>
      </c>
      <c r="F20" s="2" t="s">
        <v>43</v>
      </c>
      <c r="G20" s="2" t="s">
        <v>107</v>
      </c>
      <c r="H20" s="15" t="b">
        <f t="shared" si="0"/>
        <v>0</v>
      </c>
      <c r="I20" s="79" t="e">
        <f>AND(F20=#REF!,G20=#REF!)</f>
        <v>#REF!</v>
      </c>
      <c r="J20" s="79" t="e">
        <f>AND(G20=#REF!,F20=#REF!)</f>
        <v>#REF!</v>
      </c>
      <c r="K20" s="79" t="e">
        <f t="shared" si="1"/>
        <v>#REF!</v>
      </c>
      <c r="L20" s="2" t="str">
        <f t="shared" si="2"/>
        <v>滑水蛇趴趴鯰</v>
      </c>
      <c r="M20" s="2" t="str">
        <f t="shared" si="3"/>
        <v>趴趴鯰滑水蛇</v>
      </c>
    </row>
    <row r="21" spans="1:13" ht="15.75" customHeight="1" x14ac:dyDescent="0.25">
      <c r="A21" s="77" t="s">
        <v>276</v>
      </c>
      <c r="B21" s="77" t="s">
        <v>277</v>
      </c>
      <c r="C21" s="77" t="s">
        <v>278</v>
      </c>
      <c r="D21" s="77" t="s">
        <v>279</v>
      </c>
      <c r="E21" s="2" t="s">
        <v>97</v>
      </c>
      <c r="F21" s="2" t="s">
        <v>96</v>
      </c>
      <c r="G21" s="2" t="s">
        <v>72</v>
      </c>
      <c r="H21" s="15" t="b">
        <f t="shared" si="0"/>
        <v>0</v>
      </c>
      <c r="I21" s="79" t="e">
        <f>AND(F21=#REF!,G21=#REF!)</f>
        <v>#REF!</v>
      </c>
      <c r="J21" s="79" t="e">
        <f>AND(G21=#REF!,F21=#REF!)</f>
        <v>#REF!</v>
      </c>
      <c r="K21" s="79" t="e">
        <f t="shared" si="1"/>
        <v>#REF!</v>
      </c>
      <c r="L21" s="2" t="str">
        <f t="shared" si="2"/>
        <v>鯊小子燎火鹿</v>
      </c>
      <c r="M21" s="2" t="str">
        <f t="shared" si="3"/>
        <v>燎火鹿鯊小子</v>
      </c>
    </row>
    <row r="22" spans="1:13" ht="15.75" customHeight="1" x14ac:dyDescent="0.25">
      <c r="A22" s="77" t="s">
        <v>280</v>
      </c>
      <c r="B22" s="77" t="s">
        <v>281</v>
      </c>
      <c r="C22" s="77" t="s">
        <v>282</v>
      </c>
      <c r="D22" s="77" t="s">
        <v>283</v>
      </c>
      <c r="E22" s="2" t="s">
        <v>42</v>
      </c>
      <c r="F22" s="2" t="s">
        <v>54</v>
      </c>
      <c r="G22" s="2" t="s">
        <v>57</v>
      </c>
      <c r="H22" s="15" t="b">
        <f t="shared" si="0"/>
        <v>0</v>
      </c>
      <c r="I22" s="79" t="e">
        <f>AND(F22=#REF!,G22=#REF!)</f>
        <v>#REF!</v>
      </c>
      <c r="J22" s="79" t="e">
        <f>AND(G22=#REF!,F22=#REF!)</f>
        <v>#REF!</v>
      </c>
      <c r="K22" s="79" t="e">
        <f t="shared" si="1"/>
        <v>#REF!</v>
      </c>
      <c r="L22" s="2" t="str">
        <f t="shared" si="2"/>
        <v>朱雀覆海龍</v>
      </c>
      <c r="M22" s="2" t="str">
        <f t="shared" si="3"/>
        <v>覆海龍朱雀</v>
      </c>
    </row>
    <row r="23" spans="1:13" ht="15.75" customHeight="1" x14ac:dyDescent="0.25">
      <c r="A23" s="77" t="s">
        <v>284</v>
      </c>
      <c r="B23" s="77" t="s">
        <v>285</v>
      </c>
      <c r="C23" s="77" t="s">
        <v>216</v>
      </c>
      <c r="D23" s="77" t="s">
        <v>286</v>
      </c>
      <c r="E23" s="2" t="s">
        <v>5</v>
      </c>
      <c r="F23" s="2" t="s">
        <v>11</v>
      </c>
      <c r="G23" s="2" t="s">
        <v>37</v>
      </c>
      <c r="H23" s="15" t="b">
        <f t="shared" si="0"/>
        <v>0</v>
      </c>
      <c r="I23" s="79" t="e">
        <f>AND(F23=#REF!,G23=#REF!)</f>
        <v>#REF!</v>
      </c>
      <c r="J23" s="79" t="e">
        <f>AND(G23=#REF!,F23=#REF!)</f>
        <v>#REF!</v>
      </c>
      <c r="K23" s="79" t="e">
        <f t="shared" si="1"/>
        <v>#REF!</v>
      </c>
      <c r="L23" s="2" t="str">
        <f t="shared" si="2"/>
        <v>熔岩獸吹雪狐</v>
      </c>
      <c r="M23" s="2" t="str">
        <f t="shared" si="3"/>
        <v>吹雪狐熔岩獸</v>
      </c>
    </row>
    <row r="24" spans="1:13" ht="15.75" customHeight="1" x14ac:dyDescent="0.25">
      <c r="A24" s="77" t="s">
        <v>287</v>
      </c>
      <c r="B24" s="77" t="s">
        <v>220</v>
      </c>
      <c r="C24" s="77" t="s">
        <v>288</v>
      </c>
      <c r="D24" s="77" t="s">
        <v>289</v>
      </c>
      <c r="E24" s="2" t="s">
        <v>99</v>
      </c>
      <c r="F24" s="2" t="s">
        <v>98</v>
      </c>
      <c r="G24" s="2" t="s">
        <v>117</v>
      </c>
      <c r="H24" s="15" t="b">
        <f t="shared" si="0"/>
        <v>0</v>
      </c>
      <c r="I24" s="79" t="e">
        <f>AND(F24=#REF!,G24=#REF!)</f>
        <v>#REF!</v>
      </c>
      <c r="J24" s="79" t="e">
        <f>AND(G24=#REF!,F24=#REF!)</f>
        <v>#REF!</v>
      </c>
      <c r="K24" s="79" t="e">
        <f t="shared" si="1"/>
        <v>#REF!</v>
      </c>
      <c r="L24" s="2" t="str">
        <f t="shared" si="2"/>
        <v>吊縛靈毛撣兒</v>
      </c>
      <c r="M24" s="2" t="str">
        <f t="shared" si="3"/>
        <v>毛撣兒吊縛靈</v>
      </c>
    </row>
    <row r="25" spans="1:13" ht="15.75" customHeight="1" x14ac:dyDescent="0.25">
      <c r="A25" s="77" t="s">
        <v>290</v>
      </c>
      <c r="B25" s="77" t="s">
        <v>246</v>
      </c>
      <c r="C25" s="77" t="s">
        <v>246</v>
      </c>
      <c r="D25" s="77" t="s">
        <v>291</v>
      </c>
      <c r="E25" s="2" t="s">
        <v>3</v>
      </c>
      <c r="F25" s="2" t="s">
        <v>3</v>
      </c>
      <c r="G25" s="2" t="s">
        <v>3</v>
      </c>
      <c r="H25" s="15" t="b">
        <f t="shared" si="0"/>
        <v>1</v>
      </c>
      <c r="I25" s="79" t="e">
        <f>AND(F25=#REF!,G25=#REF!)</f>
        <v>#REF!</v>
      </c>
      <c r="J25" s="79" t="e">
        <f>AND(G25=#REF!,F25=#REF!)</f>
        <v>#REF!</v>
      </c>
      <c r="K25" s="79" t="e">
        <f t="shared" si="1"/>
        <v>#REF!</v>
      </c>
      <c r="L25" s="2" t="str">
        <f t="shared" si="2"/>
        <v>喚冬獸喚冬獸</v>
      </c>
      <c r="M25" s="2" t="str">
        <f t="shared" si="3"/>
        <v>喚冬獸喚冬獸</v>
      </c>
    </row>
    <row r="26" spans="1:13" ht="15.75" customHeight="1" x14ac:dyDescent="0.25">
      <c r="A26" s="77" t="s">
        <v>292</v>
      </c>
      <c r="B26" s="77" t="s">
        <v>293</v>
      </c>
      <c r="C26" s="77" t="s">
        <v>293</v>
      </c>
      <c r="D26" s="77" t="s">
        <v>294</v>
      </c>
      <c r="E26" s="2" t="s">
        <v>36</v>
      </c>
      <c r="F26" s="2" t="s">
        <v>36</v>
      </c>
      <c r="G26" s="2" t="s">
        <v>36</v>
      </c>
      <c r="H26" s="15" t="b">
        <f t="shared" si="0"/>
        <v>1</v>
      </c>
      <c r="I26" s="79" t="e">
        <f>AND(F26=#REF!,G26=#REF!)</f>
        <v>#REF!</v>
      </c>
      <c r="J26" s="79" t="e">
        <f>AND(G26=#REF!,F26=#REF!)</f>
        <v>#REF!</v>
      </c>
      <c r="K26" s="79" t="e">
        <f t="shared" si="1"/>
        <v>#REF!</v>
      </c>
      <c r="L26" s="2" t="str">
        <f t="shared" si="2"/>
        <v>空渦龍空渦龍</v>
      </c>
      <c r="M26" s="2" t="str">
        <f t="shared" si="3"/>
        <v>空渦龍空渦龍</v>
      </c>
    </row>
    <row r="27" spans="1:13" ht="15.75" customHeight="1" x14ac:dyDescent="0.25">
      <c r="A27" s="77" t="s">
        <v>295</v>
      </c>
      <c r="B27" s="77" t="s">
        <v>296</v>
      </c>
      <c r="C27" s="77" t="s">
        <v>296</v>
      </c>
      <c r="D27" s="77" t="s">
        <v>297</v>
      </c>
      <c r="E27" s="2" t="s">
        <v>33</v>
      </c>
      <c r="F27" s="2" t="s">
        <v>33</v>
      </c>
      <c r="G27" s="2" t="s">
        <v>33</v>
      </c>
      <c r="H27" s="15" t="b">
        <f t="shared" si="0"/>
        <v>1</v>
      </c>
      <c r="I27" s="79" t="e">
        <f>AND(F27=#REF!,G27=#REF!)</f>
        <v>#REF!</v>
      </c>
      <c r="J27" s="79" t="e">
        <f>AND(G27=#REF!,F27=#REF!)</f>
        <v>#REF!</v>
      </c>
      <c r="K27" s="79" t="e">
        <f t="shared" si="1"/>
        <v>#REF!</v>
      </c>
      <c r="L27" s="2" t="str">
        <f t="shared" si="2"/>
        <v>聖光騎士聖光騎士</v>
      </c>
      <c r="M27" s="2" t="str">
        <f t="shared" si="3"/>
        <v>聖光騎士聖光騎士</v>
      </c>
    </row>
    <row r="28" spans="1:13" ht="15.75" customHeight="1" x14ac:dyDescent="0.25">
      <c r="A28" s="77" t="s">
        <v>298</v>
      </c>
      <c r="B28" s="77" t="s">
        <v>299</v>
      </c>
      <c r="C28" s="77" t="s">
        <v>299</v>
      </c>
      <c r="D28" s="77" t="s">
        <v>300</v>
      </c>
      <c r="E28" s="2" t="s">
        <v>34</v>
      </c>
      <c r="F28" s="2" t="s">
        <v>34</v>
      </c>
      <c r="G28" s="2" t="s">
        <v>34</v>
      </c>
      <c r="H28" s="15" t="b">
        <f t="shared" si="0"/>
        <v>1</v>
      </c>
      <c r="I28" s="79" t="e">
        <f>AND(F28=#REF!,G28=#REF!)</f>
        <v>#REF!</v>
      </c>
      <c r="J28" s="79" t="e">
        <f>AND(G28=#REF!,F28=#REF!)</f>
        <v>#REF!</v>
      </c>
      <c r="K28" s="79" t="e">
        <f t="shared" si="1"/>
        <v>#REF!</v>
      </c>
      <c r="L28" s="2" t="str">
        <f t="shared" si="2"/>
        <v>混沌騎士混沌騎士</v>
      </c>
      <c r="M28" s="2" t="str">
        <f t="shared" si="3"/>
        <v>混沌騎士混沌騎士</v>
      </c>
    </row>
    <row r="29" spans="1:13" ht="15.75" customHeight="1" x14ac:dyDescent="0.25">
      <c r="A29" s="77" t="s">
        <v>301</v>
      </c>
      <c r="B29" s="77" t="s">
        <v>235</v>
      </c>
      <c r="C29" s="77" t="s">
        <v>302</v>
      </c>
      <c r="D29" s="77" t="s">
        <v>303</v>
      </c>
      <c r="E29" s="2" t="s">
        <v>7</v>
      </c>
      <c r="F29" s="2" t="s">
        <v>9</v>
      </c>
      <c r="G29" s="2" t="s">
        <v>136</v>
      </c>
      <c r="H29" s="15" t="b">
        <f t="shared" si="0"/>
        <v>0</v>
      </c>
      <c r="I29" s="79" t="e">
        <f>AND(F29=#REF!,G29=#REF!)</f>
        <v>#REF!</v>
      </c>
      <c r="J29" s="79" t="e">
        <f>AND(G29=#REF!,F29=#REF!)</f>
        <v>#REF!</v>
      </c>
      <c r="K29" s="79" t="e">
        <f t="shared" si="1"/>
        <v>#REF!</v>
      </c>
      <c r="L29" s="2" t="str">
        <f t="shared" si="2"/>
        <v>葉胖達花麗娜</v>
      </c>
      <c r="M29" s="2" t="str">
        <f t="shared" si="3"/>
        <v>花麗娜葉胖達</v>
      </c>
    </row>
    <row r="30" spans="1:13" ht="15.75" customHeight="1" x14ac:dyDescent="0.25">
      <c r="A30" s="77" t="s">
        <v>304</v>
      </c>
      <c r="B30" s="77" t="s">
        <v>215</v>
      </c>
      <c r="C30" s="77" t="s">
        <v>305</v>
      </c>
      <c r="D30" s="77" t="s">
        <v>306</v>
      </c>
      <c r="E30" s="2" t="s">
        <v>17</v>
      </c>
      <c r="F30" s="2" t="s">
        <v>48</v>
      </c>
      <c r="G30" s="2" t="s">
        <v>64</v>
      </c>
      <c r="H30" s="15" t="b">
        <f t="shared" si="0"/>
        <v>0</v>
      </c>
      <c r="I30" s="79" t="e">
        <f>AND(F30=#REF!,G30=#REF!)</f>
        <v>#REF!</v>
      </c>
      <c r="J30" s="79" t="e">
        <f>AND(G30=#REF!,F30=#REF!)</f>
        <v>#REF!</v>
      </c>
      <c r="K30" s="79" t="e">
        <f t="shared" si="1"/>
        <v>#REF!</v>
      </c>
      <c r="L30" s="2" t="str">
        <f t="shared" si="2"/>
        <v>烽歌龍阿努比斯</v>
      </c>
      <c r="M30" s="2" t="str">
        <f t="shared" si="3"/>
        <v>阿努比斯烽歌龍</v>
      </c>
    </row>
    <row r="31" spans="1:13" ht="15.75" customHeight="1" x14ac:dyDescent="0.25">
      <c r="A31" s="77" t="s">
        <v>307</v>
      </c>
      <c r="B31" s="77" t="s">
        <v>235</v>
      </c>
      <c r="C31" s="77" t="s">
        <v>240</v>
      </c>
      <c r="D31" s="77" t="s">
        <v>308</v>
      </c>
      <c r="E31" s="2" t="s">
        <v>22</v>
      </c>
      <c r="F31" s="2" t="s">
        <v>9</v>
      </c>
      <c r="G31" s="2" t="s">
        <v>41</v>
      </c>
      <c r="H31" s="15" t="b">
        <f t="shared" si="0"/>
        <v>0</v>
      </c>
      <c r="I31" s="79" t="e">
        <f>AND(F31=#REF!,G31=#REF!)</f>
        <v>#REF!</v>
      </c>
      <c r="J31" s="79" t="e">
        <f>AND(G31=#REF!,F31=#REF!)</f>
        <v>#REF!</v>
      </c>
      <c r="K31" s="79" t="e">
        <f t="shared" si="1"/>
        <v>#REF!</v>
      </c>
      <c r="L31" s="2" t="str">
        <f t="shared" si="2"/>
        <v>葉胖達霹靂犬</v>
      </c>
      <c r="M31" s="2" t="str">
        <f t="shared" si="3"/>
        <v>霹靂犬葉胖達</v>
      </c>
    </row>
    <row r="32" spans="1:13" ht="15.75" customHeight="1" x14ac:dyDescent="0.25">
      <c r="A32" s="77" t="s">
        <v>309</v>
      </c>
      <c r="B32" s="77" t="s">
        <v>236</v>
      </c>
      <c r="C32" s="77" t="s">
        <v>203</v>
      </c>
      <c r="D32" s="77" t="s">
        <v>310</v>
      </c>
      <c r="E32" s="2" t="s">
        <v>52</v>
      </c>
      <c r="F32" s="2" t="s">
        <v>22</v>
      </c>
      <c r="G32" s="2" t="s">
        <v>24</v>
      </c>
      <c r="H32" s="15" t="b">
        <f t="shared" si="0"/>
        <v>0</v>
      </c>
      <c r="I32" s="79" t="e">
        <f>AND(F32=#REF!,G32=#REF!)</f>
        <v>#REF!</v>
      </c>
      <c r="J32" s="79" t="e">
        <f>AND(G32=#REF!,F32=#REF!)</f>
        <v>#REF!</v>
      </c>
      <c r="K32" s="79" t="e">
        <f t="shared" si="1"/>
        <v>#REF!</v>
      </c>
      <c r="L32" s="2" t="str">
        <f t="shared" si="2"/>
        <v>暴電熊佩克龍</v>
      </c>
      <c r="M32" s="2" t="str">
        <f t="shared" si="3"/>
        <v>佩克龍暴電熊</v>
      </c>
    </row>
    <row r="33" spans="1:13" ht="15.75" customHeight="1" x14ac:dyDescent="0.25">
      <c r="A33" s="77" t="s">
        <v>311</v>
      </c>
      <c r="B33" s="77" t="s">
        <v>312</v>
      </c>
      <c r="C33" s="77" t="s">
        <v>313</v>
      </c>
      <c r="D33" s="77" t="s">
        <v>314</v>
      </c>
      <c r="E33" s="2" t="s">
        <v>55</v>
      </c>
      <c r="F33" s="2" t="s">
        <v>120</v>
      </c>
      <c r="G33" s="2" t="s">
        <v>51</v>
      </c>
      <c r="H33" s="15" t="b">
        <f t="shared" si="0"/>
        <v>0</v>
      </c>
      <c r="I33" s="79" t="e">
        <f>AND(F33=#REF!,G33=#REF!)</f>
        <v>#REF!</v>
      </c>
      <c r="J33" s="79" t="e">
        <f>AND(G33=#REF!,F33=#REF!)</f>
        <v>#REF!</v>
      </c>
      <c r="K33" s="79" t="e">
        <f t="shared" si="1"/>
        <v>#REF!</v>
      </c>
      <c r="L33" s="2" t="str">
        <f t="shared" si="2"/>
        <v>蒼焰狼魔淵龍</v>
      </c>
      <c r="M33" s="2" t="str">
        <f t="shared" si="3"/>
        <v>魔淵龍蒼焰狼</v>
      </c>
    </row>
    <row r="34" spans="1:13" ht="15.75" customHeight="1" x14ac:dyDescent="0.25">
      <c r="A34" s="77" t="s">
        <v>315</v>
      </c>
      <c r="B34" s="77" t="s">
        <v>254</v>
      </c>
      <c r="C34" s="77" t="s">
        <v>254</v>
      </c>
      <c r="D34" s="77" t="s">
        <v>303</v>
      </c>
      <c r="E34" s="2" t="s">
        <v>7</v>
      </c>
      <c r="F34" s="2" t="s">
        <v>7</v>
      </c>
      <c r="G34" s="2" t="s">
        <v>7</v>
      </c>
      <c r="H34" s="15" t="b">
        <f t="shared" si="0"/>
        <v>1</v>
      </c>
      <c r="I34" s="79" t="e">
        <f>AND(F34=#REF!,G34=#REF!)</f>
        <v>#REF!</v>
      </c>
      <c r="J34" s="79" t="e">
        <f>AND(G34=#REF!,F34=#REF!)</f>
        <v>#REF!</v>
      </c>
      <c r="K34" s="79" t="e">
        <f t="shared" si="1"/>
        <v>#REF!</v>
      </c>
      <c r="L34" s="2" t="str">
        <f t="shared" si="2"/>
        <v>百合女王百合女王</v>
      </c>
      <c r="M34" s="2" t="str">
        <f t="shared" si="3"/>
        <v>百合女王百合女王</v>
      </c>
    </row>
    <row r="35" spans="1:13" ht="15.75" customHeight="1" x14ac:dyDescent="0.25">
      <c r="A35" s="77" t="s">
        <v>316</v>
      </c>
      <c r="B35" s="77" t="s">
        <v>317</v>
      </c>
      <c r="C35" s="77" t="s">
        <v>317</v>
      </c>
      <c r="D35" s="77" t="s">
        <v>306</v>
      </c>
      <c r="E35" s="2" t="s">
        <v>17</v>
      </c>
      <c r="F35" s="2" t="s">
        <v>17</v>
      </c>
      <c r="G35" s="2" t="s">
        <v>17</v>
      </c>
      <c r="H35" s="15" t="b">
        <f t="shared" si="0"/>
        <v>1</v>
      </c>
      <c r="I35" s="79" t="e">
        <f>AND(F35=#REF!,G35=#REF!)</f>
        <v>#REF!</v>
      </c>
      <c r="J35" s="79" t="e">
        <f>AND(G35=#REF!,F35=#REF!)</f>
        <v>#REF!</v>
      </c>
      <c r="K35" s="79" t="e">
        <f t="shared" si="1"/>
        <v>#REF!</v>
      </c>
      <c r="L35" s="2" t="str">
        <f t="shared" si="2"/>
        <v>荷魯斯荷魯斯</v>
      </c>
      <c r="M35" s="2" t="str">
        <f t="shared" si="3"/>
        <v>荷魯斯荷魯斯</v>
      </c>
    </row>
    <row r="36" spans="1:13" ht="15.75" customHeight="1" x14ac:dyDescent="0.25">
      <c r="A36" s="77" t="s">
        <v>318</v>
      </c>
      <c r="B36" s="77" t="s">
        <v>236</v>
      </c>
      <c r="C36" s="77" t="s">
        <v>236</v>
      </c>
      <c r="D36" s="77" t="s">
        <v>308</v>
      </c>
      <c r="E36" s="2" t="s">
        <v>22</v>
      </c>
      <c r="F36" s="2" t="s">
        <v>22</v>
      </c>
      <c r="G36" s="2" t="s">
        <v>22</v>
      </c>
      <c r="H36" s="15" t="b">
        <f t="shared" si="0"/>
        <v>1</v>
      </c>
      <c r="I36" s="79" t="e">
        <f>AND(F36=#REF!,G36=#REF!)</f>
        <v>#REF!</v>
      </c>
      <c r="J36" s="79" t="e">
        <f>AND(G36=#REF!,F36=#REF!)</f>
        <v>#REF!</v>
      </c>
      <c r="K36" s="79" t="e">
        <f t="shared" si="1"/>
        <v>#REF!</v>
      </c>
      <c r="L36" s="2" t="str">
        <f t="shared" si="2"/>
        <v>暴電熊暴電熊</v>
      </c>
      <c r="M36" s="2" t="str">
        <f t="shared" si="3"/>
        <v>暴電熊暴電熊</v>
      </c>
    </row>
    <row r="37" spans="1:13" ht="15.75" customHeight="1" x14ac:dyDescent="0.25">
      <c r="A37" s="77" t="s">
        <v>319</v>
      </c>
      <c r="B37" s="77" t="s">
        <v>320</v>
      </c>
      <c r="C37" s="77" t="s">
        <v>320</v>
      </c>
      <c r="D37" s="77" t="s">
        <v>310</v>
      </c>
      <c r="E37" s="2" t="s">
        <v>52</v>
      </c>
      <c r="F37" s="2" t="s">
        <v>52</v>
      </c>
      <c r="G37" s="2" t="s">
        <v>52</v>
      </c>
      <c r="H37" s="15" t="b">
        <f t="shared" si="0"/>
        <v>1</v>
      </c>
      <c r="I37" s="79" t="e">
        <f>AND(F37=#REF!,G37=#REF!)</f>
        <v>#REF!</v>
      </c>
      <c r="J37" s="79" t="e">
        <f>AND(G37=#REF!,F37=#REF!)</f>
        <v>#REF!</v>
      </c>
      <c r="K37" s="79" t="e">
        <f t="shared" si="1"/>
        <v>#REF!</v>
      </c>
      <c r="L37" s="2" t="str">
        <f t="shared" si="2"/>
        <v>波魯杰克斯波魯杰克斯</v>
      </c>
      <c r="M37" s="2" t="str">
        <f t="shared" si="3"/>
        <v>波魯杰克斯波魯杰克斯</v>
      </c>
    </row>
    <row r="38" spans="1:13" ht="15.75" customHeight="1" x14ac:dyDescent="0.25">
      <c r="A38" s="77" t="s">
        <v>321</v>
      </c>
      <c r="B38" s="77" t="s">
        <v>322</v>
      </c>
      <c r="C38" s="77" t="s">
        <v>322</v>
      </c>
      <c r="D38" s="77" t="s">
        <v>314</v>
      </c>
      <c r="E38" s="2" t="s">
        <v>55</v>
      </c>
      <c r="F38" s="2" t="s">
        <v>55</v>
      </c>
      <c r="G38" s="2" t="s">
        <v>55</v>
      </c>
      <c r="H38" s="15" t="b">
        <f t="shared" si="0"/>
        <v>1</v>
      </c>
      <c r="I38" s="79" t="e">
        <f>AND(F38=#REF!,G38=#REF!)</f>
        <v>#REF!</v>
      </c>
      <c r="J38" s="79" t="e">
        <f>AND(G38=#REF!,F38=#REF!)</f>
        <v>#REF!</v>
      </c>
      <c r="K38" s="79" t="e">
        <f t="shared" si="1"/>
        <v>#REF!</v>
      </c>
      <c r="L38" s="2" t="str">
        <f t="shared" si="2"/>
        <v>異構格里芬異構格里芬</v>
      </c>
      <c r="M38" s="2" t="str">
        <f t="shared" si="3"/>
        <v>異構格里芬異構格里芬</v>
      </c>
    </row>
    <row r="39" spans="1:13" ht="15" x14ac:dyDescent="0.25">
      <c r="A39" s="77" t="s">
        <v>323</v>
      </c>
      <c r="B39" s="77" t="s">
        <v>324</v>
      </c>
      <c r="C39" s="77" t="s">
        <v>324</v>
      </c>
      <c r="D39" s="77" t="s">
        <v>325</v>
      </c>
      <c r="E39" s="2" t="s">
        <v>14</v>
      </c>
      <c r="F39" s="2" t="s">
        <v>14</v>
      </c>
      <c r="G39" s="2" t="s">
        <v>14</v>
      </c>
      <c r="H39" s="15" t="b">
        <f t="shared" si="0"/>
        <v>1</v>
      </c>
      <c r="I39" s="79" t="e">
        <f>AND(F39=#REF!,G39=#REF!)</f>
        <v>#REF!</v>
      </c>
      <c r="J39" s="79" t="e">
        <f>AND(G39=#REF!,F39=#REF!)</f>
        <v>#REF!</v>
      </c>
      <c r="K39" s="79" t="e">
        <f t="shared" si="1"/>
        <v>#REF!</v>
      </c>
      <c r="L39" s="2" t="str">
        <f t="shared" si="2"/>
        <v>騰炎龍騰炎龍</v>
      </c>
      <c r="M39" s="2" t="str">
        <f t="shared" si="3"/>
        <v>騰炎龍騰炎龍</v>
      </c>
    </row>
    <row r="40" spans="1:13" ht="15" x14ac:dyDescent="0.25">
      <c r="A40" s="77" t="s">
        <v>326</v>
      </c>
      <c r="B40" s="77" t="s">
        <v>327</v>
      </c>
      <c r="C40" s="77" t="s">
        <v>327</v>
      </c>
      <c r="D40" s="77" t="s">
        <v>205</v>
      </c>
      <c r="E40" s="2" t="s">
        <v>25</v>
      </c>
      <c r="F40" s="2" t="s">
        <v>25</v>
      </c>
      <c r="G40" s="2" t="s">
        <v>25</v>
      </c>
      <c r="H40" s="15" t="b">
        <f t="shared" si="0"/>
        <v>1</v>
      </c>
      <c r="I40" s="79" t="e">
        <f>AND(F40=#REF!,G40=#REF!)</f>
        <v>#REF!</v>
      </c>
      <c r="J40" s="79" t="e">
        <f>AND(G40=#REF!,F40=#REF!)</f>
        <v>#REF!</v>
      </c>
      <c r="K40" s="79" t="e">
        <f t="shared" si="1"/>
        <v>#REF!</v>
      </c>
      <c r="L40" s="2" t="str">
        <f t="shared" si="2"/>
        <v>派克龍派克龍</v>
      </c>
      <c r="M40" s="2" t="str">
        <f t="shared" si="3"/>
        <v>派克龍派克龍</v>
      </c>
    </row>
    <row r="41" spans="1:13" ht="15" x14ac:dyDescent="0.25">
      <c r="A41" s="77" t="s">
        <v>328</v>
      </c>
      <c r="B41" s="77" t="s">
        <v>329</v>
      </c>
      <c r="C41" s="77" t="s">
        <v>329</v>
      </c>
      <c r="D41" s="77" t="s">
        <v>209</v>
      </c>
      <c r="E41" s="2" t="s">
        <v>21</v>
      </c>
      <c r="F41" s="2" t="s">
        <v>21</v>
      </c>
      <c r="G41" s="2" t="s">
        <v>21</v>
      </c>
      <c r="H41" s="15" t="b">
        <f t="shared" si="0"/>
        <v>1</v>
      </c>
      <c r="I41" s="79" t="e">
        <f>AND(F41=#REF!,G41=#REF!)</f>
        <v>#REF!</v>
      </c>
      <c r="J41" s="79" t="e">
        <f>AND(G41=#REF!,F41=#REF!)</f>
        <v>#REF!</v>
      </c>
      <c r="K41" s="79" t="e">
        <f t="shared" si="1"/>
        <v>#REF!</v>
      </c>
      <c r="L41" s="2" t="str">
        <f t="shared" si="2"/>
        <v>暗魔羊暗魔羊</v>
      </c>
      <c r="M41" s="2" t="str">
        <f t="shared" si="3"/>
        <v>暗魔羊暗魔羊</v>
      </c>
    </row>
    <row r="42" spans="1:13" ht="15" x14ac:dyDescent="0.25">
      <c r="A42" s="77" t="s">
        <v>330</v>
      </c>
      <c r="B42" s="77" t="s">
        <v>331</v>
      </c>
      <c r="C42" s="77" t="s">
        <v>331</v>
      </c>
      <c r="D42" s="77" t="s">
        <v>213</v>
      </c>
      <c r="E42" s="2" t="s">
        <v>89</v>
      </c>
      <c r="F42" s="2" t="s">
        <v>89</v>
      </c>
      <c r="G42" s="2" t="s">
        <v>89</v>
      </c>
      <c r="H42" s="15" t="b">
        <f t="shared" si="0"/>
        <v>1</v>
      </c>
      <c r="I42" s="79" t="e">
        <f>AND(F42=#REF!,G42=#REF!)</f>
        <v>#REF!</v>
      </c>
      <c r="J42" s="79" t="e">
        <f>AND(G42=#REF!,F42=#REF!)</f>
        <v>#REF!</v>
      </c>
      <c r="K42" s="79" t="e">
        <f t="shared" si="1"/>
        <v>#REF!</v>
      </c>
      <c r="L42" s="2" t="str">
        <f t="shared" si="2"/>
        <v>冰絲特冰絲特</v>
      </c>
      <c r="M42" s="2" t="str">
        <f t="shared" si="3"/>
        <v>冰絲特冰絲特</v>
      </c>
    </row>
    <row r="43" spans="1:13" ht="15" x14ac:dyDescent="0.25">
      <c r="A43" s="77" t="s">
        <v>332</v>
      </c>
      <c r="B43" s="77" t="s">
        <v>333</v>
      </c>
      <c r="C43" s="77" t="s">
        <v>333</v>
      </c>
      <c r="D43" s="77" t="s">
        <v>217</v>
      </c>
      <c r="E43" s="2" t="s">
        <v>49</v>
      </c>
      <c r="F43" s="2" t="s">
        <v>49</v>
      </c>
      <c r="G43" s="2" t="s">
        <v>49</v>
      </c>
      <c r="H43" s="15" t="b">
        <f t="shared" si="0"/>
        <v>1</v>
      </c>
      <c r="I43" s="79" t="e">
        <f>AND(F43=#REF!,G43=#REF!)</f>
        <v>#REF!</v>
      </c>
      <c r="J43" s="79" t="e">
        <f>AND(G43=#REF!,F43=#REF!)</f>
        <v>#REF!</v>
      </c>
      <c r="K43" s="79" t="e">
        <f t="shared" si="1"/>
        <v>#REF!</v>
      </c>
      <c r="L43" s="2" t="str">
        <f t="shared" si="2"/>
        <v>霜歌龍霜歌龍</v>
      </c>
      <c r="M43" s="2" t="str">
        <f t="shared" si="3"/>
        <v>霜歌龍霜歌龍</v>
      </c>
    </row>
    <row r="44" spans="1:13" ht="15" x14ac:dyDescent="0.25">
      <c r="A44" s="77" t="s">
        <v>334</v>
      </c>
      <c r="B44" s="77" t="s">
        <v>335</v>
      </c>
      <c r="C44" s="77" t="s">
        <v>335</v>
      </c>
      <c r="D44" s="77" t="s">
        <v>221</v>
      </c>
      <c r="E44" s="2" t="s">
        <v>104</v>
      </c>
      <c r="F44" s="2" t="s">
        <v>104</v>
      </c>
      <c r="G44" s="2" t="s">
        <v>104</v>
      </c>
      <c r="H44" s="15" t="b">
        <f t="shared" si="0"/>
        <v>1</v>
      </c>
      <c r="I44" s="79" t="e">
        <f>AND(F44=#REF!,G44=#REF!)</f>
        <v>#REF!</v>
      </c>
      <c r="J44" s="79" t="e">
        <f>AND(G44=#REF!,F44=#REF!)</f>
        <v>#REF!</v>
      </c>
      <c r="K44" s="79" t="e">
        <f t="shared" si="1"/>
        <v>#REF!</v>
      </c>
      <c r="L44" s="2" t="str">
        <f t="shared" si="2"/>
        <v>祈岳鹿祈岳鹿</v>
      </c>
      <c r="M44" s="2" t="str">
        <f t="shared" si="3"/>
        <v>祈岳鹿祈岳鹿</v>
      </c>
    </row>
    <row r="45" spans="1:13" ht="15" x14ac:dyDescent="0.25">
      <c r="A45" s="77" t="s">
        <v>336</v>
      </c>
      <c r="B45" s="77" t="s">
        <v>337</v>
      </c>
      <c r="C45" s="77" t="s">
        <v>337</v>
      </c>
      <c r="D45" s="77" t="s">
        <v>225</v>
      </c>
      <c r="E45" s="2" t="s">
        <v>40</v>
      </c>
      <c r="F45" s="2" t="s">
        <v>40</v>
      </c>
      <c r="G45" s="2" t="s">
        <v>40</v>
      </c>
      <c r="H45" s="15" t="b">
        <f t="shared" si="0"/>
        <v>1</v>
      </c>
      <c r="I45" s="79" t="e">
        <f>AND(F45=#REF!,G45=#REF!)</f>
        <v>#REF!</v>
      </c>
      <c r="J45" s="79" t="e">
        <f>AND(G45=#REF!,F45=#REF!)</f>
        <v>#REF!</v>
      </c>
      <c r="K45" s="79" t="e">
        <f t="shared" si="1"/>
        <v>#REF!</v>
      </c>
      <c r="L45" s="2" t="str">
        <f t="shared" si="2"/>
        <v>水靈龍水靈龍</v>
      </c>
      <c r="M45" s="2" t="str">
        <f t="shared" si="3"/>
        <v>水靈龍水靈龍</v>
      </c>
    </row>
    <row r="46" spans="1:13" ht="15" x14ac:dyDescent="0.25">
      <c r="A46" s="77" t="s">
        <v>338</v>
      </c>
      <c r="B46" s="77" t="s">
        <v>339</v>
      </c>
      <c r="C46" s="77" t="s">
        <v>339</v>
      </c>
      <c r="D46" s="77" t="s">
        <v>229</v>
      </c>
      <c r="E46" s="2" t="s">
        <v>30</v>
      </c>
      <c r="F46" s="2" t="s">
        <v>30</v>
      </c>
      <c r="G46" s="2" t="s">
        <v>30</v>
      </c>
      <c r="H46" s="15" t="b">
        <f t="shared" si="0"/>
        <v>1</v>
      </c>
      <c r="I46" s="79" t="e">
        <f>AND(F46=#REF!,G46=#REF!)</f>
        <v>#REF!</v>
      </c>
      <c r="J46" s="79" t="e">
        <f>AND(G46=#REF!,F46=#REF!)</f>
        <v>#REF!</v>
      </c>
      <c r="K46" s="79" t="e">
        <f t="shared" si="1"/>
        <v>#REF!</v>
      </c>
      <c r="L46" s="2" t="str">
        <f t="shared" si="2"/>
        <v>邪麒麟邪麒麟</v>
      </c>
      <c r="M46" s="2" t="str">
        <f t="shared" si="3"/>
        <v>邪麒麟邪麒麟</v>
      </c>
    </row>
    <row r="47" spans="1:13" ht="15" x14ac:dyDescent="0.25">
      <c r="A47" s="77" t="s">
        <v>340</v>
      </c>
      <c r="B47" s="77" t="s">
        <v>341</v>
      </c>
      <c r="C47" s="77" t="s">
        <v>341</v>
      </c>
      <c r="D47" s="77" t="s">
        <v>233</v>
      </c>
      <c r="E47" s="2" t="s">
        <v>26</v>
      </c>
      <c r="F47" s="2" t="s">
        <v>26</v>
      </c>
      <c r="G47" s="2" t="s">
        <v>26</v>
      </c>
      <c r="H47" s="15" t="b">
        <f t="shared" si="0"/>
        <v>1</v>
      </c>
      <c r="I47" s="79" t="e">
        <f>AND(F47=#REF!,G47=#REF!)</f>
        <v>#REF!</v>
      </c>
      <c r="J47" s="79" t="e">
        <f>AND(G47=#REF!,F47=#REF!)</f>
        <v>#REF!</v>
      </c>
      <c r="K47" s="79" t="e">
        <f t="shared" si="1"/>
        <v>#REF!</v>
      </c>
      <c r="L47" s="2" t="str">
        <f t="shared" si="2"/>
        <v>雪猛獁雪猛獁</v>
      </c>
      <c r="M47" s="2" t="str">
        <f t="shared" si="3"/>
        <v>雪猛獁雪猛獁</v>
      </c>
    </row>
    <row r="48" spans="1:13" ht="15" x14ac:dyDescent="0.25">
      <c r="A48" s="77" t="s">
        <v>342</v>
      </c>
      <c r="B48" s="77" t="s">
        <v>343</v>
      </c>
      <c r="C48" s="77" t="s">
        <v>343</v>
      </c>
      <c r="D48" s="77" t="s">
        <v>237</v>
      </c>
      <c r="E48" s="2" t="s">
        <v>15</v>
      </c>
      <c r="F48" s="2" t="s">
        <v>15</v>
      </c>
      <c r="G48" s="2" t="s">
        <v>15</v>
      </c>
      <c r="H48" s="15" t="b">
        <f t="shared" si="0"/>
        <v>1</v>
      </c>
      <c r="I48" s="79" t="e">
        <f>AND(F48=#REF!,G48=#REF!)</f>
        <v>#REF!</v>
      </c>
      <c r="J48" s="79" t="e">
        <f>AND(G48=#REF!,F48=#REF!)</f>
        <v>#REF!</v>
      </c>
      <c r="K48" s="79" t="e">
        <f t="shared" si="1"/>
        <v>#REF!</v>
      </c>
      <c r="L48" s="2" t="str">
        <f t="shared" si="2"/>
        <v>雷胖達雷胖達</v>
      </c>
      <c r="M48" s="2" t="str">
        <f t="shared" si="3"/>
        <v>雷胖達雷胖達</v>
      </c>
    </row>
    <row r="49" spans="1:13" ht="15" x14ac:dyDescent="0.25">
      <c r="A49" s="77" t="s">
        <v>344</v>
      </c>
      <c r="B49" s="77" t="s">
        <v>345</v>
      </c>
      <c r="C49" s="77" t="s">
        <v>345</v>
      </c>
      <c r="D49" s="77" t="s">
        <v>241</v>
      </c>
      <c r="E49" s="2" t="s">
        <v>124</v>
      </c>
      <c r="F49" s="2" t="s">
        <v>124</v>
      </c>
      <c r="G49" s="2" t="s">
        <v>124</v>
      </c>
      <c r="H49" s="15" t="b">
        <f t="shared" si="0"/>
        <v>1</v>
      </c>
      <c r="I49" s="79" t="e">
        <f>AND(F49=#REF!,G49=#REF!)</f>
        <v>#REF!</v>
      </c>
      <c r="J49" s="79" t="e">
        <f>AND(G49=#REF!,F49=#REF!)</f>
        <v>#REF!</v>
      </c>
      <c r="K49" s="79" t="e">
        <f t="shared" si="1"/>
        <v>#REF!</v>
      </c>
      <c r="L49" s="2" t="str">
        <f t="shared" si="2"/>
        <v>雷冠龍雷冠龍</v>
      </c>
      <c r="M49" s="2" t="str">
        <f t="shared" si="3"/>
        <v>雷冠龍雷冠龍</v>
      </c>
    </row>
    <row r="50" spans="1:13" ht="15" x14ac:dyDescent="0.25">
      <c r="A50" s="77" t="s">
        <v>346</v>
      </c>
      <c r="B50" s="77" t="s">
        <v>347</v>
      </c>
      <c r="C50" s="77" t="s">
        <v>347</v>
      </c>
      <c r="D50" s="77" t="s">
        <v>244</v>
      </c>
      <c r="E50" s="2" t="s">
        <v>75</v>
      </c>
      <c r="F50" s="2" t="s">
        <v>75</v>
      </c>
      <c r="G50" s="2" t="s">
        <v>75</v>
      </c>
      <c r="H50" s="15" t="b">
        <f t="shared" si="0"/>
        <v>1</v>
      </c>
      <c r="I50" s="79" t="e">
        <f>AND(F50=#REF!,G50=#REF!)</f>
        <v>#REF!</v>
      </c>
      <c r="J50" s="79" t="e">
        <f>AND(G50=#REF!,F50=#REF!)</f>
        <v>#REF!</v>
      </c>
      <c r="K50" s="79" t="e">
        <f t="shared" si="1"/>
        <v>#REF!</v>
      </c>
      <c r="L50" s="2" t="str">
        <f t="shared" si="2"/>
        <v>冰棘鼠冰棘鼠</v>
      </c>
      <c r="M50" s="2" t="str">
        <f t="shared" si="3"/>
        <v>冰棘鼠冰棘鼠</v>
      </c>
    </row>
    <row r="51" spans="1:13" ht="15" x14ac:dyDescent="0.25">
      <c r="A51" s="77" t="s">
        <v>348</v>
      </c>
      <c r="B51" s="77" t="s">
        <v>349</v>
      </c>
      <c r="C51" s="77" t="s">
        <v>349</v>
      </c>
      <c r="D51" s="77" t="s">
        <v>248</v>
      </c>
      <c r="E51" s="2" t="s">
        <v>35</v>
      </c>
      <c r="F51" s="2" t="s">
        <v>35</v>
      </c>
      <c r="G51" s="2" t="s">
        <v>35</v>
      </c>
      <c r="H51" s="15" t="b">
        <f t="shared" si="0"/>
        <v>1</v>
      </c>
      <c r="I51" s="79" t="e">
        <f>AND(F51=#REF!,G51=#REF!)</f>
        <v>#REF!</v>
      </c>
      <c r="J51" s="79" t="e">
        <f>AND(G51=#REF!,F51=#REF!)</f>
        <v>#REF!</v>
      </c>
      <c r="K51" s="79" t="e">
        <f t="shared" si="1"/>
        <v>#REF!</v>
      </c>
      <c r="L51" s="2" t="str">
        <f t="shared" si="2"/>
        <v>喚夜獸喚夜獸</v>
      </c>
      <c r="M51" s="2" t="str">
        <f t="shared" si="3"/>
        <v>喚夜獸喚夜獸</v>
      </c>
    </row>
    <row r="52" spans="1:13" ht="15" x14ac:dyDescent="0.25">
      <c r="A52" s="77" t="s">
        <v>350</v>
      </c>
      <c r="B52" s="77" t="s">
        <v>351</v>
      </c>
      <c r="C52" s="77" t="s">
        <v>351</v>
      </c>
      <c r="D52" s="77" t="s">
        <v>252</v>
      </c>
      <c r="E52" s="2" t="s">
        <v>28</v>
      </c>
      <c r="F52" s="2" t="s">
        <v>28</v>
      </c>
      <c r="G52" s="2" t="s">
        <v>28</v>
      </c>
      <c r="H52" s="15" t="b">
        <f t="shared" si="0"/>
        <v>1</v>
      </c>
      <c r="I52" s="79" t="e">
        <f>AND(F52=#REF!,G52=#REF!)</f>
        <v>#REF!</v>
      </c>
      <c r="J52" s="79" t="e">
        <f>AND(G52=#REF!,F52=#REF!)</f>
        <v>#REF!</v>
      </c>
      <c r="K52" s="79" t="e">
        <f t="shared" si="1"/>
        <v>#REF!</v>
      </c>
      <c r="L52" s="2" t="str">
        <f t="shared" si="2"/>
        <v>冰帝美露帕冰帝美露帕</v>
      </c>
      <c r="M52" s="2" t="str">
        <f t="shared" si="3"/>
        <v>冰帝美露帕冰帝美露帕</v>
      </c>
    </row>
    <row r="53" spans="1:13" ht="15" x14ac:dyDescent="0.25">
      <c r="A53" s="77" t="s">
        <v>352</v>
      </c>
      <c r="B53" s="77" t="s">
        <v>353</v>
      </c>
      <c r="C53" s="77" t="s">
        <v>353</v>
      </c>
      <c r="D53" s="77" t="s">
        <v>256</v>
      </c>
      <c r="E53" s="2" t="s">
        <v>45</v>
      </c>
      <c r="F53" s="2" t="s">
        <v>45</v>
      </c>
      <c r="G53" s="2" t="s">
        <v>45</v>
      </c>
      <c r="H53" s="15" t="b">
        <f t="shared" si="0"/>
        <v>1</v>
      </c>
      <c r="I53" s="79" t="e">
        <f>AND(F53=#REF!,G53=#REF!)</f>
        <v>#REF!</v>
      </c>
      <c r="J53" s="79" t="e">
        <f>AND(G53=#REF!,F53=#REF!)</f>
        <v>#REF!</v>
      </c>
      <c r="K53" s="79" t="e">
        <f t="shared" si="1"/>
        <v>#REF!</v>
      </c>
      <c r="L53" s="2" t="str">
        <f t="shared" si="2"/>
        <v>黑月女王黑月女王</v>
      </c>
      <c r="M53" s="2" t="str">
        <f t="shared" si="3"/>
        <v>黑月女王黑月女王</v>
      </c>
    </row>
    <row r="54" spans="1:13" ht="15" x14ac:dyDescent="0.25">
      <c r="A54" s="77" t="s">
        <v>354</v>
      </c>
      <c r="B54" s="77" t="s">
        <v>355</v>
      </c>
      <c r="C54" s="77" t="s">
        <v>355</v>
      </c>
      <c r="D54" s="77" t="s">
        <v>260</v>
      </c>
      <c r="E54" s="2" t="s">
        <v>110</v>
      </c>
      <c r="F54" s="2" t="s">
        <v>110</v>
      </c>
      <c r="G54" s="2" t="s">
        <v>110</v>
      </c>
      <c r="H54" s="15" t="b">
        <f t="shared" si="0"/>
        <v>1</v>
      </c>
      <c r="I54" s="79" t="e">
        <f>AND(F54=#REF!,G54=#REF!)</f>
        <v>#REF!</v>
      </c>
      <c r="J54" s="79" t="e">
        <f>AND(G54=#REF!,F54=#REF!)</f>
        <v>#REF!</v>
      </c>
      <c r="K54" s="79" t="e">
        <f t="shared" si="1"/>
        <v>#REF!</v>
      </c>
      <c r="L54" s="2" t="str">
        <f t="shared" si="2"/>
        <v>熱血蜥熱血蜥</v>
      </c>
      <c r="M54" s="2" t="str">
        <f t="shared" si="3"/>
        <v>熱血蜥熱血蜥</v>
      </c>
    </row>
    <row r="55" spans="1:13" ht="15" x14ac:dyDescent="0.25">
      <c r="A55" s="77" t="s">
        <v>356</v>
      </c>
      <c r="B55" s="77" t="s">
        <v>357</v>
      </c>
      <c r="C55" s="77" t="s">
        <v>357</v>
      </c>
      <c r="D55" s="77" t="s">
        <v>264</v>
      </c>
      <c r="E55" s="2" t="s">
        <v>60</v>
      </c>
      <c r="F55" s="2" t="s">
        <v>60</v>
      </c>
      <c r="G55" s="2" t="s">
        <v>60</v>
      </c>
      <c r="H55" s="15" t="b">
        <f t="shared" si="0"/>
        <v>1</v>
      </c>
      <c r="I55" s="79" t="e">
        <f>AND(F55=#REF!,G55=#REF!)</f>
        <v>#REF!</v>
      </c>
      <c r="J55" s="79" t="e">
        <f>AND(G55=#REF!,F55=#REF!)</f>
        <v>#REF!</v>
      </c>
      <c r="K55" s="79" t="e">
        <f t="shared" si="1"/>
        <v>#REF!</v>
      </c>
      <c r="L55" s="2" t="str">
        <f t="shared" si="2"/>
        <v>獄閻王獄閻王</v>
      </c>
      <c r="M55" s="2" t="str">
        <f t="shared" si="3"/>
        <v>獄閻王獄閻王</v>
      </c>
    </row>
    <row r="56" spans="1:13" ht="15" x14ac:dyDescent="0.25">
      <c r="A56" s="77" t="s">
        <v>358</v>
      </c>
      <c r="B56" s="77" t="s">
        <v>359</v>
      </c>
      <c r="C56" s="77" t="s">
        <v>359</v>
      </c>
      <c r="D56" s="77" t="s">
        <v>268</v>
      </c>
      <c r="E56" s="2" t="s">
        <v>114</v>
      </c>
      <c r="F56" s="2" t="s">
        <v>114</v>
      </c>
      <c r="G56" s="2" t="s">
        <v>114</v>
      </c>
      <c r="H56" s="15" t="b">
        <f t="shared" si="0"/>
        <v>1</v>
      </c>
      <c r="I56" s="79" t="e">
        <f>AND(F56=#REF!,G56=#REF!)</f>
        <v>#REF!</v>
      </c>
      <c r="J56" s="79" t="e">
        <f>AND(G56=#REF!,F56=#REF!)</f>
        <v>#REF!</v>
      </c>
      <c r="K56" s="79" t="e">
        <f t="shared" si="1"/>
        <v>#REF!</v>
      </c>
      <c r="L56" s="2" t="str">
        <f t="shared" si="2"/>
        <v>山岳射手山岳射手</v>
      </c>
      <c r="M56" s="2" t="str">
        <f t="shared" si="3"/>
        <v>山岳射手山岳射手</v>
      </c>
    </row>
    <row r="57" spans="1:13" ht="15" x14ac:dyDescent="0.25">
      <c r="A57" s="77" t="s">
        <v>360</v>
      </c>
      <c r="B57" s="77" t="s">
        <v>361</v>
      </c>
      <c r="C57" s="77" t="s">
        <v>361</v>
      </c>
      <c r="D57" s="77" t="s">
        <v>272</v>
      </c>
      <c r="E57" s="2" t="s">
        <v>135</v>
      </c>
      <c r="F57" s="2" t="s">
        <v>135</v>
      </c>
      <c r="G57" s="2" t="s">
        <v>135</v>
      </c>
      <c r="H57" s="15" t="b">
        <f t="shared" si="0"/>
        <v>1</v>
      </c>
      <c r="I57" s="79" t="e">
        <f>AND(F57=#REF!,G57=#REF!)</f>
        <v>#REF!</v>
      </c>
      <c r="J57" s="79" t="e">
        <f>AND(G57=#REF!,F57=#REF!)</f>
        <v>#REF!</v>
      </c>
      <c r="K57" s="79" t="e">
        <f t="shared" si="1"/>
        <v>#REF!</v>
      </c>
      <c r="L57" s="2" t="str">
        <f t="shared" si="2"/>
        <v>海誓龍海誓龍</v>
      </c>
      <c r="M57" s="2" t="str">
        <f t="shared" si="3"/>
        <v>海誓龍海誓龍</v>
      </c>
    </row>
    <row r="58" spans="1:13" ht="15" x14ac:dyDescent="0.25">
      <c r="A58" s="77" t="s">
        <v>362</v>
      </c>
      <c r="B58" s="77" t="s">
        <v>363</v>
      </c>
      <c r="C58" s="77" t="s">
        <v>363</v>
      </c>
      <c r="D58" s="77" t="s">
        <v>275</v>
      </c>
      <c r="E58" s="2" t="s">
        <v>46</v>
      </c>
      <c r="F58" s="2" t="s">
        <v>46</v>
      </c>
      <c r="G58" s="2" t="s">
        <v>46</v>
      </c>
      <c r="H58" s="15" t="b">
        <f t="shared" si="0"/>
        <v>1</v>
      </c>
      <c r="I58" s="79" t="e">
        <f>AND(F58=#REF!,G58=#REF!)</f>
        <v>#REF!</v>
      </c>
      <c r="J58" s="79" t="e">
        <f>AND(G58=#REF!,F58=#REF!)</f>
        <v>#REF!</v>
      </c>
      <c r="K58" s="79" t="e">
        <f t="shared" si="1"/>
        <v>#REF!</v>
      </c>
      <c r="L58" s="2" t="str">
        <f t="shared" si="2"/>
        <v>流沙蛇流沙蛇</v>
      </c>
      <c r="M58" s="2" t="str">
        <f t="shared" si="3"/>
        <v>流沙蛇流沙蛇</v>
      </c>
    </row>
    <row r="59" spans="1:13" ht="15" x14ac:dyDescent="0.25">
      <c r="A59" s="77" t="s">
        <v>364</v>
      </c>
      <c r="B59" s="77" t="s">
        <v>365</v>
      </c>
      <c r="C59" s="77" t="s">
        <v>365</v>
      </c>
      <c r="D59" s="77" t="s">
        <v>279</v>
      </c>
      <c r="E59" s="2" t="s">
        <v>97</v>
      </c>
      <c r="F59" s="2" t="s">
        <v>97</v>
      </c>
      <c r="G59" s="2" t="s">
        <v>97</v>
      </c>
      <c r="H59" s="15" t="b">
        <f t="shared" si="0"/>
        <v>1</v>
      </c>
      <c r="I59" s="79" t="e">
        <f>AND(F59=#REF!,G59=#REF!)</f>
        <v>#REF!</v>
      </c>
      <c r="J59" s="79" t="e">
        <f>AND(G59=#REF!,F59=#REF!)</f>
        <v>#REF!</v>
      </c>
      <c r="K59" s="79" t="e">
        <f t="shared" si="1"/>
        <v>#REF!</v>
      </c>
      <c r="L59" s="2" t="str">
        <f t="shared" si="2"/>
        <v>紅小鯊紅小鯊</v>
      </c>
      <c r="M59" s="2" t="str">
        <f t="shared" si="3"/>
        <v>紅小鯊紅小鯊</v>
      </c>
    </row>
    <row r="60" spans="1:13" ht="15" x14ac:dyDescent="0.25">
      <c r="A60" s="77" t="s">
        <v>366</v>
      </c>
      <c r="B60" s="77" t="s">
        <v>367</v>
      </c>
      <c r="C60" s="77" t="s">
        <v>367</v>
      </c>
      <c r="D60" s="77" t="s">
        <v>283</v>
      </c>
      <c r="E60" s="2" t="s">
        <v>42</v>
      </c>
      <c r="F60" s="2" t="s">
        <v>42</v>
      </c>
      <c r="G60" s="2" t="s">
        <v>42</v>
      </c>
      <c r="H60" s="15" t="b">
        <f t="shared" si="0"/>
        <v>1</v>
      </c>
      <c r="I60" s="79" t="e">
        <f>AND(F60=#REF!,G60=#REF!)</f>
        <v>#REF!</v>
      </c>
      <c r="J60" s="79" t="e">
        <f>AND(G60=#REF!,F60=#REF!)</f>
        <v>#REF!</v>
      </c>
      <c r="K60" s="79" t="e">
        <f t="shared" si="1"/>
        <v>#REF!</v>
      </c>
      <c r="L60" s="2" t="str">
        <f t="shared" si="2"/>
        <v>清雀清雀</v>
      </c>
      <c r="M60" s="2" t="str">
        <f t="shared" si="3"/>
        <v>清雀清雀</v>
      </c>
    </row>
    <row r="61" spans="1:13" ht="15" x14ac:dyDescent="0.25">
      <c r="A61" s="77" t="s">
        <v>368</v>
      </c>
      <c r="B61" s="77" t="s">
        <v>369</v>
      </c>
      <c r="C61" s="77" t="s">
        <v>369</v>
      </c>
      <c r="D61" s="77" t="s">
        <v>286</v>
      </c>
      <c r="E61" s="2" t="s">
        <v>5</v>
      </c>
      <c r="F61" s="2" t="s">
        <v>5</v>
      </c>
      <c r="G61" s="2" t="s">
        <v>5</v>
      </c>
      <c r="H61" s="15" t="b">
        <f t="shared" si="0"/>
        <v>1</v>
      </c>
      <c r="I61" s="79" t="e">
        <f>AND(F61=#REF!,G61=#REF!)</f>
        <v>#REF!</v>
      </c>
      <c r="J61" s="79" t="e">
        <f>AND(G61=#REF!,F61=#REF!)</f>
        <v>#REF!</v>
      </c>
      <c r="K61" s="79" t="e">
        <f t="shared" si="1"/>
        <v>#REF!</v>
      </c>
      <c r="L61" s="2" t="str">
        <f t="shared" si="2"/>
        <v>寒霜獸寒霜獸</v>
      </c>
      <c r="M61" s="2" t="str">
        <f t="shared" si="3"/>
        <v>寒霜獸寒霜獸</v>
      </c>
    </row>
    <row r="62" spans="1:13" ht="15" x14ac:dyDescent="0.25">
      <c r="A62" s="77" t="s">
        <v>370</v>
      </c>
      <c r="B62" s="77" t="s">
        <v>371</v>
      </c>
      <c r="C62" s="77" t="s">
        <v>371</v>
      </c>
      <c r="D62" s="77" t="s">
        <v>289</v>
      </c>
      <c r="E62" s="2" t="s">
        <v>99</v>
      </c>
      <c r="F62" s="2" t="s">
        <v>99</v>
      </c>
      <c r="G62" s="2" t="s">
        <v>99</v>
      </c>
      <c r="H62" s="15" t="b">
        <f t="shared" si="0"/>
        <v>1</v>
      </c>
      <c r="I62" s="79" t="e">
        <f>AND(F62=#REF!,G62=#REF!)</f>
        <v>#REF!</v>
      </c>
      <c r="J62" s="79" t="e">
        <f>AND(G62=#REF!,F62=#REF!)</f>
        <v>#REF!</v>
      </c>
      <c r="K62" s="79" t="e">
        <f t="shared" si="1"/>
        <v>#REF!</v>
      </c>
      <c r="L62" s="2" t="str">
        <f t="shared" si="2"/>
        <v>冰縛靈冰縛靈</v>
      </c>
      <c r="M62" s="2" t="str">
        <f t="shared" si="3"/>
        <v>冰縛靈冰縛靈</v>
      </c>
    </row>
    <row r="63" spans="1:13" ht="15" x14ac:dyDescent="0.25">
      <c r="A63" s="77" t="s">
        <v>372</v>
      </c>
      <c r="B63" s="77" t="s">
        <v>373</v>
      </c>
      <c r="C63" s="77" t="s">
        <v>373</v>
      </c>
      <c r="D63" s="77" t="s">
        <v>374</v>
      </c>
      <c r="E63" s="79" t="e">
        <v>#N/A</v>
      </c>
      <c r="F63" s="79" t="e">
        <v>#N/A</v>
      </c>
      <c r="G63" s="79" t="e">
        <v>#N/A</v>
      </c>
      <c r="H63" s="15" t="b">
        <f t="shared" si="0"/>
        <v>1</v>
      </c>
      <c r="I63" s="79" t="e">
        <f>AND(F63=#REF!,G63=#REF!)</f>
        <v>#N/A</v>
      </c>
      <c r="J63" s="79" t="e">
        <f>AND(G63=#REF!,F63=#REF!)</f>
        <v>#N/A</v>
      </c>
      <c r="K63" s="79" t="e">
        <f t="shared" si="1"/>
        <v>#N/A</v>
      </c>
      <c r="L63" s="79" t="e">
        <f t="shared" si="2"/>
        <v>#N/A</v>
      </c>
      <c r="M63" s="79" t="e">
        <f t="shared" si="3"/>
        <v>#N/A</v>
      </c>
    </row>
    <row r="64" spans="1:13" ht="15" x14ac:dyDescent="0.25">
      <c r="A64" s="77" t="s">
        <v>375</v>
      </c>
      <c r="B64" s="77" t="s">
        <v>376</v>
      </c>
      <c r="C64" s="77" t="s">
        <v>376</v>
      </c>
      <c r="D64" s="77" t="s">
        <v>377</v>
      </c>
      <c r="E64" s="79" t="e">
        <v>#N/A</v>
      </c>
      <c r="F64" s="79" t="e">
        <v>#N/A</v>
      </c>
      <c r="G64" s="79" t="e">
        <v>#N/A</v>
      </c>
      <c r="H64" s="15" t="b">
        <f t="shared" si="0"/>
        <v>1</v>
      </c>
      <c r="I64" s="79" t="e">
        <f>AND(F64=#REF!,G64=#REF!)</f>
        <v>#N/A</v>
      </c>
      <c r="J64" s="79" t="e">
        <f>AND(G64=#REF!,F64=#REF!)</f>
        <v>#N/A</v>
      </c>
      <c r="K64" s="79" t="e">
        <f t="shared" si="1"/>
        <v>#N/A</v>
      </c>
      <c r="L64" s="79" t="e">
        <f t="shared" si="2"/>
        <v>#N/A</v>
      </c>
      <c r="M64" s="79" t="e">
        <f t="shared" si="3"/>
        <v>#N/A</v>
      </c>
    </row>
    <row r="65" spans="1:13" ht="15" x14ac:dyDescent="0.25">
      <c r="A65" s="77" t="s">
        <v>378</v>
      </c>
      <c r="B65" s="77" t="s">
        <v>379</v>
      </c>
      <c r="C65" s="77" t="s">
        <v>379</v>
      </c>
      <c r="D65" s="77" t="s">
        <v>380</v>
      </c>
      <c r="E65" s="79" t="e">
        <v>#N/A</v>
      </c>
      <c r="F65" s="79" t="e">
        <v>#N/A</v>
      </c>
      <c r="G65" s="79" t="e">
        <v>#N/A</v>
      </c>
      <c r="H65" s="15" t="b">
        <f t="shared" si="0"/>
        <v>1</v>
      </c>
      <c r="I65" s="79" t="e">
        <f>AND(F65=#REF!,G65=#REF!)</f>
        <v>#N/A</v>
      </c>
      <c r="J65" s="79" t="e">
        <f>AND(G65=#REF!,F65=#REF!)</f>
        <v>#N/A</v>
      </c>
      <c r="K65" s="79" t="e">
        <f t="shared" si="1"/>
        <v>#N/A</v>
      </c>
      <c r="L65" s="79" t="e">
        <f t="shared" si="2"/>
        <v>#N/A</v>
      </c>
      <c r="M65" s="79" t="e">
        <f t="shared" si="3"/>
        <v>#N/A</v>
      </c>
    </row>
    <row r="66" spans="1:13" ht="15" x14ac:dyDescent="0.25">
      <c r="A66" s="77" t="s">
        <v>381</v>
      </c>
      <c r="B66" s="77" t="s">
        <v>382</v>
      </c>
      <c r="C66" s="77" t="s">
        <v>382</v>
      </c>
      <c r="D66" s="77" t="s">
        <v>383</v>
      </c>
      <c r="E66" s="79" t="e">
        <v>#N/A</v>
      </c>
      <c r="F66" s="79" t="e">
        <v>#N/A</v>
      </c>
      <c r="G66" s="79" t="e">
        <v>#N/A</v>
      </c>
      <c r="H66" s="15" t="b">
        <f t="shared" si="0"/>
        <v>1</v>
      </c>
      <c r="I66" s="79" t="e">
        <f>AND(F66=#REF!,G66=#REF!)</f>
        <v>#N/A</v>
      </c>
      <c r="J66" s="79" t="e">
        <f>AND(G66=#REF!,F66=#REF!)</f>
        <v>#N/A</v>
      </c>
      <c r="K66" s="79" t="e">
        <f t="shared" si="1"/>
        <v>#N/A</v>
      </c>
      <c r="L66" s="79" t="e">
        <f t="shared" si="2"/>
        <v>#N/A</v>
      </c>
      <c r="M66" s="79" t="e">
        <f t="shared" si="3"/>
        <v>#N/A</v>
      </c>
    </row>
    <row r="67" spans="1:13" ht="15" x14ac:dyDescent="0.25">
      <c r="A67" s="77" t="s">
        <v>384</v>
      </c>
      <c r="B67" s="77" t="s">
        <v>385</v>
      </c>
      <c r="C67" s="77" t="s">
        <v>385</v>
      </c>
      <c r="D67" s="77" t="s">
        <v>386</v>
      </c>
      <c r="E67" s="79" t="e">
        <v>#N/A</v>
      </c>
      <c r="F67" s="79" t="e">
        <v>#N/A</v>
      </c>
      <c r="G67" s="79" t="e">
        <v>#N/A</v>
      </c>
      <c r="H67" s="15" t="b">
        <f t="shared" si="0"/>
        <v>1</v>
      </c>
      <c r="I67" s="79" t="e">
        <f>AND(F67=#REF!,G67=#REF!)</f>
        <v>#N/A</v>
      </c>
      <c r="J67" s="79" t="e">
        <f>AND(G67=#REF!,F67=#REF!)</f>
        <v>#N/A</v>
      </c>
      <c r="K67" s="79" t="e">
        <f t="shared" si="1"/>
        <v>#N/A</v>
      </c>
      <c r="L67" s="79" t="e">
        <f t="shared" si="2"/>
        <v>#N/A</v>
      </c>
      <c r="M67" s="79" t="e">
        <f t="shared" si="3"/>
        <v>#N/A</v>
      </c>
    </row>
    <row r="68" spans="1:13" ht="15" x14ac:dyDescent="0.25">
      <c r="A68" s="77" t="s">
        <v>387</v>
      </c>
      <c r="B68" s="77" t="s">
        <v>388</v>
      </c>
      <c r="C68" s="77" t="s">
        <v>388</v>
      </c>
      <c r="D68" s="77" t="s">
        <v>389</v>
      </c>
      <c r="E68" s="79" t="e">
        <v>#N/A</v>
      </c>
      <c r="F68" s="79" t="e">
        <v>#N/A</v>
      </c>
      <c r="G68" s="79" t="e">
        <v>#N/A</v>
      </c>
      <c r="H68" s="15" t="b">
        <f t="shared" si="0"/>
        <v>1</v>
      </c>
      <c r="I68" s="79" t="e">
        <f>AND(F68=#REF!,G68=#REF!)</f>
        <v>#N/A</v>
      </c>
      <c r="J68" s="79" t="e">
        <f>AND(G68=#REF!,F68=#REF!)</f>
        <v>#N/A</v>
      </c>
      <c r="K68" s="79" t="e">
        <f t="shared" si="1"/>
        <v>#N/A</v>
      </c>
      <c r="L68" s="79" t="e">
        <f t="shared" si="2"/>
        <v>#N/A</v>
      </c>
      <c r="M68" s="79" t="e">
        <f t="shared" si="3"/>
        <v>#N/A</v>
      </c>
    </row>
    <row r="69" spans="1:13" ht="15" x14ac:dyDescent="0.25">
      <c r="A69" s="77" t="s">
        <v>390</v>
      </c>
      <c r="B69" s="77" t="s">
        <v>391</v>
      </c>
      <c r="C69" s="77" t="s">
        <v>391</v>
      </c>
      <c r="D69" s="77" t="s">
        <v>392</v>
      </c>
      <c r="E69" s="79" t="e">
        <v>#N/A</v>
      </c>
      <c r="F69" s="79" t="e">
        <v>#N/A</v>
      </c>
      <c r="G69" s="79" t="e">
        <v>#N/A</v>
      </c>
      <c r="H69" s="15" t="b">
        <f t="shared" si="0"/>
        <v>1</v>
      </c>
      <c r="I69" s="79" t="e">
        <f>AND(F69=#REF!,G69=#REF!)</f>
        <v>#N/A</v>
      </c>
      <c r="J69" s="79" t="e">
        <f>AND(G69=#REF!,F69=#REF!)</f>
        <v>#N/A</v>
      </c>
      <c r="K69" s="79" t="e">
        <f t="shared" si="1"/>
        <v>#N/A</v>
      </c>
      <c r="L69" s="79" t="e">
        <f t="shared" si="2"/>
        <v>#N/A</v>
      </c>
      <c r="M69" s="79" t="e">
        <f t="shared" si="3"/>
        <v>#N/A</v>
      </c>
    </row>
    <row r="70" spans="1:13" ht="15" x14ac:dyDescent="0.25">
      <c r="A70" s="77" t="s">
        <v>393</v>
      </c>
      <c r="B70" s="77" t="s">
        <v>394</v>
      </c>
      <c r="C70" s="77" t="s">
        <v>394</v>
      </c>
      <c r="D70" s="77" t="s">
        <v>395</v>
      </c>
      <c r="E70" s="79" t="e">
        <v>#N/A</v>
      </c>
      <c r="F70" s="79" t="e">
        <v>#N/A</v>
      </c>
      <c r="G70" s="79" t="e">
        <v>#N/A</v>
      </c>
      <c r="H70" s="15" t="b">
        <f t="shared" si="0"/>
        <v>1</v>
      </c>
      <c r="I70" s="79" t="e">
        <f>AND(F70=#REF!,G70=#REF!)</f>
        <v>#N/A</v>
      </c>
      <c r="J70" s="79" t="e">
        <f>AND(G70=#REF!,F70=#REF!)</f>
        <v>#N/A</v>
      </c>
      <c r="K70" s="79" t="e">
        <f t="shared" si="1"/>
        <v>#N/A</v>
      </c>
      <c r="L70" s="79" t="e">
        <f t="shared" si="2"/>
        <v>#N/A</v>
      </c>
      <c r="M70" s="79" t="e">
        <f t="shared" si="3"/>
        <v>#N/A</v>
      </c>
    </row>
    <row r="71" spans="1:13" ht="15" x14ac:dyDescent="0.25">
      <c r="A71" s="77" t="s">
        <v>396</v>
      </c>
      <c r="B71" s="77" t="s">
        <v>397</v>
      </c>
      <c r="C71" s="77" t="s">
        <v>397</v>
      </c>
      <c r="D71" s="77" t="s">
        <v>398</v>
      </c>
      <c r="E71" s="79" t="e">
        <v>#N/A</v>
      </c>
      <c r="F71" s="79" t="e">
        <v>#N/A</v>
      </c>
      <c r="G71" s="79" t="e">
        <v>#N/A</v>
      </c>
      <c r="H71" s="15" t="b">
        <f t="shared" si="0"/>
        <v>1</v>
      </c>
      <c r="I71" s="79" t="e">
        <f>AND(F71=#REF!,G71=#REF!)</f>
        <v>#N/A</v>
      </c>
      <c r="J71" s="79" t="e">
        <f>AND(G71=#REF!,F71=#REF!)</f>
        <v>#N/A</v>
      </c>
      <c r="K71" s="79" t="e">
        <f t="shared" si="1"/>
        <v>#N/A</v>
      </c>
      <c r="L71" s="79" t="e">
        <f t="shared" si="2"/>
        <v>#N/A</v>
      </c>
      <c r="M71" s="79" t="e">
        <f t="shared" si="3"/>
        <v>#N/A</v>
      </c>
    </row>
    <row r="72" spans="1:13" ht="15" x14ac:dyDescent="0.25">
      <c r="A72" s="77" t="s">
        <v>399</v>
      </c>
      <c r="B72" s="77" t="s">
        <v>400</v>
      </c>
      <c r="C72" s="77" t="s">
        <v>400</v>
      </c>
      <c r="D72" s="77" t="s">
        <v>401</v>
      </c>
      <c r="E72" s="79" t="e">
        <v>#N/A</v>
      </c>
      <c r="F72" s="79" t="e">
        <v>#N/A</v>
      </c>
      <c r="G72" s="79" t="e">
        <v>#N/A</v>
      </c>
      <c r="H72" s="15" t="b">
        <f t="shared" si="0"/>
        <v>1</v>
      </c>
      <c r="I72" s="79" t="e">
        <f>AND(F72=#REF!,G72=#REF!)</f>
        <v>#N/A</v>
      </c>
      <c r="J72" s="79" t="e">
        <f>AND(G72=#REF!,F72=#REF!)</f>
        <v>#N/A</v>
      </c>
      <c r="K72" s="79" t="e">
        <f t="shared" si="1"/>
        <v>#N/A</v>
      </c>
      <c r="L72" s="79" t="e">
        <f t="shared" si="2"/>
        <v>#N/A</v>
      </c>
      <c r="M72" s="79" t="e">
        <f t="shared" si="3"/>
        <v>#N/A</v>
      </c>
    </row>
    <row r="73" spans="1:13" ht="15" x14ac:dyDescent="0.25">
      <c r="A73" s="77" t="s">
        <v>402</v>
      </c>
      <c r="B73" s="77" t="s">
        <v>403</v>
      </c>
      <c r="C73" s="77" t="s">
        <v>403</v>
      </c>
      <c r="D73" s="77" t="s">
        <v>404</v>
      </c>
      <c r="E73" s="79" t="e">
        <v>#N/A</v>
      </c>
      <c r="F73" s="79" t="e">
        <v>#N/A</v>
      </c>
      <c r="G73" s="79" t="e">
        <v>#N/A</v>
      </c>
      <c r="H73" s="15" t="b">
        <f t="shared" si="0"/>
        <v>1</v>
      </c>
      <c r="I73" s="79" t="e">
        <f>AND(F73=#REF!,G73=#REF!)</f>
        <v>#N/A</v>
      </c>
      <c r="J73" s="79" t="e">
        <f>AND(G73=#REF!,F73=#REF!)</f>
        <v>#N/A</v>
      </c>
      <c r="K73" s="79" t="e">
        <f t="shared" si="1"/>
        <v>#N/A</v>
      </c>
      <c r="L73" s="79" t="e">
        <f t="shared" si="2"/>
        <v>#N/A</v>
      </c>
      <c r="M73" s="79" t="e">
        <f t="shared" si="3"/>
        <v>#N/A</v>
      </c>
    </row>
    <row r="74" spans="1:13" ht="15" x14ac:dyDescent="0.25">
      <c r="A74" s="77" t="s">
        <v>405</v>
      </c>
      <c r="B74" s="77" t="s">
        <v>406</v>
      </c>
      <c r="C74" s="77" t="s">
        <v>406</v>
      </c>
      <c r="D74" s="77" t="s">
        <v>407</v>
      </c>
      <c r="E74" s="79" t="e">
        <v>#N/A</v>
      </c>
      <c r="F74" s="79" t="e">
        <v>#N/A</v>
      </c>
      <c r="G74" s="79" t="e">
        <v>#N/A</v>
      </c>
      <c r="H74" s="15" t="b">
        <f t="shared" si="0"/>
        <v>1</v>
      </c>
      <c r="I74" s="79" t="e">
        <f>AND(F74=#REF!,G74=#REF!)</f>
        <v>#N/A</v>
      </c>
      <c r="J74" s="79" t="e">
        <f>AND(G74=#REF!,F74=#REF!)</f>
        <v>#N/A</v>
      </c>
      <c r="K74" s="79" t="e">
        <f t="shared" si="1"/>
        <v>#N/A</v>
      </c>
      <c r="L74" s="79" t="e">
        <f t="shared" si="2"/>
        <v>#N/A</v>
      </c>
      <c r="M74" s="79" t="e">
        <f t="shared" si="3"/>
        <v>#N/A</v>
      </c>
    </row>
    <row r="75" spans="1:13" ht="15" x14ac:dyDescent="0.25">
      <c r="A75" s="77" t="s">
        <v>408</v>
      </c>
      <c r="B75" s="77" t="s">
        <v>409</v>
      </c>
      <c r="C75" s="77" t="s">
        <v>409</v>
      </c>
      <c r="D75" s="77" t="s">
        <v>410</v>
      </c>
      <c r="E75" s="79" t="e">
        <v>#N/A</v>
      </c>
      <c r="F75" s="79" t="e">
        <v>#N/A</v>
      </c>
      <c r="G75" s="79" t="e">
        <v>#N/A</v>
      </c>
      <c r="H75" s="15" t="b">
        <f t="shared" si="0"/>
        <v>1</v>
      </c>
      <c r="I75" s="79" t="e">
        <f>AND(F75=#REF!,G75=#REF!)</f>
        <v>#N/A</v>
      </c>
      <c r="J75" s="79" t="e">
        <f>AND(G75=#REF!,F75=#REF!)</f>
        <v>#N/A</v>
      </c>
      <c r="K75" s="79" t="e">
        <f t="shared" si="1"/>
        <v>#N/A</v>
      </c>
      <c r="L75" s="79" t="e">
        <f t="shared" si="2"/>
        <v>#N/A</v>
      </c>
      <c r="M75" s="79" t="e">
        <f t="shared" si="3"/>
        <v>#N/A</v>
      </c>
    </row>
    <row r="76" spans="1:13" ht="15" x14ac:dyDescent="0.25">
      <c r="A76" s="77" t="s">
        <v>411</v>
      </c>
      <c r="B76" s="77" t="s">
        <v>412</v>
      </c>
      <c r="C76" s="77" t="s">
        <v>412</v>
      </c>
      <c r="D76" s="77" t="s">
        <v>413</v>
      </c>
      <c r="E76" s="79" t="e">
        <v>#N/A</v>
      </c>
      <c r="F76" s="79" t="e">
        <v>#N/A</v>
      </c>
      <c r="G76" s="79" t="e">
        <v>#N/A</v>
      </c>
      <c r="H76" s="15" t="b">
        <f t="shared" si="0"/>
        <v>1</v>
      </c>
      <c r="I76" s="79" t="e">
        <f>AND(F76=#REF!,G76=#REF!)</f>
        <v>#N/A</v>
      </c>
      <c r="J76" s="79" t="e">
        <f>AND(G76=#REF!,F76=#REF!)</f>
        <v>#N/A</v>
      </c>
      <c r="K76" s="79" t="e">
        <f t="shared" si="1"/>
        <v>#N/A</v>
      </c>
      <c r="L76" s="79" t="e">
        <f t="shared" si="2"/>
        <v>#N/A</v>
      </c>
      <c r="M76" s="79" t="e">
        <f t="shared" si="3"/>
        <v>#N/A</v>
      </c>
    </row>
    <row r="77" spans="1:13" ht="15" x14ac:dyDescent="0.25">
      <c r="A77" s="77" t="s">
        <v>414</v>
      </c>
      <c r="B77" s="77" t="s">
        <v>415</v>
      </c>
      <c r="C77" s="77" t="s">
        <v>415</v>
      </c>
      <c r="D77" s="77" t="s">
        <v>416</v>
      </c>
      <c r="E77" s="79" t="e">
        <v>#N/A</v>
      </c>
      <c r="F77" s="79" t="e">
        <v>#N/A</v>
      </c>
      <c r="G77" s="79" t="e">
        <v>#N/A</v>
      </c>
      <c r="H77" s="15" t="b">
        <f t="shared" si="0"/>
        <v>1</v>
      </c>
      <c r="I77" s="79" t="e">
        <f>AND(F77=#REF!,G77=#REF!)</f>
        <v>#N/A</v>
      </c>
      <c r="J77" s="79" t="e">
        <f>AND(G77=#REF!,F77=#REF!)</f>
        <v>#N/A</v>
      </c>
      <c r="K77" s="79" t="e">
        <f t="shared" si="1"/>
        <v>#N/A</v>
      </c>
      <c r="L77" s="79" t="e">
        <f t="shared" si="2"/>
        <v>#N/A</v>
      </c>
      <c r="M77" s="79" t="e">
        <f t="shared" si="3"/>
        <v>#N/A</v>
      </c>
    </row>
    <row r="78" spans="1:13" ht="15" x14ac:dyDescent="0.25">
      <c r="A78" s="77" t="s">
        <v>417</v>
      </c>
      <c r="B78" s="77" t="s">
        <v>418</v>
      </c>
      <c r="C78" s="77" t="s">
        <v>418</v>
      </c>
      <c r="D78" s="77" t="s">
        <v>419</v>
      </c>
      <c r="E78" s="79" t="e">
        <v>#N/A</v>
      </c>
      <c r="F78" s="79" t="e">
        <v>#N/A</v>
      </c>
      <c r="G78" s="79" t="e">
        <v>#N/A</v>
      </c>
      <c r="H78" s="15" t="b">
        <f t="shared" si="0"/>
        <v>1</v>
      </c>
      <c r="I78" s="79" t="e">
        <f>AND(F78=#REF!,G78=#REF!)</f>
        <v>#N/A</v>
      </c>
      <c r="J78" s="79" t="e">
        <f>AND(G78=#REF!,F78=#REF!)</f>
        <v>#N/A</v>
      </c>
      <c r="K78" s="79" t="e">
        <f t="shared" si="1"/>
        <v>#N/A</v>
      </c>
      <c r="L78" s="79" t="e">
        <f t="shared" si="2"/>
        <v>#N/A</v>
      </c>
      <c r="M78" s="79" t="e">
        <f t="shared" si="3"/>
        <v>#N/A</v>
      </c>
    </row>
    <row r="79" spans="1:13" ht="15" x14ac:dyDescent="0.25">
      <c r="A79" s="77" t="s">
        <v>420</v>
      </c>
      <c r="B79" s="77" t="s">
        <v>421</v>
      </c>
      <c r="C79" s="77" t="s">
        <v>421</v>
      </c>
      <c r="D79" s="77" t="s">
        <v>422</v>
      </c>
      <c r="E79" s="79" t="e">
        <v>#N/A</v>
      </c>
      <c r="F79" s="79" t="e">
        <v>#N/A</v>
      </c>
      <c r="G79" s="79" t="e">
        <v>#N/A</v>
      </c>
      <c r="H79" s="15" t="b">
        <f t="shared" si="0"/>
        <v>1</v>
      </c>
      <c r="I79" s="79" t="e">
        <f>AND(F79=#REF!,G79=#REF!)</f>
        <v>#N/A</v>
      </c>
      <c r="J79" s="79" t="e">
        <f>AND(G79=#REF!,F79=#REF!)</f>
        <v>#N/A</v>
      </c>
      <c r="K79" s="79" t="e">
        <f t="shared" si="1"/>
        <v>#N/A</v>
      </c>
      <c r="L79" s="79" t="e">
        <f t="shared" si="2"/>
        <v>#N/A</v>
      </c>
      <c r="M79" s="79" t="e">
        <f t="shared" si="3"/>
        <v>#N/A</v>
      </c>
    </row>
    <row r="80" spans="1:13" ht="12.75" x14ac:dyDescent="0.2">
      <c r="L80" s="2"/>
      <c r="M80" s="2"/>
    </row>
    <row r="81" spans="12:13" ht="12.75" x14ac:dyDescent="0.2">
      <c r="L81" s="2"/>
      <c r="M81" s="2"/>
    </row>
    <row r="82" spans="12:13" ht="12.75" x14ac:dyDescent="0.2">
      <c r="L82" s="2"/>
      <c r="M82" s="2"/>
    </row>
    <row r="83" spans="12:13" ht="12.75" x14ac:dyDescent="0.2">
      <c r="L83" s="2"/>
      <c r="M83" s="2"/>
    </row>
    <row r="84" spans="12:13" ht="12.75" x14ac:dyDescent="0.2">
      <c r="L84" s="2"/>
      <c r="M84" s="2"/>
    </row>
    <row r="85" spans="12:13" ht="12.75" x14ac:dyDescent="0.2">
      <c r="L85" s="2"/>
      <c r="M85" s="2"/>
    </row>
    <row r="86" spans="12:13" ht="12.75" x14ac:dyDescent="0.2">
      <c r="L86" s="2"/>
      <c r="M86" s="2"/>
    </row>
    <row r="87" spans="12:13" ht="12.75" x14ac:dyDescent="0.2">
      <c r="L87" s="2"/>
      <c r="M87" s="2"/>
    </row>
    <row r="88" spans="12:13" ht="12.75" x14ac:dyDescent="0.2">
      <c r="L88" s="2"/>
      <c r="M88" s="2"/>
    </row>
    <row r="89" spans="12:13" ht="12.75" x14ac:dyDescent="0.2">
      <c r="L89" s="2"/>
      <c r="M89" s="2"/>
    </row>
    <row r="90" spans="12:13" ht="12.75" x14ac:dyDescent="0.2">
      <c r="L90" s="2"/>
      <c r="M90" s="2"/>
    </row>
    <row r="91" spans="12:13" ht="12.75" x14ac:dyDescent="0.2">
      <c r="L91" s="2"/>
      <c r="M91" s="2"/>
    </row>
    <row r="92" spans="12:13" ht="12.75" x14ac:dyDescent="0.2">
      <c r="L92" s="2"/>
      <c r="M92" s="2"/>
    </row>
    <row r="93" spans="12:13" ht="12.75" x14ac:dyDescent="0.2">
      <c r="L93" s="2"/>
      <c r="M93" s="2"/>
    </row>
    <row r="94" spans="12:13" ht="12.75" x14ac:dyDescent="0.2">
      <c r="L94" s="2"/>
      <c r="M94" s="2"/>
    </row>
    <row r="95" spans="12:13" ht="12.75" x14ac:dyDescent="0.2">
      <c r="L95" s="2"/>
      <c r="M95" s="2"/>
    </row>
    <row r="96" spans="12:13" ht="12.75" x14ac:dyDescent="0.2">
      <c r="L96" s="2"/>
      <c r="M96" s="2"/>
    </row>
    <row r="97" spans="12:13" ht="12.75" x14ac:dyDescent="0.2">
      <c r="L97" s="2"/>
      <c r="M97" s="2"/>
    </row>
    <row r="98" spans="12:13" ht="12.75" x14ac:dyDescent="0.2">
      <c r="L98" s="2"/>
      <c r="M98" s="2"/>
    </row>
    <row r="99" spans="12:13" ht="12.75" x14ac:dyDescent="0.2">
      <c r="L99" s="2"/>
      <c r="M99" s="2"/>
    </row>
    <row r="100" spans="12:13" ht="12.75" x14ac:dyDescent="0.2">
      <c r="L100" s="2"/>
      <c r="M100" s="2"/>
    </row>
    <row r="101" spans="12:13" ht="12.75" x14ac:dyDescent="0.2">
      <c r="L101" s="2"/>
      <c r="M101" s="2"/>
    </row>
    <row r="102" spans="12:13" ht="12.75" x14ac:dyDescent="0.2">
      <c r="L102" s="2"/>
      <c r="M102" s="2"/>
    </row>
    <row r="103" spans="12:13" ht="12.75" x14ac:dyDescent="0.2">
      <c r="L103" s="2"/>
      <c r="M103" s="2"/>
    </row>
    <row r="104" spans="12:13" ht="12.75" x14ac:dyDescent="0.2">
      <c r="L104" s="2"/>
      <c r="M104" s="2"/>
    </row>
    <row r="105" spans="12:13" ht="12.75" x14ac:dyDescent="0.2">
      <c r="L105" s="2"/>
      <c r="M105" s="2"/>
    </row>
    <row r="106" spans="12:13" ht="12.75" x14ac:dyDescent="0.2">
      <c r="L106" s="2"/>
      <c r="M106" s="2"/>
    </row>
    <row r="107" spans="12:13" ht="12.75" x14ac:dyDescent="0.2">
      <c r="L107" s="2"/>
      <c r="M107" s="2"/>
    </row>
    <row r="108" spans="12:13" ht="12.75" x14ac:dyDescent="0.2">
      <c r="L108" s="2"/>
      <c r="M108" s="2"/>
    </row>
    <row r="109" spans="12:13" ht="12.75" x14ac:dyDescent="0.2">
      <c r="L109" s="2"/>
      <c r="M109" s="2"/>
    </row>
    <row r="110" spans="12:13" ht="12.75" x14ac:dyDescent="0.2">
      <c r="L110" s="2"/>
      <c r="M110" s="2"/>
    </row>
    <row r="111" spans="12:13" ht="12.75" x14ac:dyDescent="0.2">
      <c r="L111" s="2"/>
      <c r="M111" s="2"/>
    </row>
    <row r="112" spans="12:13" ht="12.75" x14ac:dyDescent="0.2">
      <c r="L112" s="2"/>
      <c r="M112" s="2"/>
    </row>
    <row r="113" spans="12:13" ht="12.75" x14ac:dyDescent="0.2">
      <c r="L113" s="2"/>
      <c r="M113" s="2"/>
    </row>
    <row r="114" spans="12:13" ht="12.75" x14ac:dyDescent="0.2">
      <c r="L114" s="2"/>
      <c r="M114" s="2"/>
    </row>
    <row r="115" spans="12:13" ht="12.75" x14ac:dyDescent="0.2">
      <c r="L115" s="2"/>
      <c r="M115" s="2"/>
    </row>
    <row r="116" spans="12:13" ht="12.75" x14ac:dyDescent="0.2">
      <c r="L116" s="2"/>
      <c r="M116" s="2"/>
    </row>
    <row r="117" spans="12:13" ht="12.75" x14ac:dyDescent="0.2">
      <c r="L117" s="2"/>
      <c r="M117" s="2"/>
    </row>
    <row r="118" spans="12:13" ht="12.75" x14ac:dyDescent="0.2">
      <c r="L118" s="2"/>
      <c r="M118" s="2"/>
    </row>
    <row r="119" spans="12:13" ht="12.75" x14ac:dyDescent="0.2">
      <c r="L119" s="2"/>
      <c r="M119" s="2"/>
    </row>
    <row r="120" spans="12:13" ht="12.75" x14ac:dyDescent="0.2">
      <c r="L120" s="2"/>
      <c r="M120" s="2"/>
    </row>
    <row r="121" spans="12:13" ht="12.75" x14ac:dyDescent="0.2">
      <c r="L121" s="2"/>
      <c r="M121" s="2"/>
    </row>
    <row r="122" spans="12:13" ht="12.75" x14ac:dyDescent="0.2">
      <c r="L122" s="2"/>
      <c r="M122" s="2"/>
    </row>
    <row r="123" spans="12:13" ht="12.75" x14ac:dyDescent="0.2">
      <c r="L123" s="2"/>
      <c r="M123" s="2"/>
    </row>
    <row r="124" spans="12:13" ht="12.75" x14ac:dyDescent="0.2">
      <c r="L124" s="2"/>
      <c r="M124" s="2"/>
    </row>
    <row r="125" spans="12:13" ht="12.75" x14ac:dyDescent="0.2">
      <c r="L125" s="2"/>
      <c r="M125" s="2"/>
    </row>
    <row r="126" spans="12:13" ht="12.75" x14ac:dyDescent="0.2">
      <c r="L126" s="2"/>
      <c r="M126" s="2"/>
    </row>
    <row r="127" spans="12:13" ht="12.75" x14ac:dyDescent="0.2">
      <c r="L127" s="2"/>
      <c r="M127" s="2"/>
    </row>
    <row r="128" spans="12:13" ht="12.75" x14ac:dyDescent="0.2">
      <c r="L128" s="2"/>
      <c r="M128" s="2"/>
    </row>
    <row r="129" spans="12:13" ht="12.75" x14ac:dyDescent="0.2">
      <c r="L129" s="2"/>
      <c r="M129" s="2"/>
    </row>
    <row r="130" spans="12:13" ht="12.75" x14ac:dyDescent="0.2">
      <c r="L130" s="2"/>
      <c r="M130" s="2"/>
    </row>
    <row r="131" spans="12:13" ht="12.75" x14ac:dyDescent="0.2">
      <c r="L131" s="2"/>
      <c r="M131" s="2"/>
    </row>
    <row r="132" spans="12:13" ht="12.75" x14ac:dyDescent="0.2">
      <c r="L132" s="2"/>
      <c r="M132" s="2"/>
    </row>
    <row r="133" spans="12:13" ht="12.75" x14ac:dyDescent="0.2">
      <c r="L133" s="2"/>
      <c r="M133" s="2"/>
    </row>
    <row r="134" spans="12:13" ht="12.75" x14ac:dyDescent="0.2">
      <c r="L134" s="2"/>
      <c r="M134" s="2"/>
    </row>
    <row r="135" spans="12:13" ht="12.75" x14ac:dyDescent="0.2">
      <c r="L135" s="2"/>
      <c r="M135" s="2"/>
    </row>
    <row r="136" spans="12:13" ht="12.75" x14ac:dyDescent="0.2">
      <c r="L136" s="2"/>
      <c r="M136" s="2"/>
    </row>
    <row r="137" spans="12:13" ht="12.75" x14ac:dyDescent="0.2">
      <c r="L137" s="2"/>
      <c r="M137" s="2"/>
    </row>
    <row r="138" spans="12:13" ht="12.75" x14ac:dyDescent="0.2">
      <c r="L138" s="2"/>
      <c r="M138" s="2"/>
    </row>
    <row r="139" spans="12:13" ht="12.75" x14ac:dyDescent="0.2">
      <c r="L139" s="2"/>
      <c r="M139" s="2"/>
    </row>
    <row r="140" spans="12:13" ht="12.75" x14ac:dyDescent="0.2">
      <c r="L140" s="2"/>
      <c r="M140" s="2"/>
    </row>
    <row r="141" spans="12:13" ht="12.75" x14ac:dyDescent="0.2">
      <c r="L141" s="2"/>
      <c r="M141" s="2"/>
    </row>
    <row r="142" spans="12:13" ht="12.75" x14ac:dyDescent="0.2">
      <c r="L142" s="2"/>
      <c r="M142" s="2"/>
    </row>
    <row r="143" spans="12:13" ht="12.75" x14ac:dyDescent="0.2">
      <c r="L143" s="2"/>
      <c r="M143" s="2"/>
    </row>
    <row r="144" spans="12:13" ht="12.75" x14ac:dyDescent="0.2">
      <c r="L144" s="2"/>
      <c r="M144" s="2"/>
    </row>
    <row r="145" spans="12:13" ht="12.75" x14ac:dyDescent="0.2">
      <c r="L145" s="2"/>
      <c r="M145" s="2"/>
    </row>
    <row r="146" spans="12:13" ht="12.75" x14ac:dyDescent="0.2">
      <c r="L146" s="2"/>
      <c r="M146" s="2"/>
    </row>
    <row r="147" spans="12:13" ht="12.75" x14ac:dyDescent="0.2">
      <c r="L147" s="2"/>
      <c r="M147" s="2"/>
    </row>
    <row r="148" spans="12:13" ht="12.75" x14ac:dyDescent="0.2">
      <c r="L148" s="2"/>
      <c r="M148" s="2"/>
    </row>
    <row r="149" spans="12:13" ht="12.75" x14ac:dyDescent="0.2">
      <c r="L149" s="2"/>
      <c r="M149" s="2"/>
    </row>
    <row r="150" spans="12:13" ht="12.75" x14ac:dyDescent="0.2">
      <c r="L150" s="2"/>
      <c r="M150" s="2"/>
    </row>
    <row r="151" spans="12:13" ht="12.75" x14ac:dyDescent="0.2">
      <c r="L151" s="2"/>
      <c r="M151" s="2"/>
    </row>
    <row r="152" spans="12:13" ht="12.75" x14ac:dyDescent="0.2">
      <c r="L152" s="2"/>
      <c r="M152" s="2"/>
    </row>
    <row r="153" spans="12:13" ht="12.75" x14ac:dyDescent="0.2">
      <c r="L153" s="2"/>
      <c r="M153" s="2"/>
    </row>
    <row r="154" spans="12:13" ht="12.75" x14ac:dyDescent="0.2">
      <c r="L154" s="2"/>
      <c r="M154" s="2"/>
    </row>
    <row r="155" spans="12:13" ht="12.75" x14ac:dyDescent="0.2">
      <c r="L155" s="2"/>
      <c r="M155" s="2"/>
    </row>
    <row r="156" spans="12:13" ht="12.75" x14ac:dyDescent="0.2">
      <c r="L156" s="2"/>
      <c r="M156" s="2"/>
    </row>
    <row r="157" spans="12:13" ht="12.75" x14ac:dyDescent="0.2">
      <c r="L157" s="2"/>
      <c r="M157" s="2"/>
    </row>
    <row r="158" spans="12:13" ht="12.75" x14ac:dyDescent="0.2">
      <c r="L158" s="2"/>
      <c r="M158" s="2"/>
    </row>
    <row r="159" spans="12:13" ht="12.75" x14ac:dyDescent="0.2">
      <c r="L159" s="2"/>
      <c r="M159" s="2"/>
    </row>
    <row r="160" spans="12:13" ht="12.75" x14ac:dyDescent="0.2">
      <c r="L160" s="2"/>
      <c r="M160" s="2"/>
    </row>
    <row r="161" spans="12:13" ht="12.75" x14ac:dyDescent="0.2">
      <c r="L161" s="2"/>
      <c r="M161" s="2"/>
    </row>
    <row r="162" spans="12:13" ht="12.75" x14ac:dyDescent="0.2">
      <c r="L162" s="2"/>
      <c r="M162" s="2"/>
    </row>
    <row r="163" spans="12:13" ht="12.75" x14ac:dyDescent="0.2">
      <c r="L163" s="2"/>
      <c r="M163" s="2"/>
    </row>
    <row r="164" spans="12:13" ht="12.75" x14ac:dyDescent="0.2">
      <c r="L164" s="2"/>
      <c r="M164" s="2"/>
    </row>
    <row r="165" spans="12:13" ht="12.75" x14ac:dyDescent="0.2">
      <c r="L165" s="2"/>
      <c r="M165" s="2"/>
    </row>
    <row r="166" spans="12:13" ht="12.75" x14ac:dyDescent="0.2">
      <c r="L166" s="2"/>
      <c r="M166" s="2"/>
    </row>
    <row r="167" spans="12:13" ht="12.75" x14ac:dyDescent="0.2">
      <c r="L167" s="2"/>
      <c r="M167" s="2"/>
    </row>
    <row r="168" spans="12:13" ht="12.75" x14ac:dyDescent="0.2">
      <c r="L168" s="2"/>
      <c r="M168" s="2"/>
    </row>
    <row r="169" spans="12:13" ht="12.75" x14ac:dyDescent="0.2">
      <c r="L169" s="2"/>
      <c r="M169" s="2"/>
    </row>
    <row r="170" spans="12:13" ht="12.75" x14ac:dyDescent="0.2">
      <c r="L170" s="2"/>
      <c r="M170" s="2"/>
    </row>
    <row r="171" spans="12:13" ht="12.75" x14ac:dyDescent="0.2">
      <c r="L171" s="2"/>
      <c r="M171" s="2"/>
    </row>
    <row r="172" spans="12:13" ht="12.75" x14ac:dyDescent="0.2">
      <c r="L172" s="2"/>
      <c r="M172" s="2"/>
    </row>
    <row r="173" spans="12:13" ht="12.75" x14ac:dyDescent="0.2">
      <c r="L173" s="2"/>
      <c r="M173" s="2"/>
    </row>
    <row r="174" spans="12:13" ht="12.75" x14ac:dyDescent="0.2">
      <c r="L174" s="2"/>
      <c r="M174" s="2"/>
    </row>
    <row r="175" spans="12:13" ht="12.75" x14ac:dyDescent="0.2">
      <c r="L175" s="2"/>
      <c r="M175" s="2"/>
    </row>
    <row r="176" spans="12:13" ht="12.75" x14ac:dyDescent="0.2">
      <c r="L176" s="2"/>
      <c r="M176" s="2"/>
    </row>
    <row r="177" spans="12:13" ht="12.75" x14ac:dyDescent="0.2">
      <c r="L177" s="2"/>
      <c r="M177" s="2"/>
    </row>
    <row r="178" spans="12:13" ht="12.75" x14ac:dyDescent="0.2">
      <c r="L178" s="2"/>
      <c r="M178" s="2"/>
    </row>
    <row r="179" spans="12:13" ht="12.75" x14ac:dyDescent="0.2">
      <c r="L179" s="2"/>
      <c r="M179" s="2"/>
    </row>
    <row r="180" spans="12:13" ht="12.75" x14ac:dyDescent="0.2">
      <c r="L180" s="2"/>
      <c r="M180" s="2"/>
    </row>
    <row r="181" spans="12:13" ht="12.75" x14ac:dyDescent="0.2">
      <c r="L181" s="2"/>
      <c r="M181" s="2"/>
    </row>
    <row r="182" spans="12:13" ht="12.75" x14ac:dyDescent="0.2">
      <c r="L182" s="2"/>
      <c r="M182" s="2"/>
    </row>
    <row r="183" spans="12:13" ht="12.75" x14ac:dyDescent="0.2">
      <c r="L183" s="2"/>
      <c r="M183" s="2"/>
    </row>
    <row r="184" spans="12:13" ht="12.75" x14ac:dyDescent="0.2">
      <c r="L184" s="2"/>
      <c r="M184" s="2"/>
    </row>
    <row r="185" spans="12:13" ht="12.75" x14ac:dyDescent="0.2">
      <c r="L185" s="2"/>
      <c r="M185" s="2"/>
    </row>
    <row r="186" spans="12:13" ht="12.75" x14ac:dyDescent="0.2">
      <c r="L186" s="2"/>
      <c r="M186" s="2"/>
    </row>
    <row r="187" spans="12:13" ht="12.75" x14ac:dyDescent="0.2">
      <c r="L187" s="2"/>
      <c r="M187" s="2"/>
    </row>
    <row r="188" spans="12:13" ht="12.75" x14ac:dyDescent="0.2">
      <c r="L188" s="2"/>
      <c r="M188" s="2"/>
    </row>
    <row r="189" spans="12:13" ht="12.75" x14ac:dyDescent="0.2">
      <c r="L189" s="2"/>
      <c r="M189" s="2"/>
    </row>
    <row r="190" spans="12:13" ht="12.75" x14ac:dyDescent="0.2">
      <c r="L190" s="2"/>
      <c r="M190" s="2"/>
    </row>
    <row r="191" spans="12:13" ht="12.75" x14ac:dyDescent="0.2">
      <c r="L191" s="2"/>
      <c r="M191" s="2"/>
    </row>
    <row r="192" spans="12:13" ht="12.75" x14ac:dyDescent="0.2">
      <c r="L192" s="2"/>
      <c r="M192" s="2"/>
    </row>
    <row r="193" spans="12:13" ht="12.75" x14ac:dyDescent="0.2">
      <c r="L193" s="2"/>
      <c r="M193" s="2"/>
    </row>
    <row r="194" spans="12:13" ht="12.75" x14ac:dyDescent="0.2">
      <c r="L194" s="2"/>
      <c r="M194" s="2"/>
    </row>
    <row r="195" spans="12:13" ht="12.75" x14ac:dyDescent="0.2">
      <c r="L195" s="2"/>
      <c r="M195" s="2"/>
    </row>
    <row r="196" spans="12:13" ht="12.75" x14ac:dyDescent="0.2">
      <c r="L196" s="2"/>
      <c r="M196" s="2"/>
    </row>
    <row r="197" spans="12:13" ht="12.75" x14ac:dyDescent="0.2">
      <c r="L197" s="2"/>
      <c r="M197" s="2"/>
    </row>
    <row r="198" spans="12:13" ht="12.75" x14ac:dyDescent="0.2">
      <c r="L198" s="2"/>
      <c r="M198" s="2"/>
    </row>
    <row r="199" spans="12:13" ht="12.75" x14ac:dyDescent="0.2">
      <c r="L199" s="2"/>
      <c r="M199" s="2"/>
    </row>
    <row r="200" spans="12:13" ht="12.75" x14ac:dyDescent="0.2">
      <c r="L200" s="2"/>
      <c r="M200" s="2"/>
    </row>
    <row r="201" spans="12:13" ht="12.75" x14ac:dyDescent="0.2">
      <c r="L201" s="2"/>
      <c r="M201" s="2"/>
    </row>
    <row r="202" spans="12:13" ht="12.75" x14ac:dyDescent="0.2">
      <c r="L202" s="2"/>
      <c r="M202" s="2"/>
    </row>
    <row r="203" spans="12:13" ht="12.75" x14ac:dyDescent="0.2">
      <c r="L203" s="2"/>
      <c r="M203" s="2"/>
    </row>
    <row r="204" spans="12:13" ht="12.75" x14ac:dyDescent="0.2">
      <c r="L204" s="2"/>
      <c r="M204" s="2"/>
    </row>
    <row r="205" spans="12:13" ht="12.75" x14ac:dyDescent="0.2">
      <c r="L205" s="2"/>
      <c r="M205" s="2"/>
    </row>
    <row r="206" spans="12:13" ht="12.75" x14ac:dyDescent="0.2">
      <c r="L206" s="2"/>
      <c r="M206" s="2"/>
    </row>
    <row r="207" spans="12:13" ht="12.75" x14ac:dyDescent="0.2">
      <c r="L207" s="2"/>
      <c r="M207" s="2"/>
    </row>
    <row r="208" spans="12:13" ht="12.75" x14ac:dyDescent="0.2">
      <c r="L208" s="2"/>
      <c r="M208" s="2"/>
    </row>
    <row r="209" spans="12:13" ht="12.75" x14ac:dyDescent="0.2">
      <c r="L209" s="2"/>
      <c r="M209" s="2"/>
    </row>
    <row r="210" spans="12:13" ht="12.75" x14ac:dyDescent="0.2">
      <c r="L210" s="2"/>
      <c r="M210" s="2"/>
    </row>
    <row r="211" spans="12:13" ht="12.75" x14ac:dyDescent="0.2">
      <c r="L211" s="2"/>
      <c r="M211" s="2"/>
    </row>
    <row r="212" spans="12:13" ht="12.75" x14ac:dyDescent="0.2">
      <c r="L212" s="2"/>
      <c r="M212" s="2"/>
    </row>
    <row r="213" spans="12:13" ht="12.75" x14ac:dyDescent="0.2">
      <c r="L213" s="2"/>
      <c r="M213" s="2"/>
    </row>
    <row r="214" spans="12:13" ht="12.75" x14ac:dyDescent="0.2">
      <c r="L214" s="2"/>
      <c r="M214" s="2"/>
    </row>
    <row r="215" spans="12:13" ht="12.75" x14ac:dyDescent="0.2">
      <c r="L215" s="2"/>
      <c r="M215" s="2"/>
    </row>
    <row r="216" spans="12:13" ht="12.75" x14ac:dyDescent="0.2">
      <c r="L216" s="2"/>
      <c r="M216" s="2"/>
    </row>
    <row r="217" spans="12:13" ht="12.75" x14ac:dyDescent="0.2">
      <c r="L217" s="2"/>
      <c r="M217" s="2"/>
    </row>
    <row r="218" spans="12:13" ht="12.75" x14ac:dyDescent="0.2">
      <c r="L218" s="2"/>
      <c r="M218" s="2"/>
    </row>
    <row r="219" spans="12:13" ht="12.75" x14ac:dyDescent="0.2">
      <c r="L219" s="2"/>
      <c r="M219" s="2"/>
    </row>
    <row r="220" spans="12:13" ht="12.75" x14ac:dyDescent="0.2">
      <c r="L220" s="2"/>
      <c r="M220" s="2"/>
    </row>
    <row r="221" spans="12:13" ht="12.75" x14ac:dyDescent="0.2">
      <c r="L221" s="2"/>
      <c r="M221" s="2"/>
    </row>
    <row r="222" spans="12:13" ht="12.75" x14ac:dyDescent="0.2">
      <c r="L222" s="2"/>
      <c r="M222" s="2"/>
    </row>
    <row r="223" spans="12:13" ht="12.75" x14ac:dyDescent="0.2">
      <c r="L223" s="2"/>
      <c r="M223" s="2"/>
    </row>
    <row r="224" spans="12:13" ht="12.75" x14ac:dyDescent="0.2">
      <c r="L224" s="2"/>
      <c r="M224" s="2"/>
    </row>
    <row r="225" spans="12:13" ht="12.75" x14ac:dyDescent="0.2">
      <c r="L225" s="2"/>
      <c r="M225" s="2"/>
    </row>
    <row r="226" spans="12:13" ht="12.75" x14ac:dyDescent="0.2">
      <c r="L226" s="2"/>
      <c r="M226" s="2"/>
    </row>
    <row r="227" spans="12:13" ht="12.75" x14ac:dyDescent="0.2">
      <c r="L227" s="2"/>
      <c r="M227" s="2"/>
    </row>
    <row r="228" spans="12:13" ht="12.75" x14ac:dyDescent="0.2">
      <c r="L228" s="2"/>
      <c r="M228" s="2"/>
    </row>
    <row r="229" spans="12:13" ht="12.75" x14ac:dyDescent="0.2">
      <c r="L229" s="2"/>
      <c r="M229" s="2"/>
    </row>
    <row r="230" spans="12:13" ht="12.75" x14ac:dyDescent="0.2">
      <c r="L230" s="2"/>
      <c r="M230" s="2"/>
    </row>
    <row r="231" spans="12:13" ht="12.75" x14ac:dyDescent="0.2">
      <c r="L231" s="2"/>
      <c r="M231" s="2"/>
    </row>
    <row r="232" spans="12:13" ht="12.75" x14ac:dyDescent="0.2">
      <c r="L232" s="2"/>
      <c r="M232" s="2"/>
    </row>
    <row r="233" spans="12:13" ht="12.75" x14ac:dyDescent="0.2">
      <c r="L233" s="2"/>
      <c r="M233" s="2"/>
    </row>
    <row r="234" spans="12:13" ht="12.75" x14ac:dyDescent="0.2">
      <c r="L234" s="2"/>
      <c r="M234" s="2"/>
    </row>
    <row r="235" spans="12:13" ht="12.75" x14ac:dyDescent="0.2">
      <c r="L235" s="2"/>
      <c r="M235" s="2"/>
    </row>
    <row r="236" spans="12:13" ht="12.75" x14ac:dyDescent="0.2">
      <c r="L236" s="2"/>
      <c r="M236" s="2"/>
    </row>
    <row r="237" spans="12:13" ht="12.75" x14ac:dyDescent="0.2">
      <c r="L237" s="2"/>
      <c r="M237" s="2"/>
    </row>
    <row r="238" spans="12:13" ht="12.75" x14ac:dyDescent="0.2">
      <c r="L238" s="2"/>
      <c r="M238" s="2"/>
    </row>
    <row r="239" spans="12:13" ht="12.75" x14ac:dyDescent="0.2">
      <c r="L239" s="2"/>
      <c r="M239" s="2"/>
    </row>
    <row r="240" spans="12:13" ht="12.75" x14ac:dyDescent="0.2">
      <c r="L240" s="2"/>
      <c r="M240" s="2"/>
    </row>
    <row r="241" spans="12:13" ht="12.75" x14ac:dyDescent="0.2">
      <c r="L241" s="2"/>
      <c r="M241" s="2"/>
    </row>
    <row r="242" spans="12:13" ht="12.75" x14ac:dyDescent="0.2">
      <c r="L242" s="2"/>
      <c r="M242" s="2"/>
    </row>
    <row r="243" spans="12:13" ht="12.75" x14ac:dyDescent="0.2">
      <c r="L243" s="2"/>
      <c r="M243" s="2"/>
    </row>
    <row r="244" spans="12:13" ht="12.75" x14ac:dyDescent="0.2">
      <c r="L244" s="2"/>
      <c r="M244" s="2"/>
    </row>
    <row r="245" spans="12:13" ht="12.75" x14ac:dyDescent="0.2">
      <c r="L245" s="2"/>
      <c r="M245" s="2"/>
    </row>
    <row r="246" spans="12:13" ht="12.75" x14ac:dyDescent="0.2">
      <c r="L246" s="2"/>
      <c r="M246" s="2"/>
    </row>
    <row r="247" spans="12:13" ht="12.75" x14ac:dyDescent="0.2">
      <c r="L247" s="2"/>
      <c r="M247" s="2"/>
    </row>
    <row r="248" spans="12:13" ht="12.75" x14ac:dyDescent="0.2">
      <c r="L248" s="2"/>
      <c r="M248" s="2"/>
    </row>
    <row r="249" spans="12:13" ht="12.75" x14ac:dyDescent="0.2">
      <c r="L249" s="2"/>
      <c r="M249" s="2"/>
    </row>
    <row r="250" spans="12:13" ht="12.75" x14ac:dyDescent="0.2">
      <c r="L250" s="2"/>
      <c r="M250" s="2"/>
    </row>
    <row r="251" spans="12:13" ht="12.75" x14ac:dyDescent="0.2">
      <c r="L251" s="2"/>
      <c r="M251" s="2"/>
    </row>
    <row r="252" spans="12:13" ht="12.75" x14ac:dyDescent="0.2">
      <c r="L252" s="2"/>
      <c r="M252" s="2"/>
    </row>
    <row r="253" spans="12:13" ht="12.75" x14ac:dyDescent="0.2">
      <c r="L253" s="2"/>
      <c r="M253" s="2"/>
    </row>
    <row r="254" spans="12:13" ht="12.75" x14ac:dyDescent="0.2">
      <c r="L254" s="2"/>
      <c r="M254" s="2"/>
    </row>
    <row r="255" spans="12:13" ht="12.75" x14ac:dyDescent="0.2">
      <c r="L255" s="2"/>
      <c r="M255" s="2"/>
    </row>
    <row r="256" spans="12:13" ht="12.75" x14ac:dyDescent="0.2">
      <c r="L256" s="2"/>
      <c r="M256" s="2"/>
    </row>
    <row r="257" spans="12:13" ht="12.75" x14ac:dyDescent="0.2">
      <c r="L257" s="2"/>
      <c r="M257" s="2"/>
    </row>
    <row r="258" spans="12:13" ht="12.75" x14ac:dyDescent="0.2">
      <c r="L258" s="2"/>
      <c r="M258" s="2"/>
    </row>
    <row r="259" spans="12:13" ht="12.75" x14ac:dyDescent="0.2">
      <c r="L259" s="2"/>
      <c r="M259" s="2"/>
    </row>
    <row r="260" spans="12:13" ht="12.75" x14ac:dyDescent="0.2">
      <c r="L260" s="2"/>
      <c r="M260" s="2"/>
    </row>
    <row r="261" spans="12:13" ht="12.75" x14ac:dyDescent="0.2">
      <c r="L261" s="2"/>
      <c r="M261" s="2"/>
    </row>
    <row r="262" spans="12:13" ht="12.75" x14ac:dyDescent="0.2">
      <c r="L262" s="2"/>
      <c r="M262" s="2"/>
    </row>
    <row r="263" spans="12:13" ht="12.75" x14ac:dyDescent="0.2">
      <c r="L263" s="2"/>
      <c r="M263" s="2"/>
    </row>
    <row r="264" spans="12:13" ht="12.75" x14ac:dyDescent="0.2">
      <c r="L264" s="2"/>
      <c r="M264" s="2"/>
    </row>
    <row r="265" spans="12:13" ht="12.75" x14ac:dyDescent="0.2">
      <c r="L265" s="2"/>
      <c r="M265" s="2"/>
    </row>
    <row r="266" spans="12:13" ht="12.75" x14ac:dyDescent="0.2">
      <c r="L266" s="2"/>
      <c r="M266" s="2"/>
    </row>
    <row r="267" spans="12:13" ht="12.75" x14ac:dyDescent="0.2">
      <c r="L267" s="2"/>
      <c r="M267" s="2"/>
    </row>
    <row r="268" spans="12:13" ht="12.75" x14ac:dyDescent="0.2">
      <c r="L268" s="2"/>
      <c r="M268" s="2"/>
    </row>
    <row r="269" spans="12:13" ht="12.75" x14ac:dyDescent="0.2">
      <c r="L269" s="2"/>
      <c r="M269" s="2"/>
    </row>
    <row r="270" spans="12:13" ht="12.75" x14ac:dyDescent="0.2">
      <c r="L270" s="2"/>
      <c r="M270" s="2"/>
    </row>
    <row r="271" spans="12:13" ht="12.75" x14ac:dyDescent="0.2">
      <c r="L271" s="2"/>
      <c r="M271" s="2"/>
    </row>
    <row r="272" spans="12:13" ht="12.75" x14ac:dyDescent="0.2">
      <c r="L272" s="2"/>
      <c r="M272" s="2"/>
    </row>
    <row r="273" spans="12:13" ht="12.75" x14ac:dyDescent="0.2">
      <c r="L273" s="2"/>
      <c r="M273" s="2"/>
    </row>
    <row r="274" spans="12:13" ht="12.75" x14ac:dyDescent="0.2">
      <c r="L274" s="2"/>
      <c r="M274" s="2"/>
    </row>
    <row r="275" spans="12:13" ht="12.75" x14ac:dyDescent="0.2">
      <c r="L275" s="2"/>
      <c r="M275" s="2"/>
    </row>
    <row r="276" spans="12:13" ht="12.75" x14ac:dyDescent="0.2">
      <c r="L276" s="2"/>
      <c r="M276" s="2"/>
    </row>
    <row r="277" spans="12:13" ht="12.75" x14ac:dyDescent="0.2">
      <c r="L277" s="2"/>
      <c r="M277" s="2"/>
    </row>
    <row r="278" spans="12:13" ht="12.75" x14ac:dyDescent="0.2">
      <c r="L278" s="2"/>
      <c r="M278" s="2"/>
    </row>
    <row r="279" spans="12:13" ht="12.75" x14ac:dyDescent="0.2">
      <c r="L279" s="2"/>
      <c r="M279" s="2"/>
    </row>
    <row r="280" spans="12:13" ht="12.75" x14ac:dyDescent="0.2">
      <c r="L280" s="2"/>
      <c r="M280" s="2"/>
    </row>
    <row r="281" spans="12:13" ht="12.75" x14ac:dyDescent="0.2">
      <c r="L281" s="2"/>
      <c r="M281" s="2"/>
    </row>
    <row r="282" spans="12:13" ht="12.75" x14ac:dyDescent="0.2">
      <c r="L282" s="2"/>
      <c r="M282" s="2"/>
    </row>
    <row r="283" spans="12:13" ht="12.75" x14ac:dyDescent="0.2">
      <c r="L283" s="2"/>
      <c r="M283" s="2"/>
    </row>
    <row r="284" spans="12:13" ht="12.75" x14ac:dyDescent="0.2">
      <c r="L284" s="2"/>
      <c r="M284" s="2"/>
    </row>
    <row r="285" spans="12:13" ht="12.75" x14ac:dyDescent="0.2">
      <c r="L285" s="2"/>
      <c r="M285" s="2"/>
    </row>
    <row r="286" spans="12:13" ht="12.75" x14ac:dyDescent="0.2">
      <c r="L286" s="2"/>
      <c r="M286" s="2"/>
    </row>
    <row r="287" spans="12:13" ht="12.75" x14ac:dyDescent="0.2">
      <c r="L287" s="2"/>
      <c r="M287" s="2"/>
    </row>
    <row r="288" spans="12:13" ht="12.75" x14ac:dyDescent="0.2">
      <c r="L288" s="2"/>
      <c r="M288" s="2"/>
    </row>
    <row r="289" spans="12:13" ht="12.75" x14ac:dyDescent="0.2">
      <c r="L289" s="2"/>
      <c r="M289" s="2"/>
    </row>
    <row r="290" spans="12:13" ht="12.75" x14ac:dyDescent="0.2">
      <c r="L290" s="2"/>
      <c r="M290" s="2"/>
    </row>
    <row r="291" spans="12:13" ht="12.75" x14ac:dyDescent="0.2">
      <c r="L291" s="2"/>
      <c r="M291" s="2"/>
    </row>
    <row r="292" spans="12:13" ht="12.75" x14ac:dyDescent="0.2">
      <c r="L292" s="2"/>
      <c r="M292" s="2"/>
    </row>
    <row r="293" spans="12:13" ht="12.75" x14ac:dyDescent="0.2">
      <c r="L293" s="2"/>
      <c r="M293" s="2"/>
    </row>
    <row r="294" spans="12:13" ht="12.75" x14ac:dyDescent="0.2">
      <c r="L294" s="2"/>
      <c r="M294" s="2"/>
    </row>
    <row r="295" spans="12:13" ht="12.75" x14ac:dyDescent="0.2">
      <c r="L295" s="2"/>
      <c r="M295" s="2"/>
    </row>
    <row r="296" spans="12:13" ht="12.75" x14ac:dyDescent="0.2">
      <c r="L296" s="2"/>
      <c r="M296" s="2"/>
    </row>
    <row r="297" spans="12:13" ht="12.75" x14ac:dyDescent="0.2">
      <c r="L297" s="2"/>
      <c r="M297" s="2"/>
    </row>
    <row r="298" spans="12:13" ht="12.75" x14ac:dyDescent="0.2">
      <c r="L298" s="2"/>
      <c r="M298" s="2"/>
    </row>
    <row r="299" spans="12:13" ht="12.75" x14ac:dyDescent="0.2">
      <c r="L299" s="2"/>
      <c r="M299" s="2"/>
    </row>
    <row r="300" spans="12:13" ht="12.75" x14ac:dyDescent="0.2">
      <c r="L300" s="2"/>
      <c r="M300" s="2"/>
    </row>
    <row r="301" spans="12:13" ht="12.75" x14ac:dyDescent="0.2">
      <c r="L301" s="2"/>
      <c r="M301" s="2"/>
    </row>
    <row r="302" spans="12:13" ht="12.75" x14ac:dyDescent="0.2">
      <c r="L302" s="2"/>
      <c r="M302" s="2"/>
    </row>
    <row r="303" spans="12:13" ht="12.75" x14ac:dyDescent="0.2">
      <c r="L303" s="2"/>
      <c r="M303" s="2"/>
    </row>
    <row r="304" spans="12:13" ht="12.75" x14ac:dyDescent="0.2">
      <c r="L304" s="2"/>
      <c r="M304" s="2"/>
    </row>
    <row r="305" spans="12:13" ht="12.75" x14ac:dyDescent="0.2">
      <c r="L305" s="2"/>
      <c r="M305" s="2"/>
    </row>
    <row r="306" spans="12:13" ht="12.75" x14ac:dyDescent="0.2">
      <c r="L306" s="2"/>
      <c r="M306" s="2"/>
    </row>
    <row r="307" spans="12:13" ht="12.75" x14ac:dyDescent="0.2">
      <c r="L307" s="2"/>
      <c r="M307" s="2"/>
    </row>
    <row r="308" spans="12:13" ht="12.75" x14ac:dyDescent="0.2">
      <c r="L308" s="2"/>
      <c r="M308" s="2"/>
    </row>
    <row r="309" spans="12:13" ht="12.75" x14ac:dyDescent="0.2">
      <c r="L309" s="2"/>
      <c r="M309" s="2"/>
    </row>
    <row r="310" spans="12:13" ht="12.75" x14ac:dyDescent="0.2">
      <c r="L310" s="2"/>
      <c r="M310" s="2"/>
    </row>
    <row r="311" spans="12:13" ht="12.75" x14ac:dyDescent="0.2">
      <c r="L311" s="2"/>
      <c r="M311" s="2"/>
    </row>
    <row r="312" spans="12:13" ht="12.75" x14ac:dyDescent="0.2">
      <c r="L312" s="2"/>
      <c r="M312" s="2"/>
    </row>
    <row r="313" spans="12:13" ht="12.75" x14ac:dyDescent="0.2">
      <c r="L313" s="2"/>
      <c r="M313" s="2"/>
    </row>
    <row r="314" spans="12:13" ht="12.75" x14ac:dyDescent="0.2">
      <c r="L314" s="2"/>
      <c r="M314" s="2"/>
    </row>
    <row r="315" spans="12:13" ht="12.75" x14ac:dyDescent="0.2">
      <c r="L315" s="2"/>
      <c r="M315" s="2"/>
    </row>
    <row r="316" spans="12:13" ht="12.75" x14ac:dyDescent="0.2">
      <c r="L316" s="2"/>
      <c r="M316" s="2"/>
    </row>
    <row r="317" spans="12:13" ht="12.75" x14ac:dyDescent="0.2">
      <c r="L317" s="2"/>
      <c r="M317" s="2"/>
    </row>
    <row r="318" spans="12:13" ht="12.75" x14ac:dyDescent="0.2">
      <c r="L318" s="2"/>
      <c r="M318" s="2"/>
    </row>
    <row r="319" spans="12:13" ht="12.75" x14ac:dyDescent="0.2">
      <c r="L319" s="2"/>
      <c r="M319" s="2"/>
    </row>
    <row r="320" spans="12:13" ht="12.75" x14ac:dyDescent="0.2">
      <c r="L320" s="2"/>
      <c r="M320" s="2"/>
    </row>
    <row r="321" spans="12:13" ht="12.75" x14ac:dyDescent="0.2">
      <c r="L321" s="2"/>
      <c r="M321" s="2"/>
    </row>
    <row r="322" spans="12:13" ht="12.75" x14ac:dyDescent="0.2">
      <c r="L322" s="2"/>
      <c r="M322" s="2"/>
    </row>
    <row r="323" spans="12:13" ht="12.75" x14ac:dyDescent="0.2">
      <c r="L323" s="2"/>
      <c r="M323" s="2"/>
    </row>
    <row r="324" spans="12:13" ht="12.75" x14ac:dyDescent="0.2">
      <c r="L324" s="2"/>
      <c r="M324" s="2"/>
    </row>
    <row r="325" spans="12:13" ht="12.75" x14ac:dyDescent="0.2">
      <c r="L325" s="2"/>
      <c r="M325" s="2"/>
    </row>
    <row r="326" spans="12:13" ht="12.75" x14ac:dyDescent="0.2">
      <c r="L326" s="2"/>
      <c r="M326" s="2"/>
    </row>
    <row r="327" spans="12:13" ht="12.75" x14ac:dyDescent="0.2">
      <c r="L327" s="2"/>
      <c r="M327" s="2"/>
    </row>
    <row r="328" spans="12:13" ht="12.75" x14ac:dyDescent="0.2">
      <c r="L328" s="2"/>
      <c r="M328" s="2"/>
    </row>
    <row r="329" spans="12:13" ht="12.75" x14ac:dyDescent="0.2">
      <c r="L329" s="2"/>
      <c r="M329" s="2"/>
    </row>
    <row r="330" spans="12:13" ht="12.75" x14ac:dyDescent="0.2">
      <c r="L330" s="2"/>
      <c r="M330" s="2"/>
    </row>
    <row r="331" spans="12:13" ht="12.75" x14ac:dyDescent="0.2">
      <c r="L331" s="2"/>
      <c r="M331" s="2"/>
    </row>
    <row r="332" spans="12:13" ht="12.75" x14ac:dyDescent="0.2">
      <c r="L332" s="2"/>
      <c r="M332" s="2"/>
    </row>
    <row r="333" spans="12:13" ht="12.75" x14ac:dyDescent="0.2">
      <c r="L333" s="2"/>
      <c r="M333" s="2"/>
    </row>
    <row r="334" spans="12:13" ht="12.75" x14ac:dyDescent="0.2">
      <c r="L334" s="2"/>
      <c r="M334" s="2"/>
    </row>
    <row r="335" spans="12:13" ht="12.75" x14ac:dyDescent="0.2">
      <c r="L335" s="2"/>
      <c r="M335" s="2"/>
    </row>
    <row r="336" spans="12:13" ht="12.75" x14ac:dyDescent="0.2">
      <c r="L336" s="2"/>
      <c r="M336" s="2"/>
    </row>
    <row r="337" spans="12:13" ht="12.75" x14ac:dyDescent="0.2">
      <c r="L337" s="2"/>
      <c r="M337" s="2"/>
    </row>
    <row r="338" spans="12:13" ht="12.75" x14ac:dyDescent="0.2">
      <c r="L338" s="2"/>
      <c r="M338" s="2"/>
    </row>
    <row r="339" spans="12:13" ht="12.75" x14ac:dyDescent="0.2">
      <c r="L339" s="2"/>
      <c r="M339" s="2"/>
    </row>
    <row r="340" spans="12:13" ht="12.75" x14ac:dyDescent="0.2">
      <c r="L340" s="2"/>
      <c r="M340" s="2"/>
    </row>
    <row r="341" spans="12:13" ht="12.75" x14ac:dyDescent="0.2">
      <c r="L341" s="2"/>
      <c r="M341" s="2"/>
    </row>
    <row r="342" spans="12:13" ht="12.75" x14ac:dyDescent="0.2">
      <c r="L342" s="2"/>
      <c r="M342" s="2"/>
    </row>
    <row r="343" spans="12:13" ht="12.75" x14ac:dyDescent="0.2">
      <c r="L343" s="2"/>
      <c r="M343" s="2"/>
    </row>
    <row r="344" spans="12:13" ht="12.75" x14ac:dyDescent="0.2">
      <c r="L344" s="2"/>
      <c r="M344" s="2"/>
    </row>
    <row r="345" spans="12:13" ht="12.75" x14ac:dyDescent="0.2">
      <c r="L345" s="2"/>
      <c r="M345" s="2"/>
    </row>
    <row r="346" spans="12:13" ht="12.75" x14ac:dyDescent="0.2">
      <c r="L346" s="2"/>
      <c r="M346" s="2"/>
    </row>
    <row r="347" spans="12:13" ht="12.75" x14ac:dyDescent="0.2">
      <c r="L347" s="2"/>
      <c r="M347" s="2"/>
    </row>
    <row r="348" spans="12:13" ht="12.75" x14ac:dyDescent="0.2">
      <c r="L348" s="2"/>
      <c r="M348" s="2"/>
    </row>
    <row r="349" spans="12:13" ht="12.75" x14ac:dyDescent="0.2">
      <c r="L349" s="2"/>
      <c r="M349" s="2"/>
    </row>
    <row r="350" spans="12:13" ht="12.75" x14ac:dyDescent="0.2">
      <c r="L350" s="2"/>
      <c r="M350" s="2"/>
    </row>
    <row r="351" spans="12:13" ht="12.75" x14ac:dyDescent="0.2">
      <c r="L351" s="2"/>
      <c r="M351" s="2"/>
    </row>
    <row r="352" spans="12:13" ht="12.75" x14ac:dyDescent="0.2">
      <c r="L352" s="2"/>
      <c r="M352" s="2"/>
    </row>
    <row r="353" spans="12:13" ht="12.75" x14ac:dyDescent="0.2">
      <c r="L353" s="2"/>
      <c r="M353" s="2"/>
    </row>
    <row r="354" spans="12:13" ht="12.75" x14ac:dyDescent="0.2">
      <c r="L354" s="2"/>
      <c r="M354" s="2"/>
    </row>
    <row r="355" spans="12:13" ht="12.75" x14ac:dyDescent="0.2">
      <c r="L355" s="2"/>
      <c r="M355" s="2"/>
    </row>
    <row r="356" spans="12:13" ht="12.75" x14ac:dyDescent="0.2">
      <c r="L356" s="2"/>
      <c r="M356" s="2"/>
    </row>
    <row r="357" spans="12:13" ht="12.75" x14ac:dyDescent="0.2">
      <c r="L357" s="2"/>
      <c r="M357" s="2"/>
    </row>
    <row r="358" spans="12:13" ht="12.75" x14ac:dyDescent="0.2">
      <c r="L358" s="2"/>
      <c r="M358" s="2"/>
    </row>
    <row r="359" spans="12:13" ht="12.75" x14ac:dyDescent="0.2">
      <c r="L359" s="2"/>
      <c r="M359" s="2"/>
    </row>
    <row r="360" spans="12:13" ht="12.75" x14ac:dyDescent="0.2">
      <c r="L360" s="2"/>
      <c r="M360" s="2"/>
    </row>
    <row r="361" spans="12:13" ht="12.75" x14ac:dyDescent="0.2">
      <c r="L361" s="2"/>
      <c r="M361" s="2"/>
    </row>
    <row r="362" spans="12:13" ht="12.75" x14ac:dyDescent="0.2">
      <c r="L362" s="2"/>
      <c r="M362" s="2"/>
    </row>
    <row r="363" spans="12:13" ht="12.75" x14ac:dyDescent="0.2">
      <c r="L363" s="2"/>
      <c r="M363" s="2"/>
    </row>
    <row r="364" spans="12:13" ht="12.75" x14ac:dyDescent="0.2">
      <c r="L364" s="2"/>
      <c r="M364" s="2"/>
    </row>
    <row r="365" spans="12:13" ht="12.75" x14ac:dyDescent="0.2">
      <c r="L365" s="2"/>
      <c r="M365" s="2"/>
    </row>
    <row r="366" spans="12:13" ht="12.75" x14ac:dyDescent="0.2">
      <c r="L366" s="2"/>
      <c r="M366" s="2"/>
    </row>
    <row r="367" spans="12:13" ht="12.75" x14ac:dyDescent="0.2">
      <c r="L367" s="2"/>
      <c r="M367" s="2"/>
    </row>
    <row r="368" spans="12:13" ht="12.75" x14ac:dyDescent="0.2">
      <c r="L368" s="2"/>
      <c r="M368" s="2"/>
    </row>
    <row r="369" spans="12:13" ht="12.75" x14ac:dyDescent="0.2">
      <c r="L369" s="2"/>
      <c r="M369" s="2"/>
    </row>
    <row r="370" spans="12:13" ht="12.75" x14ac:dyDescent="0.2">
      <c r="L370" s="2"/>
      <c r="M370" s="2"/>
    </row>
    <row r="371" spans="12:13" ht="12.75" x14ac:dyDescent="0.2">
      <c r="L371" s="2"/>
      <c r="M371" s="2"/>
    </row>
    <row r="372" spans="12:13" ht="12.75" x14ac:dyDescent="0.2">
      <c r="L372" s="2"/>
      <c r="M372" s="2"/>
    </row>
    <row r="373" spans="12:13" ht="12.75" x14ac:dyDescent="0.2">
      <c r="L373" s="2"/>
      <c r="M373" s="2"/>
    </row>
    <row r="374" spans="12:13" ht="12.75" x14ac:dyDescent="0.2">
      <c r="L374" s="2"/>
      <c r="M374" s="2"/>
    </row>
    <row r="375" spans="12:13" ht="12.75" x14ac:dyDescent="0.2">
      <c r="L375" s="2"/>
      <c r="M375" s="2"/>
    </row>
    <row r="376" spans="12:13" ht="12.75" x14ac:dyDescent="0.2">
      <c r="L376" s="2"/>
      <c r="M376" s="2"/>
    </row>
    <row r="377" spans="12:13" ht="12.75" x14ac:dyDescent="0.2">
      <c r="L377" s="2"/>
      <c r="M377" s="2"/>
    </row>
    <row r="378" spans="12:13" ht="12.75" x14ac:dyDescent="0.2">
      <c r="L378" s="2"/>
      <c r="M378" s="2"/>
    </row>
    <row r="379" spans="12:13" ht="12.75" x14ac:dyDescent="0.2">
      <c r="L379" s="2"/>
      <c r="M379" s="2"/>
    </row>
    <row r="380" spans="12:13" ht="12.75" x14ac:dyDescent="0.2">
      <c r="L380" s="2"/>
      <c r="M380" s="2"/>
    </row>
    <row r="381" spans="12:13" ht="12.75" x14ac:dyDescent="0.2">
      <c r="L381" s="2"/>
      <c r="M381" s="2"/>
    </row>
    <row r="382" spans="12:13" ht="12.75" x14ac:dyDescent="0.2">
      <c r="L382" s="2"/>
      <c r="M382" s="2"/>
    </row>
    <row r="383" spans="12:13" ht="12.75" x14ac:dyDescent="0.2">
      <c r="L383" s="2"/>
      <c r="M383" s="2"/>
    </row>
    <row r="384" spans="12:13" ht="12.75" x14ac:dyDescent="0.2">
      <c r="L384" s="2"/>
      <c r="M384" s="2"/>
    </row>
    <row r="385" spans="12:13" ht="12.75" x14ac:dyDescent="0.2">
      <c r="L385" s="2"/>
      <c r="M385" s="2"/>
    </row>
    <row r="386" spans="12:13" ht="12.75" x14ac:dyDescent="0.2">
      <c r="L386" s="2"/>
      <c r="M386" s="2"/>
    </row>
    <row r="387" spans="12:13" ht="12.75" x14ac:dyDescent="0.2">
      <c r="L387" s="2"/>
      <c r="M387" s="2"/>
    </row>
    <row r="388" spans="12:13" ht="12.75" x14ac:dyDescent="0.2">
      <c r="L388" s="2"/>
      <c r="M388" s="2"/>
    </row>
    <row r="389" spans="12:13" ht="12.75" x14ac:dyDescent="0.2">
      <c r="L389" s="2"/>
      <c r="M389" s="2"/>
    </row>
    <row r="390" spans="12:13" ht="12.75" x14ac:dyDescent="0.2">
      <c r="L390" s="2"/>
      <c r="M390" s="2"/>
    </row>
    <row r="391" spans="12:13" ht="12.75" x14ac:dyDescent="0.2">
      <c r="L391" s="2"/>
      <c r="M391" s="2"/>
    </row>
    <row r="392" spans="12:13" ht="12.75" x14ac:dyDescent="0.2">
      <c r="L392" s="2"/>
      <c r="M392" s="2"/>
    </row>
    <row r="393" spans="12:13" ht="12.75" x14ac:dyDescent="0.2">
      <c r="L393" s="2"/>
      <c r="M393" s="2"/>
    </row>
    <row r="394" spans="12:13" ht="12.75" x14ac:dyDescent="0.2">
      <c r="L394" s="2"/>
      <c r="M394" s="2"/>
    </row>
    <row r="395" spans="12:13" ht="12.75" x14ac:dyDescent="0.2">
      <c r="L395" s="2"/>
      <c r="M395" s="2"/>
    </row>
    <row r="396" spans="12:13" ht="12.75" x14ac:dyDescent="0.2">
      <c r="L396" s="2"/>
      <c r="M396" s="2"/>
    </row>
    <row r="397" spans="12:13" ht="12.75" x14ac:dyDescent="0.2">
      <c r="L397" s="2"/>
      <c r="M397" s="2"/>
    </row>
    <row r="398" spans="12:13" ht="12.75" x14ac:dyDescent="0.2">
      <c r="L398" s="2"/>
      <c r="M398" s="2"/>
    </row>
    <row r="399" spans="12:13" ht="12.75" x14ac:dyDescent="0.2">
      <c r="L399" s="2"/>
      <c r="M399" s="2"/>
    </row>
    <row r="400" spans="12:13" ht="12.75" x14ac:dyDescent="0.2">
      <c r="L400" s="2"/>
      <c r="M400" s="2"/>
    </row>
    <row r="401" spans="12:13" ht="12.75" x14ac:dyDescent="0.2">
      <c r="L401" s="2"/>
      <c r="M401" s="2"/>
    </row>
    <row r="402" spans="12:13" ht="12.75" x14ac:dyDescent="0.2">
      <c r="L402" s="2"/>
      <c r="M402" s="2"/>
    </row>
    <row r="403" spans="12:13" ht="12.75" x14ac:dyDescent="0.2">
      <c r="L403" s="2"/>
      <c r="M403" s="2"/>
    </row>
    <row r="404" spans="12:13" ht="12.75" x14ac:dyDescent="0.2">
      <c r="L404" s="2"/>
      <c r="M404" s="2"/>
    </row>
    <row r="405" spans="12:13" ht="12.75" x14ac:dyDescent="0.2">
      <c r="L405" s="2"/>
      <c r="M405" s="2"/>
    </row>
    <row r="406" spans="12:13" ht="12.75" x14ac:dyDescent="0.2">
      <c r="L406" s="2"/>
      <c r="M406" s="2"/>
    </row>
    <row r="407" spans="12:13" ht="12.75" x14ac:dyDescent="0.2">
      <c r="L407" s="2"/>
      <c r="M407" s="2"/>
    </row>
    <row r="408" spans="12:13" ht="12.75" x14ac:dyDescent="0.2">
      <c r="L408" s="2"/>
      <c r="M408" s="2"/>
    </row>
    <row r="409" spans="12:13" ht="12.75" x14ac:dyDescent="0.2">
      <c r="L409" s="2"/>
      <c r="M409" s="2"/>
    </row>
    <row r="410" spans="12:13" ht="12.75" x14ac:dyDescent="0.2">
      <c r="L410" s="2"/>
      <c r="M410" s="2"/>
    </row>
    <row r="411" spans="12:13" ht="12.75" x14ac:dyDescent="0.2">
      <c r="L411" s="2"/>
      <c r="M411" s="2"/>
    </row>
    <row r="412" spans="12:13" ht="12.75" x14ac:dyDescent="0.2">
      <c r="L412" s="2"/>
      <c r="M412" s="2"/>
    </row>
    <row r="413" spans="12:13" ht="12.75" x14ac:dyDescent="0.2">
      <c r="L413" s="2"/>
      <c r="M413" s="2"/>
    </row>
    <row r="414" spans="12:13" ht="12.75" x14ac:dyDescent="0.2">
      <c r="L414" s="2"/>
      <c r="M414" s="2"/>
    </row>
    <row r="415" spans="12:13" ht="12.75" x14ac:dyDescent="0.2">
      <c r="L415" s="2"/>
      <c r="M415" s="2"/>
    </row>
    <row r="416" spans="12:13" ht="12.75" x14ac:dyDescent="0.2">
      <c r="L416" s="2"/>
      <c r="M416" s="2"/>
    </row>
    <row r="417" spans="12:13" ht="12.75" x14ac:dyDescent="0.2">
      <c r="L417" s="2"/>
      <c r="M417" s="2"/>
    </row>
    <row r="418" spans="12:13" ht="12.75" x14ac:dyDescent="0.2">
      <c r="L418" s="2"/>
      <c r="M418" s="2"/>
    </row>
    <row r="419" spans="12:13" ht="12.75" x14ac:dyDescent="0.2">
      <c r="L419" s="2"/>
      <c r="M419" s="2"/>
    </row>
    <row r="420" spans="12:13" ht="12.75" x14ac:dyDescent="0.2">
      <c r="L420" s="2"/>
      <c r="M420" s="2"/>
    </row>
    <row r="421" spans="12:13" ht="12.75" x14ac:dyDescent="0.2">
      <c r="L421" s="2"/>
      <c r="M421" s="2"/>
    </row>
    <row r="422" spans="12:13" ht="12.75" x14ac:dyDescent="0.2">
      <c r="L422" s="2"/>
      <c r="M422" s="2"/>
    </row>
    <row r="423" spans="12:13" ht="12.75" x14ac:dyDescent="0.2">
      <c r="L423" s="2"/>
      <c r="M423" s="2"/>
    </row>
    <row r="424" spans="12:13" ht="12.75" x14ac:dyDescent="0.2">
      <c r="L424" s="2"/>
      <c r="M424" s="2"/>
    </row>
    <row r="425" spans="12:13" ht="12.75" x14ac:dyDescent="0.2">
      <c r="L425" s="2"/>
      <c r="M425" s="2"/>
    </row>
    <row r="426" spans="12:13" ht="12.75" x14ac:dyDescent="0.2">
      <c r="L426" s="2"/>
      <c r="M426" s="2"/>
    </row>
    <row r="427" spans="12:13" ht="12.75" x14ac:dyDescent="0.2">
      <c r="L427" s="2"/>
      <c r="M427" s="2"/>
    </row>
    <row r="428" spans="12:13" ht="12.75" x14ac:dyDescent="0.2">
      <c r="L428" s="2"/>
      <c r="M428" s="2"/>
    </row>
    <row r="429" spans="12:13" ht="12.75" x14ac:dyDescent="0.2">
      <c r="L429" s="2"/>
      <c r="M429" s="2"/>
    </row>
    <row r="430" spans="12:13" ht="12.75" x14ac:dyDescent="0.2">
      <c r="L430" s="2"/>
      <c r="M430" s="2"/>
    </row>
    <row r="431" spans="12:13" ht="12.75" x14ac:dyDescent="0.2">
      <c r="L431" s="2"/>
      <c r="M431" s="2"/>
    </row>
    <row r="432" spans="12:13" ht="12.75" x14ac:dyDescent="0.2">
      <c r="L432" s="2"/>
      <c r="M432" s="2"/>
    </row>
    <row r="433" spans="12:13" ht="12.75" x14ac:dyDescent="0.2">
      <c r="L433" s="2"/>
      <c r="M433" s="2"/>
    </row>
    <row r="434" spans="12:13" ht="12.75" x14ac:dyDescent="0.2">
      <c r="L434" s="2"/>
      <c r="M434" s="2"/>
    </row>
    <row r="435" spans="12:13" ht="12.75" x14ac:dyDescent="0.2">
      <c r="L435" s="2"/>
      <c r="M435" s="2"/>
    </row>
    <row r="436" spans="12:13" ht="12.75" x14ac:dyDescent="0.2">
      <c r="L436" s="2"/>
      <c r="M436" s="2"/>
    </row>
    <row r="437" spans="12:13" ht="12.75" x14ac:dyDescent="0.2">
      <c r="L437" s="2"/>
      <c r="M437" s="2"/>
    </row>
    <row r="438" spans="12:13" ht="12.75" x14ac:dyDescent="0.2">
      <c r="L438" s="2"/>
      <c r="M438" s="2"/>
    </row>
    <row r="439" spans="12:13" ht="12.75" x14ac:dyDescent="0.2">
      <c r="L439" s="2"/>
      <c r="M439" s="2"/>
    </row>
    <row r="440" spans="12:13" ht="12.75" x14ac:dyDescent="0.2">
      <c r="L440" s="2"/>
      <c r="M440" s="2"/>
    </row>
    <row r="441" spans="12:13" ht="12.75" x14ac:dyDescent="0.2">
      <c r="L441" s="2"/>
      <c r="M441" s="2"/>
    </row>
    <row r="442" spans="12:13" ht="12.75" x14ac:dyDescent="0.2">
      <c r="L442" s="2"/>
      <c r="M442" s="2"/>
    </row>
    <row r="443" spans="12:13" ht="12.75" x14ac:dyDescent="0.2">
      <c r="L443" s="2"/>
      <c r="M443" s="2"/>
    </row>
    <row r="444" spans="12:13" ht="12.75" x14ac:dyDescent="0.2">
      <c r="L444" s="2"/>
      <c r="M444" s="2"/>
    </row>
    <row r="445" spans="12:13" ht="12.75" x14ac:dyDescent="0.2">
      <c r="L445" s="2"/>
      <c r="M445" s="2"/>
    </row>
    <row r="446" spans="12:13" ht="12.75" x14ac:dyDescent="0.2">
      <c r="L446" s="2"/>
      <c r="M446" s="2"/>
    </row>
    <row r="447" spans="12:13" ht="12.75" x14ac:dyDescent="0.2">
      <c r="L447" s="2"/>
      <c r="M447" s="2"/>
    </row>
    <row r="448" spans="12:13" ht="12.75" x14ac:dyDescent="0.2">
      <c r="L448" s="2"/>
      <c r="M448" s="2"/>
    </row>
    <row r="449" spans="12:13" ht="12.75" x14ac:dyDescent="0.2">
      <c r="L449" s="2"/>
      <c r="M449" s="2"/>
    </row>
    <row r="450" spans="12:13" ht="12.75" x14ac:dyDescent="0.2">
      <c r="L450" s="2"/>
      <c r="M450" s="2"/>
    </row>
    <row r="451" spans="12:13" ht="12.75" x14ac:dyDescent="0.2">
      <c r="L451" s="2"/>
      <c r="M451" s="2"/>
    </row>
    <row r="452" spans="12:13" ht="12.75" x14ac:dyDescent="0.2">
      <c r="L452" s="2"/>
      <c r="M452" s="2"/>
    </row>
    <row r="453" spans="12:13" ht="12.75" x14ac:dyDescent="0.2">
      <c r="L453" s="2"/>
      <c r="M453" s="2"/>
    </row>
    <row r="454" spans="12:13" ht="12.75" x14ac:dyDescent="0.2">
      <c r="L454" s="2"/>
      <c r="M454" s="2"/>
    </row>
    <row r="455" spans="12:13" ht="12.75" x14ac:dyDescent="0.2">
      <c r="L455" s="2"/>
      <c r="M455" s="2"/>
    </row>
    <row r="456" spans="12:13" ht="12.75" x14ac:dyDescent="0.2">
      <c r="L456" s="2"/>
      <c r="M456" s="2"/>
    </row>
    <row r="457" spans="12:13" ht="12.75" x14ac:dyDescent="0.2">
      <c r="L457" s="2"/>
      <c r="M457" s="2"/>
    </row>
    <row r="458" spans="12:13" ht="12.75" x14ac:dyDescent="0.2">
      <c r="L458" s="2"/>
      <c r="M458" s="2"/>
    </row>
    <row r="459" spans="12:13" ht="12.75" x14ac:dyDescent="0.2">
      <c r="L459" s="2"/>
      <c r="M459" s="2"/>
    </row>
    <row r="460" spans="12:13" ht="12.75" x14ac:dyDescent="0.2">
      <c r="L460" s="2"/>
      <c r="M460" s="2"/>
    </row>
    <row r="461" spans="12:13" ht="12.75" x14ac:dyDescent="0.2">
      <c r="L461" s="2"/>
      <c r="M461" s="2"/>
    </row>
    <row r="462" spans="12:13" ht="12.75" x14ac:dyDescent="0.2">
      <c r="L462" s="2"/>
      <c r="M462" s="2"/>
    </row>
    <row r="463" spans="12:13" ht="12.75" x14ac:dyDescent="0.2">
      <c r="L463" s="2"/>
      <c r="M463" s="2"/>
    </row>
    <row r="464" spans="12:13" ht="12.75" x14ac:dyDescent="0.2">
      <c r="L464" s="2"/>
      <c r="M464" s="2"/>
    </row>
    <row r="465" spans="12:13" ht="12.75" x14ac:dyDescent="0.2">
      <c r="L465" s="2"/>
      <c r="M465" s="2"/>
    </row>
    <row r="466" spans="12:13" ht="12.75" x14ac:dyDescent="0.2">
      <c r="L466" s="2"/>
      <c r="M466" s="2"/>
    </row>
    <row r="467" spans="12:13" ht="12.75" x14ac:dyDescent="0.2">
      <c r="L467" s="2"/>
      <c r="M467" s="2"/>
    </row>
    <row r="468" spans="12:13" ht="12.75" x14ac:dyDescent="0.2">
      <c r="L468" s="2"/>
      <c r="M468" s="2"/>
    </row>
    <row r="469" spans="12:13" ht="12.75" x14ac:dyDescent="0.2">
      <c r="L469" s="2"/>
      <c r="M469" s="2"/>
    </row>
    <row r="470" spans="12:13" ht="12.75" x14ac:dyDescent="0.2">
      <c r="L470" s="2"/>
      <c r="M470" s="2"/>
    </row>
    <row r="471" spans="12:13" ht="12.75" x14ac:dyDescent="0.2">
      <c r="L471" s="2"/>
      <c r="M471" s="2"/>
    </row>
    <row r="472" spans="12:13" ht="12.75" x14ac:dyDescent="0.2">
      <c r="L472" s="2"/>
      <c r="M472" s="2"/>
    </row>
    <row r="473" spans="12:13" ht="12.75" x14ac:dyDescent="0.2">
      <c r="L473" s="2"/>
      <c r="M473" s="2"/>
    </row>
    <row r="474" spans="12:13" ht="12.75" x14ac:dyDescent="0.2">
      <c r="L474" s="2"/>
      <c r="M474" s="2"/>
    </row>
    <row r="475" spans="12:13" ht="12.75" x14ac:dyDescent="0.2">
      <c r="L475" s="2"/>
      <c r="M475" s="2"/>
    </row>
    <row r="476" spans="12:13" ht="12.75" x14ac:dyDescent="0.2">
      <c r="L476" s="2"/>
      <c r="M476" s="2"/>
    </row>
    <row r="477" spans="12:13" ht="12.75" x14ac:dyDescent="0.2">
      <c r="L477" s="2"/>
      <c r="M477" s="2"/>
    </row>
    <row r="478" spans="12:13" ht="12.75" x14ac:dyDescent="0.2">
      <c r="L478" s="2"/>
      <c r="M478" s="2"/>
    </row>
    <row r="479" spans="12:13" ht="12.75" x14ac:dyDescent="0.2">
      <c r="L479" s="2"/>
      <c r="M479" s="2"/>
    </row>
    <row r="480" spans="12:13" ht="12.75" x14ac:dyDescent="0.2">
      <c r="L480" s="2"/>
      <c r="M480" s="2"/>
    </row>
    <row r="481" spans="12:13" ht="12.75" x14ac:dyDescent="0.2">
      <c r="L481" s="2"/>
      <c r="M481" s="2"/>
    </row>
    <row r="482" spans="12:13" ht="12.75" x14ac:dyDescent="0.2">
      <c r="L482" s="2"/>
      <c r="M482" s="2"/>
    </row>
    <row r="483" spans="12:13" ht="12.75" x14ac:dyDescent="0.2">
      <c r="L483" s="2"/>
      <c r="M483" s="2"/>
    </row>
    <row r="484" spans="12:13" ht="12.75" x14ac:dyDescent="0.2">
      <c r="L484" s="2"/>
      <c r="M484" s="2"/>
    </row>
    <row r="485" spans="12:13" ht="12.75" x14ac:dyDescent="0.2">
      <c r="L485" s="2"/>
      <c r="M485" s="2"/>
    </row>
    <row r="486" spans="12:13" ht="12.75" x14ac:dyDescent="0.2">
      <c r="L486" s="2"/>
      <c r="M486" s="2"/>
    </row>
    <row r="487" spans="12:13" ht="12.75" x14ac:dyDescent="0.2">
      <c r="L487" s="2"/>
      <c r="M487" s="2"/>
    </row>
    <row r="488" spans="12:13" ht="12.75" x14ac:dyDescent="0.2">
      <c r="L488" s="2"/>
      <c r="M488" s="2"/>
    </row>
    <row r="489" spans="12:13" ht="12.75" x14ac:dyDescent="0.2">
      <c r="L489" s="2"/>
      <c r="M489" s="2"/>
    </row>
    <row r="490" spans="12:13" ht="12.75" x14ac:dyDescent="0.2">
      <c r="L490" s="2"/>
      <c r="M490" s="2"/>
    </row>
    <row r="491" spans="12:13" ht="12.75" x14ac:dyDescent="0.2">
      <c r="L491" s="2"/>
      <c r="M491" s="2"/>
    </row>
    <row r="492" spans="12:13" ht="12.75" x14ac:dyDescent="0.2">
      <c r="L492" s="2"/>
      <c r="M492" s="2"/>
    </row>
    <row r="493" spans="12:13" ht="12.75" x14ac:dyDescent="0.2">
      <c r="L493" s="2"/>
      <c r="M493" s="2"/>
    </row>
    <row r="494" spans="12:13" ht="12.75" x14ac:dyDescent="0.2">
      <c r="L494" s="2"/>
      <c r="M494" s="2"/>
    </row>
    <row r="495" spans="12:13" ht="12.75" x14ac:dyDescent="0.2">
      <c r="L495" s="2"/>
      <c r="M495" s="2"/>
    </row>
    <row r="496" spans="12:13" ht="12.75" x14ac:dyDescent="0.2">
      <c r="L496" s="2"/>
      <c r="M496" s="2"/>
    </row>
    <row r="497" spans="12:13" ht="12.75" x14ac:dyDescent="0.2">
      <c r="L497" s="2"/>
      <c r="M497" s="2"/>
    </row>
    <row r="498" spans="12:13" ht="12.75" x14ac:dyDescent="0.2">
      <c r="L498" s="2"/>
      <c r="M498" s="2"/>
    </row>
    <row r="499" spans="12:13" ht="12.75" x14ac:dyDescent="0.2">
      <c r="L499" s="2"/>
      <c r="M499" s="2"/>
    </row>
    <row r="500" spans="12:13" ht="12.75" x14ac:dyDescent="0.2">
      <c r="L500" s="2"/>
      <c r="M500" s="2"/>
    </row>
    <row r="501" spans="12:13" ht="12.75" x14ac:dyDescent="0.2">
      <c r="L501" s="2"/>
      <c r="M501" s="2"/>
    </row>
    <row r="502" spans="12:13" ht="12.75" x14ac:dyDescent="0.2">
      <c r="L502" s="2"/>
      <c r="M502" s="2"/>
    </row>
    <row r="503" spans="12:13" ht="12.75" x14ac:dyDescent="0.2">
      <c r="L503" s="2"/>
      <c r="M503" s="2"/>
    </row>
    <row r="504" spans="12:13" ht="12.75" x14ac:dyDescent="0.2">
      <c r="L504" s="2"/>
      <c r="M504" s="2"/>
    </row>
    <row r="505" spans="12:13" ht="12.75" x14ac:dyDescent="0.2">
      <c r="L505" s="2"/>
      <c r="M505" s="2"/>
    </row>
    <row r="506" spans="12:13" ht="12.75" x14ac:dyDescent="0.2">
      <c r="L506" s="2"/>
      <c r="M506" s="2"/>
    </row>
    <row r="507" spans="12:13" ht="12.75" x14ac:dyDescent="0.2">
      <c r="L507" s="2"/>
      <c r="M507" s="2"/>
    </row>
    <row r="508" spans="12:13" ht="12.75" x14ac:dyDescent="0.2">
      <c r="L508" s="2"/>
      <c r="M508" s="2"/>
    </row>
    <row r="509" spans="12:13" ht="12.75" x14ac:dyDescent="0.2">
      <c r="L509" s="2"/>
      <c r="M509" s="2"/>
    </row>
    <row r="510" spans="12:13" ht="12.75" x14ac:dyDescent="0.2">
      <c r="L510" s="2"/>
      <c r="M510" s="2"/>
    </row>
    <row r="511" spans="12:13" ht="12.75" x14ac:dyDescent="0.2">
      <c r="L511" s="2"/>
      <c r="M511" s="2"/>
    </row>
    <row r="512" spans="12:13" ht="12.75" x14ac:dyDescent="0.2">
      <c r="L512" s="2"/>
      <c r="M512" s="2"/>
    </row>
    <row r="513" spans="12:13" ht="12.75" x14ac:dyDescent="0.2">
      <c r="L513" s="2"/>
      <c r="M513" s="2"/>
    </row>
    <row r="514" spans="12:13" ht="12.75" x14ac:dyDescent="0.2">
      <c r="L514" s="2"/>
      <c r="M514" s="2"/>
    </row>
    <row r="515" spans="12:13" ht="12.75" x14ac:dyDescent="0.2">
      <c r="L515" s="2"/>
      <c r="M515" s="2"/>
    </row>
    <row r="516" spans="12:13" ht="12.75" x14ac:dyDescent="0.2">
      <c r="L516" s="2"/>
      <c r="M516" s="2"/>
    </row>
    <row r="517" spans="12:13" ht="12.75" x14ac:dyDescent="0.2">
      <c r="L517" s="2"/>
      <c r="M517" s="2"/>
    </row>
    <row r="518" spans="12:13" ht="12.75" x14ac:dyDescent="0.2">
      <c r="L518" s="2"/>
      <c r="M518" s="2"/>
    </row>
    <row r="519" spans="12:13" ht="12.75" x14ac:dyDescent="0.2">
      <c r="L519" s="2"/>
      <c r="M519" s="2"/>
    </row>
    <row r="520" spans="12:13" ht="12.75" x14ac:dyDescent="0.2">
      <c r="L520" s="2"/>
      <c r="M520" s="2"/>
    </row>
    <row r="521" spans="12:13" ht="12.75" x14ac:dyDescent="0.2">
      <c r="L521" s="2"/>
      <c r="M521" s="2"/>
    </row>
    <row r="522" spans="12:13" ht="12.75" x14ac:dyDescent="0.2">
      <c r="L522" s="2"/>
      <c r="M522" s="2"/>
    </row>
    <row r="523" spans="12:13" ht="12.75" x14ac:dyDescent="0.2">
      <c r="L523" s="2"/>
      <c r="M523" s="2"/>
    </row>
    <row r="524" spans="12:13" ht="12.75" x14ac:dyDescent="0.2">
      <c r="L524" s="2"/>
      <c r="M524" s="2"/>
    </row>
    <row r="525" spans="12:13" ht="12.75" x14ac:dyDescent="0.2">
      <c r="L525" s="2"/>
      <c r="M525" s="2"/>
    </row>
    <row r="526" spans="12:13" ht="12.75" x14ac:dyDescent="0.2">
      <c r="L526" s="2"/>
      <c r="M526" s="2"/>
    </row>
    <row r="527" spans="12:13" ht="12.75" x14ac:dyDescent="0.2">
      <c r="L527" s="2"/>
      <c r="M527" s="2"/>
    </row>
    <row r="528" spans="12:13" ht="12.75" x14ac:dyDescent="0.2">
      <c r="L528" s="2"/>
      <c r="M528" s="2"/>
    </row>
    <row r="529" spans="12:13" ht="12.75" x14ac:dyDescent="0.2">
      <c r="L529" s="2"/>
      <c r="M529" s="2"/>
    </row>
    <row r="530" spans="12:13" ht="12.75" x14ac:dyDescent="0.2">
      <c r="L530" s="2"/>
      <c r="M530" s="2"/>
    </row>
    <row r="531" spans="12:13" ht="12.75" x14ac:dyDescent="0.2">
      <c r="L531" s="2"/>
      <c r="M531" s="2"/>
    </row>
    <row r="532" spans="12:13" ht="12.75" x14ac:dyDescent="0.2">
      <c r="L532" s="2"/>
      <c r="M532" s="2"/>
    </row>
    <row r="533" spans="12:13" ht="12.75" x14ac:dyDescent="0.2">
      <c r="L533" s="2"/>
      <c r="M533" s="2"/>
    </row>
    <row r="534" spans="12:13" ht="12.75" x14ac:dyDescent="0.2">
      <c r="L534" s="2"/>
      <c r="M534" s="2"/>
    </row>
    <row r="535" spans="12:13" ht="12.75" x14ac:dyDescent="0.2">
      <c r="L535" s="2"/>
      <c r="M535" s="2"/>
    </row>
    <row r="536" spans="12:13" ht="12.75" x14ac:dyDescent="0.2">
      <c r="L536" s="2"/>
      <c r="M536" s="2"/>
    </row>
    <row r="537" spans="12:13" ht="12.75" x14ac:dyDescent="0.2">
      <c r="L537" s="2"/>
      <c r="M537" s="2"/>
    </row>
    <row r="538" spans="12:13" ht="12.75" x14ac:dyDescent="0.2">
      <c r="L538" s="2"/>
      <c r="M538" s="2"/>
    </row>
    <row r="539" spans="12:13" ht="12.75" x14ac:dyDescent="0.2">
      <c r="L539" s="2"/>
      <c r="M539" s="2"/>
    </row>
    <row r="540" spans="12:13" ht="12.75" x14ac:dyDescent="0.2">
      <c r="L540" s="2"/>
      <c r="M540" s="2"/>
    </row>
    <row r="541" spans="12:13" ht="12.75" x14ac:dyDescent="0.2">
      <c r="L541" s="2"/>
      <c r="M541" s="2"/>
    </row>
    <row r="542" spans="12:13" ht="12.75" x14ac:dyDescent="0.2">
      <c r="L542" s="2"/>
      <c r="M542" s="2"/>
    </row>
    <row r="543" spans="12:13" ht="12.75" x14ac:dyDescent="0.2">
      <c r="L543" s="2"/>
      <c r="M543" s="2"/>
    </row>
    <row r="544" spans="12:13" ht="12.75" x14ac:dyDescent="0.2">
      <c r="L544" s="2"/>
      <c r="M544" s="2"/>
    </row>
    <row r="545" spans="12:13" ht="12.75" x14ac:dyDescent="0.2">
      <c r="L545" s="2"/>
      <c r="M545" s="2"/>
    </row>
    <row r="546" spans="12:13" ht="12.75" x14ac:dyDescent="0.2">
      <c r="L546" s="2"/>
      <c r="M546" s="2"/>
    </row>
    <row r="547" spans="12:13" ht="12.75" x14ac:dyDescent="0.2">
      <c r="L547" s="2"/>
      <c r="M547" s="2"/>
    </row>
    <row r="548" spans="12:13" ht="12.75" x14ac:dyDescent="0.2">
      <c r="L548" s="2"/>
      <c r="M548" s="2"/>
    </row>
    <row r="549" spans="12:13" ht="12.75" x14ac:dyDescent="0.2">
      <c r="L549" s="2"/>
      <c r="M549" s="2"/>
    </row>
    <row r="550" spans="12:13" ht="12.75" x14ac:dyDescent="0.2">
      <c r="L550" s="2"/>
      <c r="M550" s="2"/>
    </row>
    <row r="551" spans="12:13" ht="12.75" x14ac:dyDescent="0.2">
      <c r="L551" s="2"/>
      <c r="M551" s="2"/>
    </row>
    <row r="552" spans="12:13" ht="12.75" x14ac:dyDescent="0.2">
      <c r="L552" s="2"/>
      <c r="M552" s="2"/>
    </row>
    <row r="553" spans="12:13" ht="12.75" x14ac:dyDescent="0.2">
      <c r="L553" s="2"/>
      <c r="M553" s="2"/>
    </row>
    <row r="554" spans="12:13" ht="12.75" x14ac:dyDescent="0.2">
      <c r="L554" s="2"/>
      <c r="M554" s="2"/>
    </row>
    <row r="555" spans="12:13" ht="12.75" x14ac:dyDescent="0.2">
      <c r="L555" s="2"/>
      <c r="M555" s="2"/>
    </row>
    <row r="556" spans="12:13" ht="12.75" x14ac:dyDescent="0.2">
      <c r="L556" s="2"/>
      <c r="M556" s="2"/>
    </row>
    <row r="557" spans="12:13" ht="12.75" x14ac:dyDescent="0.2">
      <c r="L557" s="2"/>
      <c r="M557" s="2"/>
    </row>
    <row r="558" spans="12:13" ht="12.75" x14ac:dyDescent="0.2">
      <c r="L558" s="2"/>
      <c r="M558" s="2"/>
    </row>
    <row r="559" spans="12:13" ht="12.75" x14ac:dyDescent="0.2">
      <c r="L559" s="2"/>
      <c r="M559" s="2"/>
    </row>
    <row r="560" spans="12:13" ht="12.75" x14ac:dyDescent="0.2">
      <c r="L560" s="2"/>
      <c r="M560" s="2"/>
    </row>
    <row r="561" spans="12:13" ht="12.75" x14ac:dyDescent="0.2">
      <c r="L561" s="2"/>
      <c r="M561" s="2"/>
    </row>
    <row r="562" spans="12:13" ht="12.75" x14ac:dyDescent="0.2">
      <c r="L562" s="2"/>
      <c r="M562" s="2"/>
    </row>
    <row r="563" spans="12:13" ht="12.75" x14ac:dyDescent="0.2">
      <c r="L563" s="2"/>
      <c r="M563" s="2"/>
    </row>
    <row r="564" spans="12:13" ht="12.75" x14ac:dyDescent="0.2">
      <c r="L564" s="2"/>
      <c r="M564" s="2"/>
    </row>
    <row r="565" spans="12:13" ht="12.75" x14ac:dyDescent="0.2">
      <c r="L565" s="2"/>
      <c r="M565" s="2"/>
    </row>
    <row r="566" spans="12:13" ht="12.75" x14ac:dyDescent="0.2">
      <c r="L566" s="2"/>
      <c r="M566" s="2"/>
    </row>
    <row r="567" spans="12:13" ht="12.75" x14ac:dyDescent="0.2">
      <c r="L567" s="2"/>
      <c r="M567" s="2"/>
    </row>
    <row r="568" spans="12:13" ht="12.75" x14ac:dyDescent="0.2">
      <c r="L568" s="2"/>
      <c r="M568" s="2"/>
    </row>
    <row r="569" spans="12:13" ht="12.75" x14ac:dyDescent="0.2">
      <c r="L569" s="2"/>
      <c r="M569" s="2"/>
    </row>
    <row r="570" spans="12:13" ht="12.75" x14ac:dyDescent="0.2">
      <c r="L570" s="2"/>
      <c r="M570" s="2"/>
    </row>
    <row r="571" spans="12:13" ht="12.75" x14ac:dyDescent="0.2">
      <c r="L571" s="2"/>
      <c r="M571" s="2"/>
    </row>
    <row r="572" spans="12:13" ht="12.75" x14ac:dyDescent="0.2">
      <c r="L572" s="2"/>
      <c r="M572" s="2"/>
    </row>
    <row r="573" spans="12:13" ht="12.75" x14ac:dyDescent="0.2">
      <c r="L573" s="2"/>
      <c r="M573" s="2"/>
    </row>
    <row r="574" spans="12:13" ht="12.75" x14ac:dyDescent="0.2">
      <c r="L574" s="2"/>
      <c r="M574" s="2"/>
    </row>
    <row r="575" spans="12:13" ht="12.75" x14ac:dyDescent="0.2">
      <c r="L575" s="2"/>
      <c r="M575" s="2"/>
    </row>
    <row r="576" spans="12:13" ht="12.75" x14ac:dyDescent="0.2">
      <c r="L576" s="2"/>
      <c r="M576" s="2"/>
    </row>
    <row r="577" spans="12:13" ht="12.75" x14ac:dyDescent="0.2">
      <c r="L577" s="2"/>
      <c r="M577" s="2"/>
    </row>
    <row r="578" spans="12:13" ht="12.75" x14ac:dyDescent="0.2">
      <c r="L578" s="2"/>
      <c r="M578" s="2"/>
    </row>
    <row r="579" spans="12:13" ht="12.75" x14ac:dyDescent="0.2">
      <c r="L579" s="2"/>
      <c r="M579" s="2"/>
    </row>
    <row r="580" spans="12:13" ht="12.75" x14ac:dyDescent="0.2">
      <c r="L580" s="2"/>
      <c r="M580" s="2"/>
    </row>
    <row r="581" spans="12:13" ht="12.75" x14ac:dyDescent="0.2">
      <c r="L581" s="2"/>
      <c r="M581" s="2"/>
    </row>
    <row r="582" spans="12:13" ht="12.75" x14ac:dyDescent="0.2">
      <c r="L582" s="2"/>
      <c r="M582" s="2"/>
    </row>
    <row r="583" spans="12:13" ht="12.75" x14ac:dyDescent="0.2">
      <c r="L583" s="2"/>
      <c r="M583" s="2"/>
    </row>
    <row r="584" spans="12:13" ht="12.75" x14ac:dyDescent="0.2">
      <c r="L584" s="2"/>
      <c r="M584" s="2"/>
    </row>
    <row r="585" spans="12:13" ht="12.75" x14ac:dyDescent="0.2">
      <c r="L585" s="2"/>
      <c r="M585" s="2"/>
    </row>
    <row r="586" spans="12:13" ht="12.75" x14ac:dyDescent="0.2">
      <c r="L586" s="2"/>
      <c r="M586" s="2"/>
    </row>
    <row r="587" spans="12:13" ht="12.75" x14ac:dyDescent="0.2">
      <c r="L587" s="2"/>
      <c r="M587" s="2"/>
    </row>
    <row r="588" spans="12:13" ht="12.75" x14ac:dyDescent="0.2">
      <c r="L588" s="2"/>
      <c r="M588" s="2"/>
    </row>
    <row r="589" spans="12:13" ht="12.75" x14ac:dyDescent="0.2">
      <c r="L589" s="2"/>
      <c r="M589" s="2"/>
    </row>
    <row r="590" spans="12:13" ht="12.75" x14ac:dyDescent="0.2">
      <c r="L590" s="2"/>
      <c r="M590" s="2"/>
    </row>
    <row r="591" spans="12:13" ht="12.75" x14ac:dyDescent="0.2">
      <c r="L591" s="2"/>
      <c r="M591" s="2"/>
    </row>
    <row r="592" spans="12:13" ht="12.75" x14ac:dyDescent="0.2">
      <c r="L592" s="2"/>
      <c r="M592" s="2"/>
    </row>
    <row r="593" spans="12:13" ht="12.75" x14ac:dyDescent="0.2">
      <c r="L593" s="2"/>
      <c r="M593" s="2"/>
    </row>
    <row r="594" spans="12:13" ht="12.75" x14ac:dyDescent="0.2">
      <c r="L594" s="2"/>
      <c r="M594" s="2"/>
    </row>
    <row r="595" spans="12:13" ht="12.75" x14ac:dyDescent="0.2">
      <c r="L595" s="2"/>
      <c r="M595" s="2"/>
    </row>
    <row r="596" spans="12:13" ht="12.75" x14ac:dyDescent="0.2">
      <c r="L596" s="2"/>
      <c r="M596" s="2"/>
    </row>
    <row r="597" spans="12:13" ht="12.75" x14ac:dyDescent="0.2">
      <c r="L597" s="2"/>
      <c r="M597" s="2"/>
    </row>
    <row r="598" spans="12:13" ht="12.75" x14ac:dyDescent="0.2">
      <c r="L598" s="2"/>
      <c r="M598" s="2"/>
    </row>
    <row r="599" spans="12:13" ht="12.75" x14ac:dyDescent="0.2">
      <c r="L599" s="2"/>
      <c r="M599" s="2"/>
    </row>
    <row r="600" spans="12:13" ht="12.75" x14ac:dyDescent="0.2">
      <c r="L600" s="2"/>
      <c r="M600" s="2"/>
    </row>
    <row r="601" spans="12:13" ht="12.75" x14ac:dyDescent="0.2">
      <c r="L601" s="2"/>
      <c r="M601" s="2"/>
    </row>
    <row r="602" spans="12:13" ht="12.75" x14ac:dyDescent="0.2">
      <c r="L602" s="2"/>
      <c r="M602" s="2"/>
    </row>
    <row r="603" spans="12:13" ht="12.75" x14ac:dyDescent="0.2">
      <c r="L603" s="2"/>
      <c r="M603" s="2"/>
    </row>
    <row r="604" spans="12:13" ht="12.75" x14ac:dyDescent="0.2">
      <c r="L604" s="2"/>
      <c r="M604" s="2"/>
    </row>
    <row r="605" spans="12:13" ht="12.75" x14ac:dyDescent="0.2">
      <c r="L605" s="2"/>
      <c r="M605" s="2"/>
    </row>
    <row r="606" spans="12:13" ht="12.75" x14ac:dyDescent="0.2">
      <c r="L606" s="2"/>
      <c r="M606" s="2"/>
    </row>
    <row r="607" spans="12:13" ht="12.75" x14ac:dyDescent="0.2">
      <c r="L607" s="2"/>
      <c r="M607" s="2"/>
    </row>
    <row r="608" spans="12:13" ht="12.75" x14ac:dyDescent="0.2">
      <c r="L608" s="2"/>
      <c r="M608" s="2"/>
    </row>
    <row r="609" spans="12:13" ht="12.75" x14ac:dyDescent="0.2">
      <c r="L609" s="2"/>
      <c r="M609" s="2"/>
    </row>
    <row r="610" spans="12:13" ht="12.75" x14ac:dyDescent="0.2">
      <c r="L610" s="2"/>
      <c r="M610" s="2"/>
    </row>
    <row r="611" spans="12:13" ht="12.75" x14ac:dyDescent="0.2">
      <c r="L611" s="2"/>
      <c r="M611" s="2"/>
    </row>
    <row r="612" spans="12:13" ht="12.75" x14ac:dyDescent="0.2">
      <c r="L612" s="2"/>
      <c r="M612" s="2"/>
    </row>
    <row r="613" spans="12:13" ht="12.75" x14ac:dyDescent="0.2">
      <c r="L613" s="2"/>
      <c r="M613" s="2"/>
    </row>
    <row r="614" spans="12:13" ht="12.75" x14ac:dyDescent="0.2">
      <c r="L614" s="2"/>
      <c r="M614" s="2"/>
    </row>
    <row r="615" spans="12:13" ht="12.75" x14ac:dyDescent="0.2">
      <c r="L615" s="2"/>
      <c r="M615" s="2"/>
    </row>
    <row r="616" spans="12:13" ht="12.75" x14ac:dyDescent="0.2">
      <c r="L616" s="2"/>
      <c r="M616" s="2"/>
    </row>
    <row r="617" spans="12:13" ht="12.75" x14ac:dyDescent="0.2">
      <c r="L617" s="2"/>
      <c r="M617" s="2"/>
    </row>
    <row r="618" spans="12:13" ht="12.75" x14ac:dyDescent="0.2">
      <c r="L618" s="2"/>
      <c r="M618" s="2"/>
    </row>
    <row r="619" spans="12:13" ht="12.75" x14ac:dyDescent="0.2">
      <c r="L619" s="2"/>
      <c r="M619" s="2"/>
    </row>
    <row r="620" spans="12:13" ht="12.75" x14ac:dyDescent="0.2">
      <c r="L620" s="2"/>
      <c r="M620" s="2"/>
    </row>
    <row r="621" spans="12:13" ht="12.75" x14ac:dyDescent="0.2">
      <c r="L621" s="2"/>
      <c r="M621" s="2"/>
    </row>
    <row r="622" spans="12:13" ht="12.75" x14ac:dyDescent="0.2">
      <c r="L622" s="2"/>
      <c r="M622" s="2"/>
    </row>
    <row r="623" spans="12:13" ht="12.75" x14ac:dyDescent="0.2">
      <c r="L623" s="2"/>
      <c r="M623" s="2"/>
    </row>
    <row r="624" spans="12:13" ht="12.75" x14ac:dyDescent="0.2">
      <c r="L624" s="2"/>
      <c r="M624" s="2"/>
    </row>
    <row r="625" spans="12:13" ht="12.75" x14ac:dyDescent="0.2">
      <c r="L625" s="2"/>
      <c r="M625" s="2"/>
    </row>
    <row r="626" spans="12:13" ht="12.75" x14ac:dyDescent="0.2">
      <c r="L626" s="2"/>
      <c r="M626" s="2"/>
    </row>
    <row r="627" spans="12:13" ht="12.75" x14ac:dyDescent="0.2">
      <c r="L627" s="2"/>
      <c r="M627" s="2"/>
    </row>
    <row r="628" spans="12:13" ht="12.75" x14ac:dyDescent="0.2">
      <c r="L628" s="2"/>
      <c r="M628" s="2"/>
    </row>
    <row r="629" spans="12:13" ht="12.75" x14ac:dyDescent="0.2">
      <c r="L629" s="2"/>
      <c r="M629" s="2"/>
    </row>
    <row r="630" spans="12:13" ht="12.75" x14ac:dyDescent="0.2">
      <c r="L630" s="2"/>
      <c r="M630" s="2"/>
    </row>
    <row r="631" spans="12:13" ht="12.75" x14ac:dyDescent="0.2">
      <c r="L631" s="2"/>
      <c r="M631" s="2"/>
    </row>
    <row r="632" spans="12:13" ht="12.75" x14ac:dyDescent="0.2">
      <c r="L632" s="2"/>
      <c r="M632" s="2"/>
    </row>
    <row r="633" spans="12:13" ht="12.75" x14ac:dyDescent="0.2">
      <c r="L633" s="2"/>
      <c r="M633" s="2"/>
    </row>
    <row r="634" spans="12:13" ht="12.75" x14ac:dyDescent="0.2">
      <c r="L634" s="2"/>
      <c r="M634" s="2"/>
    </row>
    <row r="635" spans="12:13" ht="12.75" x14ac:dyDescent="0.2">
      <c r="L635" s="2"/>
      <c r="M635" s="2"/>
    </row>
    <row r="636" spans="12:13" ht="12.75" x14ac:dyDescent="0.2">
      <c r="L636" s="2"/>
      <c r="M636" s="2"/>
    </row>
    <row r="637" spans="12:13" ht="12.75" x14ac:dyDescent="0.2">
      <c r="L637" s="2"/>
      <c r="M637" s="2"/>
    </row>
    <row r="638" spans="12:13" ht="12.75" x14ac:dyDescent="0.2">
      <c r="L638" s="2"/>
      <c r="M638" s="2"/>
    </row>
    <row r="639" spans="12:13" ht="12.75" x14ac:dyDescent="0.2">
      <c r="L639" s="2"/>
      <c r="M639" s="2"/>
    </row>
    <row r="640" spans="12:13" ht="12.75" x14ac:dyDescent="0.2">
      <c r="L640" s="2"/>
      <c r="M640" s="2"/>
    </row>
    <row r="641" spans="12:13" ht="12.75" x14ac:dyDescent="0.2">
      <c r="L641" s="2"/>
      <c r="M641" s="2"/>
    </row>
    <row r="642" spans="12:13" ht="12.75" x14ac:dyDescent="0.2">
      <c r="L642" s="2"/>
      <c r="M642" s="2"/>
    </row>
    <row r="643" spans="12:13" ht="12.75" x14ac:dyDescent="0.2">
      <c r="L643" s="2"/>
      <c r="M643" s="2"/>
    </row>
    <row r="644" spans="12:13" ht="12.75" x14ac:dyDescent="0.2">
      <c r="L644" s="2"/>
      <c r="M644" s="2"/>
    </row>
    <row r="645" spans="12:13" ht="12.75" x14ac:dyDescent="0.2">
      <c r="L645" s="2"/>
      <c r="M645" s="2"/>
    </row>
    <row r="646" spans="12:13" ht="12.75" x14ac:dyDescent="0.2">
      <c r="L646" s="2"/>
      <c r="M646" s="2"/>
    </row>
    <row r="647" spans="12:13" ht="12.75" x14ac:dyDescent="0.2">
      <c r="L647" s="2"/>
      <c r="M647" s="2"/>
    </row>
    <row r="648" spans="12:13" ht="12.75" x14ac:dyDescent="0.2">
      <c r="L648" s="2"/>
      <c r="M648" s="2"/>
    </row>
    <row r="649" spans="12:13" ht="12.75" x14ac:dyDescent="0.2">
      <c r="L649" s="2"/>
      <c r="M649" s="2"/>
    </row>
    <row r="650" spans="12:13" ht="12.75" x14ac:dyDescent="0.2">
      <c r="L650" s="2"/>
      <c r="M650" s="2"/>
    </row>
    <row r="651" spans="12:13" ht="12.75" x14ac:dyDescent="0.2">
      <c r="L651" s="2"/>
      <c r="M651" s="2"/>
    </row>
    <row r="652" spans="12:13" ht="12.75" x14ac:dyDescent="0.2">
      <c r="L652" s="2"/>
      <c r="M652" s="2"/>
    </row>
    <row r="653" spans="12:13" ht="12.75" x14ac:dyDescent="0.2">
      <c r="L653" s="2"/>
      <c r="M653" s="2"/>
    </row>
    <row r="654" spans="12:13" ht="12.75" x14ac:dyDescent="0.2">
      <c r="L654" s="2"/>
      <c r="M654" s="2"/>
    </row>
    <row r="655" spans="12:13" ht="12.75" x14ac:dyDescent="0.2">
      <c r="L655" s="2"/>
      <c r="M655" s="2"/>
    </row>
    <row r="656" spans="12:13" ht="12.75" x14ac:dyDescent="0.2">
      <c r="L656" s="2"/>
      <c r="M656" s="2"/>
    </row>
    <row r="657" spans="12:13" ht="12.75" x14ac:dyDescent="0.2">
      <c r="L657" s="2"/>
      <c r="M657" s="2"/>
    </row>
    <row r="658" spans="12:13" ht="12.75" x14ac:dyDescent="0.2">
      <c r="L658" s="2"/>
      <c r="M658" s="2"/>
    </row>
    <row r="659" spans="12:13" ht="12.75" x14ac:dyDescent="0.2">
      <c r="L659" s="2"/>
      <c r="M659" s="2"/>
    </row>
    <row r="660" spans="12:13" ht="12.75" x14ac:dyDescent="0.2">
      <c r="L660" s="2"/>
      <c r="M660" s="2"/>
    </row>
    <row r="661" spans="12:13" ht="12.75" x14ac:dyDescent="0.2">
      <c r="L661" s="2"/>
      <c r="M661" s="2"/>
    </row>
    <row r="662" spans="12:13" ht="12.75" x14ac:dyDescent="0.2">
      <c r="L662" s="2"/>
      <c r="M662" s="2"/>
    </row>
    <row r="663" spans="12:13" ht="12.75" x14ac:dyDescent="0.2">
      <c r="L663" s="2"/>
      <c r="M663" s="2"/>
    </row>
    <row r="664" spans="12:13" ht="12.75" x14ac:dyDescent="0.2">
      <c r="L664" s="2"/>
      <c r="M664" s="2"/>
    </row>
    <row r="665" spans="12:13" ht="12.75" x14ac:dyDescent="0.2">
      <c r="L665" s="2"/>
      <c r="M665" s="2"/>
    </row>
    <row r="666" spans="12:13" ht="12.75" x14ac:dyDescent="0.2">
      <c r="L666" s="2"/>
      <c r="M666" s="2"/>
    </row>
    <row r="667" spans="12:13" ht="12.75" x14ac:dyDescent="0.2">
      <c r="L667" s="2"/>
      <c r="M667" s="2"/>
    </row>
    <row r="668" spans="12:13" ht="12.75" x14ac:dyDescent="0.2">
      <c r="L668" s="2"/>
      <c r="M668" s="2"/>
    </row>
    <row r="669" spans="12:13" ht="12.75" x14ac:dyDescent="0.2">
      <c r="L669" s="2"/>
      <c r="M669" s="2"/>
    </row>
    <row r="670" spans="12:13" ht="12.75" x14ac:dyDescent="0.2">
      <c r="L670" s="2"/>
      <c r="M670" s="2"/>
    </row>
    <row r="671" spans="12:13" ht="12.75" x14ac:dyDescent="0.2">
      <c r="L671" s="2"/>
      <c r="M671" s="2"/>
    </row>
    <row r="672" spans="12:13" ht="12.75" x14ac:dyDescent="0.2">
      <c r="L672" s="2"/>
      <c r="M672" s="2"/>
    </row>
    <row r="673" spans="12:13" ht="12.75" x14ac:dyDescent="0.2">
      <c r="L673" s="2"/>
      <c r="M673" s="2"/>
    </row>
    <row r="674" spans="12:13" ht="12.75" x14ac:dyDescent="0.2">
      <c r="L674" s="2"/>
      <c r="M674" s="2"/>
    </row>
    <row r="675" spans="12:13" ht="12.75" x14ac:dyDescent="0.2">
      <c r="L675" s="2"/>
      <c r="M675" s="2"/>
    </row>
    <row r="676" spans="12:13" ht="12.75" x14ac:dyDescent="0.2">
      <c r="L676" s="2"/>
      <c r="M676" s="2"/>
    </row>
    <row r="677" spans="12:13" ht="12.75" x14ac:dyDescent="0.2">
      <c r="L677" s="2"/>
      <c r="M677" s="2"/>
    </row>
    <row r="678" spans="12:13" ht="12.75" x14ac:dyDescent="0.2">
      <c r="L678" s="2"/>
      <c r="M678" s="2"/>
    </row>
    <row r="679" spans="12:13" ht="12.75" x14ac:dyDescent="0.2">
      <c r="L679" s="2"/>
      <c r="M679" s="2"/>
    </row>
    <row r="680" spans="12:13" ht="12.75" x14ac:dyDescent="0.2">
      <c r="L680" s="2"/>
      <c r="M680" s="2"/>
    </row>
    <row r="681" spans="12:13" ht="12.75" x14ac:dyDescent="0.2">
      <c r="L681" s="2"/>
      <c r="M681" s="2"/>
    </row>
    <row r="682" spans="12:13" ht="12.75" x14ac:dyDescent="0.2">
      <c r="L682" s="2"/>
      <c r="M682" s="2"/>
    </row>
    <row r="683" spans="12:13" ht="12.75" x14ac:dyDescent="0.2">
      <c r="L683" s="2"/>
      <c r="M683" s="2"/>
    </row>
    <row r="684" spans="12:13" ht="12.75" x14ac:dyDescent="0.2">
      <c r="L684" s="2"/>
      <c r="M684" s="2"/>
    </row>
    <row r="685" spans="12:13" ht="12.75" x14ac:dyDescent="0.2">
      <c r="L685" s="2"/>
      <c r="M685" s="2"/>
    </row>
    <row r="686" spans="12:13" ht="12.75" x14ac:dyDescent="0.2">
      <c r="L686" s="2"/>
      <c r="M686" s="2"/>
    </row>
    <row r="687" spans="12:13" ht="12.75" x14ac:dyDescent="0.2">
      <c r="L687" s="2"/>
      <c r="M687" s="2"/>
    </row>
    <row r="688" spans="12:13" ht="12.75" x14ac:dyDescent="0.2">
      <c r="L688" s="2"/>
      <c r="M688" s="2"/>
    </row>
    <row r="689" spans="12:13" ht="12.75" x14ac:dyDescent="0.2">
      <c r="L689" s="2"/>
      <c r="M689" s="2"/>
    </row>
    <row r="690" spans="12:13" ht="12.75" x14ac:dyDescent="0.2">
      <c r="L690" s="2"/>
      <c r="M690" s="2"/>
    </row>
    <row r="691" spans="12:13" ht="12.75" x14ac:dyDescent="0.2">
      <c r="L691" s="2"/>
      <c r="M691" s="2"/>
    </row>
    <row r="692" spans="12:13" ht="12.75" x14ac:dyDescent="0.2">
      <c r="L692" s="2"/>
      <c r="M692" s="2"/>
    </row>
    <row r="693" spans="12:13" ht="12.75" x14ac:dyDescent="0.2">
      <c r="L693" s="2"/>
      <c r="M693" s="2"/>
    </row>
    <row r="694" spans="12:13" ht="12.75" x14ac:dyDescent="0.2">
      <c r="L694" s="2"/>
      <c r="M694" s="2"/>
    </row>
    <row r="695" spans="12:13" ht="12.75" x14ac:dyDescent="0.2">
      <c r="L695" s="2"/>
      <c r="M695" s="2"/>
    </row>
    <row r="696" spans="12:13" ht="12.75" x14ac:dyDescent="0.2">
      <c r="L696" s="2"/>
      <c r="M696" s="2"/>
    </row>
    <row r="697" spans="12:13" ht="12.75" x14ac:dyDescent="0.2">
      <c r="L697" s="2"/>
      <c r="M697" s="2"/>
    </row>
    <row r="698" spans="12:13" ht="12.75" x14ac:dyDescent="0.2">
      <c r="L698" s="2"/>
      <c r="M698" s="2"/>
    </row>
    <row r="699" spans="12:13" ht="12.75" x14ac:dyDescent="0.2">
      <c r="L699" s="2"/>
      <c r="M699" s="2"/>
    </row>
    <row r="700" spans="12:13" ht="12.75" x14ac:dyDescent="0.2">
      <c r="L700" s="2"/>
      <c r="M700" s="2"/>
    </row>
    <row r="701" spans="12:13" ht="12.75" x14ac:dyDescent="0.2">
      <c r="L701" s="2"/>
      <c r="M701" s="2"/>
    </row>
    <row r="702" spans="12:13" ht="12.75" x14ac:dyDescent="0.2">
      <c r="L702" s="2"/>
      <c r="M702" s="2"/>
    </row>
    <row r="703" spans="12:13" ht="12.75" x14ac:dyDescent="0.2">
      <c r="L703" s="2"/>
      <c r="M703" s="2"/>
    </row>
    <row r="704" spans="12:13" ht="12.75" x14ac:dyDescent="0.2">
      <c r="L704" s="2"/>
      <c r="M704" s="2"/>
    </row>
    <row r="705" spans="12:13" ht="12.75" x14ac:dyDescent="0.2">
      <c r="L705" s="2"/>
      <c r="M705" s="2"/>
    </row>
    <row r="706" spans="12:13" ht="12.75" x14ac:dyDescent="0.2">
      <c r="L706" s="2"/>
      <c r="M706" s="2"/>
    </row>
    <row r="707" spans="12:13" ht="12.75" x14ac:dyDescent="0.2">
      <c r="L707" s="2"/>
      <c r="M707" s="2"/>
    </row>
    <row r="708" spans="12:13" ht="12.75" x14ac:dyDescent="0.2">
      <c r="L708" s="2"/>
      <c r="M708" s="2"/>
    </row>
    <row r="709" spans="12:13" ht="12.75" x14ac:dyDescent="0.2">
      <c r="L709" s="2"/>
      <c r="M709" s="2"/>
    </row>
    <row r="710" spans="12:13" ht="12.75" x14ac:dyDescent="0.2">
      <c r="L710" s="2"/>
      <c r="M710" s="2"/>
    </row>
    <row r="711" spans="12:13" ht="12.75" x14ac:dyDescent="0.2">
      <c r="L711" s="2"/>
      <c r="M711" s="2"/>
    </row>
    <row r="712" spans="12:13" ht="12.75" x14ac:dyDescent="0.2">
      <c r="L712" s="2"/>
      <c r="M712" s="2"/>
    </row>
    <row r="713" spans="12:13" ht="12.75" x14ac:dyDescent="0.2">
      <c r="L713" s="2"/>
      <c r="M713" s="2"/>
    </row>
    <row r="714" spans="12:13" ht="12.75" x14ac:dyDescent="0.2">
      <c r="L714" s="2"/>
      <c r="M714" s="2"/>
    </row>
    <row r="715" spans="12:13" ht="12.75" x14ac:dyDescent="0.2">
      <c r="L715" s="2"/>
      <c r="M715" s="2"/>
    </row>
    <row r="716" spans="12:13" ht="12.75" x14ac:dyDescent="0.2">
      <c r="L716" s="2"/>
      <c r="M716" s="2"/>
    </row>
    <row r="717" spans="12:13" ht="12.75" x14ac:dyDescent="0.2">
      <c r="L717" s="2"/>
      <c r="M717" s="2"/>
    </row>
    <row r="718" spans="12:13" ht="12.75" x14ac:dyDescent="0.2">
      <c r="L718" s="2"/>
      <c r="M718" s="2"/>
    </row>
    <row r="719" spans="12:13" ht="12.75" x14ac:dyDescent="0.2">
      <c r="L719" s="2"/>
      <c r="M719" s="2"/>
    </row>
    <row r="720" spans="12:13" ht="12.75" x14ac:dyDescent="0.2">
      <c r="L720" s="2"/>
      <c r="M720" s="2"/>
    </row>
    <row r="721" spans="12:13" ht="12.75" x14ac:dyDescent="0.2">
      <c r="L721" s="2"/>
      <c r="M721" s="2"/>
    </row>
    <row r="722" spans="12:13" ht="12.75" x14ac:dyDescent="0.2">
      <c r="L722" s="2"/>
      <c r="M722" s="2"/>
    </row>
    <row r="723" spans="12:13" ht="12.75" x14ac:dyDescent="0.2">
      <c r="L723" s="2"/>
      <c r="M723" s="2"/>
    </row>
    <row r="724" spans="12:13" ht="12.75" x14ac:dyDescent="0.2">
      <c r="L724" s="2"/>
      <c r="M724" s="2"/>
    </row>
    <row r="725" spans="12:13" ht="12.75" x14ac:dyDescent="0.2">
      <c r="L725" s="2"/>
      <c r="M725" s="2"/>
    </row>
    <row r="726" spans="12:13" ht="12.75" x14ac:dyDescent="0.2">
      <c r="L726" s="2"/>
      <c r="M726" s="2"/>
    </row>
    <row r="727" spans="12:13" ht="12.75" x14ac:dyDescent="0.2">
      <c r="L727" s="2"/>
      <c r="M727" s="2"/>
    </row>
    <row r="728" spans="12:13" ht="12.75" x14ac:dyDescent="0.2">
      <c r="L728" s="2"/>
      <c r="M728" s="2"/>
    </row>
    <row r="729" spans="12:13" ht="12.75" x14ac:dyDescent="0.2">
      <c r="L729" s="2"/>
      <c r="M729" s="2"/>
    </row>
    <row r="730" spans="12:13" ht="12.75" x14ac:dyDescent="0.2">
      <c r="L730" s="2"/>
      <c r="M730" s="2"/>
    </row>
    <row r="731" spans="12:13" ht="12.75" x14ac:dyDescent="0.2">
      <c r="L731" s="2"/>
      <c r="M731" s="2"/>
    </row>
    <row r="732" spans="12:13" ht="12.75" x14ac:dyDescent="0.2">
      <c r="L732" s="2"/>
      <c r="M732" s="2"/>
    </row>
    <row r="733" spans="12:13" ht="12.75" x14ac:dyDescent="0.2">
      <c r="L733" s="2"/>
      <c r="M733" s="2"/>
    </row>
    <row r="734" spans="12:13" ht="12.75" x14ac:dyDescent="0.2">
      <c r="L734" s="2"/>
      <c r="M734" s="2"/>
    </row>
    <row r="735" spans="12:13" ht="12.75" x14ac:dyDescent="0.2">
      <c r="L735" s="2"/>
      <c r="M735" s="2"/>
    </row>
    <row r="736" spans="12:13" ht="12.75" x14ac:dyDescent="0.2">
      <c r="L736" s="2"/>
      <c r="M736" s="2"/>
    </row>
    <row r="737" spans="12:13" ht="12.75" x14ac:dyDescent="0.2">
      <c r="L737" s="2"/>
      <c r="M737" s="2"/>
    </row>
    <row r="738" spans="12:13" ht="12.75" x14ac:dyDescent="0.2">
      <c r="L738" s="2"/>
      <c r="M738" s="2"/>
    </row>
    <row r="739" spans="12:13" ht="12.75" x14ac:dyDescent="0.2">
      <c r="L739" s="2"/>
      <c r="M739" s="2"/>
    </row>
    <row r="740" spans="12:13" ht="12.75" x14ac:dyDescent="0.2">
      <c r="L740" s="2"/>
      <c r="M740" s="2"/>
    </row>
    <row r="741" spans="12:13" ht="12.75" x14ac:dyDescent="0.2">
      <c r="L741" s="2"/>
      <c r="M741" s="2"/>
    </row>
    <row r="742" spans="12:13" ht="12.75" x14ac:dyDescent="0.2">
      <c r="L742" s="2"/>
      <c r="M742" s="2"/>
    </row>
    <row r="743" spans="12:13" ht="12.75" x14ac:dyDescent="0.2">
      <c r="L743" s="2"/>
      <c r="M743" s="2"/>
    </row>
    <row r="744" spans="12:13" ht="12.75" x14ac:dyDescent="0.2">
      <c r="L744" s="2"/>
      <c r="M744" s="2"/>
    </row>
    <row r="745" spans="12:13" ht="12.75" x14ac:dyDescent="0.2">
      <c r="L745" s="2"/>
      <c r="M745" s="2"/>
    </row>
    <row r="746" spans="12:13" ht="12.75" x14ac:dyDescent="0.2">
      <c r="L746" s="2"/>
      <c r="M746" s="2"/>
    </row>
    <row r="747" spans="12:13" ht="12.75" x14ac:dyDescent="0.2">
      <c r="L747" s="2"/>
      <c r="M747" s="2"/>
    </row>
    <row r="748" spans="12:13" ht="12.75" x14ac:dyDescent="0.2">
      <c r="L748" s="2"/>
      <c r="M748" s="2"/>
    </row>
    <row r="749" spans="12:13" ht="12.75" x14ac:dyDescent="0.2">
      <c r="L749" s="2"/>
      <c r="M749" s="2"/>
    </row>
    <row r="750" spans="12:13" ht="12.75" x14ac:dyDescent="0.2">
      <c r="L750" s="2"/>
      <c r="M750" s="2"/>
    </row>
    <row r="751" spans="12:13" ht="12.75" x14ac:dyDescent="0.2">
      <c r="L751" s="2"/>
      <c r="M751" s="2"/>
    </row>
    <row r="752" spans="12:13" ht="12.75" x14ac:dyDescent="0.2">
      <c r="L752" s="2"/>
      <c r="M752" s="2"/>
    </row>
    <row r="753" spans="12:13" ht="12.75" x14ac:dyDescent="0.2">
      <c r="L753" s="2"/>
      <c r="M753" s="2"/>
    </row>
    <row r="754" spans="12:13" ht="12.75" x14ac:dyDescent="0.2">
      <c r="L754" s="2"/>
      <c r="M754" s="2"/>
    </row>
    <row r="755" spans="12:13" ht="12.75" x14ac:dyDescent="0.2">
      <c r="L755" s="2"/>
      <c r="M755" s="2"/>
    </row>
    <row r="756" spans="12:13" ht="12.75" x14ac:dyDescent="0.2">
      <c r="L756" s="2"/>
      <c r="M756" s="2"/>
    </row>
    <row r="757" spans="12:13" ht="12.75" x14ac:dyDescent="0.2">
      <c r="L757" s="2"/>
      <c r="M757" s="2"/>
    </row>
    <row r="758" spans="12:13" ht="12.75" x14ac:dyDescent="0.2">
      <c r="L758" s="2"/>
      <c r="M758" s="2"/>
    </row>
    <row r="759" spans="12:13" ht="12.75" x14ac:dyDescent="0.2">
      <c r="L759" s="2"/>
      <c r="M759" s="2"/>
    </row>
    <row r="760" spans="12:13" ht="12.75" x14ac:dyDescent="0.2">
      <c r="L760" s="2"/>
      <c r="M760" s="2"/>
    </row>
    <row r="761" spans="12:13" ht="12.75" x14ac:dyDescent="0.2">
      <c r="L761" s="2"/>
      <c r="M761" s="2"/>
    </row>
    <row r="762" spans="12:13" ht="12.75" x14ac:dyDescent="0.2">
      <c r="L762" s="2"/>
      <c r="M762" s="2"/>
    </row>
    <row r="763" spans="12:13" ht="12.75" x14ac:dyDescent="0.2">
      <c r="L763" s="2"/>
      <c r="M763" s="2"/>
    </row>
    <row r="764" spans="12:13" ht="12.75" x14ac:dyDescent="0.2">
      <c r="L764" s="2"/>
      <c r="M764" s="2"/>
    </row>
    <row r="765" spans="12:13" ht="12.75" x14ac:dyDescent="0.2">
      <c r="L765" s="2"/>
      <c r="M765" s="2"/>
    </row>
    <row r="766" spans="12:13" ht="12.75" x14ac:dyDescent="0.2">
      <c r="L766" s="2"/>
      <c r="M766" s="2"/>
    </row>
    <row r="767" spans="12:13" ht="12.75" x14ac:dyDescent="0.2">
      <c r="L767" s="2"/>
      <c r="M767" s="2"/>
    </row>
    <row r="768" spans="12:13" ht="12.75" x14ac:dyDescent="0.2">
      <c r="L768" s="2"/>
      <c r="M768" s="2"/>
    </row>
    <row r="769" spans="12:13" ht="12.75" x14ac:dyDescent="0.2">
      <c r="L769" s="2"/>
      <c r="M769" s="2"/>
    </row>
    <row r="770" spans="12:13" ht="12.75" x14ac:dyDescent="0.2">
      <c r="L770" s="2"/>
      <c r="M770" s="2"/>
    </row>
    <row r="771" spans="12:13" ht="12.75" x14ac:dyDescent="0.2">
      <c r="L771" s="2"/>
      <c r="M771" s="2"/>
    </row>
    <row r="772" spans="12:13" ht="12.75" x14ac:dyDescent="0.2">
      <c r="L772" s="2"/>
      <c r="M772" s="2"/>
    </row>
    <row r="773" spans="12:13" ht="12.75" x14ac:dyDescent="0.2">
      <c r="L773" s="2"/>
      <c r="M773" s="2"/>
    </row>
    <row r="774" spans="12:13" ht="12.75" x14ac:dyDescent="0.2">
      <c r="L774" s="2"/>
      <c r="M774" s="2"/>
    </row>
    <row r="775" spans="12:13" ht="12.75" x14ac:dyDescent="0.2">
      <c r="L775" s="2"/>
      <c r="M775" s="2"/>
    </row>
    <row r="776" spans="12:13" ht="12.75" x14ac:dyDescent="0.2">
      <c r="L776" s="2"/>
      <c r="M776" s="2"/>
    </row>
    <row r="777" spans="12:13" ht="12.75" x14ac:dyDescent="0.2">
      <c r="L777" s="2"/>
      <c r="M777" s="2"/>
    </row>
    <row r="778" spans="12:13" ht="12.75" x14ac:dyDescent="0.2">
      <c r="L778" s="2"/>
      <c r="M778" s="2"/>
    </row>
    <row r="779" spans="12:13" ht="12.75" x14ac:dyDescent="0.2">
      <c r="L779" s="2"/>
      <c r="M779" s="2"/>
    </row>
    <row r="780" spans="12:13" ht="12.75" x14ac:dyDescent="0.2">
      <c r="L780" s="2"/>
      <c r="M780" s="2"/>
    </row>
    <row r="781" spans="12:13" ht="12.75" x14ac:dyDescent="0.2">
      <c r="L781" s="2"/>
      <c r="M781" s="2"/>
    </row>
    <row r="782" spans="12:13" ht="12.75" x14ac:dyDescent="0.2">
      <c r="L782" s="2"/>
      <c r="M782" s="2"/>
    </row>
    <row r="783" spans="12:13" ht="12.75" x14ac:dyDescent="0.2">
      <c r="L783" s="2"/>
      <c r="M783" s="2"/>
    </row>
    <row r="784" spans="12:13" ht="12.75" x14ac:dyDescent="0.2">
      <c r="L784" s="2"/>
      <c r="M784" s="2"/>
    </row>
    <row r="785" spans="12:13" ht="12.75" x14ac:dyDescent="0.2">
      <c r="L785" s="2"/>
      <c r="M785" s="2"/>
    </row>
    <row r="786" spans="12:13" ht="12.75" x14ac:dyDescent="0.2">
      <c r="L786" s="2"/>
      <c r="M786" s="2"/>
    </row>
    <row r="787" spans="12:13" ht="12.75" x14ac:dyDescent="0.2">
      <c r="L787" s="2"/>
      <c r="M787" s="2"/>
    </row>
    <row r="788" spans="12:13" ht="12.75" x14ac:dyDescent="0.2">
      <c r="L788" s="2"/>
      <c r="M788" s="2"/>
    </row>
    <row r="789" spans="12:13" ht="12.75" x14ac:dyDescent="0.2">
      <c r="L789" s="2"/>
      <c r="M789" s="2"/>
    </row>
    <row r="790" spans="12:13" ht="12.75" x14ac:dyDescent="0.2">
      <c r="L790" s="2"/>
      <c r="M790" s="2"/>
    </row>
    <row r="791" spans="12:13" ht="12.75" x14ac:dyDescent="0.2">
      <c r="L791" s="2"/>
      <c r="M791" s="2"/>
    </row>
    <row r="792" spans="12:13" ht="12.75" x14ac:dyDescent="0.2">
      <c r="L792" s="2"/>
      <c r="M792" s="2"/>
    </row>
    <row r="793" spans="12:13" ht="12.75" x14ac:dyDescent="0.2">
      <c r="L793" s="2"/>
      <c r="M793" s="2"/>
    </row>
    <row r="794" spans="12:13" ht="12.75" x14ac:dyDescent="0.2">
      <c r="L794" s="2"/>
      <c r="M794" s="2"/>
    </row>
    <row r="795" spans="12:13" ht="12.75" x14ac:dyDescent="0.2">
      <c r="L795" s="2"/>
      <c r="M795" s="2"/>
    </row>
    <row r="796" spans="12:13" ht="12.75" x14ac:dyDescent="0.2">
      <c r="L796" s="2"/>
      <c r="M796" s="2"/>
    </row>
    <row r="797" spans="12:13" ht="12.75" x14ac:dyDescent="0.2">
      <c r="L797" s="2"/>
      <c r="M797" s="2"/>
    </row>
    <row r="798" spans="12:13" ht="12.75" x14ac:dyDescent="0.2">
      <c r="L798" s="2"/>
      <c r="M798" s="2"/>
    </row>
    <row r="799" spans="12:13" ht="12.75" x14ac:dyDescent="0.2">
      <c r="L799" s="2"/>
      <c r="M799" s="2"/>
    </row>
    <row r="800" spans="12:13" ht="12.75" x14ac:dyDescent="0.2">
      <c r="L800" s="2"/>
      <c r="M800" s="2"/>
    </row>
    <row r="801" spans="12:13" ht="12.75" x14ac:dyDescent="0.2">
      <c r="L801" s="2"/>
      <c r="M801" s="2"/>
    </row>
    <row r="802" spans="12:13" ht="12.75" x14ac:dyDescent="0.2">
      <c r="L802" s="2"/>
      <c r="M802" s="2"/>
    </row>
    <row r="803" spans="12:13" ht="12.75" x14ac:dyDescent="0.2">
      <c r="L803" s="2"/>
      <c r="M803" s="2"/>
    </row>
    <row r="804" spans="12:13" ht="12.75" x14ac:dyDescent="0.2">
      <c r="L804" s="2"/>
      <c r="M804" s="2"/>
    </row>
    <row r="805" spans="12:13" ht="12.75" x14ac:dyDescent="0.2">
      <c r="L805" s="2"/>
      <c r="M805" s="2"/>
    </row>
    <row r="806" spans="12:13" ht="12.75" x14ac:dyDescent="0.2">
      <c r="L806" s="2"/>
      <c r="M806" s="2"/>
    </row>
    <row r="807" spans="12:13" ht="12.75" x14ac:dyDescent="0.2">
      <c r="L807" s="2"/>
      <c r="M807" s="2"/>
    </row>
    <row r="808" spans="12:13" ht="12.75" x14ac:dyDescent="0.2">
      <c r="L808" s="2"/>
      <c r="M808" s="2"/>
    </row>
    <row r="809" spans="12:13" ht="12.75" x14ac:dyDescent="0.2">
      <c r="L809" s="2"/>
      <c r="M809" s="2"/>
    </row>
    <row r="810" spans="12:13" ht="12.75" x14ac:dyDescent="0.2">
      <c r="L810" s="2"/>
      <c r="M810" s="2"/>
    </row>
    <row r="811" spans="12:13" ht="12.75" x14ac:dyDescent="0.2">
      <c r="L811" s="2"/>
      <c r="M811" s="2"/>
    </row>
    <row r="812" spans="12:13" ht="12.75" x14ac:dyDescent="0.2">
      <c r="L812" s="2"/>
      <c r="M812" s="2"/>
    </row>
    <row r="813" spans="12:13" ht="12.75" x14ac:dyDescent="0.2">
      <c r="L813" s="2"/>
      <c r="M813" s="2"/>
    </row>
    <row r="814" spans="12:13" ht="12.75" x14ac:dyDescent="0.2">
      <c r="L814" s="2"/>
      <c r="M814" s="2"/>
    </row>
    <row r="815" spans="12:13" ht="12.75" x14ac:dyDescent="0.2">
      <c r="L815" s="2"/>
      <c r="M815" s="2"/>
    </row>
    <row r="816" spans="12:13" ht="12.75" x14ac:dyDescent="0.2">
      <c r="L816" s="2"/>
      <c r="M816" s="2"/>
    </row>
    <row r="817" spans="12:13" ht="12.75" x14ac:dyDescent="0.2">
      <c r="L817" s="2"/>
      <c r="M817" s="2"/>
    </row>
    <row r="818" spans="12:13" ht="12.75" x14ac:dyDescent="0.2">
      <c r="L818" s="2"/>
      <c r="M818" s="2"/>
    </row>
    <row r="819" spans="12:13" ht="12.75" x14ac:dyDescent="0.2">
      <c r="L819" s="2"/>
      <c r="M819" s="2"/>
    </row>
    <row r="820" spans="12:13" ht="12.75" x14ac:dyDescent="0.2">
      <c r="L820" s="2"/>
      <c r="M820" s="2"/>
    </row>
    <row r="821" spans="12:13" ht="12.75" x14ac:dyDescent="0.2">
      <c r="L821" s="2"/>
      <c r="M821" s="2"/>
    </row>
    <row r="822" spans="12:13" ht="12.75" x14ac:dyDescent="0.2">
      <c r="L822" s="2"/>
      <c r="M822" s="2"/>
    </row>
    <row r="823" spans="12:13" ht="12.75" x14ac:dyDescent="0.2">
      <c r="L823" s="2"/>
      <c r="M823" s="2"/>
    </row>
    <row r="824" spans="12:13" ht="12.75" x14ac:dyDescent="0.2">
      <c r="L824" s="2"/>
      <c r="M824" s="2"/>
    </row>
    <row r="825" spans="12:13" ht="12.75" x14ac:dyDescent="0.2">
      <c r="L825" s="2"/>
      <c r="M825" s="2"/>
    </row>
    <row r="826" spans="12:13" ht="12.75" x14ac:dyDescent="0.2">
      <c r="L826" s="2"/>
      <c r="M826" s="2"/>
    </row>
    <row r="827" spans="12:13" ht="12.75" x14ac:dyDescent="0.2">
      <c r="L827" s="2"/>
      <c r="M827" s="2"/>
    </row>
    <row r="828" spans="12:13" ht="12.75" x14ac:dyDescent="0.2">
      <c r="L828" s="2"/>
      <c r="M828" s="2"/>
    </row>
    <row r="829" spans="12:13" ht="12.75" x14ac:dyDescent="0.2">
      <c r="L829" s="2"/>
      <c r="M829" s="2"/>
    </row>
    <row r="830" spans="12:13" ht="12.75" x14ac:dyDescent="0.2">
      <c r="L830" s="2"/>
      <c r="M830" s="2"/>
    </row>
    <row r="831" spans="12:13" ht="12.75" x14ac:dyDescent="0.2">
      <c r="L831" s="2"/>
      <c r="M831" s="2"/>
    </row>
    <row r="832" spans="12:13" ht="12.75" x14ac:dyDescent="0.2">
      <c r="L832" s="2"/>
      <c r="M832" s="2"/>
    </row>
    <row r="833" spans="12:13" ht="12.75" x14ac:dyDescent="0.2">
      <c r="L833" s="2"/>
      <c r="M833" s="2"/>
    </row>
    <row r="834" spans="12:13" ht="12.75" x14ac:dyDescent="0.2">
      <c r="L834" s="2"/>
      <c r="M834" s="2"/>
    </row>
    <row r="835" spans="12:13" ht="12.75" x14ac:dyDescent="0.2">
      <c r="L835" s="2"/>
      <c r="M835" s="2"/>
    </row>
    <row r="836" spans="12:13" ht="12.75" x14ac:dyDescent="0.2">
      <c r="L836" s="2"/>
      <c r="M836" s="2"/>
    </row>
    <row r="837" spans="12:13" ht="12.75" x14ac:dyDescent="0.2">
      <c r="L837" s="2"/>
      <c r="M837" s="2"/>
    </row>
    <row r="838" spans="12:13" ht="12.75" x14ac:dyDescent="0.2">
      <c r="L838" s="2"/>
      <c r="M838" s="2"/>
    </row>
    <row r="839" spans="12:13" ht="12.75" x14ac:dyDescent="0.2">
      <c r="L839" s="2"/>
      <c r="M839" s="2"/>
    </row>
    <row r="840" spans="12:13" ht="12.75" x14ac:dyDescent="0.2">
      <c r="L840" s="2"/>
      <c r="M840" s="2"/>
    </row>
    <row r="841" spans="12:13" ht="12.75" x14ac:dyDescent="0.2">
      <c r="L841" s="2"/>
      <c r="M841" s="2"/>
    </row>
    <row r="842" spans="12:13" ht="12.75" x14ac:dyDescent="0.2">
      <c r="L842" s="2"/>
      <c r="M842" s="2"/>
    </row>
    <row r="843" spans="12:13" ht="12.75" x14ac:dyDescent="0.2">
      <c r="L843" s="2"/>
      <c r="M843" s="2"/>
    </row>
    <row r="844" spans="12:13" ht="12.75" x14ac:dyDescent="0.2">
      <c r="L844" s="2"/>
      <c r="M844" s="2"/>
    </row>
    <row r="845" spans="12:13" ht="12.75" x14ac:dyDescent="0.2">
      <c r="L845" s="2"/>
      <c r="M845" s="2"/>
    </row>
    <row r="846" spans="12:13" ht="12.75" x14ac:dyDescent="0.2">
      <c r="L846" s="2"/>
      <c r="M846" s="2"/>
    </row>
    <row r="847" spans="12:13" ht="12.75" x14ac:dyDescent="0.2">
      <c r="L847" s="2"/>
      <c r="M847" s="2"/>
    </row>
    <row r="848" spans="12:13" ht="12.75" x14ac:dyDescent="0.2">
      <c r="L848" s="2"/>
      <c r="M848" s="2"/>
    </row>
    <row r="849" spans="12:13" ht="12.75" x14ac:dyDescent="0.2">
      <c r="L849" s="2"/>
      <c r="M849" s="2"/>
    </row>
    <row r="850" spans="12:13" ht="12.75" x14ac:dyDescent="0.2">
      <c r="L850" s="2"/>
      <c r="M850" s="2"/>
    </row>
    <row r="851" spans="12:13" ht="12.75" x14ac:dyDescent="0.2">
      <c r="L851" s="2"/>
      <c r="M851" s="2"/>
    </row>
    <row r="852" spans="12:13" ht="12.75" x14ac:dyDescent="0.2">
      <c r="L852" s="2"/>
      <c r="M852" s="2"/>
    </row>
    <row r="853" spans="12:13" ht="12.75" x14ac:dyDescent="0.2">
      <c r="L853" s="2"/>
      <c r="M853" s="2"/>
    </row>
    <row r="854" spans="12:13" ht="12.75" x14ac:dyDescent="0.2">
      <c r="L854" s="2"/>
      <c r="M854" s="2"/>
    </row>
    <row r="855" spans="12:13" ht="12.75" x14ac:dyDescent="0.2">
      <c r="L855" s="2"/>
      <c r="M855" s="2"/>
    </row>
    <row r="856" spans="12:13" ht="12.75" x14ac:dyDescent="0.2">
      <c r="L856" s="2"/>
      <c r="M856" s="2"/>
    </row>
    <row r="857" spans="12:13" ht="12.75" x14ac:dyDescent="0.2">
      <c r="L857" s="2"/>
      <c r="M857" s="2"/>
    </row>
    <row r="858" spans="12:13" ht="12.75" x14ac:dyDescent="0.2">
      <c r="L858" s="2"/>
      <c r="M858" s="2"/>
    </row>
    <row r="859" spans="12:13" ht="12.75" x14ac:dyDescent="0.2">
      <c r="L859" s="2"/>
      <c r="M859" s="2"/>
    </row>
    <row r="860" spans="12:13" ht="12.75" x14ac:dyDescent="0.2">
      <c r="L860" s="2"/>
      <c r="M860" s="2"/>
    </row>
    <row r="861" spans="12:13" ht="12.75" x14ac:dyDescent="0.2">
      <c r="L861" s="2"/>
      <c r="M861" s="2"/>
    </row>
    <row r="862" spans="12:13" ht="12.75" x14ac:dyDescent="0.2">
      <c r="L862" s="2"/>
      <c r="M862" s="2"/>
    </row>
    <row r="863" spans="12:13" ht="12.75" x14ac:dyDescent="0.2">
      <c r="L863" s="2"/>
      <c r="M863" s="2"/>
    </row>
    <row r="864" spans="12:13" ht="12.75" x14ac:dyDescent="0.2">
      <c r="L864" s="2"/>
      <c r="M864" s="2"/>
    </row>
    <row r="865" spans="12:13" ht="12.75" x14ac:dyDescent="0.2">
      <c r="L865" s="2"/>
      <c r="M865" s="2"/>
    </row>
    <row r="866" spans="12:13" ht="12.75" x14ac:dyDescent="0.2">
      <c r="L866" s="2"/>
      <c r="M866" s="2"/>
    </row>
    <row r="867" spans="12:13" ht="12.75" x14ac:dyDescent="0.2">
      <c r="L867" s="2"/>
      <c r="M867" s="2"/>
    </row>
    <row r="868" spans="12:13" ht="12.75" x14ac:dyDescent="0.2">
      <c r="L868" s="2"/>
      <c r="M868" s="2"/>
    </row>
    <row r="869" spans="12:13" ht="12.75" x14ac:dyDescent="0.2">
      <c r="L869" s="2"/>
      <c r="M869" s="2"/>
    </row>
    <row r="870" spans="12:13" ht="12.75" x14ac:dyDescent="0.2">
      <c r="L870" s="2"/>
      <c r="M870" s="2"/>
    </row>
    <row r="871" spans="12:13" ht="12.75" x14ac:dyDescent="0.2">
      <c r="L871" s="2"/>
      <c r="M871" s="2"/>
    </row>
    <row r="872" spans="12:13" ht="12.75" x14ac:dyDescent="0.2">
      <c r="L872" s="2"/>
      <c r="M872" s="2"/>
    </row>
    <row r="873" spans="12:13" ht="12.75" x14ac:dyDescent="0.2">
      <c r="L873" s="2"/>
      <c r="M873" s="2"/>
    </row>
    <row r="874" spans="12:13" ht="12.75" x14ac:dyDescent="0.2">
      <c r="L874" s="2"/>
      <c r="M874" s="2"/>
    </row>
    <row r="875" spans="12:13" ht="12.75" x14ac:dyDescent="0.2">
      <c r="L875" s="2"/>
      <c r="M875" s="2"/>
    </row>
    <row r="876" spans="12:13" ht="12.75" x14ac:dyDescent="0.2">
      <c r="L876" s="2"/>
      <c r="M876" s="2"/>
    </row>
    <row r="877" spans="12:13" ht="12.75" x14ac:dyDescent="0.2">
      <c r="L877" s="2"/>
      <c r="M877" s="2"/>
    </row>
    <row r="878" spans="12:13" ht="12.75" x14ac:dyDescent="0.2">
      <c r="L878" s="2"/>
      <c r="M878" s="2"/>
    </row>
    <row r="879" spans="12:13" ht="12.75" x14ac:dyDescent="0.2">
      <c r="L879" s="2"/>
      <c r="M879" s="2"/>
    </row>
    <row r="880" spans="12:13" ht="12.75" x14ac:dyDescent="0.2">
      <c r="L880" s="2"/>
      <c r="M880" s="2"/>
    </row>
    <row r="881" spans="12:13" ht="12.75" x14ac:dyDescent="0.2">
      <c r="L881" s="2"/>
      <c r="M881" s="2"/>
    </row>
    <row r="882" spans="12:13" ht="12.75" x14ac:dyDescent="0.2">
      <c r="L882" s="2"/>
      <c r="M882" s="2"/>
    </row>
    <row r="883" spans="12:13" ht="12.75" x14ac:dyDescent="0.2">
      <c r="L883" s="2"/>
      <c r="M883" s="2"/>
    </row>
    <row r="884" spans="12:13" ht="12.75" x14ac:dyDescent="0.2">
      <c r="L884" s="2"/>
      <c r="M884" s="2"/>
    </row>
    <row r="885" spans="12:13" ht="12.75" x14ac:dyDescent="0.2">
      <c r="L885" s="2"/>
      <c r="M885" s="2"/>
    </row>
    <row r="886" spans="12:13" ht="12.75" x14ac:dyDescent="0.2">
      <c r="L886" s="2"/>
      <c r="M886" s="2"/>
    </row>
    <row r="887" spans="12:13" ht="12.75" x14ac:dyDescent="0.2">
      <c r="L887" s="2"/>
      <c r="M887" s="2"/>
    </row>
    <row r="888" spans="12:13" ht="12.75" x14ac:dyDescent="0.2">
      <c r="L888" s="2"/>
      <c r="M888" s="2"/>
    </row>
    <row r="889" spans="12:13" ht="12.75" x14ac:dyDescent="0.2">
      <c r="L889" s="2"/>
      <c r="M889" s="2"/>
    </row>
    <row r="890" spans="12:13" ht="12.75" x14ac:dyDescent="0.2">
      <c r="L890" s="2"/>
      <c r="M890" s="2"/>
    </row>
    <row r="891" spans="12:13" ht="12.75" x14ac:dyDescent="0.2">
      <c r="L891" s="2"/>
      <c r="M891" s="2"/>
    </row>
    <row r="892" spans="12:13" ht="12.75" x14ac:dyDescent="0.2">
      <c r="L892" s="2"/>
      <c r="M892" s="2"/>
    </row>
    <row r="893" spans="12:13" ht="12.75" x14ac:dyDescent="0.2">
      <c r="L893" s="2"/>
      <c r="M893" s="2"/>
    </row>
    <row r="894" spans="12:13" ht="12.75" x14ac:dyDescent="0.2">
      <c r="L894" s="2"/>
      <c r="M894" s="2"/>
    </row>
    <row r="895" spans="12:13" ht="12.75" x14ac:dyDescent="0.2">
      <c r="L895" s="2"/>
      <c r="M895" s="2"/>
    </row>
    <row r="896" spans="12:13" ht="12.75" x14ac:dyDescent="0.2">
      <c r="L896" s="2"/>
      <c r="M896" s="2"/>
    </row>
    <row r="897" spans="12:13" ht="12.75" x14ac:dyDescent="0.2">
      <c r="L897" s="2"/>
      <c r="M897" s="2"/>
    </row>
    <row r="898" spans="12:13" ht="12.75" x14ac:dyDescent="0.2">
      <c r="L898" s="2"/>
      <c r="M898" s="2"/>
    </row>
    <row r="899" spans="12:13" ht="12.75" x14ac:dyDescent="0.2">
      <c r="L899" s="2"/>
      <c r="M899" s="2"/>
    </row>
    <row r="900" spans="12:13" ht="12.75" x14ac:dyDescent="0.2">
      <c r="L900" s="2"/>
      <c r="M900" s="2"/>
    </row>
    <row r="901" spans="12:13" ht="12.75" x14ac:dyDescent="0.2">
      <c r="L901" s="2"/>
      <c r="M901" s="2"/>
    </row>
    <row r="902" spans="12:13" ht="12.75" x14ac:dyDescent="0.2">
      <c r="L902" s="2"/>
      <c r="M902" s="2"/>
    </row>
    <row r="903" spans="12:13" ht="12.75" x14ac:dyDescent="0.2">
      <c r="L903" s="2"/>
      <c r="M903" s="2"/>
    </row>
    <row r="904" spans="12:13" ht="12.75" x14ac:dyDescent="0.2">
      <c r="L904" s="2"/>
      <c r="M904" s="2"/>
    </row>
    <row r="905" spans="12:13" ht="12.75" x14ac:dyDescent="0.2">
      <c r="L905" s="2"/>
      <c r="M905" s="2"/>
    </row>
    <row r="906" spans="12:13" ht="12.75" x14ac:dyDescent="0.2">
      <c r="L906" s="2"/>
      <c r="M906" s="2"/>
    </row>
    <row r="907" spans="12:13" ht="12.75" x14ac:dyDescent="0.2">
      <c r="L907" s="2"/>
      <c r="M907" s="2"/>
    </row>
    <row r="908" spans="12:13" ht="12.75" x14ac:dyDescent="0.2">
      <c r="L908" s="2"/>
      <c r="M908" s="2"/>
    </row>
    <row r="909" spans="12:13" ht="12.75" x14ac:dyDescent="0.2">
      <c r="L909" s="2"/>
      <c r="M909" s="2"/>
    </row>
    <row r="910" spans="12:13" ht="12.75" x14ac:dyDescent="0.2">
      <c r="L910" s="2"/>
      <c r="M910" s="2"/>
    </row>
    <row r="911" spans="12:13" ht="12.75" x14ac:dyDescent="0.2">
      <c r="L911" s="2"/>
      <c r="M911" s="2"/>
    </row>
    <row r="912" spans="12:13" ht="12.75" x14ac:dyDescent="0.2">
      <c r="L912" s="2"/>
      <c r="M912" s="2"/>
    </row>
    <row r="913" spans="12:13" ht="12.75" x14ac:dyDescent="0.2">
      <c r="L913" s="2"/>
      <c r="M913" s="2"/>
    </row>
    <row r="914" spans="12:13" ht="12.75" x14ac:dyDescent="0.2">
      <c r="L914" s="2"/>
      <c r="M914" s="2"/>
    </row>
    <row r="915" spans="12:13" ht="12.75" x14ac:dyDescent="0.2">
      <c r="L915" s="2"/>
      <c r="M915" s="2"/>
    </row>
    <row r="916" spans="12:13" ht="12.75" x14ac:dyDescent="0.2">
      <c r="L916" s="2"/>
      <c r="M916" s="2"/>
    </row>
    <row r="917" spans="12:13" ht="12.75" x14ac:dyDescent="0.2">
      <c r="L917" s="2"/>
      <c r="M917" s="2"/>
    </row>
    <row r="918" spans="12:13" ht="12.75" x14ac:dyDescent="0.2">
      <c r="L918" s="2"/>
      <c r="M918" s="2"/>
    </row>
    <row r="919" spans="12:13" ht="12.75" x14ac:dyDescent="0.2">
      <c r="L919" s="2"/>
      <c r="M919" s="2"/>
    </row>
    <row r="920" spans="12:13" ht="12.75" x14ac:dyDescent="0.2">
      <c r="L920" s="2"/>
      <c r="M920" s="2"/>
    </row>
    <row r="921" spans="12:13" ht="12.75" x14ac:dyDescent="0.2">
      <c r="L921" s="2"/>
      <c r="M921" s="2"/>
    </row>
    <row r="922" spans="12:13" ht="12.75" x14ac:dyDescent="0.2">
      <c r="L922" s="2"/>
      <c r="M922" s="2"/>
    </row>
    <row r="923" spans="12:13" ht="12.75" x14ac:dyDescent="0.2">
      <c r="L923" s="2"/>
      <c r="M923" s="2"/>
    </row>
    <row r="924" spans="12:13" ht="12.75" x14ac:dyDescent="0.2">
      <c r="L924" s="2"/>
      <c r="M924" s="2"/>
    </row>
    <row r="925" spans="12:13" ht="12.75" x14ac:dyDescent="0.2">
      <c r="L925" s="2"/>
      <c r="M925" s="2"/>
    </row>
    <row r="926" spans="12:13" ht="12.75" x14ac:dyDescent="0.2">
      <c r="L926" s="2"/>
      <c r="M926" s="2"/>
    </row>
    <row r="927" spans="12:13" ht="12.75" x14ac:dyDescent="0.2">
      <c r="L927" s="2"/>
      <c r="M927" s="2"/>
    </row>
    <row r="928" spans="12:13" ht="12.75" x14ac:dyDescent="0.2">
      <c r="L928" s="2"/>
      <c r="M928" s="2"/>
    </row>
    <row r="929" spans="12:13" ht="12.75" x14ac:dyDescent="0.2">
      <c r="L929" s="2"/>
      <c r="M929" s="2"/>
    </row>
    <row r="930" spans="12:13" ht="12.75" x14ac:dyDescent="0.2">
      <c r="L930" s="2"/>
      <c r="M930" s="2"/>
    </row>
    <row r="931" spans="12:13" ht="12.75" x14ac:dyDescent="0.2">
      <c r="L931" s="2"/>
      <c r="M931" s="2"/>
    </row>
    <row r="932" spans="12:13" ht="12.75" x14ac:dyDescent="0.2">
      <c r="L932" s="2"/>
      <c r="M932" s="2"/>
    </row>
    <row r="933" spans="12:13" ht="12.75" x14ac:dyDescent="0.2">
      <c r="L933" s="2"/>
      <c r="M933" s="2"/>
    </row>
    <row r="934" spans="12:13" ht="12.75" x14ac:dyDescent="0.2">
      <c r="L934" s="2"/>
      <c r="M934" s="2"/>
    </row>
    <row r="935" spans="12:13" ht="12.75" x14ac:dyDescent="0.2">
      <c r="L935" s="2"/>
      <c r="M935" s="2"/>
    </row>
    <row r="936" spans="12:13" ht="12.75" x14ac:dyDescent="0.2">
      <c r="L936" s="2"/>
      <c r="M936" s="2"/>
    </row>
    <row r="937" spans="12:13" ht="12.75" x14ac:dyDescent="0.2">
      <c r="L937" s="2"/>
      <c r="M937" s="2"/>
    </row>
    <row r="938" spans="12:13" ht="12.75" x14ac:dyDescent="0.2">
      <c r="L938" s="2"/>
      <c r="M938" s="2"/>
    </row>
    <row r="939" spans="12:13" ht="12.75" x14ac:dyDescent="0.2">
      <c r="L939" s="2"/>
      <c r="M939" s="2"/>
    </row>
    <row r="940" spans="12:13" ht="12.75" x14ac:dyDescent="0.2">
      <c r="L940" s="2"/>
      <c r="M940" s="2"/>
    </row>
    <row r="941" spans="12:13" ht="12.75" x14ac:dyDescent="0.2">
      <c r="L941" s="2"/>
      <c r="M941" s="2"/>
    </row>
    <row r="942" spans="12:13" ht="12.75" x14ac:dyDescent="0.2">
      <c r="L942" s="2"/>
      <c r="M942" s="2"/>
    </row>
    <row r="943" spans="12:13" ht="12.75" x14ac:dyDescent="0.2">
      <c r="L943" s="2"/>
      <c r="M943" s="2"/>
    </row>
    <row r="944" spans="12:13" ht="12.75" x14ac:dyDescent="0.2">
      <c r="L944" s="2"/>
      <c r="M944" s="2"/>
    </row>
    <row r="945" spans="12:13" ht="12.75" x14ac:dyDescent="0.2">
      <c r="L945" s="2"/>
      <c r="M945" s="2"/>
    </row>
    <row r="946" spans="12:13" ht="12.75" x14ac:dyDescent="0.2">
      <c r="L946" s="2"/>
      <c r="M946" s="2"/>
    </row>
    <row r="947" spans="12:13" ht="12.75" x14ac:dyDescent="0.2">
      <c r="L947" s="2"/>
      <c r="M947" s="2"/>
    </row>
    <row r="948" spans="12:13" ht="12.75" x14ac:dyDescent="0.2">
      <c r="L948" s="2"/>
      <c r="M948" s="2"/>
    </row>
    <row r="949" spans="12:13" ht="12.75" x14ac:dyDescent="0.2">
      <c r="L949" s="2"/>
      <c r="M949" s="2"/>
    </row>
    <row r="950" spans="12:13" ht="12.75" x14ac:dyDescent="0.2">
      <c r="L950" s="2"/>
      <c r="M950" s="2"/>
    </row>
    <row r="951" spans="12:13" ht="12.75" x14ac:dyDescent="0.2">
      <c r="L951" s="2"/>
      <c r="M951" s="2"/>
    </row>
    <row r="952" spans="12:13" ht="12.75" x14ac:dyDescent="0.2">
      <c r="L952" s="2"/>
      <c r="M952" s="2"/>
    </row>
    <row r="953" spans="12:13" ht="12.75" x14ac:dyDescent="0.2">
      <c r="L953" s="2"/>
      <c r="M953" s="2"/>
    </row>
    <row r="954" spans="12:13" ht="12.75" x14ac:dyDescent="0.2">
      <c r="L954" s="2"/>
      <c r="M954" s="2"/>
    </row>
    <row r="955" spans="12:13" ht="12.75" x14ac:dyDescent="0.2">
      <c r="L955" s="2"/>
      <c r="M955" s="2"/>
    </row>
    <row r="956" spans="12:13" ht="12.75" x14ac:dyDescent="0.2">
      <c r="L956" s="2"/>
      <c r="M956" s="2"/>
    </row>
    <row r="957" spans="12:13" ht="12.75" x14ac:dyDescent="0.2">
      <c r="L957" s="2"/>
      <c r="M957" s="2"/>
    </row>
    <row r="958" spans="12:13" ht="12.75" x14ac:dyDescent="0.2">
      <c r="L958" s="2"/>
      <c r="M958" s="2"/>
    </row>
    <row r="959" spans="12:13" ht="12.75" x14ac:dyDescent="0.2">
      <c r="L959" s="2"/>
      <c r="M959" s="2"/>
    </row>
    <row r="960" spans="12:13" ht="12.75" x14ac:dyDescent="0.2">
      <c r="L960" s="2"/>
      <c r="M960" s="2"/>
    </row>
    <row r="961" spans="12:13" ht="12.75" x14ac:dyDescent="0.2">
      <c r="L961" s="2"/>
      <c r="M961" s="2"/>
    </row>
    <row r="962" spans="12:13" ht="12.75" x14ac:dyDescent="0.2">
      <c r="L962" s="2"/>
      <c r="M962" s="2"/>
    </row>
    <row r="963" spans="12:13" ht="12.75" x14ac:dyDescent="0.2">
      <c r="L963" s="2"/>
      <c r="M963" s="2"/>
    </row>
    <row r="964" spans="12:13" ht="12.75" x14ac:dyDescent="0.2">
      <c r="L964" s="2"/>
      <c r="M964" s="2"/>
    </row>
    <row r="965" spans="12:13" ht="12.75" x14ac:dyDescent="0.2">
      <c r="L965" s="2"/>
      <c r="M965" s="2"/>
    </row>
    <row r="966" spans="12:13" ht="12.75" x14ac:dyDescent="0.2">
      <c r="L966" s="2"/>
      <c r="M966" s="2"/>
    </row>
    <row r="967" spans="12:13" ht="12.75" x14ac:dyDescent="0.2">
      <c r="L967" s="2"/>
      <c r="M967" s="2"/>
    </row>
    <row r="968" spans="12:13" ht="12.75" x14ac:dyDescent="0.2">
      <c r="L968" s="2"/>
      <c r="M968" s="2"/>
    </row>
    <row r="969" spans="12:13" ht="12.75" x14ac:dyDescent="0.2">
      <c r="L969" s="2"/>
      <c r="M969" s="2"/>
    </row>
    <row r="970" spans="12:13" ht="12.75" x14ac:dyDescent="0.2">
      <c r="L970" s="2"/>
      <c r="M970" s="2"/>
    </row>
    <row r="971" spans="12:13" ht="12.75" x14ac:dyDescent="0.2">
      <c r="L971" s="2"/>
      <c r="M971" s="2"/>
    </row>
    <row r="972" spans="12:13" ht="12.75" x14ac:dyDescent="0.2">
      <c r="L972" s="2"/>
      <c r="M972" s="2"/>
    </row>
    <row r="973" spans="12:13" ht="12.75" x14ac:dyDescent="0.2">
      <c r="L973" s="2"/>
      <c r="M973" s="2"/>
    </row>
    <row r="974" spans="12:13" ht="12.75" x14ac:dyDescent="0.2">
      <c r="L974" s="2"/>
      <c r="M974" s="2"/>
    </row>
    <row r="975" spans="12:13" ht="12.75" x14ac:dyDescent="0.2">
      <c r="L975" s="2"/>
      <c r="M975" s="2"/>
    </row>
    <row r="976" spans="12:13" ht="12.75" x14ac:dyDescent="0.2">
      <c r="L976" s="2"/>
      <c r="M976" s="2"/>
    </row>
    <row r="977" spans="12:13" ht="12.75" x14ac:dyDescent="0.2">
      <c r="L977" s="2"/>
      <c r="M977" s="2"/>
    </row>
    <row r="978" spans="12:13" ht="12.75" x14ac:dyDescent="0.2">
      <c r="L978" s="2"/>
      <c r="M978" s="2"/>
    </row>
    <row r="979" spans="12:13" ht="12.75" x14ac:dyDescent="0.2">
      <c r="L979" s="2"/>
      <c r="M979" s="2"/>
    </row>
    <row r="980" spans="12:13" ht="12.75" x14ac:dyDescent="0.2">
      <c r="L980" s="2"/>
      <c r="M980" s="2"/>
    </row>
    <row r="981" spans="12:13" ht="12.75" x14ac:dyDescent="0.2">
      <c r="L981" s="2"/>
      <c r="M981" s="2"/>
    </row>
    <row r="982" spans="12:13" ht="12.75" x14ac:dyDescent="0.2">
      <c r="L982" s="2"/>
      <c r="M982" s="2"/>
    </row>
    <row r="983" spans="12:13" ht="12.75" x14ac:dyDescent="0.2">
      <c r="L983" s="2"/>
      <c r="M983" s="2"/>
    </row>
    <row r="984" spans="12:13" ht="12.75" x14ac:dyDescent="0.2">
      <c r="L984" s="2"/>
      <c r="M984" s="2"/>
    </row>
    <row r="985" spans="12:13" ht="12.75" x14ac:dyDescent="0.2">
      <c r="L985" s="2"/>
      <c r="M985" s="2"/>
    </row>
    <row r="986" spans="12:13" ht="12.75" x14ac:dyDescent="0.2">
      <c r="L986" s="2"/>
      <c r="M986" s="2"/>
    </row>
    <row r="987" spans="12:13" ht="12.75" x14ac:dyDescent="0.2">
      <c r="L987" s="2"/>
      <c r="M987" s="2"/>
    </row>
    <row r="988" spans="12:13" ht="12.75" x14ac:dyDescent="0.2">
      <c r="L988" s="2"/>
      <c r="M988" s="2"/>
    </row>
    <row r="989" spans="12:13" ht="12.75" x14ac:dyDescent="0.2">
      <c r="L989" s="2"/>
      <c r="M989" s="2"/>
    </row>
    <row r="990" spans="12:13" ht="12.75" x14ac:dyDescent="0.2">
      <c r="L990" s="2"/>
      <c r="M990" s="2"/>
    </row>
    <row r="991" spans="12:13" ht="12.75" x14ac:dyDescent="0.2">
      <c r="L991" s="2"/>
      <c r="M991" s="2"/>
    </row>
    <row r="992" spans="12:13" ht="12.75" x14ac:dyDescent="0.2">
      <c r="L992" s="2"/>
      <c r="M992" s="2"/>
    </row>
    <row r="993" spans="12:13" ht="12.75" x14ac:dyDescent="0.2">
      <c r="L993" s="2"/>
      <c r="M993" s="2"/>
    </row>
    <row r="994" spans="12:13" ht="12.75" x14ac:dyDescent="0.2">
      <c r="L994" s="2"/>
      <c r="M994" s="2"/>
    </row>
    <row r="995" spans="12:13" ht="12.75" x14ac:dyDescent="0.2">
      <c r="L995" s="2"/>
      <c r="M995" s="2"/>
    </row>
    <row r="996" spans="12:13" ht="12.75" x14ac:dyDescent="0.2">
      <c r="L996" s="2"/>
      <c r="M996" s="2"/>
    </row>
    <row r="997" spans="12:13" ht="12.75" x14ac:dyDescent="0.2">
      <c r="L997" s="2"/>
      <c r="M997" s="2"/>
    </row>
    <row r="998" spans="12:13" ht="12.75" x14ac:dyDescent="0.2">
      <c r="L998" s="2"/>
      <c r="M998" s="2"/>
    </row>
    <row r="999" spans="12:13" ht="12.75" x14ac:dyDescent="0.2">
      <c r="L999" s="2"/>
      <c r="M999" s="2"/>
    </row>
    <row r="1000" spans="12:13" ht="12.75" x14ac:dyDescent="0.2">
      <c r="L1000" s="2"/>
      <c r="M1000" s="2"/>
    </row>
  </sheetData>
  <phoneticPr fontId="2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140"/>
  <sheetViews>
    <sheetView workbookViewId="0"/>
  </sheetViews>
  <sheetFormatPr defaultColWidth="12.5703125" defaultRowHeight="15.75" customHeight="1" x14ac:dyDescent="0.2"/>
  <cols>
    <col min="1" max="1" width="15.5703125" customWidth="1"/>
    <col min="2" max="2" width="13.140625" customWidth="1"/>
  </cols>
  <sheetData>
    <row r="1" spans="1:2" ht="12.75" x14ac:dyDescent="0.2">
      <c r="A1" s="15" t="s">
        <v>423</v>
      </c>
    </row>
    <row r="2" spans="1:2" ht="15.75" customHeight="1" x14ac:dyDescent="0.25">
      <c r="A2" s="45" t="s">
        <v>141</v>
      </c>
      <c r="B2" s="45" t="s">
        <v>424</v>
      </c>
    </row>
    <row r="3" spans="1:2" ht="15.75" customHeight="1" x14ac:dyDescent="0.25">
      <c r="A3" s="45" t="s">
        <v>64</v>
      </c>
      <c r="B3" s="45">
        <v>100</v>
      </c>
    </row>
    <row r="4" spans="1:2" ht="15.75" customHeight="1" x14ac:dyDescent="0.25">
      <c r="A4" s="45" t="s">
        <v>106</v>
      </c>
      <c r="B4" s="45">
        <v>42</v>
      </c>
    </row>
    <row r="5" spans="1:2" ht="15.75" customHeight="1" x14ac:dyDescent="0.25">
      <c r="A5" s="45" t="s">
        <v>51</v>
      </c>
      <c r="B5" s="45">
        <v>98</v>
      </c>
    </row>
    <row r="6" spans="1:2" ht="15.75" customHeight="1" x14ac:dyDescent="0.25">
      <c r="A6" s="45" t="s">
        <v>58</v>
      </c>
      <c r="B6" s="45">
        <v>82</v>
      </c>
    </row>
    <row r="7" spans="1:2" ht="15.75" customHeight="1" x14ac:dyDescent="0.25">
      <c r="A7" s="45" t="s">
        <v>44</v>
      </c>
      <c r="B7" s="45">
        <v>73</v>
      </c>
    </row>
    <row r="8" spans="1:2" ht="15.75" customHeight="1" x14ac:dyDescent="0.25">
      <c r="A8" s="45" t="s">
        <v>116</v>
      </c>
      <c r="B8" s="45">
        <v>50</v>
      </c>
    </row>
    <row r="9" spans="1:2" ht="15.75" customHeight="1" x14ac:dyDescent="0.25">
      <c r="A9" s="45" t="s">
        <v>38</v>
      </c>
      <c r="B9" s="45">
        <v>96</v>
      </c>
    </row>
    <row r="10" spans="1:2" ht="15.75" customHeight="1" x14ac:dyDescent="0.25">
      <c r="A10" s="45" t="s">
        <v>59</v>
      </c>
      <c r="B10" s="45">
        <v>84</v>
      </c>
    </row>
    <row r="11" spans="1:2" ht="15.75" customHeight="1" x14ac:dyDescent="0.25">
      <c r="A11" s="45" t="s">
        <v>60</v>
      </c>
      <c r="B11" s="45">
        <v>84</v>
      </c>
    </row>
    <row r="12" spans="1:2" ht="15.75" customHeight="1" x14ac:dyDescent="0.25">
      <c r="A12" s="45" t="s">
        <v>95</v>
      </c>
      <c r="B12" s="45">
        <v>30</v>
      </c>
    </row>
    <row r="13" spans="1:2" ht="15.75" customHeight="1" x14ac:dyDescent="0.25">
      <c r="A13" s="45" t="s">
        <v>134</v>
      </c>
      <c r="B13" s="45">
        <v>86</v>
      </c>
    </row>
    <row r="14" spans="1:2" ht="15.75" customHeight="1" x14ac:dyDescent="0.25">
      <c r="A14" s="45" t="s">
        <v>135</v>
      </c>
      <c r="B14" s="45">
        <v>86</v>
      </c>
    </row>
    <row r="15" spans="1:2" ht="15.75" customHeight="1" x14ac:dyDescent="0.25">
      <c r="A15" s="45" t="s">
        <v>8</v>
      </c>
      <c r="B15" s="45">
        <v>72</v>
      </c>
    </row>
    <row r="16" spans="1:2" ht="15.75" customHeight="1" x14ac:dyDescent="0.25">
      <c r="A16" s="45" t="s">
        <v>101</v>
      </c>
      <c r="B16" s="45">
        <v>35</v>
      </c>
    </row>
    <row r="17" spans="1:2" ht="15.75" customHeight="1" x14ac:dyDescent="0.25">
      <c r="A17" s="45" t="s">
        <v>140</v>
      </c>
      <c r="B17" s="45">
        <v>2</v>
      </c>
    </row>
    <row r="18" spans="1:2" ht="15.75" customHeight="1" x14ac:dyDescent="0.25">
      <c r="A18" s="45" t="s">
        <v>108</v>
      </c>
      <c r="B18" s="45">
        <v>44</v>
      </c>
    </row>
    <row r="19" spans="1:2" ht="15.75" customHeight="1" x14ac:dyDescent="0.25">
      <c r="A19" s="45" t="s">
        <v>90</v>
      </c>
      <c r="B19" s="45">
        <v>25</v>
      </c>
    </row>
    <row r="20" spans="1:2" ht="15.75" customHeight="1" x14ac:dyDescent="0.25">
      <c r="A20" s="45" t="s">
        <v>66</v>
      </c>
      <c r="B20" s="45">
        <v>3</v>
      </c>
    </row>
    <row r="21" spans="1:2" ht="15.75" customHeight="1" x14ac:dyDescent="0.25">
      <c r="A21" s="45" t="s">
        <v>118</v>
      </c>
      <c r="B21" s="45">
        <v>55</v>
      </c>
    </row>
    <row r="22" spans="1:2" ht="15.75" customHeight="1" x14ac:dyDescent="0.25">
      <c r="A22" s="45" t="s">
        <v>23</v>
      </c>
      <c r="B22" s="45">
        <v>41</v>
      </c>
    </row>
    <row r="23" spans="1:2" ht="15.75" customHeight="1" x14ac:dyDescent="0.25">
      <c r="A23" s="45" t="s">
        <v>82</v>
      </c>
      <c r="B23" s="45">
        <v>18</v>
      </c>
    </row>
    <row r="24" spans="1:2" ht="15.75" customHeight="1" x14ac:dyDescent="0.25">
      <c r="A24" s="45" t="s">
        <v>50</v>
      </c>
      <c r="B24" s="45">
        <v>83</v>
      </c>
    </row>
    <row r="25" spans="1:2" ht="15.75" customHeight="1" x14ac:dyDescent="0.25">
      <c r="A25" s="45" t="s">
        <v>83</v>
      </c>
      <c r="B25" s="45">
        <v>19</v>
      </c>
    </row>
    <row r="26" spans="1:2" ht="15.75" customHeight="1" x14ac:dyDescent="0.25">
      <c r="A26" s="45" t="s">
        <v>121</v>
      </c>
      <c r="B26" s="45">
        <v>62</v>
      </c>
    </row>
    <row r="27" spans="1:2" ht="15.75" customHeight="1" x14ac:dyDescent="0.25">
      <c r="A27" s="45" t="s">
        <v>81</v>
      </c>
      <c r="B27" s="45">
        <v>17</v>
      </c>
    </row>
    <row r="28" spans="1:2" ht="15.75" customHeight="1" x14ac:dyDescent="0.25">
      <c r="A28" s="45" t="s">
        <v>126</v>
      </c>
      <c r="B28" s="45">
        <v>67</v>
      </c>
    </row>
    <row r="29" spans="1:2" ht="15.75" customHeight="1" x14ac:dyDescent="0.25">
      <c r="A29" s="45" t="s">
        <v>123</v>
      </c>
      <c r="B29" s="45">
        <v>64</v>
      </c>
    </row>
    <row r="30" spans="1:2" ht="15.75" customHeight="1" x14ac:dyDescent="0.25">
      <c r="A30" s="45" t="s">
        <v>124</v>
      </c>
      <c r="B30" s="45">
        <v>64</v>
      </c>
    </row>
    <row r="31" spans="1:2" ht="15.75" customHeight="1" x14ac:dyDescent="0.25">
      <c r="A31" s="45" t="s">
        <v>91</v>
      </c>
      <c r="B31" s="45">
        <v>26</v>
      </c>
    </row>
    <row r="32" spans="1:2" ht="15.75" customHeight="1" x14ac:dyDescent="0.25">
      <c r="A32" s="45" t="s">
        <v>107</v>
      </c>
      <c r="B32" s="45">
        <v>43</v>
      </c>
    </row>
    <row r="33" spans="1:2" ht="15.75" customHeight="1" x14ac:dyDescent="0.25">
      <c r="A33" s="45" t="s">
        <v>103</v>
      </c>
      <c r="B33" s="45">
        <v>37</v>
      </c>
    </row>
    <row r="34" spans="1:2" ht="15.75" customHeight="1" x14ac:dyDescent="0.25">
      <c r="A34" s="45" t="s">
        <v>104</v>
      </c>
      <c r="B34" s="45">
        <v>37</v>
      </c>
    </row>
    <row r="35" spans="1:2" ht="15.75" customHeight="1" x14ac:dyDescent="0.25">
      <c r="A35" s="45" t="s">
        <v>10</v>
      </c>
      <c r="B35" s="45">
        <v>51</v>
      </c>
    </row>
    <row r="36" spans="1:2" ht="15.75" customHeight="1" x14ac:dyDescent="0.25">
      <c r="A36" s="45" t="s">
        <v>39</v>
      </c>
      <c r="B36" s="45">
        <v>80</v>
      </c>
    </row>
    <row r="37" spans="1:2" ht="15.75" customHeight="1" x14ac:dyDescent="0.25">
      <c r="A37" s="45" t="s">
        <v>40</v>
      </c>
      <c r="B37" s="45">
        <v>80</v>
      </c>
    </row>
    <row r="38" spans="1:2" x14ac:dyDescent="0.25">
      <c r="A38" s="45" t="s">
        <v>17</v>
      </c>
      <c r="B38" s="45">
        <v>105</v>
      </c>
    </row>
    <row r="39" spans="1:2" x14ac:dyDescent="0.25">
      <c r="A39" s="45" t="s">
        <v>138</v>
      </c>
      <c r="B39" s="45">
        <v>94</v>
      </c>
    </row>
    <row r="40" spans="1:2" x14ac:dyDescent="0.25">
      <c r="A40" s="45" t="s">
        <v>137</v>
      </c>
      <c r="B40" s="45">
        <v>93</v>
      </c>
    </row>
    <row r="41" spans="1:2" x14ac:dyDescent="0.25">
      <c r="A41" s="45" t="s">
        <v>128</v>
      </c>
      <c r="B41" s="45">
        <v>70</v>
      </c>
    </row>
    <row r="42" spans="1:2" x14ac:dyDescent="0.25">
      <c r="A42" s="45" t="s">
        <v>93</v>
      </c>
      <c r="B42" s="45">
        <v>28</v>
      </c>
    </row>
    <row r="43" spans="1:2" x14ac:dyDescent="0.25">
      <c r="A43" s="45" t="s">
        <v>37</v>
      </c>
      <c r="B43" s="45">
        <v>57</v>
      </c>
    </row>
    <row r="44" spans="1:2" x14ac:dyDescent="0.25">
      <c r="A44" s="45" t="s">
        <v>68</v>
      </c>
      <c r="B44" s="45">
        <v>5</v>
      </c>
    </row>
    <row r="45" spans="1:2" x14ac:dyDescent="0.25">
      <c r="A45" s="45" t="s">
        <v>3</v>
      </c>
      <c r="B45" s="45">
        <v>110</v>
      </c>
    </row>
    <row r="46" spans="1:2" x14ac:dyDescent="0.25">
      <c r="A46" s="45" t="s">
        <v>35</v>
      </c>
      <c r="B46" s="45">
        <v>110</v>
      </c>
    </row>
    <row r="47" spans="1:2" x14ac:dyDescent="0.25">
      <c r="A47" s="45" t="s">
        <v>69</v>
      </c>
      <c r="B47" s="45">
        <v>6</v>
      </c>
    </row>
    <row r="48" spans="1:2" x14ac:dyDescent="0.25">
      <c r="A48" s="45" t="s">
        <v>86</v>
      </c>
      <c r="B48" s="45">
        <v>22</v>
      </c>
    </row>
    <row r="49" spans="1:2" x14ac:dyDescent="0.25">
      <c r="A49" s="45" t="s">
        <v>112</v>
      </c>
      <c r="B49" s="45">
        <v>47</v>
      </c>
    </row>
    <row r="50" spans="1:2" x14ac:dyDescent="0.25">
      <c r="A50" s="45" t="s">
        <v>96</v>
      </c>
      <c r="B50" s="45">
        <v>31</v>
      </c>
    </row>
    <row r="51" spans="1:2" x14ac:dyDescent="0.25">
      <c r="A51" s="45" t="s">
        <v>97</v>
      </c>
      <c r="B51" s="45">
        <v>31</v>
      </c>
    </row>
    <row r="52" spans="1:2" x14ac:dyDescent="0.25">
      <c r="A52" s="45" t="s">
        <v>115</v>
      </c>
      <c r="B52" s="45">
        <v>49</v>
      </c>
    </row>
    <row r="53" spans="1:2" x14ac:dyDescent="0.25">
      <c r="A53" s="45" t="s">
        <v>29</v>
      </c>
      <c r="B53" s="45">
        <v>52</v>
      </c>
    </row>
    <row r="54" spans="1:2" x14ac:dyDescent="0.25">
      <c r="A54" s="45" t="s">
        <v>22</v>
      </c>
      <c r="B54" s="45">
        <v>103</v>
      </c>
    </row>
    <row r="55" spans="1:2" x14ac:dyDescent="0.25">
      <c r="A55" s="45" t="s">
        <v>76</v>
      </c>
      <c r="B55" s="45">
        <v>13</v>
      </c>
    </row>
    <row r="56" spans="1:2" x14ac:dyDescent="0.25">
      <c r="A56" s="45" t="s">
        <v>77</v>
      </c>
      <c r="B56" s="45">
        <v>13</v>
      </c>
    </row>
    <row r="57" spans="1:2" x14ac:dyDescent="0.25">
      <c r="A57" s="45" t="s">
        <v>98</v>
      </c>
      <c r="B57" s="45">
        <v>32</v>
      </c>
    </row>
    <row r="58" spans="1:2" x14ac:dyDescent="0.25">
      <c r="A58" s="45" t="s">
        <v>99</v>
      </c>
      <c r="B58" s="45">
        <v>32</v>
      </c>
    </row>
    <row r="59" spans="1:2" x14ac:dyDescent="0.25">
      <c r="A59" s="45" t="s">
        <v>20</v>
      </c>
      <c r="B59" s="45">
        <v>97</v>
      </c>
    </row>
    <row r="60" spans="1:2" x14ac:dyDescent="0.25">
      <c r="A60" s="45" t="s">
        <v>79</v>
      </c>
      <c r="B60" s="45">
        <v>15</v>
      </c>
    </row>
    <row r="61" spans="1:2" x14ac:dyDescent="0.25">
      <c r="A61" s="45" t="s">
        <v>28</v>
      </c>
      <c r="B61" s="45">
        <v>89</v>
      </c>
    </row>
    <row r="62" spans="1:2" x14ac:dyDescent="0.25">
      <c r="A62" s="45" t="s">
        <v>5</v>
      </c>
      <c r="B62" s="45">
        <v>88</v>
      </c>
    </row>
    <row r="63" spans="1:2" x14ac:dyDescent="0.25">
      <c r="A63" s="45" t="s">
        <v>19</v>
      </c>
      <c r="B63" s="45">
        <v>40</v>
      </c>
    </row>
    <row r="64" spans="1:2" x14ac:dyDescent="0.25">
      <c r="A64" s="45" t="s">
        <v>21</v>
      </c>
      <c r="B64" s="45">
        <v>40</v>
      </c>
    </row>
    <row r="65" spans="1:2" x14ac:dyDescent="0.25">
      <c r="A65" s="45" t="s">
        <v>36</v>
      </c>
      <c r="B65" s="45">
        <v>111</v>
      </c>
    </row>
    <row r="66" spans="1:2" x14ac:dyDescent="0.25">
      <c r="A66" s="45" t="s">
        <v>74</v>
      </c>
      <c r="B66" s="45">
        <v>12</v>
      </c>
    </row>
    <row r="67" spans="1:2" x14ac:dyDescent="0.25">
      <c r="A67" s="45" t="s">
        <v>75</v>
      </c>
      <c r="B67" s="45">
        <v>12</v>
      </c>
    </row>
    <row r="68" spans="1:2" x14ac:dyDescent="0.25">
      <c r="A68" s="45" t="s">
        <v>57</v>
      </c>
      <c r="B68" s="45">
        <v>101</v>
      </c>
    </row>
    <row r="69" spans="1:2" x14ac:dyDescent="0.25">
      <c r="A69" s="45" t="s">
        <v>14</v>
      </c>
      <c r="B69" s="45">
        <v>101</v>
      </c>
    </row>
    <row r="70" spans="1:2" x14ac:dyDescent="0.25">
      <c r="A70" s="45" t="s">
        <v>53</v>
      </c>
      <c r="B70" s="45">
        <v>75</v>
      </c>
    </row>
    <row r="71" spans="1:2" x14ac:dyDescent="0.25">
      <c r="A71" s="45" t="s">
        <v>132</v>
      </c>
      <c r="B71" s="45">
        <v>81</v>
      </c>
    </row>
    <row r="72" spans="1:2" x14ac:dyDescent="0.25">
      <c r="A72" s="45" t="s">
        <v>133</v>
      </c>
      <c r="B72" s="45">
        <v>81</v>
      </c>
    </row>
    <row r="73" spans="1:2" x14ac:dyDescent="0.25">
      <c r="A73" s="45" t="s">
        <v>87</v>
      </c>
      <c r="B73" s="45">
        <v>23</v>
      </c>
    </row>
    <row r="74" spans="1:2" x14ac:dyDescent="0.25">
      <c r="A74" s="45" t="s">
        <v>61</v>
      </c>
      <c r="B74" s="45">
        <v>89</v>
      </c>
    </row>
    <row r="75" spans="1:2" x14ac:dyDescent="0.25">
      <c r="A75" s="45" t="s">
        <v>120</v>
      </c>
      <c r="B75" s="45">
        <v>61</v>
      </c>
    </row>
    <row r="76" spans="1:2" x14ac:dyDescent="0.25">
      <c r="A76" s="45" t="s">
        <v>139</v>
      </c>
      <c r="B76" s="45">
        <v>1</v>
      </c>
    </row>
    <row r="77" spans="1:2" x14ac:dyDescent="0.25">
      <c r="A77" s="45" t="s">
        <v>109</v>
      </c>
      <c r="B77" s="45">
        <v>45</v>
      </c>
    </row>
    <row r="78" spans="1:2" x14ac:dyDescent="0.25">
      <c r="A78" s="45" t="s">
        <v>110</v>
      </c>
      <c r="B78" s="45">
        <v>45</v>
      </c>
    </row>
    <row r="79" spans="1:2" x14ac:dyDescent="0.25">
      <c r="A79" s="45" t="s">
        <v>67</v>
      </c>
      <c r="B79" s="45">
        <v>4</v>
      </c>
    </row>
    <row r="80" spans="1:2" x14ac:dyDescent="0.25">
      <c r="A80" s="45" t="s">
        <v>111</v>
      </c>
      <c r="B80" s="45">
        <v>46</v>
      </c>
    </row>
    <row r="81" spans="1:2" x14ac:dyDescent="0.25">
      <c r="A81" s="45" t="s">
        <v>127</v>
      </c>
      <c r="B81" s="45">
        <v>69</v>
      </c>
    </row>
    <row r="82" spans="1:2" x14ac:dyDescent="0.25">
      <c r="A82" s="45" t="s">
        <v>122</v>
      </c>
      <c r="B82" s="45">
        <v>63</v>
      </c>
    </row>
    <row r="83" spans="1:2" x14ac:dyDescent="0.25">
      <c r="A83" s="45" t="s">
        <v>7</v>
      </c>
      <c r="B83" s="45">
        <v>104</v>
      </c>
    </row>
    <row r="84" spans="1:2" x14ac:dyDescent="0.25">
      <c r="A84" s="45" t="s">
        <v>45</v>
      </c>
      <c r="B84" s="45">
        <v>104</v>
      </c>
    </row>
    <row r="85" spans="1:2" x14ac:dyDescent="0.25">
      <c r="A85" s="45" t="s">
        <v>56</v>
      </c>
      <c r="B85" s="45">
        <v>90</v>
      </c>
    </row>
    <row r="86" spans="1:2" x14ac:dyDescent="0.25">
      <c r="A86" s="45" t="s">
        <v>26</v>
      </c>
      <c r="B86" s="45">
        <v>90</v>
      </c>
    </row>
    <row r="87" spans="1:2" x14ac:dyDescent="0.25">
      <c r="A87" s="45" t="s">
        <v>125</v>
      </c>
      <c r="B87" s="45">
        <v>66</v>
      </c>
    </row>
    <row r="88" spans="1:2" x14ac:dyDescent="0.25">
      <c r="A88" s="45" t="s">
        <v>88</v>
      </c>
      <c r="B88" s="45">
        <v>24</v>
      </c>
    </row>
    <row r="89" spans="1:2" x14ac:dyDescent="0.25">
      <c r="A89" s="45" t="s">
        <v>89</v>
      </c>
      <c r="B89" s="45">
        <v>24</v>
      </c>
    </row>
    <row r="90" spans="1:2" x14ac:dyDescent="0.25">
      <c r="A90" s="45" t="s">
        <v>102</v>
      </c>
      <c r="B90" s="45">
        <v>36</v>
      </c>
    </row>
    <row r="91" spans="1:2" x14ac:dyDescent="0.25">
      <c r="A91" s="45" t="s">
        <v>6</v>
      </c>
      <c r="B91" s="45">
        <v>99</v>
      </c>
    </row>
    <row r="92" spans="1:2" x14ac:dyDescent="0.25">
      <c r="A92" s="45" t="s">
        <v>9</v>
      </c>
      <c r="B92" s="45">
        <v>33</v>
      </c>
    </row>
    <row r="93" spans="1:2" x14ac:dyDescent="0.25">
      <c r="A93" s="45" t="s">
        <v>15</v>
      </c>
      <c r="B93" s="45">
        <v>33</v>
      </c>
    </row>
    <row r="94" spans="1:2" x14ac:dyDescent="0.25">
      <c r="A94" s="45" t="s">
        <v>94</v>
      </c>
      <c r="B94" s="45">
        <v>29</v>
      </c>
    </row>
    <row r="95" spans="1:2" x14ac:dyDescent="0.25">
      <c r="A95" s="45" t="s">
        <v>34</v>
      </c>
      <c r="B95" s="45">
        <v>109</v>
      </c>
    </row>
    <row r="96" spans="1:2" x14ac:dyDescent="0.25">
      <c r="A96" s="45" t="s">
        <v>18</v>
      </c>
      <c r="B96" s="45">
        <v>38</v>
      </c>
    </row>
    <row r="97" spans="1:2" x14ac:dyDescent="0.25">
      <c r="A97" s="45" t="s">
        <v>85</v>
      </c>
      <c r="B97" s="45">
        <v>21</v>
      </c>
    </row>
    <row r="98" spans="1:2" x14ac:dyDescent="0.25">
      <c r="A98" s="45" t="s">
        <v>52</v>
      </c>
      <c r="B98" s="45">
        <v>106</v>
      </c>
    </row>
    <row r="99" spans="1:2" x14ac:dyDescent="0.25">
      <c r="A99" s="45" t="s">
        <v>33</v>
      </c>
      <c r="B99" s="45">
        <v>108</v>
      </c>
    </row>
    <row r="100" spans="1:2" x14ac:dyDescent="0.25">
      <c r="A100" s="45" t="s">
        <v>73</v>
      </c>
      <c r="B100" s="45">
        <v>10</v>
      </c>
    </row>
    <row r="101" spans="1:2" x14ac:dyDescent="0.25">
      <c r="A101" s="45" t="s">
        <v>4</v>
      </c>
      <c r="B101" s="45">
        <v>11</v>
      </c>
    </row>
    <row r="102" spans="1:2" x14ac:dyDescent="0.25">
      <c r="A102" s="45" t="s">
        <v>136</v>
      </c>
      <c r="B102" s="45">
        <v>87</v>
      </c>
    </row>
    <row r="103" spans="1:2" x14ac:dyDescent="0.25">
      <c r="A103" s="45" t="s">
        <v>16</v>
      </c>
      <c r="B103" s="45">
        <v>58</v>
      </c>
    </row>
    <row r="104" spans="1:2" x14ac:dyDescent="0.25">
      <c r="A104" s="45" t="s">
        <v>30</v>
      </c>
      <c r="B104" s="45">
        <v>58</v>
      </c>
    </row>
    <row r="105" spans="1:2" x14ac:dyDescent="0.25">
      <c r="A105" s="45" t="s">
        <v>13</v>
      </c>
      <c r="B105" s="45">
        <v>95</v>
      </c>
    </row>
    <row r="106" spans="1:2" x14ac:dyDescent="0.25">
      <c r="A106" s="45" t="s">
        <v>0</v>
      </c>
      <c r="B106" s="45">
        <v>74</v>
      </c>
    </row>
    <row r="107" spans="1:2" x14ac:dyDescent="0.25">
      <c r="A107" s="45" t="s">
        <v>41</v>
      </c>
      <c r="B107" s="45">
        <v>60</v>
      </c>
    </row>
    <row r="108" spans="1:2" x14ac:dyDescent="0.25">
      <c r="A108" s="45" t="s">
        <v>119</v>
      </c>
      <c r="B108" s="45">
        <v>59</v>
      </c>
    </row>
    <row r="109" spans="1:2" x14ac:dyDescent="0.25">
      <c r="A109" s="45" t="s">
        <v>24</v>
      </c>
      <c r="B109" s="45">
        <v>85</v>
      </c>
    </row>
    <row r="110" spans="1:2" x14ac:dyDescent="0.25">
      <c r="A110" s="45" t="s">
        <v>25</v>
      </c>
      <c r="B110" s="45">
        <v>85</v>
      </c>
    </row>
    <row r="111" spans="1:2" x14ac:dyDescent="0.25">
      <c r="A111" s="45" t="s">
        <v>11</v>
      </c>
      <c r="B111" s="45">
        <v>88</v>
      </c>
    </row>
    <row r="112" spans="1:2" x14ac:dyDescent="0.25">
      <c r="A112" s="45" t="s">
        <v>105</v>
      </c>
      <c r="B112" s="45">
        <v>39</v>
      </c>
    </row>
    <row r="113" spans="1:2" x14ac:dyDescent="0.25">
      <c r="A113" s="45" t="s">
        <v>113</v>
      </c>
      <c r="B113" s="45">
        <v>48</v>
      </c>
    </row>
    <row r="114" spans="1:2" x14ac:dyDescent="0.25">
      <c r="A114" s="45" t="s">
        <v>114</v>
      </c>
      <c r="B114" s="45">
        <v>48</v>
      </c>
    </row>
    <row r="115" spans="1:2" x14ac:dyDescent="0.25">
      <c r="A115" s="45" t="s">
        <v>72</v>
      </c>
      <c r="B115" s="45">
        <v>9</v>
      </c>
    </row>
    <row r="116" spans="1:2" x14ac:dyDescent="0.25">
      <c r="A116" s="45" t="s">
        <v>84</v>
      </c>
      <c r="B116" s="45">
        <v>20</v>
      </c>
    </row>
    <row r="117" spans="1:2" x14ac:dyDescent="0.25">
      <c r="A117" s="45" t="s">
        <v>55</v>
      </c>
      <c r="B117" s="45">
        <v>107</v>
      </c>
    </row>
    <row r="118" spans="1:2" x14ac:dyDescent="0.25">
      <c r="A118" s="45" t="s">
        <v>27</v>
      </c>
      <c r="B118" s="45">
        <v>79</v>
      </c>
    </row>
    <row r="119" spans="1:2" x14ac:dyDescent="0.25">
      <c r="A119" s="45" t="s">
        <v>70</v>
      </c>
      <c r="B119" s="45">
        <v>7</v>
      </c>
    </row>
    <row r="120" spans="1:2" x14ac:dyDescent="0.25">
      <c r="A120" s="45" t="s">
        <v>43</v>
      </c>
      <c r="B120" s="45">
        <v>65</v>
      </c>
    </row>
    <row r="121" spans="1:2" x14ac:dyDescent="0.25">
      <c r="A121" s="45" t="s">
        <v>46</v>
      </c>
      <c r="B121" s="45">
        <v>65</v>
      </c>
    </row>
    <row r="122" spans="1:2" x14ac:dyDescent="0.25">
      <c r="A122" s="45" t="s">
        <v>54</v>
      </c>
      <c r="B122" s="45">
        <v>102</v>
      </c>
    </row>
    <row r="123" spans="1:2" x14ac:dyDescent="0.25">
      <c r="A123" s="45" t="s">
        <v>42</v>
      </c>
      <c r="B123" s="45">
        <v>102</v>
      </c>
    </row>
    <row r="124" spans="1:2" x14ac:dyDescent="0.25">
      <c r="A124" s="45" t="s">
        <v>117</v>
      </c>
      <c r="B124" s="45">
        <v>53</v>
      </c>
    </row>
    <row r="125" spans="1:2" x14ac:dyDescent="0.25">
      <c r="A125" s="45" t="s">
        <v>31</v>
      </c>
      <c r="B125" s="45">
        <v>54</v>
      </c>
    </row>
    <row r="126" spans="1:2" x14ac:dyDescent="0.25">
      <c r="A126" s="45" t="s">
        <v>71</v>
      </c>
      <c r="B126" s="45">
        <v>8</v>
      </c>
    </row>
    <row r="127" spans="1:2" x14ac:dyDescent="0.25">
      <c r="A127" s="45" t="s">
        <v>80</v>
      </c>
      <c r="B127" s="45">
        <v>16</v>
      </c>
    </row>
    <row r="128" spans="1:2" x14ac:dyDescent="0.25">
      <c r="A128" s="45" t="s">
        <v>92</v>
      </c>
      <c r="B128" s="45">
        <v>27</v>
      </c>
    </row>
    <row r="129" spans="1:2" x14ac:dyDescent="0.25">
      <c r="A129" s="45" t="s">
        <v>47</v>
      </c>
      <c r="B129" s="45">
        <v>68</v>
      </c>
    </row>
    <row r="130" spans="1:2" x14ac:dyDescent="0.25">
      <c r="A130" s="45" t="s">
        <v>32</v>
      </c>
      <c r="B130" s="45">
        <v>56</v>
      </c>
    </row>
    <row r="131" spans="1:2" x14ac:dyDescent="0.25">
      <c r="A131" s="45" t="s">
        <v>131</v>
      </c>
      <c r="B131" s="45">
        <v>78</v>
      </c>
    </row>
    <row r="132" spans="1:2" x14ac:dyDescent="0.25">
      <c r="A132" s="45" t="s">
        <v>48</v>
      </c>
      <c r="B132" s="45">
        <v>71</v>
      </c>
    </row>
    <row r="133" spans="1:2" x14ac:dyDescent="0.25">
      <c r="A133" s="45" t="s">
        <v>49</v>
      </c>
      <c r="B133" s="45">
        <v>71</v>
      </c>
    </row>
    <row r="134" spans="1:2" x14ac:dyDescent="0.25">
      <c r="A134" s="45" t="s">
        <v>130</v>
      </c>
      <c r="B134" s="45">
        <v>77</v>
      </c>
    </row>
    <row r="135" spans="1:2" x14ac:dyDescent="0.25">
      <c r="A135" s="45" t="s">
        <v>78</v>
      </c>
      <c r="B135" s="45">
        <v>14</v>
      </c>
    </row>
    <row r="136" spans="1:2" x14ac:dyDescent="0.25">
      <c r="A136" s="45" t="s">
        <v>12</v>
      </c>
      <c r="B136" s="45">
        <v>92</v>
      </c>
    </row>
    <row r="137" spans="1:2" x14ac:dyDescent="0.25">
      <c r="A137" s="45" t="s">
        <v>129</v>
      </c>
      <c r="B137" s="45">
        <v>76</v>
      </c>
    </row>
    <row r="138" spans="1:2" x14ac:dyDescent="0.25">
      <c r="A138" s="45" t="s">
        <v>100</v>
      </c>
      <c r="B138" s="45">
        <v>34</v>
      </c>
    </row>
    <row r="139" spans="1:2" x14ac:dyDescent="0.25">
      <c r="A139" s="45" t="s">
        <v>63</v>
      </c>
      <c r="B139" s="45">
        <v>91</v>
      </c>
    </row>
    <row r="140" spans="1:2" x14ac:dyDescent="0.25">
      <c r="A140" s="45" t="s">
        <v>62</v>
      </c>
      <c r="B140" s="45">
        <v>91</v>
      </c>
    </row>
  </sheetData>
  <autoFilter ref="A2:B140" xr:uid="{00000000-0009-0000-0000-000008000000}">
    <sortState xmlns:xlrd2="http://schemas.microsoft.com/office/spreadsheetml/2017/richdata2" ref="A2:B140">
      <sortCondition ref="A2:A140"/>
      <sortCondition ref="B2:B140"/>
    </sortState>
  </autoFilter>
  <phoneticPr fontId="2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214"/>
  <sheetViews>
    <sheetView workbookViewId="0"/>
  </sheetViews>
  <sheetFormatPr defaultColWidth="12.5703125" defaultRowHeight="15.75" customHeight="1" x14ac:dyDescent="0.2"/>
  <sheetData>
    <row r="1" spans="1:10" x14ac:dyDescent="0.2">
      <c r="A1" s="15" t="s">
        <v>425</v>
      </c>
      <c r="D1" s="15" t="s">
        <v>426</v>
      </c>
      <c r="G1" s="15" t="s">
        <v>427</v>
      </c>
      <c r="H1" s="15"/>
      <c r="I1" s="15" t="s">
        <v>428</v>
      </c>
      <c r="J1" s="15" t="s">
        <v>429</v>
      </c>
    </row>
    <row r="2" spans="1:10" x14ac:dyDescent="0.2">
      <c r="A2" s="15" t="str">
        <f ca="1">IFERROR(__xludf.DUMMYFUNCTION("ARRAYFORMULA(SPLIT(TRANSPOSE(IFERROR(SPLIT(ARRAYFORMULA(IFERROR(TEXTJOIN(CHAR(10), TRUE, IF('All Combos'!$C$3:$EJ$140='Parent Search'!$F$8, INDEX('All Combos'!$B$3:$B$140 &amp;"",""&amp;INDEX('All Combos'!$C$2:$EJ$2, , ),) ,"""")))), CHAR(10)))),"","",,))"),"企丸王")</f>
        <v>企丸王</v>
      </c>
      <c r="B2" s="15" t="str">
        <f ca="1">IFERROR(__xludf.DUMMYFUNCTION("""COMPUTED_VALUE"""),"邪麒麟")</f>
        <v>邪麒麟</v>
      </c>
      <c r="D2" s="15" t="str">
        <f ca="1">IFERROR(__xludf.DUMMYFUNCTION("unique(filter(ReverseSearchData!A2:B1000,countifs(ReverseSearchData!A2:A1000,ReverseSearchData!B2:B1000,ReverseSearchData!B2:B1000,ReverseSearchData!A2:A1000,row(ReverseSearchData!A2:A1000),""&lt;""&amp;row(ReverseSearchData!A2:A1000))=0))"),"企丸王")</f>
        <v>企丸王</v>
      </c>
      <c r="E2" s="15" t="str">
        <f ca="1">IFERROR(__xludf.DUMMYFUNCTION("""COMPUTED_VALUE"""),"邪麒麟")</f>
        <v>邪麒麟</v>
      </c>
      <c r="G2" s="15" t="str">
        <f ca="1">IFERROR(__xludf.DUMMYFUNCTION("IFERROR(CHOOSECOLS(IFERROR(FILTER(ReverseSearchData!$D$2:$E1000,ReverseSearchData!$D$2:$D1000='Parent Search'!$M$11),),2),)"),"")</f>
        <v/>
      </c>
      <c r="H2" s="15" t="str">
        <f ca="1">IFERROR(__xludf.DUMMYFUNCTION("IFERROR(CHOOSECOLS(IFERROR(FILTER(ReverseSearchData!$D$2:$E1000,ReverseSearchData!$E$2:$E1000='Parent Search'!$M$11),),1))"),"烽歌龍")</f>
        <v>烽歌龍</v>
      </c>
      <c r="I2" s="15" t="str">
        <f ca="1">IFERROR(__xludf.DUMMYFUNCTION("SORT(unique(TOCOL(D2:E1000)),1,TRUE)"),"企丸王")</f>
        <v>企丸王</v>
      </c>
      <c r="J2" s="15" t="e">
        <f t="array" aca="1" ref="J2:J3" ca="1">_xludf.TOCOL(ReverseSearchData!$G$2:$H1000,3)</f>
        <v>#NAME?</v>
      </c>
    </row>
    <row r="3" spans="1:10" x14ac:dyDescent="0.2">
      <c r="A3" s="15" t="str">
        <f ca="1">IFERROR(__xludf.DUMMYFUNCTION("""COMPUTED_VALUE"""),"企丸王")</f>
        <v>企丸王</v>
      </c>
      <c r="B3" s="15" t="str">
        <f ca="1">IFERROR(__xludf.DUMMYFUNCTION("""COMPUTED_VALUE"""),"寒霜獸")</f>
        <v>寒霜獸</v>
      </c>
      <c r="D3" s="15" t="str">
        <f ca="1">IFERROR(__xludf.DUMMYFUNCTION("""COMPUTED_VALUE"""),"企丸王")</f>
        <v>企丸王</v>
      </c>
      <c r="E3" s="15" t="str">
        <f ca="1">IFERROR(__xludf.DUMMYFUNCTION("""COMPUTED_VALUE"""),"寒霜獸")</f>
        <v>寒霜獸</v>
      </c>
      <c r="H3" s="15" t="str">
        <f ca="1">IFERROR(__xludf.DUMMYFUNCTION("""COMPUTED_VALUE"""),"浪刃武士")</f>
        <v>浪刃武士</v>
      </c>
      <c r="I3" s="15" t="str">
        <f ca="1">IFERROR(__xludf.DUMMYFUNCTION("""COMPUTED_VALUE"""),"佩克龍")</f>
        <v>佩克龍</v>
      </c>
      <c r="J3" s="15" t="e">
        <f ca="1"/>
        <v>#NAME?</v>
      </c>
    </row>
    <row r="4" spans="1:10" x14ac:dyDescent="0.2">
      <c r="A4" s="15" t="str">
        <f ca="1">IFERROR(__xludf.DUMMYFUNCTION("""COMPUTED_VALUE"""),"企丸王")</f>
        <v>企丸王</v>
      </c>
      <c r="B4" s="15" t="str">
        <f ca="1">IFERROR(__xludf.DUMMYFUNCTION("""COMPUTED_VALUE"""),"冥鎧蠍")</f>
        <v>冥鎧蠍</v>
      </c>
      <c r="D4" s="15" t="str">
        <f ca="1">IFERROR(__xludf.DUMMYFUNCTION("""COMPUTED_VALUE"""),"企丸王")</f>
        <v>企丸王</v>
      </c>
      <c r="E4" s="15" t="str">
        <f ca="1">IFERROR(__xludf.DUMMYFUNCTION("""COMPUTED_VALUE"""),"冥鎧蠍")</f>
        <v>冥鎧蠍</v>
      </c>
      <c r="I4" s="15" t="str">
        <f ca="1">IFERROR(__xludf.DUMMYFUNCTION("""COMPUTED_VALUE"""),"冥鎧蠍")</f>
        <v>冥鎧蠍</v>
      </c>
    </row>
    <row r="5" spans="1:10" x14ac:dyDescent="0.2">
      <c r="A5" s="15" t="str">
        <f ca="1">IFERROR(__xludf.DUMMYFUNCTION("""COMPUTED_VALUE"""),"企丸王")</f>
        <v>企丸王</v>
      </c>
      <c r="B5" s="15" t="str">
        <f ca="1">IFERROR(__xludf.DUMMYFUNCTION("""COMPUTED_VALUE"""),"百合女王")</f>
        <v>百合女王</v>
      </c>
      <c r="D5" s="15" t="str">
        <f ca="1">IFERROR(__xludf.DUMMYFUNCTION("""COMPUTED_VALUE"""),"企丸王")</f>
        <v>企丸王</v>
      </c>
      <c r="E5" s="15" t="str">
        <f ca="1">IFERROR(__xludf.DUMMYFUNCTION("""COMPUTED_VALUE"""),"百合女王")</f>
        <v>百合女王</v>
      </c>
      <c r="I5" s="15" t="str">
        <f ca="1">IFERROR(__xludf.DUMMYFUNCTION("""COMPUTED_VALUE"""),"冰帝美露帕")</f>
        <v>冰帝美露帕</v>
      </c>
    </row>
    <row r="6" spans="1:10" x14ac:dyDescent="0.2">
      <c r="A6" s="15" t="str">
        <f ca="1">IFERROR(__xludf.DUMMYFUNCTION("""COMPUTED_VALUE"""),"葉胖達")</f>
        <v>葉胖達</v>
      </c>
      <c r="B6" s="15" t="str">
        <f ca="1">IFERROR(__xludf.DUMMYFUNCTION("""COMPUTED_VALUE"""),"女皇蜂")</f>
        <v>女皇蜂</v>
      </c>
      <c r="D6" s="15" t="str">
        <f ca="1">IFERROR(__xludf.DUMMYFUNCTION("""COMPUTED_VALUE"""),"葉胖達")</f>
        <v>葉胖達</v>
      </c>
      <c r="E6" s="15" t="str">
        <f ca="1">IFERROR(__xludf.DUMMYFUNCTION("""COMPUTED_VALUE"""),"女皇蜂")</f>
        <v>女皇蜂</v>
      </c>
      <c r="I6" s="15" t="str">
        <f ca="1">IFERROR(__xludf.DUMMYFUNCTION("""COMPUTED_VALUE"""),"冰棘獸")</f>
        <v>冰棘獸</v>
      </c>
    </row>
    <row r="7" spans="1:10" x14ac:dyDescent="0.2">
      <c r="A7" s="15" t="str">
        <f ca="1">IFERROR(__xludf.DUMMYFUNCTION("""COMPUTED_VALUE"""),"葉胖達")</f>
        <v>葉胖達</v>
      </c>
      <c r="B7" s="15" t="str">
        <f ca="1">IFERROR(__xludf.DUMMYFUNCTION("""COMPUTED_VALUE"""),"熔岩獸")</f>
        <v>熔岩獸</v>
      </c>
      <c r="D7" s="15" t="str">
        <f ca="1">IFERROR(__xludf.DUMMYFUNCTION("""COMPUTED_VALUE"""),"葉胖達")</f>
        <v>葉胖達</v>
      </c>
      <c r="E7" s="15" t="str">
        <f ca="1">IFERROR(__xludf.DUMMYFUNCTION("""COMPUTED_VALUE"""),"熔岩獸")</f>
        <v>熔岩獸</v>
      </c>
      <c r="I7" s="15" t="str">
        <f ca="1">IFERROR(__xludf.DUMMYFUNCTION("""COMPUTED_VALUE"""),"君王美露帕")</f>
        <v>君王美露帕</v>
      </c>
    </row>
    <row r="8" spans="1:10" x14ac:dyDescent="0.2">
      <c r="A8" s="15" t="str">
        <f ca="1">IFERROR(__xludf.DUMMYFUNCTION("""COMPUTED_VALUE"""),"葉胖達")</f>
        <v>葉胖達</v>
      </c>
      <c r="B8" s="15" t="str">
        <f ca="1">IFERROR(__xludf.DUMMYFUNCTION("""COMPUTED_VALUE"""),"鎧格力斯")</f>
        <v>鎧格力斯</v>
      </c>
      <c r="D8" s="15" t="str">
        <f ca="1">IFERROR(__xludf.DUMMYFUNCTION("""COMPUTED_VALUE"""),"葉胖達")</f>
        <v>葉胖達</v>
      </c>
      <c r="E8" s="15" t="str">
        <f ca="1">IFERROR(__xludf.DUMMYFUNCTION("""COMPUTED_VALUE"""),"鎧格力斯")</f>
        <v>鎧格力斯</v>
      </c>
      <c r="I8" s="15" t="str">
        <f ca="1">IFERROR(__xludf.DUMMYFUNCTION("""COMPUTED_VALUE"""),"吹雪狐")</f>
        <v>吹雪狐</v>
      </c>
    </row>
    <row r="9" spans="1:10" x14ac:dyDescent="0.2">
      <c r="A9" s="15" t="str">
        <f ca="1">IFERROR(__xludf.DUMMYFUNCTION("""COMPUTED_VALUE"""),"葉胖達")</f>
        <v>葉胖達</v>
      </c>
      <c r="B9" s="15" t="str">
        <f ca="1">IFERROR(__xludf.DUMMYFUNCTION("""COMPUTED_VALUE"""),"天羽龍")</f>
        <v>天羽龍</v>
      </c>
      <c r="D9" s="15" t="str">
        <f ca="1">IFERROR(__xludf.DUMMYFUNCTION("""COMPUTED_VALUE"""),"葉胖達")</f>
        <v>葉胖達</v>
      </c>
      <c r="E9" s="15" t="str">
        <f ca="1">IFERROR(__xludf.DUMMYFUNCTION("""COMPUTED_VALUE"""),"天羽龍")</f>
        <v>天羽龍</v>
      </c>
      <c r="I9" s="15" t="str">
        <f ca="1">IFERROR(__xludf.DUMMYFUNCTION("""COMPUTED_VALUE"""),"喚冬獸")</f>
        <v>喚冬獸</v>
      </c>
    </row>
    <row r="10" spans="1:10" x14ac:dyDescent="0.2">
      <c r="A10" s="15" t="str">
        <f ca="1">IFERROR(__xludf.DUMMYFUNCTION("""COMPUTED_VALUE"""),"葉胖達")</f>
        <v>葉胖達</v>
      </c>
      <c r="B10" s="15" t="str">
        <f ca="1">IFERROR(__xludf.DUMMYFUNCTION("""COMPUTED_VALUE"""),"騰炎龍")</f>
        <v>騰炎龍</v>
      </c>
      <c r="D10" s="15" t="str">
        <f ca="1">IFERROR(__xludf.DUMMYFUNCTION("""COMPUTED_VALUE"""),"葉胖達")</f>
        <v>葉胖達</v>
      </c>
      <c r="E10" s="15" t="str">
        <f ca="1">IFERROR(__xludf.DUMMYFUNCTION("""COMPUTED_VALUE"""),"騰炎龍")</f>
        <v>騰炎龍</v>
      </c>
      <c r="I10" s="15" t="str">
        <f ca="1">IFERROR(__xludf.DUMMYFUNCTION("""COMPUTED_VALUE"""),"喚夜獸")</f>
        <v>喚夜獸</v>
      </c>
    </row>
    <row r="11" spans="1:10" x14ac:dyDescent="0.2">
      <c r="A11" s="15" t="str">
        <f ca="1">IFERROR(__xludf.DUMMYFUNCTION("""COMPUTED_VALUE"""),"雷胖達")</f>
        <v>雷胖達</v>
      </c>
      <c r="B11" s="15" t="str">
        <f ca="1">IFERROR(__xludf.DUMMYFUNCTION("""COMPUTED_VALUE"""),"火麒麟")</f>
        <v>火麒麟</v>
      </c>
      <c r="D11" s="15" t="str">
        <f ca="1">IFERROR(__xludf.DUMMYFUNCTION("""COMPUTED_VALUE"""),"雷胖達")</f>
        <v>雷胖達</v>
      </c>
      <c r="E11" s="15" t="str">
        <f ca="1">IFERROR(__xludf.DUMMYFUNCTION("""COMPUTED_VALUE"""),"火麒麟")</f>
        <v>火麒麟</v>
      </c>
      <c r="I11" s="15" t="str">
        <f ca="1">IFERROR(__xludf.DUMMYFUNCTION("""COMPUTED_VALUE"""),"天羽龍")</f>
        <v>天羽龍</v>
      </c>
    </row>
    <row r="12" spans="1:10" x14ac:dyDescent="0.2">
      <c r="A12" s="15" t="str">
        <f ca="1">IFERROR(__xludf.DUMMYFUNCTION("""COMPUTED_VALUE"""),"雷胖達")</f>
        <v>雷胖達</v>
      </c>
      <c r="B12" s="15" t="str">
        <f ca="1">IFERROR(__xludf.DUMMYFUNCTION("""COMPUTED_VALUE"""),"燧火鳥")</f>
        <v>燧火鳥</v>
      </c>
      <c r="D12" s="15" t="str">
        <f ca="1">IFERROR(__xludf.DUMMYFUNCTION("""COMPUTED_VALUE"""),"雷胖達")</f>
        <v>雷胖達</v>
      </c>
      <c r="E12" s="15" t="str">
        <f ca="1">IFERROR(__xludf.DUMMYFUNCTION("""COMPUTED_VALUE"""),"燧火鳥")</f>
        <v>燧火鳥</v>
      </c>
      <c r="I12" s="15" t="str">
        <f ca="1">IFERROR(__xludf.DUMMYFUNCTION("""COMPUTED_VALUE"""),"女皇蜂")</f>
        <v>女皇蜂</v>
      </c>
    </row>
    <row r="13" spans="1:10" x14ac:dyDescent="0.2">
      <c r="A13" s="15" t="str">
        <f ca="1">IFERROR(__xludf.DUMMYFUNCTION("""COMPUTED_VALUE"""),"雷胖達")</f>
        <v>雷胖達</v>
      </c>
      <c r="B13" s="15" t="str">
        <f ca="1">IFERROR(__xludf.DUMMYFUNCTION("""COMPUTED_VALUE"""),"荷魯斯")</f>
        <v>荷魯斯</v>
      </c>
      <c r="D13" s="15" t="str">
        <f ca="1">IFERROR(__xludf.DUMMYFUNCTION("""COMPUTED_VALUE"""),"雷胖達")</f>
        <v>雷胖達</v>
      </c>
      <c r="E13" s="15" t="str">
        <f ca="1">IFERROR(__xludf.DUMMYFUNCTION("""COMPUTED_VALUE"""),"荷魯斯")</f>
        <v>荷魯斯</v>
      </c>
      <c r="I13" s="15" t="str">
        <f ca="1">IFERROR(__xludf.DUMMYFUNCTION("""COMPUTED_VALUE"""),"寒霜獸")</f>
        <v>寒霜獸</v>
      </c>
    </row>
    <row r="14" spans="1:10" x14ac:dyDescent="0.2">
      <c r="A14" s="15" t="str">
        <f ca="1">IFERROR(__xludf.DUMMYFUNCTION("""COMPUTED_VALUE"""),"疾風隼")</f>
        <v>疾風隼</v>
      </c>
      <c r="B14" s="15" t="str">
        <f ca="1">IFERROR(__xludf.DUMMYFUNCTION("""COMPUTED_VALUE"""),"女皇蜂")</f>
        <v>女皇蜂</v>
      </c>
      <c r="D14" s="15" t="str">
        <f ca="1">IFERROR(__xludf.DUMMYFUNCTION("""COMPUTED_VALUE"""),"疾風隼")</f>
        <v>疾風隼</v>
      </c>
      <c r="E14" s="15" t="str">
        <f ca="1">IFERROR(__xludf.DUMMYFUNCTION("""COMPUTED_VALUE"""),"女皇蜂")</f>
        <v>女皇蜂</v>
      </c>
      <c r="I14" s="15" t="str">
        <f ca="1">IFERROR(__xludf.DUMMYFUNCTION("""COMPUTED_VALUE"""),"幻悅蝶")</f>
        <v>幻悅蝶</v>
      </c>
    </row>
    <row r="15" spans="1:10" x14ac:dyDescent="0.2">
      <c r="A15" s="15" t="str">
        <f ca="1">IFERROR(__xludf.DUMMYFUNCTION("""COMPUTED_VALUE"""),"疾風隼")</f>
        <v>疾風隼</v>
      </c>
      <c r="B15" s="15" t="str">
        <f ca="1">IFERROR(__xludf.DUMMYFUNCTION("""COMPUTED_VALUE"""),"火麒麟")</f>
        <v>火麒麟</v>
      </c>
      <c r="D15" s="15" t="str">
        <f ca="1">IFERROR(__xludf.DUMMYFUNCTION("""COMPUTED_VALUE"""),"疾風隼")</f>
        <v>疾風隼</v>
      </c>
      <c r="E15" s="15" t="str">
        <f ca="1">IFERROR(__xludf.DUMMYFUNCTION("""COMPUTED_VALUE"""),"火麒麟")</f>
        <v>火麒麟</v>
      </c>
      <c r="I15" s="15" t="str">
        <f ca="1">IFERROR(__xludf.DUMMYFUNCTION("""COMPUTED_VALUE"""),"暗巫貓")</f>
        <v>暗巫貓</v>
      </c>
    </row>
    <row r="16" spans="1:10" x14ac:dyDescent="0.2">
      <c r="A16" s="15" t="str">
        <f ca="1">IFERROR(__xludf.DUMMYFUNCTION("""COMPUTED_VALUE"""),"疾風隼")</f>
        <v>疾風隼</v>
      </c>
      <c r="B16" s="15" t="str">
        <f ca="1">IFERROR(__xludf.DUMMYFUNCTION("""COMPUTED_VALUE"""),"鎧格力斯")</f>
        <v>鎧格力斯</v>
      </c>
      <c r="D16" s="15" t="str">
        <f ca="1">IFERROR(__xludf.DUMMYFUNCTION("""COMPUTED_VALUE"""),"疾風隼")</f>
        <v>疾風隼</v>
      </c>
      <c r="E16" s="15" t="str">
        <f ca="1">IFERROR(__xludf.DUMMYFUNCTION("""COMPUTED_VALUE"""),"鎧格力斯")</f>
        <v>鎧格力斯</v>
      </c>
      <c r="I16" s="15" t="str">
        <f ca="1">IFERROR(__xludf.DUMMYFUNCTION("""COMPUTED_VALUE"""),"暗魔羊")</f>
        <v>暗魔羊</v>
      </c>
    </row>
    <row r="17" spans="1:9" x14ac:dyDescent="0.2">
      <c r="A17" s="15" t="str">
        <f ca="1">IFERROR(__xludf.DUMMYFUNCTION("""COMPUTED_VALUE"""),"疾風隼")</f>
        <v>疾風隼</v>
      </c>
      <c r="B17" s="15" t="str">
        <f ca="1">IFERROR(__xludf.DUMMYFUNCTION("""COMPUTED_VALUE"""),"天羽龍")</f>
        <v>天羽龍</v>
      </c>
      <c r="D17" s="15" t="str">
        <f ca="1">IFERROR(__xludf.DUMMYFUNCTION("""COMPUTED_VALUE"""),"疾風隼")</f>
        <v>疾風隼</v>
      </c>
      <c r="E17" s="15" t="str">
        <f ca="1">IFERROR(__xludf.DUMMYFUNCTION("""COMPUTED_VALUE"""),"天羽龍")</f>
        <v>天羽龍</v>
      </c>
      <c r="I17" s="15" t="str">
        <f ca="1">IFERROR(__xludf.DUMMYFUNCTION("""COMPUTED_VALUE"""),"暴電熊")</f>
        <v>暴電熊</v>
      </c>
    </row>
    <row r="18" spans="1:9" x14ac:dyDescent="0.2">
      <c r="A18" s="15" t="str">
        <f ca="1">IFERROR(__xludf.DUMMYFUNCTION("""COMPUTED_VALUE"""),"炎魔羊")</f>
        <v>炎魔羊</v>
      </c>
      <c r="B18" s="15" t="str">
        <f ca="1">IFERROR(__xludf.DUMMYFUNCTION("""COMPUTED_VALUE"""),"雷冥鳥")</f>
        <v>雷冥鳥</v>
      </c>
      <c r="D18" s="15" t="str">
        <f ca="1">IFERROR(__xludf.DUMMYFUNCTION("""COMPUTED_VALUE"""),"炎魔羊")</f>
        <v>炎魔羊</v>
      </c>
      <c r="E18" s="15" t="str">
        <f ca="1">IFERROR(__xludf.DUMMYFUNCTION("""COMPUTED_VALUE"""),"雷冥鳥")</f>
        <v>雷冥鳥</v>
      </c>
      <c r="I18" s="15" t="str">
        <f ca="1">IFERROR(__xludf.DUMMYFUNCTION("""COMPUTED_VALUE"""),"朱雀")</f>
        <v>朱雀</v>
      </c>
    </row>
    <row r="19" spans="1:9" x14ac:dyDescent="0.2">
      <c r="A19" s="15" t="str">
        <f ca="1">IFERROR(__xludf.DUMMYFUNCTION("""COMPUTED_VALUE"""),"暗魔羊")</f>
        <v>暗魔羊</v>
      </c>
      <c r="B19" s="15" t="str">
        <f ca="1">IFERROR(__xludf.DUMMYFUNCTION("""COMPUTED_VALUE"""),"雷冥鳥")</f>
        <v>雷冥鳥</v>
      </c>
      <c r="D19" s="15" t="str">
        <f ca="1">IFERROR(__xludf.DUMMYFUNCTION("""COMPUTED_VALUE"""),"暗魔羊")</f>
        <v>暗魔羊</v>
      </c>
      <c r="E19" s="15" t="str">
        <f ca="1">IFERROR(__xludf.DUMMYFUNCTION("""COMPUTED_VALUE"""),"雷冥鳥")</f>
        <v>雷冥鳥</v>
      </c>
      <c r="I19" s="15" t="str">
        <f ca="1">IFERROR(__xludf.DUMMYFUNCTION("""COMPUTED_VALUE"""),"森猛獁")</f>
        <v>森猛獁</v>
      </c>
    </row>
    <row r="20" spans="1:9" x14ac:dyDescent="0.2">
      <c r="A20" s="15" t="str">
        <f ca="1">IFERROR(__xludf.DUMMYFUNCTION("""COMPUTED_VALUE"""),"暗魔羊")</f>
        <v>暗魔羊</v>
      </c>
      <c r="B20" s="15" t="str">
        <f ca="1">IFERROR(__xludf.DUMMYFUNCTION("""COMPUTED_VALUE"""),"暴電熊")</f>
        <v>暴電熊</v>
      </c>
      <c r="D20" s="15" t="str">
        <f ca="1">IFERROR(__xludf.DUMMYFUNCTION("""COMPUTED_VALUE"""),"暗魔羊")</f>
        <v>暗魔羊</v>
      </c>
      <c r="E20" s="15" t="str">
        <f ca="1">IFERROR(__xludf.DUMMYFUNCTION("""COMPUTED_VALUE"""),"暴電熊")</f>
        <v>暴電熊</v>
      </c>
      <c r="I20" s="15" t="str">
        <f ca="1">IFERROR(__xludf.DUMMYFUNCTION("""COMPUTED_VALUE"""),"毛老爹")</f>
        <v>毛老爹</v>
      </c>
    </row>
    <row r="21" spans="1:9" x14ac:dyDescent="0.2">
      <c r="A21" s="15" t="str">
        <f ca="1">IFERROR(__xludf.DUMMYFUNCTION("""COMPUTED_VALUE"""),"幻悅蝶")</f>
        <v>幻悅蝶</v>
      </c>
      <c r="B21" s="15" t="str">
        <f ca="1">IFERROR(__xludf.DUMMYFUNCTION("""COMPUTED_VALUE"""),"佩克龍")</f>
        <v>佩克龍</v>
      </c>
      <c r="D21" s="15" t="str">
        <f ca="1">IFERROR(__xludf.DUMMYFUNCTION("""COMPUTED_VALUE"""),"幻悅蝶")</f>
        <v>幻悅蝶</v>
      </c>
      <c r="E21" s="15" t="str">
        <f ca="1">IFERROR(__xludf.DUMMYFUNCTION("""COMPUTED_VALUE"""),"佩克龍")</f>
        <v>佩克龍</v>
      </c>
      <c r="I21" s="15" t="str">
        <f ca="1">IFERROR(__xludf.DUMMYFUNCTION("""COMPUTED_VALUE"""),"水靈龍")</f>
        <v>水靈龍</v>
      </c>
    </row>
    <row r="22" spans="1:9" x14ac:dyDescent="0.2">
      <c r="A22" s="15" t="str">
        <f ca="1">IFERROR(__xludf.DUMMYFUNCTION("""COMPUTED_VALUE"""),"幻悅蝶")</f>
        <v>幻悅蝶</v>
      </c>
      <c r="B22" s="15" t="str">
        <f ca="1">IFERROR(__xludf.DUMMYFUNCTION("""COMPUTED_VALUE"""),"派克龍")</f>
        <v>派克龍</v>
      </c>
      <c r="D22" s="15" t="str">
        <f ca="1">IFERROR(__xludf.DUMMYFUNCTION("""COMPUTED_VALUE"""),"幻悅蝶")</f>
        <v>幻悅蝶</v>
      </c>
      <c r="E22" s="15" t="str">
        <f ca="1">IFERROR(__xludf.DUMMYFUNCTION("""COMPUTED_VALUE"""),"派克龍")</f>
        <v>派克龍</v>
      </c>
      <c r="I22" s="15" t="str">
        <f ca="1">IFERROR(__xludf.DUMMYFUNCTION("""COMPUTED_VALUE"""),"波魯杰克斯")</f>
        <v>波魯杰克斯</v>
      </c>
    </row>
    <row r="23" spans="1:9" x14ac:dyDescent="0.2">
      <c r="A23" s="15" t="str">
        <f ca="1">IFERROR(__xludf.DUMMYFUNCTION("""COMPUTED_VALUE"""),"幻悅蝶")</f>
        <v>幻悅蝶</v>
      </c>
      <c r="B23" s="15" t="str">
        <f ca="1">IFERROR(__xludf.DUMMYFUNCTION("""COMPUTED_VALUE"""),"雪猛獁")</f>
        <v>雪猛獁</v>
      </c>
      <c r="D23" s="15" t="str">
        <f ca="1">IFERROR(__xludf.DUMMYFUNCTION("""COMPUTED_VALUE"""),"幻悅蝶")</f>
        <v>幻悅蝶</v>
      </c>
      <c r="E23" s="15" t="str">
        <f ca="1">IFERROR(__xludf.DUMMYFUNCTION("""COMPUTED_VALUE"""),"雪猛獁")</f>
        <v>雪猛獁</v>
      </c>
      <c r="I23" s="15" t="str">
        <f ca="1">IFERROR(__xludf.DUMMYFUNCTION("""COMPUTED_VALUE"""),"派克龍")</f>
        <v>派克龍</v>
      </c>
    </row>
    <row r="24" spans="1:9" x14ac:dyDescent="0.2">
      <c r="A24" s="15" t="str">
        <f ca="1">IFERROR(__xludf.DUMMYFUNCTION("""COMPUTED_VALUE"""),"幻悅蝶")</f>
        <v>幻悅蝶</v>
      </c>
      <c r="B24" s="15" t="str">
        <f ca="1">IFERROR(__xludf.DUMMYFUNCTION("""COMPUTED_VALUE"""),"冥鎧蠍")</f>
        <v>冥鎧蠍</v>
      </c>
      <c r="D24" s="15" t="str">
        <f ca="1">IFERROR(__xludf.DUMMYFUNCTION("""COMPUTED_VALUE"""),"幻悅蝶")</f>
        <v>幻悅蝶</v>
      </c>
      <c r="E24" s="15" t="str">
        <f ca="1">IFERROR(__xludf.DUMMYFUNCTION("""COMPUTED_VALUE"""),"冥鎧蠍")</f>
        <v>冥鎧蠍</v>
      </c>
      <c r="I24" s="15" t="str">
        <f ca="1">IFERROR(__xludf.DUMMYFUNCTION("""COMPUTED_VALUE"""),"流沙蛇")</f>
        <v>流沙蛇</v>
      </c>
    </row>
    <row r="25" spans="1:9" x14ac:dyDescent="0.2">
      <c r="A25" s="15" t="str">
        <f ca="1">IFERROR(__xludf.DUMMYFUNCTION("""COMPUTED_VALUE"""),"女皇蜂")</f>
        <v>女皇蜂</v>
      </c>
      <c r="B25" s="15" t="str">
        <f ca="1">IFERROR(__xludf.DUMMYFUNCTION("""COMPUTED_VALUE"""),"葉胖達")</f>
        <v>葉胖達</v>
      </c>
      <c r="D25" s="15" t="str">
        <f ca="1">IFERROR(__xludf.DUMMYFUNCTION("""COMPUTED_VALUE"""),"女皇蜂")</f>
        <v>女皇蜂</v>
      </c>
      <c r="E25" s="15" t="str">
        <f ca="1">IFERROR(__xludf.DUMMYFUNCTION("""COMPUTED_VALUE"""),"綢笠蛾")</f>
        <v>綢笠蛾</v>
      </c>
      <c r="I25" s="15" t="str">
        <f ca="1">IFERROR(__xludf.DUMMYFUNCTION("""COMPUTED_VALUE"""),"浪刃武士")</f>
        <v>浪刃武士</v>
      </c>
    </row>
    <row r="26" spans="1:9" x14ac:dyDescent="0.2">
      <c r="A26" s="15" t="str">
        <f ca="1">IFERROR(__xludf.DUMMYFUNCTION("""COMPUTED_VALUE"""),"女皇蜂")</f>
        <v>女皇蜂</v>
      </c>
      <c r="B26" s="15" t="str">
        <f ca="1">IFERROR(__xludf.DUMMYFUNCTION("""COMPUTED_VALUE"""),"疾風隼")</f>
        <v>疾風隼</v>
      </c>
      <c r="D26" s="15" t="str">
        <f ca="1">IFERROR(__xludf.DUMMYFUNCTION("""COMPUTED_VALUE"""),"女皇蜂")</f>
        <v>女皇蜂</v>
      </c>
      <c r="E26" s="15" t="str">
        <f ca="1">IFERROR(__xludf.DUMMYFUNCTION("""COMPUTED_VALUE"""),"冰帝美露帕")</f>
        <v>冰帝美露帕</v>
      </c>
      <c r="I26" s="15" t="str">
        <f ca="1">IFERROR(__xludf.DUMMYFUNCTION("""COMPUTED_VALUE"""),"混沌騎士")</f>
        <v>混沌騎士</v>
      </c>
    </row>
    <row r="27" spans="1:9" x14ac:dyDescent="0.2">
      <c r="A27" s="15" t="str">
        <f ca="1">IFERROR(__xludf.DUMMYFUNCTION("""COMPUTED_VALUE"""),"女皇蜂")</f>
        <v>女皇蜂</v>
      </c>
      <c r="B27" s="15" t="str">
        <f ca="1">IFERROR(__xludf.DUMMYFUNCTION("""COMPUTED_VALUE"""),"綢笠蛾")</f>
        <v>綢笠蛾</v>
      </c>
      <c r="D27" s="15" t="str">
        <f ca="1">IFERROR(__xludf.DUMMYFUNCTION("""COMPUTED_VALUE"""),"笑魘貓")</f>
        <v>笑魘貓</v>
      </c>
      <c r="E27" s="15" t="str">
        <f ca="1">IFERROR(__xludf.DUMMYFUNCTION("""COMPUTED_VALUE"""),"邪麒麟")</f>
        <v>邪麒麟</v>
      </c>
      <c r="I27" s="15" t="str">
        <f ca="1">IFERROR(__xludf.DUMMYFUNCTION("""COMPUTED_VALUE"""),"清雀")</f>
        <v>清雀</v>
      </c>
    </row>
    <row r="28" spans="1:9" x14ac:dyDescent="0.2">
      <c r="A28" s="15" t="str">
        <f ca="1">IFERROR(__xludf.DUMMYFUNCTION("""COMPUTED_VALUE"""),"女皇蜂")</f>
        <v>女皇蜂</v>
      </c>
      <c r="B28" s="15" t="str">
        <f ca="1">IFERROR(__xludf.DUMMYFUNCTION("""COMPUTED_VALUE"""),"冰帝美露帕")</f>
        <v>冰帝美露帕</v>
      </c>
      <c r="D28" s="15" t="str">
        <f ca="1">IFERROR(__xludf.DUMMYFUNCTION("""COMPUTED_VALUE"""),"笑魘貓")</f>
        <v>笑魘貓</v>
      </c>
      <c r="E28" s="15" t="str">
        <f ca="1">IFERROR(__xludf.DUMMYFUNCTION("""COMPUTED_VALUE"""),"派克龍")</f>
        <v>派克龍</v>
      </c>
      <c r="I28" s="15" t="str">
        <f ca="1">IFERROR(__xludf.DUMMYFUNCTION("""COMPUTED_VALUE"""),"滑水蛇")</f>
        <v>滑水蛇</v>
      </c>
    </row>
    <row r="29" spans="1:9" x14ac:dyDescent="0.2">
      <c r="A29" s="15" t="str">
        <f ca="1">IFERROR(__xludf.DUMMYFUNCTION("""COMPUTED_VALUE"""),"笑魘貓")</f>
        <v>笑魘貓</v>
      </c>
      <c r="B29" s="15" t="str">
        <f ca="1">IFERROR(__xludf.DUMMYFUNCTION("""COMPUTED_VALUE"""),"邪麒麟")</f>
        <v>邪麒麟</v>
      </c>
      <c r="D29" s="15" t="str">
        <f ca="1">IFERROR(__xludf.DUMMYFUNCTION("""COMPUTED_VALUE"""),"笑魘貓")</f>
        <v>笑魘貓</v>
      </c>
      <c r="E29" s="15" t="str">
        <f ca="1">IFERROR(__xludf.DUMMYFUNCTION("""COMPUTED_VALUE"""),"冥鎧蠍")</f>
        <v>冥鎧蠍</v>
      </c>
      <c r="I29" s="15" t="str">
        <f ca="1">IFERROR(__xludf.DUMMYFUNCTION("""COMPUTED_VALUE"""),"火麒麟")</f>
        <v>火麒麟</v>
      </c>
    </row>
    <row r="30" spans="1:9" x14ac:dyDescent="0.2">
      <c r="A30" s="15" t="str">
        <f ca="1">IFERROR(__xludf.DUMMYFUNCTION("""COMPUTED_VALUE"""),"笑魘貓")</f>
        <v>笑魘貓</v>
      </c>
      <c r="B30" s="15" t="str">
        <f ca="1">IFERROR(__xludf.DUMMYFUNCTION("""COMPUTED_VALUE"""),"派克龍")</f>
        <v>派克龍</v>
      </c>
      <c r="D30" s="15" t="str">
        <f ca="1">IFERROR(__xludf.DUMMYFUNCTION("""COMPUTED_VALUE"""),"笑魘貓")</f>
        <v>笑魘貓</v>
      </c>
      <c r="E30" s="15" t="str">
        <f ca="1">IFERROR(__xludf.DUMMYFUNCTION("""COMPUTED_VALUE"""),"百合女王")</f>
        <v>百合女王</v>
      </c>
      <c r="I30" s="15" t="str">
        <f ca="1">IFERROR(__xludf.DUMMYFUNCTION("""COMPUTED_VALUE"""),"炎魔羊")</f>
        <v>炎魔羊</v>
      </c>
    </row>
    <row r="31" spans="1:9" x14ac:dyDescent="0.2">
      <c r="A31" s="15" t="str">
        <f ca="1">IFERROR(__xludf.DUMMYFUNCTION("""COMPUTED_VALUE"""),"笑魘貓")</f>
        <v>笑魘貓</v>
      </c>
      <c r="B31" s="15" t="str">
        <f ca="1">IFERROR(__xludf.DUMMYFUNCTION("""COMPUTED_VALUE"""),"冥鎧蠍")</f>
        <v>冥鎧蠍</v>
      </c>
      <c r="D31" s="15" t="str">
        <f ca="1">IFERROR(__xludf.DUMMYFUNCTION("""COMPUTED_VALUE"""),"毛老爹")</f>
        <v>毛老爹</v>
      </c>
      <c r="E31" s="15" t="str">
        <f ca="1">IFERROR(__xludf.DUMMYFUNCTION("""COMPUTED_VALUE"""),"火麒麟")</f>
        <v>火麒麟</v>
      </c>
      <c r="I31" s="15" t="str">
        <f ca="1">IFERROR(__xludf.DUMMYFUNCTION("""COMPUTED_VALUE"""),"烽歌龍")</f>
        <v>烽歌龍</v>
      </c>
    </row>
    <row r="32" spans="1:9" x14ac:dyDescent="0.2">
      <c r="A32" s="15" t="str">
        <f ca="1">IFERROR(__xludf.DUMMYFUNCTION("""COMPUTED_VALUE"""),"笑魘貓")</f>
        <v>笑魘貓</v>
      </c>
      <c r="B32" s="15" t="str">
        <f ca="1">IFERROR(__xludf.DUMMYFUNCTION("""COMPUTED_VALUE"""),"百合女王")</f>
        <v>百合女王</v>
      </c>
      <c r="D32" s="15" t="str">
        <f ca="1">IFERROR(__xludf.DUMMYFUNCTION("""COMPUTED_VALUE"""),"毛老爹")</f>
        <v>毛老爹</v>
      </c>
      <c r="E32" s="15" t="str">
        <f ca="1">IFERROR(__xludf.DUMMYFUNCTION("""COMPUTED_VALUE"""),"鎧格力斯")</f>
        <v>鎧格力斯</v>
      </c>
      <c r="I32" s="15" t="str">
        <f ca="1">IFERROR(__xludf.DUMMYFUNCTION("""COMPUTED_VALUE"""),"焰煌")</f>
        <v>焰煌</v>
      </c>
    </row>
    <row r="33" spans="1:9" x14ac:dyDescent="0.2">
      <c r="A33" s="15" t="str">
        <f ca="1">IFERROR(__xludf.DUMMYFUNCTION("""COMPUTED_VALUE"""),"毛老爹")</f>
        <v>毛老爹</v>
      </c>
      <c r="B33" s="15" t="str">
        <f ca="1">IFERROR(__xludf.DUMMYFUNCTION("""COMPUTED_VALUE"""),"火麒麟")</f>
        <v>火麒麟</v>
      </c>
      <c r="D33" s="15" t="str">
        <f ca="1">IFERROR(__xludf.DUMMYFUNCTION("""COMPUTED_VALUE"""),"毛老爹")</f>
        <v>毛老爹</v>
      </c>
      <c r="E33" s="15" t="str">
        <f ca="1">IFERROR(__xludf.DUMMYFUNCTION("""COMPUTED_VALUE"""),"天羽龍")</f>
        <v>天羽龍</v>
      </c>
      <c r="I33" s="15" t="str">
        <f ca="1">IFERROR(__xludf.DUMMYFUNCTION("""COMPUTED_VALUE"""),"熔岩獸")</f>
        <v>熔岩獸</v>
      </c>
    </row>
    <row r="34" spans="1:9" x14ac:dyDescent="0.2">
      <c r="A34" s="15" t="str">
        <f ca="1">IFERROR(__xludf.DUMMYFUNCTION("""COMPUTED_VALUE"""),"毛老爹")</f>
        <v>毛老爹</v>
      </c>
      <c r="B34" s="15" t="str">
        <f ca="1">IFERROR(__xludf.DUMMYFUNCTION("""COMPUTED_VALUE"""),"鎧格力斯")</f>
        <v>鎧格力斯</v>
      </c>
      <c r="D34" s="15" t="str">
        <f ca="1">IFERROR(__xludf.DUMMYFUNCTION("""COMPUTED_VALUE"""),"毛老爹")</f>
        <v>毛老爹</v>
      </c>
      <c r="E34" s="15" t="str">
        <f ca="1">IFERROR(__xludf.DUMMYFUNCTION("""COMPUTED_VALUE"""),"荷魯斯")</f>
        <v>荷魯斯</v>
      </c>
      <c r="I34" s="15" t="str">
        <f ca="1">IFERROR(__xludf.DUMMYFUNCTION("""COMPUTED_VALUE"""),"燧火鳥")</f>
        <v>燧火鳥</v>
      </c>
    </row>
    <row r="35" spans="1:9" x14ac:dyDescent="0.2">
      <c r="A35" s="15" t="str">
        <f ca="1">IFERROR(__xludf.DUMMYFUNCTION("""COMPUTED_VALUE"""),"毛老爹")</f>
        <v>毛老爹</v>
      </c>
      <c r="B35" s="15" t="str">
        <f ca="1">IFERROR(__xludf.DUMMYFUNCTION("""COMPUTED_VALUE"""),"天羽龍")</f>
        <v>天羽龍</v>
      </c>
      <c r="D35" s="15" t="str">
        <f ca="1">IFERROR(__xludf.DUMMYFUNCTION("""COMPUTED_VALUE"""),"雷角馬")</f>
        <v>雷角馬</v>
      </c>
      <c r="E35" s="15" t="str">
        <f ca="1">IFERROR(__xludf.DUMMYFUNCTION("""COMPUTED_VALUE"""),"聖光騎士")</f>
        <v>聖光騎士</v>
      </c>
      <c r="I35" s="15" t="str">
        <f ca="1">IFERROR(__xludf.DUMMYFUNCTION("""COMPUTED_VALUE"""),"獄焰王")</f>
        <v>獄焰王</v>
      </c>
    </row>
    <row r="36" spans="1:9" x14ac:dyDescent="0.2">
      <c r="A36" s="15" t="str">
        <f ca="1">IFERROR(__xludf.DUMMYFUNCTION("""COMPUTED_VALUE"""),"毛老爹")</f>
        <v>毛老爹</v>
      </c>
      <c r="B36" s="15" t="str">
        <f ca="1">IFERROR(__xludf.DUMMYFUNCTION("""COMPUTED_VALUE"""),"荷魯斯")</f>
        <v>荷魯斯</v>
      </c>
      <c r="D36" s="15" t="str">
        <f ca="1">IFERROR(__xludf.DUMMYFUNCTION("""COMPUTED_VALUE"""),"雷角馬")</f>
        <v>雷角馬</v>
      </c>
      <c r="E36" s="15" t="str">
        <f ca="1">IFERROR(__xludf.DUMMYFUNCTION("""COMPUTED_VALUE"""),"混沌騎士")</f>
        <v>混沌騎士</v>
      </c>
      <c r="I36" s="15" t="str">
        <f ca="1">IFERROR(__xludf.DUMMYFUNCTION("""COMPUTED_VALUE"""),"獄閻王")</f>
        <v>獄閻王</v>
      </c>
    </row>
    <row r="37" spans="1:9" x14ac:dyDescent="0.2">
      <c r="A37" s="15" t="str">
        <f ca="1">IFERROR(__xludf.DUMMYFUNCTION("""COMPUTED_VALUE"""),"雷角馬")</f>
        <v>雷角馬</v>
      </c>
      <c r="B37" s="15" t="str">
        <f ca="1">IFERROR(__xludf.DUMMYFUNCTION("""COMPUTED_VALUE"""),"聖光騎士")</f>
        <v>聖光騎士</v>
      </c>
      <c r="D37" s="15" t="str">
        <f ca="1">IFERROR(__xludf.DUMMYFUNCTION("""COMPUTED_VALUE"""),"雷角馬")</f>
        <v>雷角馬</v>
      </c>
      <c r="E37" s="15" t="str">
        <f ca="1">IFERROR(__xludf.DUMMYFUNCTION("""COMPUTED_VALUE"""),"喚夜獸")</f>
        <v>喚夜獸</v>
      </c>
      <c r="I37" s="15" t="str">
        <f ca="1">IFERROR(__xludf.DUMMYFUNCTION("""COMPUTED_VALUE"""),"異構格里芬")</f>
        <v>異構格里芬</v>
      </c>
    </row>
    <row r="38" spans="1:9" x14ac:dyDescent="0.2">
      <c r="A38" s="15" t="str">
        <f ca="1">IFERROR(__xludf.DUMMYFUNCTION("""COMPUTED_VALUE"""),"雷角馬")</f>
        <v>雷角馬</v>
      </c>
      <c r="B38" s="15" t="str">
        <f ca="1">IFERROR(__xludf.DUMMYFUNCTION("""COMPUTED_VALUE"""),"混沌騎士")</f>
        <v>混沌騎士</v>
      </c>
      <c r="D38" s="15" t="str">
        <f ca="1">IFERROR(__xludf.DUMMYFUNCTION("""COMPUTED_VALUE"""),"雷角馬")</f>
        <v>雷角馬</v>
      </c>
      <c r="E38" s="15" t="str">
        <f ca="1">IFERROR(__xludf.DUMMYFUNCTION("""COMPUTED_VALUE"""),"空渦龍")</f>
        <v>空渦龍</v>
      </c>
      <c r="I38" s="15" t="str">
        <f ca="1">IFERROR(__xludf.DUMMYFUNCTION("""COMPUTED_VALUE"""),"疾風隼")</f>
        <v>疾風隼</v>
      </c>
    </row>
    <row r="39" spans="1:9" x14ac:dyDescent="0.2">
      <c r="A39" s="15" t="str">
        <f ca="1">IFERROR(__xludf.DUMMYFUNCTION("""COMPUTED_VALUE"""),"雷角馬")</f>
        <v>雷角馬</v>
      </c>
      <c r="B39" s="15" t="str">
        <f ca="1">IFERROR(__xludf.DUMMYFUNCTION("""COMPUTED_VALUE"""),"喚夜獸")</f>
        <v>喚夜獸</v>
      </c>
      <c r="D39" s="15" t="str">
        <f ca="1">IFERROR(__xludf.DUMMYFUNCTION("""COMPUTED_VALUE"""),"吹雪狐")</f>
        <v>吹雪狐</v>
      </c>
      <c r="E39" s="15" t="str">
        <f ca="1">IFERROR(__xludf.DUMMYFUNCTION("""COMPUTED_VALUE"""),"焰煌")</f>
        <v>焰煌</v>
      </c>
      <c r="I39" s="15" t="str">
        <f ca="1">IFERROR(__xludf.DUMMYFUNCTION("""COMPUTED_VALUE"""),"白絨雪怪")</f>
        <v>白絨雪怪</v>
      </c>
    </row>
    <row r="40" spans="1:9" x14ac:dyDescent="0.2">
      <c r="A40" s="15" t="str">
        <f ca="1">IFERROR(__xludf.DUMMYFUNCTION("""COMPUTED_VALUE"""),"雷角馬")</f>
        <v>雷角馬</v>
      </c>
      <c r="B40" s="15" t="str">
        <f ca="1">IFERROR(__xludf.DUMMYFUNCTION("""COMPUTED_VALUE"""),"空渦龍")</f>
        <v>空渦龍</v>
      </c>
      <c r="D40" s="15" t="str">
        <f ca="1">IFERROR(__xludf.DUMMYFUNCTION("""COMPUTED_VALUE"""),"邪麒麟")</f>
        <v>邪麒麟</v>
      </c>
      <c r="E40" s="15" t="str">
        <f ca="1">IFERROR(__xludf.DUMMYFUNCTION("""COMPUTED_VALUE"""),"精靈龍")</f>
        <v>精靈龍</v>
      </c>
      <c r="I40" s="15" t="str">
        <f ca="1">IFERROR(__xludf.DUMMYFUNCTION("""COMPUTED_VALUE"""),"百合女王")</f>
        <v>百合女王</v>
      </c>
    </row>
    <row r="41" spans="1:9" x14ac:dyDescent="0.2">
      <c r="A41" s="15" t="str">
        <f ca="1">IFERROR(__xludf.DUMMYFUNCTION("""COMPUTED_VALUE"""),"吹雪狐")</f>
        <v>吹雪狐</v>
      </c>
      <c r="B41" s="15" t="str">
        <f ca="1">IFERROR(__xludf.DUMMYFUNCTION("""COMPUTED_VALUE"""),"焰煌")</f>
        <v>焰煌</v>
      </c>
      <c r="D41" s="15" t="str">
        <f ca="1">IFERROR(__xludf.DUMMYFUNCTION("""COMPUTED_VALUE"""),"邪麒麟")</f>
        <v>邪麒麟</v>
      </c>
      <c r="E41" s="15" t="str">
        <f ca="1">IFERROR(__xludf.DUMMYFUNCTION("""COMPUTED_VALUE"""),"水靈龍")</f>
        <v>水靈龍</v>
      </c>
      <c r="I41" s="15" t="str">
        <f ca="1">IFERROR(__xludf.DUMMYFUNCTION("""COMPUTED_VALUE"""),"碧海龍")</f>
        <v>碧海龍</v>
      </c>
    </row>
    <row r="42" spans="1:9" x14ac:dyDescent="0.2">
      <c r="A42" s="15" t="str">
        <f ca="1">IFERROR(__xludf.DUMMYFUNCTION("""COMPUTED_VALUE"""),"火麒麟")</f>
        <v>火麒麟</v>
      </c>
      <c r="B42" s="15" t="str">
        <f ca="1">IFERROR(__xludf.DUMMYFUNCTION("""COMPUTED_VALUE"""),"雷胖達")</f>
        <v>雷胖達</v>
      </c>
      <c r="D42" s="15" t="str">
        <f ca="1">IFERROR(__xludf.DUMMYFUNCTION("""COMPUTED_VALUE"""),"霹靂犬")</f>
        <v>霹靂犬</v>
      </c>
      <c r="E42" s="15" t="str">
        <f ca="1">IFERROR(__xludf.DUMMYFUNCTION("""COMPUTED_VALUE"""),"焰煌")</f>
        <v>焰煌</v>
      </c>
      <c r="I42" s="15" t="str">
        <f ca="1">IFERROR(__xludf.DUMMYFUNCTION("""COMPUTED_VALUE"""),"空渦龍")</f>
        <v>空渦龍</v>
      </c>
    </row>
    <row r="43" spans="1:9" x14ac:dyDescent="0.2">
      <c r="A43" s="15" t="str">
        <f ca="1">IFERROR(__xludf.DUMMYFUNCTION("""COMPUTED_VALUE"""),"火麒麟")</f>
        <v>火麒麟</v>
      </c>
      <c r="B43" s="15" t="str">
        <f ca="1">IFERROR(__xludf.DUMMYFUNCTION("""COMPUTED_VALUE"""),"疾風隼")</f>
        <v>疾風隼</v>
      </c>
      <c r="D43" s="15" t="str">
        <f ca="1">IFERROR(__xludf.DUMMYFUNCTION("""COMPUTED_VALUE"""),"霹靂犬")</f>
        <v>霹靂犬</v>
      </c>
      <c r="E43" s="15" t="str">
        <f ca="1">IFERROR(__xludf.DUMMYFUNCTION("""COMPUTED_VALUE"""),"清雀")</f>
        <v>清雀</v>
      </c>
      <c r="I43" s="15" t="str">
        <f ca="1">IFERROR(__xludf.DUMMYFUNCTION("""COMPUTED_VALUE"""),"笑魘貓")</f>
        <v>笑魘貓</v>
      </c>
    </row>
    <row r="44" spans="1:9" x14ac:dyDescent="0.2">
      <c r="A44" s="15" t="str">
        <f ca="1">IFERROR(__xludf.DUMMYFUNCTION("""COMPUTED_VALUE"""),"火麒麟")</f>
        <v>火麒麟</v>
      </c>
      <c r="B44" s="15" t="str">
        <f ca="1">IFERROR(__xludf.DUMMYFUNCTION("""COMPUTED_VALUE"""),"毛老爹")</f>
        <v>毛老爹</v>
      </c>
      <c r="D44" s="15" t="str">
        <f ca="1">IFERROR(__xludf.DUMMYFUNCTION("""COMPUTED_VALUE"""),"滑水蛇")</f>
        <v>滑水蛇</v>
      </c>
      <c r="E44" s="15" t="str">
        <f ca="1">IFERROR(__xludf.DUMMYFUNCTION("""COMPUTED_VALUE"""),"迅雷鳥")</f>
        <v>迅雷鳥</v>
      </c>
      <c r="I44" s="15" t="str">
        <f ca="1">IFERROR(__xludf.DUMMYFUNCTION("""COMPUTED_VALUE"""),"精靈龍")</f>
        <v>精靈龍</v>
      </c>
    </row>
    <row r="45" spans="1:9" x14ac:dyDescent="0.2">
      <c r="A45" s="15" t="str">
        <f ca="1">IFERROR(__xludf.DUMMYFUNCTION("""COMPUTED_VALUE"""),"邪麒麟")</f>
        <v>邪麒麟</v>
      </c>
      <c r="B45" s="15" t="str">
        <f ca="1">IFERROR(__xludf.DUMMYFUNCTION("""COMPUTED_VALUE"""),"企丸王")</f>
        <v>企丸王</v>
      </c>
      <c r="D45" s="15" t="str">
        <f ca="1">IFERROR(__xludf.DUMMYFUNCTION("""COMPUTED_VALUE"""),"滑水蛇")</f>
        <v>滑水蛇</v>
      </c>
      <c r="E45" s="15" t="str">
        <f ca="1">IFERROR(__xludf.DUMMYFUNCTION("""COMPUTED_VALUE"""),"雷冥鳥")</f>
        <v>雷冥鳥</v>
      </c>
      <c r="I45" s="15" t="str">
        <f ca="1">IFERROR(__xludf.DUMMYFUNCTION("""COMPUTED_VALUE"""),"綠苔絨怪")</f>
        <v>綠苔絨怪</v>
      </c>
    </row>
    <row r="46" spans="1:9" x14ac:dyDescent="0.2">
      <c r="A46" s="15" t="str">
        <f ca="1">IFERROR(__xludf.DUMMYFUNCTION("""COMPUTED_VALUE"""),"邪麒麟")</f>
        <v>邪麒麟</v>
      </c>
      <c r="B46" s="15" t="str">
        <f ca="1">IFERROR(__xludf.DUMMYFUNCTION("""COMPUTED_VALUE"""),"笑魘貓")</f>
        <v>笑魘貓</v>
      </c>
      <c r="D46" s="15" t="str">
        <f ca="1">IFERROR(__xludf.DUMMYFUNCTION("""COMPUTED_VALUE"""),"滑水蛇")</f>
        <v>滑水蛇</v>
      </c>
      <c r="E46" s="15" t="str">
        <f ca="1">IFERROR(__xludf.DUMMYFUNCTION("""COMPUTED_VALUE"""),"暴電熊")</f>
        <v>暴電熊</v>
      </c>
      <c r="I46" s="15" t="str">
        <f ca="1">IFERROR(__xludf.DUMMYFUNCTION("""COMPUTED_VALUE"""),"綢笠蛾")</f>
        <v>綢笠蛾</v>
      </c>
    </row>
    <row r="47" spans="1:9" x14ac:dyDescent="0.2">
      <c r="A47" s="15" t="str">
        <f ca="1">IFERROR(__xludf.DUMMYFUNCTION("""COMPUTED_VALUE"""),"邪麒麟")</f>
        <v>邪麒麟</v>
      </c>
      <c r="B47" s="15" t="str">
        <f ca="1">IFERROR(__xludf.DUMMYFUNCTION("""COMPUTED_VALUE"""),"精靈龍")</f>
        <v>精靈龍</v>
      </c>
      <c r="D47" s="15" t="str">
        <f ca="1">IFERROR(__xludf.DUMMYFUNCTION("""COMPUTED_VALUE"""),"滑水蛇")</f>
        <v>滑水蛇</v>
      </c>
      <c r="E47" s="15" t="str">
        <f ca="1">IFERROR(__xludf.DUMMYFUNCTION("""COMPUTED_VALUE"""),"黑月女王")</f>
        <v>黑月女王</v>
      </c>
      <c r="I47" s="15" t="str">
        <f ca="1">IFERROR(__xludf.DUMMYFUNCTION("""COMPUTED_VALUE"""),"聖光騎士")</f>
        <v>聖光騎士</v>
      </c>
    </row>
    <row r="48" spans="1:9" x14ac:dyDescent="0.2">
      <c r="A48" s="15" t="str">
        <f ca="1">IFERROR(__xludf.DUMMYFUNCTION("""COMPUTED_VALUE"""),"邪麒麟")</f>
        <v>邪麒麟</v>
      </c>
      <c r="B48" s="15" t="str">
        <f ca="1">IFERROR(__xludf.DUMMYFUNCTION("""COMPUTED_VALUE"""),"水靈龍")</f>
        <v>水靈龍</v>
      </c>
      <c r="D48" s="15" t="str">
        <f ca="1">IFERROR(__xludf.DUMMYFUNCTION("""COMPUTED_VALUE"""),"流沙蛇")</f>
        <v>流沙蛇</v>
      </c>
      <c r="E48" s="15" t="str">
        <f ca="1">IFERROR(__xludf.DUMMYFUNCTION("""COMPUTED_VALUE"""),"迅雷鳥")</f>
        <v>迅雷鳥</v>
      </c>
      <c r="I48" s="15" t="str">
        <f ca="1">IFERROR(__xludf.DUMMYFUNCTION("""COMPUTED_VALUE"""),"荷魯斯")</f>
        <v>荷魯斯</v>
      </c>
    </row>
    <row r="49" spans="1:9" x14ac:dyDescent="0.2">
      <c r="A49" s="15" t="str">
        <f ca="1">IFERROR(__xludf.DUMMYFUNCTION("""COMPUTED_VALUE"""),"霹靂犬")</f>
        <v>霹靂犬</v>
      </c>
      <c r="B49" s="15" t="str">
        <f ca="1">IFERROR(__xludf.DUMMYFUNCTION("""COMPUTED_VALUE"""),"焰煌")</f>
        <v>焰煌</v>
      </c>
      <c r="D49" s="15" t="str">
        <f ca="1">IFERROR(__xludf.DUMMYFUNCTION("""COMPUTED_VALUE"""),"流沙蛇")</f>
        <v>流沙蛇</v>
      </c>
      <c r="E49" s="15" t="str">
        <f ca="1">IFERROR(__xludf.DUMMYFUNCTION("""COMPUTED_VALUE"""),"寒霜獸")</f>
        <v>寒霜獸</v>
      </c>
      <c r="I49" s="15" t="str">
        <f ca="1">IFERROR(__xludf.DUMMYFUNCTION("""COMPUTED_VALUE"""),"葉胖達")</f>
        <v>葉胖達</v>
      </c>
    </row>
    <row r="50" spans="1:9" x14ac:dyDescent="0.2">
      <c r="A50" s="15" t="str">
        <f ca="1">IFERROR(__xludf.DUMMYFUNCTION("""COMPUTED_VALUE"""),"霹靂犬")</f>
        <v>霹靂犬</v>
      </c>
      <c r="B50" s="15" t="str">
        <f ca="1">IFERROR(__xludf.DUMMYFUNCTION("""COMPUTED_VALUE"""),"清雀")</f>
        <v>清雀</v>
      </c>
      <c r="D50" s="15" t="str">
        <f ca="1">IFERROR(__xludf.DUMMYFUNCTION("""COMPUTED_VALUE"""),"流沙蛇")</f>
        <v>流沙蛇</v>
      </c>
      <c r="E50" s="15" t="str">
        <f ca="1">IFERROR(__xludf.DUMMYFUNCTION("""COMPUTED_VALUE"""),"暴電熊")</f>
        <v>暴電熊</v>
      </c>
      <c r="I50" s="15" t="str">
        <f ca="1">IFERROR(__xludf.DUMMYFUNCTION("""COMPUTED_VALUE"""),"覆海龍")</f>
        <v>覆海龍</v>
      </c>
    </row>
    <row r="51" spans="1:9" x14ac:dyDescent="0.2">
      <c r="A51" s="15" t="str">
        <f ca="1">IFERROR(__xludf.DUMMYFUNCTION("""COMPUTED_VALUE"""),"滑水蛇")</f>
        <v>滑水蛇</v>
      </c>
      <c r="B51" s="15" t="str">
        <f ca="1">IFERROR(__xludf.DUMMYFUNCTION("""COMPUTED_VALUE"""),"迅雷鳥")</f>
        <v>迅雷鳥</v>
      </c>
      <c r="D51" s="15" t="str">
        <f ca="1">IFERROR(__xludf.DUMMYFUNCTION("""COMPUTED_VALUE"""),"流沙蛇")</f>
        <v>流沙蛇</v>
      </c>
      <c r="E51" s="15" t="str">
        <f ca="1">IFERROR(__xludf.DUMMYFUNCTION("""COMPUTED_VALUE"""),"黑月女王")</f>
        <v>黑月女王</v>
      </c>
      <c r="I51" s="15" t="str">
        <f ca="1">IFERROR(__xludf.DUMMYFUNCTION("""COMPUTED_VALUE"""),"貓蝠怪")</f>
        <v>貓蝠怪</v>
      </c>
    </row>
    <row r="52" spans="1:9" x14ac:dyDescent="0.2">
      <c r="A52" s="15" t="str">
        <f ca="1">IFERROR(__xludf.DUMMYFUNCTION("""COMPUTED_VALUE"""),"滑水蛇")</f>
        <v>滑水蛇</v>
      </c>
      <c r="B52" s="15" t="str">
        <f ca="1">IFERROR(__xludf.DUMMYFUNCTION("""COMPUTED_VALUE"""),"雷冥鳥")</f>
        <v>雷冥鳥</v>
      </c>
      <c r="D52" s="15" t="str">
        <f ca="1">IFERROR(__xludf.DUMMYFUNCTION("""COMPUTED_VALUE"""),"貓蝠怪")</f>
        <v>貓蝠怪</v>
      </c>
      <c r="E52" s="15" t="str">
        <f ca="1">IFERROR(__xludf.DUMMYFUNCTION("""COMPUTED_VALUE"""),"焰煌")</f>
        <v>焰煌</v>
      </c>
      <c r="I52" s="15" t="str">
        <f ca="1">IFERROR(__xludf.DUMMYFUNCTION("""COMPUTED_VALUE"""),"迅雷鳥")</f>
        <v>迅雷鳥</v>
      </c>
    </row>
    <row r="53" spans="1:9" x14ac:dyDescent="0.2">
      <c r="A53" s="15" t="str">
        <f ca="1">IFERROR(__xludf.DUMMYFUNCTION("""COMPUTED_VALUE"""),"滑水蛇")</f>
        <v>滑水蛇</v>
      </c>
      <c r="B53" s="15" t="str">
        <f ca="1">IFERROR(__xludf.DUMMYFUNCTION("""COMPUTED_VALUE"""),"暴電熊")</f>
        <v>暴電熊</v>
      </c>
      <c r="D53" s="15" t="str">
        <f ca="1">IFERROR(__xludf.DUMMYFUNCTION("""COMPUTED_VALUE"""),"貓蝠怪")</f>
        <v>貓蝠怪</v>
      </c>
      <c r="E53" s="15" t="str">
        <f ca="1">IFERROR(__xludf.DUMMYFUNCTION("""COMPUTED_VALUE"""),"清雀")</f>
        <v>清雀</v>
      </c>
      <c r="I53" s="15" t="str">
        <f ca="1">IFERROR(__xludf.DUMMYFUNCTION("""COMPUTED_VALUE"""),"邪麒麟")</f>
        <v>邪麒麟</v>
      </c>
    </row>
    <row r="54" spans="1:9" x14ac:dyDescent="0.2">
      <c r="A54" s="15" t="str">
        <f ca="1">IFERROR(__xludf.DUMMYFUNCTION("""COMPUTED_VALUE"""),"滑水蛇")</f>
        <v>滑水蛇</v>
      </c>
      <c r="B54" s="15" t="str">
        <f ca="1">IFERROR(__xludf.DUMMYFUNCTION("""COMPUTED_VALUE"""),"黑月女王")</f>
        <v>黑月女王</v>
      </c>
      <c r="D54" s="15" t="str">
        <f ca="1">IFERROR(__xludf.DUMMYFUNCTION("""COMPUTED_VALUE"""),"烽歌龍")</f>
        <v>烽歌龍</v>
      </c>
      <c r="E54" s="15" t="str">
        <f ca="1">IFERROR(__xludf.DUMMYFUNCTION("""COMPUTED_VALUE"""),"喚冬獸")</f>
        <v>喚冬獸</v>
      </c>
      <c r="I54" s="15" t="str">
        <f ca="1">IFERROR(__xludf.DUMMYFUNCTION("""COMPUTED_VALUE"""),"鎧格力斯")</f>
        <v>鎧格力斯</v>
      </c>
    </row>
    <row r="55" spans="1:9" x14ac:dyDescent="0.2">
      <c r="A55" s="15" t="str">
        <f ca="1">IFERROR(__xludf.DUMMYFUNCTION("""COMPUTED_VALUE"""),"流沙蛇")</f>
        <v>流沙蛇</v>
      </c>
      <c r="B55" s="15" t="str">
        <f ca="1">IFERROR(__xludf.DUMMYFUNCTION("""COMPUTED_VALUE"""),"迅雷鳥")</f>
        <v>迅雷鳥</v>
      </c>
      <c r="D55" s="15" t="str">
        <f ca="1">IFERROR(__xludf.DUMMYFUNCTION("""COMPUTED_VALUE"""),"烽歌龍")</f>
        <v>烽歌龍</v>
      </c>
      <c r="E55" s="15" t="str">
        <f ca="1">IFERROR(__xludf.DUMMYFUNCTION("""COMPUTED_VALUE"""),"喚夜獸")</f>
        <v>喚夜獸</v>
      </c>
      <c r="I55" s="15" t="str">
        <f ca="1">IFERROR(__xludf.DUMMYFUNCTION("""COMPUTED_VALUE"""),"阿努比斯")</f>
        <v>阿努比斯</v>
      </c>
    </row>
    <row r="56" spans="1:9" x14ac:dyDescent="0.2">
      <c r="A56" s="15" t="str">
        <f ca="1">IFERROR(__xludf.DUMMYFUNCTION("""COMPUTED_VALUE"""),"流沙蛇")</f>
        <v>流沙蛇</v>
      </c>
      <c r="B56" s="15" t="str">
        <f ca="1">IFERROR(__xludf.DUMMYFUNCTION("""COMPUTED_VALUE"""),"寒霜獸")</f>
        <v>寒霜獸</v>
      </c>
      <c r="D56" s="15" t="str">
        <f ca="1">IFERROR(__xludf.DUMMYFUNCTION("""COMPUTED_VALUE"""),"烽歌龍")</f>
        <v>烽歌龍</v>
      </c>
      <c r="E56" s="15" t="str">
        <f ca="1">IFERROR(__xludf.DUMMYFUNCTION("""COMPUTED_VALUE"""),"空渦龍")</f>
        <v>空渦龍</v>
      </c>
      <c r="I56" s="15" t="str">
        <f ca="1">IFERROR(__xludf.DUMMYFUNCTION("""COMPUTED_VALUE"""),"雪猛獁")</f>
        <v>雪猛獁</v>
      </c>
    </row>
    <row r="57" spans="1:9" x14ac:dyDescent="0.2">
      <c r="A57" s="15" t="str">
        <f ca="1">IFERROR(__xludf.DUMMYFUNCTION("""COMPUTED_VALUE"""),"流沙蛇")</f>
        <v>流沙蛇</v>
      </c>
      <c r="B57" s="15" t="str">
        <f ca="1">IFERROR(__xludf.DUMMYFUNCTION("""COMPUTED_VALUE"""),"暴電熊")</f>
        <v>暴電熊</v>
      </c>
      <c r="D57" s="15" t="str">
        <f ca="1">IFERROR(__xludf.DUMMYFUNCTION("""COMPUTED_VALUE"""),"霜歌龍")</f>
        <v>霜歌龍</v>
      </c>
      <c r="E57" s="15" t="str">
        <f ca="1">IFERROR(__xludf.DUMMYFUNCTION("""COMPUTED_VALUE"""),"冰棘獸")</f>
        <v>冰棘獸</v>
      </c>
      <c r="I57" s="15" t="str">
        <f ca="1">IFERROR(__xludf.DUMMYFUNCTION("""COMPUTED_VALUE"""),"雷冥鳥")</f>
        <v>雷冥鳥</v>
      </c>
    </row>
    <row r="58" spans="1:9" x14ac:dyDescent="0.2">
      <c r="A58" s="15" t="str">
        <f ca="1">IFERROR(__xludf.DUMMYFUNCTION("""COMPUTED_VALUE"""),"流沙蛇")</f>
        <v>流沙蛇</v>
      </c>
      <c r="B58" s="15" t="str">
        <f ca="1">IFERROR(__xludf.DUMMYFUNCTION("""COMPUTED_VALUE"""),"黑月女王")</f>
        <v>黑月女王</v>
      </c>
      <c r="D58" s="15" t="str">
        <f ca="1">IFERROR(__xludf.DUMMYFUNCTION("""COMPUTED_VALUE"""),"霜歌龍")</f>
        <v>霜歌龍</v>
      </c>
      <c r="E58" s="15" t="str">
        <f ca="1">IFERROR(__xludf.DUMMYFUNCTION("""COMPUTED_VALUE"""),"魔淵龍")</f>
        <v>魔淵龍</v>
      </c>
      <c r="I58" s="15" t="str">
        <f ca="1">IFERROR(__xludf.DUMMYFUNCTION("""COMPUTED_VALUE"""),"雷胖達")</f>
        <v>雷胖達</v>
      </c>
    </row>
    <row r="59" spans="1:9" x14ac:dyDescent="0.2">
      <c r="A59" s="15" t="str">
        <f ca="1">IFERROR(__xludf.DUMMYFUNCTION("""COMPUTED_VALUE"""),"貓蝠怪")</f>
        <v>貓蝠怪</v>
      </c>
      <c r="B59" s="15" t="str">
        <f ca="1">IFERROR(__xludf.DUMMYFUNCTION("""COMPUTED_VALUE"""),"焰煌")</f>
        <v>焰煌</v>
      </c>
      <c r="D59" s="15" t="str">
        <f ca="1">IFERROR(__xludf.DUMMYFUNCTION("""COMPUTED_VALUE"""),"霜歌龍")</f>
        <v>霜歌龍</v>
      </c>
      <c r="E59" s="15" t="str">
        <f ca="1">IFERROR(__xludf.DUMMYFUNCTION("""COMPUTED_VALUE"""),"波魯杰克斯")</f>
        <v>波魯杰克斯</v>
      </c>
      <c r="I59" s="15" t="str">
        <f ca="1">IFERROR(__xludf.DUMMYFUNCTION("""COMPUTED_VALUE"""),"雷角馬")</f>
        <v>雷角馬</v>
      </c>
    </row>
    <row r="60" spans="1:9" x14ac:dyDescent="0.2">
      <c r="A60" s="15" t="str">
        <f ca="1">IFERROR(__xludf.DUMMYFUNCTION("""COMPUTED_VALUE"""),"貓蝠怪")</f>
        <v>貓蝠怪</v>
      </c>
      <c r="B60" s="15" t="str">
        <f ca="1">IFERROR(__xludf.DUMMYFUNCTION("""COMPUTED_VALUE"""),"清雀")</f>
        <v>清雀</v>
      </c>
      <c r="D60" s="15" t="str">
        <f ca="1">IFERROR(__xludf.DUMMYFUNCTION("""COMPUTED_VALUE"""),"浪刃武士")</f>
        <v>浪刃武士</v>
      </c>
      <c r="E60" s="15" t="str">
        <f ca="1">IFERROR(__xludf.DUMMYFUNCTION("""COMPUTED_VALUE"""),"冰棘獸")</f>
        <v>冰棘獸</v>
      </c>
      <c r="I60" s="15" t="str">
        <f ca="1">IFERROR(__xludf.DUMMYFUNCTION("""COMPUTED_VALUE"""),"霜歌龍")</f>
        <v>霜歌龍</v>
      </c>
    </row>
    <row r="61" spans="1:9" x14ac:dyDescent="0.2">
      <c r="A61" s="15" t="str">
        <f ca="1">IFERROR(__xludf.DUMMYFUNCTION("""COMPUTED_VALUE"""),"烽歌龍")</f>
        <v>烽歌龍</v>
      </c>
      <c r="B61" s="15" t="str">
        <f ca="1">IFERROR(__xludf.DUMMYFUNCTION("""COMPUTED_VALUE"""),"喚冬獸")</f>
        <v>喚冬獸</v>
      </c>
      <c r="D61" s="15" t="str">
        <f ca="1">IFERROR(__xludf.DUMMYFUNCTION("""COMPUTED_VALUE"""),"浪刃武士")</f>
        <v>浪刃武士</v>
      </c>
      <c r="E61" s="15" t="str">
        <f ca="1">IFERROR(__xludf.DUMMYFUNCTION("""COMPUTED_VALUE"""),"波魯杰克斯")</f>
        <v>波魯杰克斯</v>
      </c>
      <c r="I61" s="15" t="str">
        <f ca="1">IFERROR(__xludf.DUMMYFUNCTION("""COMPUTED_VALUE"""),"霹靂犬")</f>
        <v>霹靂犬</v>
      </c>
    </row>
    <row r="62" spans="1:9" x14ac:dyDescent="0.2">
      <c r="A62" s="15" t="str">
        <f ca="1">IFERROR(__xludf.DUMMYFUNCTION("""COMPUTED_VALUE"""),"烽歌龍")</f>
        <v>烽歌龍</v>
      </c>
      <c r="B62" s="15" t="str">
        <f ca="1">IFERROR(__xludf.DUMMYFUNCTION("""COMPUTED_VALUE"""),"喚夜獸")</f>
        <v>喚夜獸</v>
      </c>
      <c r="D62" s="15" t="str">
        <f ca="1">IFERROR(__xludf.DUMMYFUNCTION("""COMPUTED_VALUE"""),"浪刃武士")</f>
        <v>浪刃武士</v>
      </c>
      <c r="E62" s="15" t="str">
        <f ca="1">IFERROR(__xludf.DUMMYFUNCTION("""COMPUTED_VALUE"""),"喚冬獸")</f>
        <v>喚冬獸</v>
      </c>
      <c r="I62" s="15" t="str">
        <f ca="1">IFERROR(__xludf.DUMMYFUNCTION("""COMPUTED_VALUE"""),"騰炎龍")</f>
        <v>騰炎龍</v>
      </c>
    </row>
    <row r="63" spans="1:9" x14ac:dyDescent="0.2">
      <c r="A63" s="15" t="str">
        <f ca="1">IFERROR(__xludf.DUMMYFUNCTION("""COMPUTED_VALUE"""),"烽歌龍")</f>
        <v>烽歌龍</v>
      </c>
      <c r="B63" s="15" t="str">
        <f ca="1">IFERROR(__xludf.DUMMYFUNCTION("""COMPUTED_VALUE"""),"空渦龍")</f>
        <v>空渦龍</v>
      </c>
      <c r="D63" s="15" t="str">
        <f ca="1">IFERROR(__xludf.DUMMYFUNCTION("""COMPUTED_VALUE"""),"迅雷鳥")</f>
        <v>迅雷鳥</v>
      </c>
      <c r="E63" s="15" t="str">
        <f ca="1">IFERROR(__xludf.DUMMYFUNCTION("""COMPUTED_VALUE"""),"精靈龍")</f>
        <v>精靈龍</v>
      </c>
      <c r="I63" s="15" t="str">
        <f ca="1">IFERROR(__xludf.DUMMYFUNCTION("""COMPUTED_VALUE"""),"魔淵龍")</f>
        <v>魔淵龍</v>
      </c>
    </row>
    <row r="64" spans="1:9" x14ac:dyDescent="0.2">
      <c r="A64" s="15" t="str">
        <f ca="1">IFERROR(__xludf.DUMMYFUNCTION("""COMPUTED_VALUE"""),"霜歌龍")</f>
        <v>霜歌龍</v>
      </c>
      <c r="B64" s="15" t="str">
        <f ca="1">IFERROR(__xludf.DUMMYFUNCTION("""COMPUTED_VALUE"""),"冰棘獸")</f>
        <v>冰棘獸</v>
      </c>
      <c r="D64" s="15" t="str">
        <f ca="1">IFERROR(__xludf.DUMMYFUNCTION("""COMPUTED_VALUE"""),"迅雷鳥")</f>
        <v>迅雷鳥</v>
      </c>
      <c r="E64" s="15" t="str">
        <f ca="1">IFERROR(__xludf.DUMMYFUNCTION("""COMPUTED_VALUE"""),"水靈龍")</f>
        <v>水靈龍</v>
      </c>
      <c r="I64" s="15" t="str">
        <f ca="1">IFERROR(__xludf.DUMMYFUNCTION("""COMPUTED_VALUE"""),"黑月女王")</f>
        <v>黑月女王</v>
      </c>
    </row>
    <row r="65" spans="1:9" x14ac:dyDescent="0.2">
      <c r="A65" s="15" t="str">
        <f ca="1">IFERROR(__xludf.DUMMYFUNCTION("""COMPUTED_VALUE"""),"霜歌龍")</f>
        <v>霜歌龍</v>
      </c>
      <c r="B65" s="15" t="str">
        <f ca="1">IFERROR(__xludf.DUMMYFUNCTION("""COMPUTED_VALUE"""),"魔淵龍")</f>
        <v>魔淵龍</v>
      </c>
      <c r="D65" s="15" t="str">
        <f ca="1">IFERROR(__xludf.DUMMYFUNCTION("""COMPUTED_VALUE"""),"燧火鳥")</f>
        <v>燧火鳥</v>
      </c>
      <c r="E65" s="15" t="str">
        <f ca="1">IFERROR(__xludf.DUMMYFUNCTION("""COMPUTED_VALUE"""),"燧火鳥")</f>
        <v>燧火鳥</v>
      </c>
      <c r="I65" s="15"/>
    </row>
    <row r="66" spans="1:9" x14ac:dyDescent="0.2">
      <c r="A66" s="15" t="str">
        <f ca="1">IFERROR(__xludf.DUMMYFUNCTION("""COMPUTED_VALUE"""),"霜歌龍")</f>
        <v>霜歌龍</v>
      </c>
      <c r="B66" s="15" t="str">
        <f ca="1">IFERROR(__xludf.DUMMYFUNCTION("""COMPUTED_VALUE"""),"波魯杰克斯")</f>
        <v>波魯杰克斯</v>
      </c>
      <c r="D66" s="15" t="str">
        <f ca="1">IFERROR(__xludf.DUMMYFUNCTION("""COMPUTED_VALUE"""),"燧火鳥")</f>
        <v>燧火鳥</v>
      </c>
      <c r="E66" s="15" t="str">
        <f ca="1">IFERROR(__xludf.DUMMYFUNCTION("""COMPUTED_VALUE"""),"荷魯斯")</f>
        <v>荷魯斯</v>
      </c>
    </row>
    <row r="67" spans="1:9" x14ac:dyDescent="0.2">
      <c r="A67" s="15" t="str">
        <f ca="1">IFERROR(__xludf.DUMMYFUNCTION("""COMPUTED_VALUE"""),"浪刃武士")</f>
        <v>浪刃武士</v>
      </c>
      <c r="B67" s="15" t="str">
        <f ca="1">IFERROR(__xludf.DUMMYFUNCTION("""COMPUTED_VALUE"""),"冰棘獸")</f>
        <v>冰棘獸</v>
      </c>
      <c r="D67" s="15" t="str">
        <f ca="1">IFERROR(__xludf.DUMMYFUNCTION("""COMPUTED_VALUE"""),"暗巫貓")</f>
        <v>暗巫貓</v>
      </c>
      <c r="E67" s="15" t="str">
        <f ca="1">IFERROR(__xludf.DUMMYFUNCTION("""COMPUTED_VALUE"""),"朱雀")</f>
        <v>朱雀</v>
      </c>
    </row>
    <row r="68" spans="1:9" x14ac:dyDescent="0.2">
      <c r="A68" s="15" t="str">
        <f ca="1">IFERROR(__xludf.DUMMYFUNCTION("""COMPUTED_VALUE"""),"浪刃武士")</f>
        <v>浪刃武士</v>
      </c>
      <c r="B68" s="15" t="str">
        <f ca="1">IFERROR(__xludf.DUMMYFUNCTION("""COMPUTED_VALUE"""),"波魯杰克斯")</f>
        <v>波魯杰克斯</v>
      </c>
      <c r="D68" s="15" t="str">
        <f ca="1">IFERROR(__xludf.DUMMYFUNCTION("""COMPUTED_VALUE"""),"暗巫貓")</f>
        <v>暗巫貓</v>
      </c>
      <c r="E68" s="15" t="str">
        <f ca="1">IFERROR(__xludf.DUMMYFUNCTION("""COMPUTED_VALUE"""),"異構格里芬")</f>
        <v>異構格里芬</v>
      </c>
    </row>
    <row r="69" spans="1:9" x14ac:dyDescent="0.2">
      <c r="A69" s="15" t="str">
        <f ca="1">IFERROR(__xludf.DUMMYFUNCTION("""COMPUTED_VALUE"""),"浪刃武士")</f>
        <v>浪刃武士</v>
      </c>
      <c r="B69" s="15" t="str">
        <f ca="1">IFERROR(__xludf.DUMMYFUNCTION("""COMPUTED_VALUE"""),"喚冬獸")</f>
        <v>喚冬獸</v>
      </c>
      <c r="D69" s="15" t="str">
        <f ca="1">IFERROR(__xludf.DUMMYFUNCTION("""COMPUTED_VALUE"""),"暗巫貓")</f>
        <v>暗巫貓</v>
      </c>
      <c r="E69" s="15" t="str">
        <f ca="1">IFERROR(__xludf.DUMMYFUNCTION("""COMPUTED_VALUE"""),"聖光騎士")</f>
        <v>聖光騎士</v>
      </c>
    </row>
    <row r="70" spans="1:9" x14ac:dyDescent="0.2">
      <c r="A70" s="15" t="str">
        <f ca="1">IFERROR(__xludf.DUMMYFUNCTION("""COMPUTED_VALUE"""),"迅雷鳥")</f>
        <v>迅雷鳥</v>
      </c>
      <c r="B70" s="15" t="str">
        <f ca="1">IFERROR(__xludf.DUMMYFUNCTION("""COMPUTED_VALUE"""),"滑水蛇")</f>
        <v>滑水蛇</v>
      </c>
      <c r="D70" s="15" t="str">
        <f ca="1">IFERROR(__xludf.DUMMYFUNCTION("""COMPUTED_VALUE"""),"暗巫貓")</f>
        <v>暗巫貓</v>
      </c>
      <c r="E70" s="15" t="str">
        <f ca="1">IFERROR(__xludf.DUMMYFUNCTION("""COMPUTED_VALUE"""),"混沌騎士")</f>
        <v>混沌騎士</v>
      </c>
    </row>
    <row r="71" spans="1:9" x14ac:dyDescent="0.2">
      <c r="A71" s="15" t="str">
        <f ca="1">IFERROR(__xludf.DUMMYFUNCTION("""COMPUTED_VALUE"""),"迅雷鳥")</f>
        <v>迅雷鳥</v>
      </c>
      <c r="B71" s="15" t="str">
        <f ca="1">IFERROR(__xludf.DUMMYFUNCTION("""COMPUTED_VALUE"""),"流沙蛇")</f>
        <v>流沙蛇</v>
      </c>
      <c r="D71" s="15" t="str">
        <f ca="1">IFERROR(__xludf.DUMMYFUNCTION("""COMPUTED_VALUE"""),"綢笠蛾")</f>
        <v>綢笠蛾</v>
      </c>
      <c r="E71" s="15" t="str">
        <f ca="1">IFERROR(__xludf.DUMMYFUNCTION("""COMPUTED_VALUE"""),"熔岩獸")</f>
        <v>熔岩獸</v>
      </c>
    </row>
    <row r="72" spans="1:9" x14ac:dyDescent="0.2">
      <c r="A72" s="15" t="str">
        <f ca="1">IFERROR(__xludf.DUMMYFUNCTION("""COMPUTED_VALUE"""),"迅雷鳥")</f>
        <v>迅雷鳥</v>
      </c>
      <c r="B72" s="15" t="str">
        <f ca="1">IFERROR(__xludf.DUMMYFUNCTION("""COMPUTED_VALUE"""),"精靈龍")</f>
        <v>精靈龍</v>
      </c>
      <c r="D72" s="15" t="str">
        <f ca="1">IFERROR(__xludf.DUMMYFUNCTION("""COMPUTED_VALUE"""),"綢笠蛾")</f>
        <v>綢笠蛾</v>
      </c>
      <c r="E72" s="15" t="str">
        <f ca="1">IFERROR(__xludf.DUMMYFUNCTION("""COMPUTED_VALUE"""),"森猛獁")</f>
        <v>森猛獁</v>
      </c>
    </row>
    <row r="73" spans="1:9" x14ac:dyDescent="0.2">
      <c r="A73" s="15" t="str">
        <f ca="1">IFERROR(__xludf.DUMMYFUNCTION("""COMPUTED_VALUE"""),"迅雷鳥")</f>
        <v>迅雷鳥</v>
      </c>
      <c r="B73" s="15" t="str">
        <f ca="1">IFERROR(__xludf.DUMMYFUNCTION("""COMPUTED_VALUE"""),"水靈龍")</f>
        <v>水靈龍</v>
      </c>
      <c r="D73" s="15" t="str">
        <f ca="1">IFERROR(__xludf.DUMMYFUNCTION("""COMPUTED_VALUE"""),"綢笠蛾")</f>
        <v>綢笠蛾</v>
      </c>
      <c r="E73" s="15" t="str">
        <f ca="1">IFERROR(__xludf.DUMMYFUNCTION("""COMPUTED_VALUE"""),"覆海龍")</f>
        <v>覆海龍</v>
      </c>
    </row>
    <row r="74" spans="1:9" x14ac:dyDescent="0.2">
      <c r="A74" s="15" t="str">
        <f ca="1">IFERROR(__xludf.DUMMYFUNCTION("""COMPUTED_VALUE"""),"燧火鳥")</f>
        <v>燧火鳥</v>
      </c>
      <c r="B74" s="15" t="str">
        <f ca="1">IFERROR(__xludf.DUMMYFUNCTION("""COMPUTED_VALUE"""),"雷胖達")</f>
        <v>雷胖達</v>
      </c>
      <c r="D74" s="15" t="str">
        <f ca="1">IFERROR(__xludf.DUMMYFUNCTION("""COMPUTED_VALUE"""),"綢笠蛾")</f>
        <v>綢笠蛾</v>
      </c>
      <c r="E74" s="15" t="str">
        <f ca="1">IFERROR(__xludf.DUMMYFUNCTION("""COMPUTED_VALUE"""),"騰炎龍")</f>
        <v>騰炎龍</v>
      </c>
    </row>
    <row r="75" spans="1:9" x14ac:dyDescent="0.2">
      <c r="A75" s="15" t="str">
        <f ca="1">IFERROR(__xludf.DUMMYFUNCTION("""COMPUTED_VALUE"""),"燧火鳥")</f>
        <v>燧火鳥</v>
      </c>
      <c r="B75" s="15" t="str">
        <f ca="1">IFERROR(__xludf.DUMMYFUNCTION("""COMPUTED_VALUE"""),"燧火鳥")</f>
        <v>燧火鳥</v>
      </c>
      <c r="D75" s="15" t="str">
        <f ca="1">IFERROR(__xludf.DUMMYFUNCTION("""COMPUTED_VALUE"""),"精靈龍")</f>
        <v>精靈龍</v>
      </c>
      <c r="E75" s="15" t="str">
        <f ca="1">IFERROR(__xludf.DUMMYFUNCTION("""COMPUTED_VALUE"""),"寒霜獸")</f>
        <v>寒霜獸</v>
      </c>
    </row>
    <row r="76" spans="1:9" x14ac:dyDescent="0.2">
      <c r="A76" s="15" t="str">
        <f ca="1">IFERROR(__xludf.DUMMYFUNCTION("""COMPUTED_VALUE"""),"燧火鳥")</f>
        <v>燧火鳥</v>
      </c>
      <c r="B76" s="15" t="str">
        <f ca="1">IFERROR(__xludf.DUMMYFUNCTION("""COMPUTED_VALUE"""),"荷魯斯")</f>
        <v>荷魯斯</v>
      </c>
      <c r="D76" s="15" t="str">
        <f ca="1">IFERROR(__xludf.DUMMYFUNCTION("""COMPUTED_VALUE"""),"精靈龍")</f>
        <v>精靈龍</v>
      </c>
      <c r="E76" s="15" t="str">
        <f ca="1">IFERROR(__xludf.DUMMYFUNCTION("""COMPUTED_VALUE"""),"黑月女王")</f>
        <v>黑月女王</v>
      </c>
    </row>
    <row r="77" spans="1:9" x14ac:dyDescent="0.2">
      <c r="A77" s="15" t="str">
        <f ca="1">IFERROR(__xludf.DUMMYFUNCTION("""COMPUTED_VALUE"""),"暗巫貓")</f>
        <v>暗巫貓</v>
      </c>
      <c r="B77" s="15" t="str">
        <f ca="1">IFERROR(__xludf.DUMMYFUNCTION("""COMPUTED_VALUE"""),"朱雀")</f>
        <v>朱雀</v>
      </c>
      <c r="D77" s="15" t="str">
        <f ca="1">IFERROR(__xludf.DUMMYFUNCTION("""COMPUTED_VALUE"""),"水靈龍")</f>
        <v>水靈龍</v>
      </c>
      <c r="E77" s="15" t="str">
        <f ca="1">IFERROR(__xludf.DUMMYFUNCTION("""COMPUTED_VALUE"""),"寒霜獸")</f>
        <v>寒霜獸</v>
      </c>
    </row>
    <row r="78" spans="1:9" x14ac:dyDescent="0.2">
      <c r="A78" s="15" t="str">
        <f ca="1">IFERROR(__xludf.DUMMYFUNCTION("""COMPUTED_VALUE"""),"暗巫貓")</f>
        <v>暗巫貓</v>
      </c>
      <c r="B78" s="15" t="str">
        <f ca="1">IFERROR(__xludf.DUMMYFUNCTION("""COMPUTED_VALUE"""),"異構格里芬")</f>
        <v>異構格里芬</v>
      </c>
      <c r="D78" s="15" t="str">
        <f ca="1">IFERROR(__xludf.DUMMYFUNCTION("""COMPUTED_VALUE"""),"水靈龍")</f>
        <v>水靈龍</v>
      </c>
      <c r="E78" s="15" t="str">
        <f ca="1">IFERROR(__xludf.DUMMYFUNCTION("""COMPUTED_VALUE"""),"百合女王")</f>
        <v>百合女王</v>
      </c>
    </row>
    <row r="79" spans="1:9" x14ac:dyDescent="0.2">
      <c r="A79" s="15" t="str">
        <f ca="1">IFERROR(__xludf.DUMMYFUNCTION("""COMPUTED_VALUE"""),"暗巫貓")</f>
        <v>暗巫貓</v>
      </c>
      <c r="B79" s="15" t="str">
        <f ca="1">IFERROR(__xludf.DUMMYFUNCTION("""COMPUTED_VALUE"""),"聖光騎士")</f>
        <v>聖光騎士</v>
      </c>
      <c r="D79" s="15" t="str">
        <f ca="1">IFERROR(__xludf.DUMMYFUNCTION("""COMPUTED_VALUE"""),"碧海龍")</f>
        <v>碧海龍</v>
      </c>
      <c r="E79" s="15" t="str">
        <f ca="1">IFERROR(__xludf.DUMMYFUNCTION("""COMPUTED_VALUE"""),"佩克龍")</f>
        <v>佩克龍</v>
      </c>
    </row>
    <row r="80" spans="1:9" x14ac:dyDescent="0.2">
      <c r="A80" s="15" t="str">
        <f ca="1">IFERROR(__xludf.DUMMYFUNCTION("""COMPUTED_VALUE"""),"暗巫貓")</f>
        <v>暗巫貓</v>
      </c>
      <c r="B80" s="15" t="str">
        <f ca="1">IFERROR(__xludf.DUMMYFUNCTION("""COMPUTED_VALUE"""),"混沌騎士")</f>
        <v>混沌騎士</v>
      </c>
      <c r="D80" s="15" t="str">
        <f ca="1">IFERROR(__xludf.DUMMYFUNCTION("""COMPUTED_VALUE"""),"碧海龍")</f>
        <v>碧海龍</v>
      </c>
      <c r="E80" s="15" t="str">
        <f ca="1">IFERROR(__xludf.DUMMYFUNCTION("""COMPUTED_VALUE"""),"派克龍")</f>
        <v>派克龍</v>
      </c>
    </row>
    <row r="81" spans="1:5" x14ac:dyDescent="0.2">
      <c r="A81" s="15" t="str">
        <f ca="1">IFERROR(__xludf.DUMMYFUNCTION("""COMPUTED_VALUE"""),"綢笠蛾")</f>
        <v>綢笠蛾</v>
      </c>
      <c r="B81" s="15" t="str">
        <f ca="1">IFERROR(__xludf.DUMMYFUNCTION("""COMPUTED_VALUE"""),"女皇蜂")</f>
        <v>女皇蜂</v>
      </c>
      <c r="D81" s="15" t="str">
        <f ca="1">IFERROR(__xludf.DUMMYFUNCTION("""COMPUTED_VALUE"""),"碧海龍")</f>
        <v>碧海龍</v>
      </c>
      <c r="E81" s="15" t="str">
        <f ca="1">IFERROR(__xludf.DUMMYFUNCTION("""COMPUTED_VALUE"""),"冥鎧蠍")</f>
        <v>冥鎧蠍</v>
      </c>
    </row>
    <row r="82" spans="1:5" x14ac:dyDescent="0.2">
      <c r="A82" s="15" t="str">
        <f ca="1">IFERROR(__xludf.DUMMYFUNCTION("""COMPUTED_VALUE"""),"綢笠蛾")</f>
        <v>綢笠蛾</v>
      </c>
      <c r="B82" s="15" t="str">
        <f ca="1">IFERROR(__xludf.DUMMYFUNCTION("""COMPUTED_VALUE"""),"熔岩獸")</f>
        <v>熔岩獸</v>
      </c>
      <c r="D82" s="15" t="str">
        <f ca="1">IFERROR(__xludf.DUMMYFUNCTION("""COMPUTED_VALUE"""),"碧海龍")</f>
        <v>碧海龍</v>
      </c>
      <c r="E82" s="15" t="str">
        <f ca="1">IFERROR(__xludf.DUMMYFUNCTION("""COMPUTED_VALUE"""),"百合女王")</f>
        <v>百合女王</v>
      </c>
    </row>
    <row r="83" spans="1:5" x14ac:dyDescent="0.2">
      <c r="A83" s="15" t="str">
        <f ca="1">IFERROR(__xludf.DUMMYFUNCTION("""COMPUTED_VALUE"""),"綢笠蛾")</f>
        <v>綢笠蛾</v>
      </c>
      <c r="B83" s="15" t="str">
        <f ca="1">IFERROR(__xludf.DUMMYFUNCTION("""COMPUTED_VALUE"""),"森猛獁")</f>
        <v>森猛獁</v>
      </c>
      <c r="D83" s="15" t="str">
        <f ca="1">IFERROR(__xludf.DUMMYFUNCTION("""COMPUTED_VALUE"""),"獄焰王")</f>
        <v>獄焰王</v>
      </c>
      <c r="E83" s="15" t="str">
        <f ca="1">IFERROR(__xludf.DUMMYFUNCTION("""COMPUTED_VALUE"""),"朱雀")</f>
        <v>朱雀</v>
      </c>
    </row>
    <row r="84" spans="1:5" x14ac:dyDescent="0.2">
      <c r="A84" s="15" t="str">
        <f ca="1">IFERROR(__xludf.DUMMYFUNCTION("""COMPUTED_VALUE"""),"綢笠蛾")</f>
        <v>綢笠蛾</v>
      </c>
      <c r="B84" s="15" t="str">
        <f ca="1">IFERROR(__xludf.DUMMYFUNCTION("""COMPUTED_VALUE"""),"覆海龍")</f>
        <v>覆海龍</v>
      </c>
      <c r="D84" s="15" t="str">
        <f ca="1">IFERROR(__xludf.DUMMYFUNCTION("""COMPUTED_VALUE"""),"獄焰王")</f>
        <v>獄焰王</v>
      </c>
      <c r="E84" s="15" t="str">
        <f ca="1">IFERROR(__xludf.DUMMYFUNCTION("""COMPUTED_VALUE"""),"異構格里芬")</f>
        <v>異構格里芬</v>
      </c>
    </row>
    <row r="85" spans="1:5" x14ac:dyDescent="0.2">
      <c r="A85" s="15" t="str">
        <f ca="1">IFERROR(__xludf.DUMMYFUNCTION("""COMPUTED_VALUE"""),"綢笠蛾")</f>
        <v>綢笠蛾</v>
      </c>
      <c r="B85" s="15" t="str">
        <f ca="1">IFERROR(__xludf.DUMMYFUNCTION("""COMPUTED_VALUE"""),"騰炎龍")</f>
        <v>騰炎龍</v>
      </c>
      <c r="D85" s="15" t="str">
        <f ca="1">IFERROR(__xludf.DUMMYFUNCTION("""COMPUTED_VALUE"""),"獄焰王")</f>
        <v>獄焰王</v>
      </c>
      <c r="E85" s="15" t="str">
        <f ca="1">IFERROR(__xludf.DUMMYFUNCTION("""COMPUTED_VALUE"""),"混沌騎士")</f>
        <v>混沌騎士</v>
      </c>
    </row>
    <row r="86" spans="1:5" x14ac:dyDescent="0.2">
      <c r="A86" s="15" t="str">
        <f ca="1">IFERROR(__xludf.DUMMYFUNCTION("""COMPUTED_VALUE"""),"精靈龍")</f>
        <v>精靈龍</v>
      </c>
      <c r="B86" s="15" t="str">
        <f ca="1">IFERROR(__xludf.DUMMYFUNCTION("""COMPUTED_VALUE"""),"邪麒麟")</f>
        <v>邪麒麟</v>
      </c>
      <c r="D86" s="15" t="str">
        <f ca="1">IFERROR(__xludf.DUMMYFUNCTION("""COMPUTED_VALUE"""),"獄閻王")</f>
        <v>獄閻王</v>
      </c>
      <c r="E86" s="15" t="str">
        <f ca="1">IFERROR(__xludf.DUMMYFUNCTION("""COMPUTED_VALUE"""),"聖光騎士")</f>
        <v>聖光騎士</v>
      </c>
    </row>
    <row r="87" spans="1:5" x14ac:dyDescent="0.2">
      <c r="A87" s="15" t="str">
        <f ca="1">IFERROR(__xludf.DUMMYFUNCTION("""COMPUTED_VALUE"""),"精靈龍")</f>
        <v>精靈龍</v>
      </c>
      <c r="B87" s="15" t="str">
        <f ca="1">IFERROR(__xludf.DUMMYFUNCTION("""COMPUTED_VALUE"""),"迅雷鳥")</f>
        <v>迅雷鳥</v>
      </c>
      <c r="D87" s="15" t="str">
        <f ca="1">IFERROR(__xludf.DUMMYFUNCTION("""COMPUTED_VALUE"""),"獄閻王")</f>
        <v>獄閻王</v>
      </c>
      <c r="E87" s="15" t="str">
        <f ca="1">IFERROR(__xludf.DUMMYFUNCTION("""COMPUTED_VALUE"""),"喚夜獸")</f>
        <v>喚夜獸</v>
      </c>
    </row>
    <row r="88" spans="1:5" x14ac:dyDescent="0.2">
      <c r="A88" s="15" t="str">
        <f ca="1">IFERROR(__xludf.DUMMYFUNCTION("""COMPUTED_VALUE"""),"精靈龍")</f>
        <v>精靈龍</v>
      </c>
      <c r="B88" s="15" t="str">
        <f ca="1">IFERROR(__xludf.DUMMYFUNCTION("""COMPUTED_VALUE"""),"寒霜獸")</f>
        <v>寒霜獸</v>
      </c>
      <c r="D88" s="15" t="str">
        <f ca="1">IFERROR(__xludf.DUMMYFUNCTION("""COMPUTED_VALUE"""),"獄閻王")</f>
        <v>獄閻王</v>
      </c>
      <c r="E88" s="15" t="str">
        <f ca="1">IFERROR(__xludf.DUMMYFUNCTION("""COMPUTED_VALUE"""),"空渦龍")</f>
        <v>空渦龍</v>
      </c>
    </row>
    <row r="89" spans="1:5" x14ac:dyDescent="0.2">
      <c r="A89" s="15" t="str">
        <f ca="1">IFERROR(__xludf.DUMMYFUNCTION("""COMPUTED_VALUE"""),"精靈龍")</f>
        <v>精靈龍</v>
      </c>
      <c r="B89" s="15" t="str">
        <f ca="1">IFERROR(__xludf.DUMMYFUNCTION("""COMPUTED_VALUE"""),"黑月女王")</f>
        <v>黑月女王</v>
      </c>
      <c r="D89" s="15" t="str">
        <f ca="1">IFERROR(__xludf.DUMMYFUNCTION("""COMPUTED_VALUE"""),"佩克龍")</f>
        <v>佩克龍</v>
      </c>
      <c r="E89" s="15" t="str">
        <f ca="1">IFERROR(__xludf.DUMMYFUNCTION("""COMPUTED_VALUE"""),"君王美露帕")</f>
        <v>君王美露帕</v>
      </c>
    </row>
    <row r="90" spans="1:5" x14ac:dyDescent="0.2">
      <c r="A90" s="15" t="str">
        <f ca="1">IFERROR(__xludf.DUMMYFUNCTION("""COMPUTED_VALUE"""),"水靈龍")</f>
        <v>水靈龍</v>
      </c>
      <c r="B90" s="15" t="str">
        <f ca="1">IFERROR(__xludf.DUMMYFUNCTION("""COMPUTED_VALUE"""),"邪麒麟")</f>
        <v>邪麒麟</v>
      </c>
      <c r="D90" s="15" t="str">
        <f ca="1">IFERROR(__xludf.DUMMYFUNCTION("""COMPUTED_VALUE"""),"佩克龍")</f>
        <v>佩克龍</v>
      </c>
      <c r="E90" s="15" t="str">
        <f ca="1">IFERROR(__xludf.DUMMYFUNCTION("""COMPUTED_VALUE"""),"綠苔絨怪")</f>
        <v>綠苔絨怪</v>
      </c>
    </row>
    <row r="91" spans="1:5" x14ac:dyDescent="0.2">
      <c r="A91" s="15" t="str">
        <f ca="1">IFERROR(__xludf.DUMMYFUNCTION("""COMPUTED_VALUE"""),"水靈龍")</f>
        <v>水靈龍</v>
      </c>
      <c r="B91" s="15" t="str">
        <f ca="1">IFERROR(__xludf.DUMMYFUNCTION("""COMPUTED_VALUE"""),"迅雷鳥")</f>
        <v>迅雷鳥</v>
      </c>
      <c r="D91" s="15" t="str">
        <f ca="1">IFERROR(__xludf.DUMMYFUNCTION("""COMPUTED_VALUE"""),"派克龍")</f>
        <v>派克龍</v>
      </c>
      <c r="E91" s="15" t="str">
        <f ca="1">IFERROR(__xludf.DUMMYFUNCTION("""COMPUTED_VALUE"""),"綠苔絨怪")</f>
        <v>綠苔絨怪</v>
      </c>
    </row>
    <row r="92" spans="1:5" x14ac:dyDescent="0.2">
      <c r="A92" s="15" t="str">
        <f ca="1">IFERROR(__xludf.DUMMYFUNCTION("""COMPUTED_VALUE"""),"水靈龍")</f>
        <v>水靈龍</v>
      </c>
      <c r="B92" s="15" t="str">
        <f ca="1">IFERROR(__xludf.DUMMYFUNCTION("""COMPUTED_VALUE"""),"寒霜獸")</f>
        <v>寒霜獸</v>
      </c>
      <c r="D92" s="15" t="str">
        <f ca="1">IFERROR(__xludf.DUMMYFUNCTION("""COMPUTED_VALUE"""),"熔岩獸")</f>
        <v>熔岩獸</v>
      </c>
      <c r="E92" s="15" t="str">
        <f ca="1">IFERROR(__xludf.DUMMYFUNCTION("""COMPUTED_VALUE"""),"冰帝美露帕")</f>
        <v>冰帝美露帕</v>
      </c>
    </row>
    <row r="93" spans="1:5" x14ac:dyDescent="0.2">
      <c r="A93" s="15" t="str">
        <f ca="1">IFERROR(__xludf.DUMMYFUNCTION("""COMPUTED_VALUE"""),"水靈龍")</f>
        <v>水靈龍</v>
      </c>
      <c r="B93" s="15" t="str">
        <f ca="1">IFERROR(__xludf.DUMMYFUNCTION("""COMPUTED_VALUE"""),"百合女王")</f>
        <v>百合女王</v>
      </c>
      <c r="D93" s="15" t="str">
        <f ca="1">IFERROR(__xludf.DUMMYFUNCTION("""COMPUTED_VALUE"""),"熔岩獸")</f>
        <v>熔岩獸</v>
      </c>
      <c r="E93" s="15" t="str">
        <f ca="1">IFERROR(__xludf.DUMMYFUNCTION("""COMPUTED_VALUE"""),"白絨雪怪")</f>
        <v>白絨雪怪</v>
      </c>
    </row>
    <row r="94" spans="1:5" x14ac:dyDescent="0.2">
      <c r="A94" s="15" t="str">
        <f ca="1">IFERROR(__xludf.DUMMYFUNCTION("""COMPUTED_VALUE"""),"碧海龍")</f>
        <v>碧海龍</v>
      </c>
      <c r="B94" s="15" t="str">
        <f ca="1">IFERROR(__xludf.DUMMYFUNCTION("""COMPUTED_VALUE"""),"佩克龍")</f>
        <v>佩克龍</v>
      </c>
      <c r="D94" s="15" t="str">
        <f ca="1">IFERROR(__xludf.DUMMYFUNCTION("""COMPUTED_VALUE"""),"君王美露帕")</f>
        <v>君王美露帕</v>
      </c>
      <c r="E94" s="15" t="str">
        <f ca="1">IFERROR(__xludf.DUMMYFUNCTION("""COMPUTED_VALUE"""),"森猛獁")</f>
        <v>森猛獁</v>
      </c>
    </row>
    <row r="95" spans="1:5" x14ac:dyDescent="0.2">
      <c r="A95" s="15" t="str">
        <f ca="1">IFERROR(__xludf.DUMMYFUNCTION("""COMPUTED_VALUE"""),"碧海龍")</f>
        <v>碧海龍</v>
      </c>
      <c r="B95" s="15" t="str">
        <f ca="1">IFERROR(__xludf.DUMMYFUNCTION("""COMPUTED_VALUE"""),"派克龍")</f>
        <v>派克龍</v>
      </c>
      <c r="D95" s="15" t="str">
        <f ca="1">IFERROR(__xludf.DUMMYFUNCTION("""COMPUTED_VALUE"""),"君王美露帕")</f>
        <v>君王美露帕</v>
      </c>
      <c r="E95" s="15" t="str">
        <f ca="1">IFERROR(__xludf.DUMMYFUNCTION("""COMPUTED_VALUE"""),"雪猛獁")</f>
        <v>雪猛獁</v>
      </c>
    </row>
    <row r="96" spans="1:5" x14ac:dyDescent="0.2">
      <c r="A96" s="15" t="str">
        <f ca="1">IFERROR(__xludf.DUMMYFUNCTION("""COMPUTED_VALUE"""),"碧海龍")</f>
        <v>碧海龍</v>
      </c>
      <c r="B96" s="15" t="str">
        <f ca="1">IFERROR(__xludf.DUMMYFUNCTION("""COMPUTED_VALUE"""),"冥鎧蠍")</f>
        <v>冥鎧蠍</v>
      </c>
      <c r="D96" s="15" t="str">
        <f ca="1">IFERROR(__xludf.DUMMYFUNCTION("""COMPUTED_VALUE"""),"君王美露帕")</f>
        <v>君王美露帕</v>
      </c>
      <c r="E96" s="15" t="str">
        <f ca="1">IFERROR(__xludf.DUMMYFUNCTION("""COMPUTED_VALUE"""),"覆海龍")</f>
        <v>覆海龍</v>
      </c>
    </row>
    <row r="97" spans="1:5" x14ac:dyDescent="0.2">
      <c r="A97" s="15" t="str">
        <f ca="1">IFERROR(__xludf.DUMMYFUNCTION("""COMPUTED_VALUE"""),"碧海龍")</f>
        <v>碧海龍</v>
      </c>
      <c r="B97" s="15" t="str">
        <f ca="1">IFERROR(__xludf.DUMMYFUNCTION("""COMPUTED_VALUE"""),"百合女王")</f>
        <v>百合女王</v>
      </c>
      <c r="D97" s="15" t="str">
        <f ca="1">IFERROR(__xludf.DUMMYFUNCTION("""COMPUTED_VALUE"""),"君王美露帕")</f>
        <v>君王美露帕</v>
      </c>
      <c r="E97" s="15" t="str">
        <f ca="1">IFERROR(__xludf.DUMMYFUNCTION("""COMPUTED_VALUE"""),"騰炎龍")</f>
        <v>騰炎龍</v>
      </c>
    </row>
    <row r="98" spans="1:5" x14ac:dyDescent="0.2">
      <c r="A98" s="15" t="str">
        <f ca="1">IFERROR(__xludf.DUMMYFUNCTION("""COMPUTED_VALUE"""),"冰棘獸")</f>
        <v>冰棘獸</v>
      </c>
      <c r="B98" s="15" t="str">
        <f ca="1">IFERROR(__xludf.DUMMYFUNCTION("""COMPUTED_VALUE"""),"霜歌龍")</f>
        <v>霜歌龍</v>
      </c>
      <c r="D98" s="15" t="str">
        <f ca="1">IFERROR(__xludf.DUMMYFUNCTION("""COMPUTED_VALUE"""),"冰帝美露帕")</f>
        <v>冰帝美露帕</v>
      </c>
      <c r="E98" s="15" t="str">
        <f ca="1">IFERROR(__xludf.DUMMYFUNCTION("""COMPUTED_VALUE"""),"鎧格力斯")</f>
        <v>鎧格力斯</v>
      </c>
    </row>
    <row r="99" spans="1:5" x14ac:dyDescent="0.2">
      <c r="A99" s="15" t="str">
        <f ca="1">IFERROR(__xludf.DUMMYFUNCTION("""COMPUTED_VALUE"""),"冰棘獸")</f>
        <v>冰棘獸</v>
      </c>
      <c r="B99" s="15" t="str">
        <f ca="1">IFERROR(__xludf.DUMMYFUNCTION("""COMPUTED_VALUE"""),"浪刃武士")</f>
        <v>浪刃武士</v>
      </c>
      <c r="D99" s="15" t="str">
        <f ca="1">IFERROR(__xludf.DUMMYFUNCTION("""COMPUTED_VALUE"""),"冰帝美露帕")</f>
        <v>冰帝美露帕</v>
      </c>
      <c r="E99" s="15" t="str">
        <f ca="1">IFERROR(__xludf.DUMMYFUNCTION("""COMPUTED_VALUE"""),"覆海龍")</f>
        <v>覆海龍</v>
      </c>
    </row>
    <row r="100" spans="1:5" x14ac:dyDescent="0.2">
      <c r="A100" s="15" t="str">
        <f ca="1">IFERROR(__xludf.DUMMYFUNCTION("""COMPUTED_VALUE"""),"獄焰王")</f>
        <v>獄焰王</v>
      </c>
      <c r="B100" s="15" t="str">
        <f ca="1">IFERROR(__xludf.DUMMYFUNCTION("""COMPUTED_VALUE"""),"朱雀")</f>
        <v>朱雀</v>
      </c>
      <c r="D100" s="15" t="str">
        <f ca="1">IFERROR(__xludf.DUMMYFUNCTION("""COMPUTED_VALUE"""),"冰帝美露帕")</f>
        <v>冰帝美露帕</v>
      </c>
      <c r="E100" s="15" t="str">
        <f ca="1">IFERROR(__xludf.DUMMYFUNCTION("""COMPUTED_VALUE"""),"騰炎龍")</f>
        <v>騰炎龍</v>
      </c>
    </row>
    <row r="101" spans="1:5" x14ac:dyDescent="0.2">
      <c r="A101" s="15" t="str">
        <f ca="1">IFERROR(__xludf.DUMMYFUNCTION("""COMPUTED_VALUE"""),"獄焰王")</f>
        <v>獄焰王</v>
      </c>
      <c r="B101" s="15" t="str">
        <f ca="1">IFERROR(__xludf.DUMMYFUNCTION("""COMPUTED_VALUE"""),"異構格里芬")</f>
        <v>異構格里芬</v>
      </c>
      <c r="D101" s="15" t="str">
        <f ca="1">IFERROR(__xludf.DUMMYFUNCTION("""COMPUTED_VALUE"""),"森猛獁")</f>
        <v>森猛獁</v>
      </c>
      <c r="E101" s="15" t="str">
        <f ca="1">IFERROR(__xludf.DUMMYFUNCTION("""COMPUTED_VALUE"""),"綠苔絨怪")</f>
        <v>綠苔絨怪</v>
      </c>
    </row>
    <row r="102" spans="1:5" x14ac:dyDescent="0.2">
      <c r="A102" s="15" t="str">
        <f ca="1">IFERROR(__xludf.DUMMYFUNCTION("""COMPUTED_VALUE"""),"獄焰王")</f>
        <v>獄焰王</v>
      </c>
      <c r="B102" s="15" t="str">
        <f ca="1">IFERROR(__xludf.DUMMYFUNCTION("""COMPUTED_VALUE"""),"混沌騎士")</f>
        <v>混沌騎士</v>
      </c>
      <c r="D102" s="15" t="str">
        <f ca="1">IFERROR(__xludf.DUMMYFUNCTION("""COMPUTED_VALUE"""),"雪猛獁")</f>
        <v>雪猛獁</v>
      </c>
      <c r="E102" s="15" t="str">
        <f ca="1">IFERROR(__xludf.DUMMYFUNCTION("""COMPUTED_VALUE"""),"白絨雪怪")</f>
        <v>白絨雪怪</v>
      </c>
    </row>
    <row r="103" spans="1:5" x14ac:dyDescent="0.2">
      <c r="A103" s="15" t="str">
        <f ca="1">IFERROR(__xludf.DUMMYFUNCTION("""COMPUTED_VALUE"""),"獄閻王")</f>
        <v>獄閻王</v>
      </c>
      <c r="B103" s="15" t="str">
        <f ca="1">IFERROR(__xludf.DUMMYFUNCTION("""COMPUTED_VALUE"""),"聖光騎士")</f>
        <v>聖光騎士</v>
      </c>
      <c r="D103" s="15" t="str">
        <f ca="1">IFERROR(__xludf.DUMMYFUNCTION("""COMPUTED_VALUE"""),"雪猛獁")</f>
        <v>雪猛獁</v>
      </c>
      <c r="E103" s="15" t="str">
        <f ca="1">IFERROR(__xludf.DUMMYFUNCTION("""COMPUTED_VALUE"""),"綠苔絨怪")</f>
        <v>綠苔絨怪</v>
      </c>
    </row>
    <row r="104" spans="1:5" x14ac:dyDescent="0.2">
      <c r="A104" s="15" t="str">
        <f ca="1">IFERROR(__xludf.DUMMYFUNCTION("""COMPUTED_VALUE"""),"獄閻王")</f>
        <v>獄閻王</v>
      </c>
      <c r="B104" s="15" t="str">
        <f ca="1">IFERROR(__xludf.DUMMYFUNCTION("""COMPUTED_VALUE"""),"喚夜獸")</f>
        <v>喚夜獸</v>
      </c>
      <c r="D104" s="15" t="str">
        <f ca="1">IFERROR(__xludf.DUMMYFUNCTION("""COMPUTED_VALUE"""),"白絨雪怪")</f>
        <v>白絨雪怪</v>
      </c>
      <c r="E104" s="15" t="str">
        <f ca="1">IFERROR(__xludf.DUMMYFUNCTION("""COMPUTED_VALUE"""),"覆海龍")</f>
        <v>覆海龍</v>
      </c>
    </row>
    <row r="105" spans="1:5" x14ac:dyDescent="0.2">
      <c r="A105" s="15" t="str">
        <f ca="1">IFERROR(__xludf.DUMMYFUNCTION("""COMPUTED_VALUE"""),"獄閻王")</f>
        <v>獄閻王</v>
      </c>
      <c r="B105" s="15" t="str">
        <f ca="1">IFERROR(__xludf.DUMMYFUNCTION("""COMPUTED_VALUE"""),"空渦龍")</f>
        <v>空渦龍</v>
      </c>
      <c r="D105" s="15" t="str">
        <f ca="1">IFERROR(__xludf.DUMMYFUNCTION("""COMPUTED_VALUE"""),"白絨雪怪")</f>
        <v>白絨雪怪</v>
      </c>
      <c r="E105" s="15" t="str">
        <f ca="1">IFERROR(__xludf.DUMMYFUNCTION("""COMPUTED_VALUE"""),"騰炎龍")</f>
        <v>騰炎龍</v>
      </c>
    </row>
    <row r="106" spans="1:5" x14ac:dyDescent="0.2">
      <c r="A106" s="15" t="str">
        <f ca="1">IFERROR(__xludf.DUMMYFUNCTION("""COMPUTED_VALUE"""),"佩克龍")</f>
        <v>佩克龍</v>
      </c>
      <c r="B106" s="15" t="str">
        <f ca="1">IFERROR(__xludf.DUMMYFUNCTION("""COMPUTED_VALUE"""),"幻悅蝶")</f>
        <v>幻悅蝶</v>
      </c>
      <c r="D106" s="15" t="str">
        <f ca="1">IFERROR(__xludf.DUMMYFUNCTION("""COMPUTED_VALUE"""),"雷冥鳥")</f>
        <v>雷冥鳥</v>
      </c>
      <c r="E106" s="15" t="str">
        <f ca="1">IFERROR(__xludf.DUMMYFUNCTION("""COMPUTED_VALUE"""),"阿努比斯")</f>
        <v>阿努比斯</v>
      </c>
    </row>
    <row r="107" spans="1:5" x14ac:dyDescent="0.2">
      <c r="A107" s="15" t="str">
        <f ca="1">IFERROR(__xludf.DUMMYFUNCTION("""COMPUTED_VALUE"""),"佩克龍")</f>
        <v>佩克龍</v>
      </c>
      <c r="B107" s="15" t="str">
        <f ca="1">IFERROR(__xludf.DUMMYFUNCTION("""COMPUTED_VALUE"""),"碧海龍")</f>
        <v>碧海龍</v>
      </c>
      <c r="D107" s="15" t="str">
        <f ca="1">IFERROR(__xludf.DUMMYFUNCTION("""COMPUTED_VALUE"""),"阿努比斯")</f>
        <v>阿努比斯</v>
      </c>
      <c r="E107" s="15" t="str">
        <f ca="1">IFERROR(__xludf.DUMMYFUNCTION("""COMPUTED_VALUE"""),"暴電熊")</f>
        <v>暴電熊</v>
      </c>
    </row>
    <row r="108" spans="1:5" x14ac:dyDescent="0.2">
      <c r="A108" s="15" t="str">
        <f ca="1">IFERROR(__xludf.DUMMYFUNCTION("""COMPUTED_VALUE"""),"佩克龍")</f>
        <v>佩克龍</v>
      </c>
      <c r="B108" s="15" t="str">
        <f ca="1">IFERROR(__xludf.DUMMYFUNCTION("""COMPUTED_VALUE"""),"君王美露帕")</f>
        <v>君王美露帕</v>
      </c>
      <c r="D108" s="15" t="str">
        <f ca="1">IFERROR(__xludf.DUMMYFUNCTION("""COMPUTED_VALUE"""),"阿努比斯")</f>
        <v>阿努比斯</v>
      </c>
      <c r="E108" s="15" t="str">
        <f ca="1">IFERROR(__xludf.DUMMYFUNCTION("""COMPUTED_VALUE"""),"黑月女王")</f>
        <v>黑月女王</v>
      </c>
    </row>
    <row r="109" spans="1:5" x14ac:dyDescent="0.2">
      <c r="A109" s="15" t="str">
        <f ca="1">IFERROR(__xludf.DUMMYFUNCTION("""COMPUTED_VALUE"""),"佩克龍")</f>
        <v>佩克龍</v>
      </c>
      <c r="B109" s="15" t="str">
        <f ca="1">IFERROR(__xludf.DUMMYFUNCTION("""COMPUTED_VALUE"""),"綠苔絨怪")</f>
        <v>綠苔絨怪</v>
      </c>
      <c r="D109" s="15"/>
      <c r="E109" s="15"/>
    </row>
    <row r="110" spans="1:5" x14ac:dyDescent="0.2">
      <c r="A110" s="15" t="str">
        <f ca="1">IFERROR(__xludf.DUMMYFUNCTION("""COMPUTED_VALUE"""),"派克龍")</f>
        <v>派克龍</v>
      </c>
      <c r="B110" s="15" t="str">
        <f ca="1">IFERROR(__xludf.DUMMYFUNCTION("""COMPUTED_VALUE"""),"幻悅蝶")</f>
        <v>幻悅蝶</v>
      </c>
    </row>
    <row r="111" spans="1:5" x14ac:dyDescent="0.2">
      <c r="A111" s="15" t="str">
        <f ca="1">IFERROR(__xludf.DUMMYFUNCTION("""COMPUTED_VALUE"""),"派克龍")</f>
        <v>派克龍</v>
      </c>
      <c r="B111" s="15" t="str">
        <f ca="1">IFERROR(__xludf.DUMMYFUNCTION("""COMPUTED_VALUE"""),"笑魘貓")</f>
        <v>笑魘貓</v>
      </c>
    </row>
    <row r="112" spans="1:5" x14ac:dyDescent="0.2">
      <c r="A112" s="15" t="str">
        <f ca="1">IFERROR(__xludf.DUMMYFUNCTION("""COMPUTED_VALUE"""),"派克龍")</f>
        <v>派克龍</v>
      </c>
      <c r="B112" s="15" t="str">
        <f ca="1">IFERROR(__xludf.DUMMYFUNCTION("""COMPUTED_VALUE"""),"碧海龍")</f>
        <v>碧海龍</v>
      </c>
    </row>
    <row r="113" spans="1:2" x14ac:dyDescent="0.2">
      <c r="A113" s="15" t="str">
        <f ca="1">IFERROR(__xludf.DUMMYFUNCTION("""COMPUTED_VALUE"""),"派克龍")</f>
        <v>派克龍</v>
      </c>
      <c r="B113" s="15" t="str">
        <f ca="1">IFERROR(__xludf.DUMMYFUNCTION("""COMPUTED_VALUE"""),"綠苔絨怪")</f>
        <v>綠苔絨怪</v>
      </c>
    </row>
    <row r="114" spans="1:2" x14ac:dyDescent="0.2">
      <c r="A114" s="15" t="str">
        <f ca="1">IFERROR(__xludf.DUMMYFUNCTION("""COMPUTED_VALUE"""),"熔岩獸")</f>
        <v>熔岩獸</v>
      </c>
      <c r="B114" s="15" t="str">
        <f ca="1">IFERROR(__xludf.DUMMYFUNCTION("""COMPUTED_VALUE"""),"葉胖達")</f>
        <v>葉胖達</v>
      </c>
    </row>
    <row r="115" spans="1:2" x14ac:dyDescent="0.2">
      <c r="A115" s="15" t="str">
        <f ca="1">IFERROR(__xludf.DUMMYFUNCTION("""COMPUTED_VALUE"""),"熔岩獸")</f>
        <v>熔岩獸</v>
      </c>
      <c r="B115" s="15" t="str">
        <f ca="1">IFERROR(__xludf.DUMMYFUNCTION("""COMPUTED_VALUE"""),"綢笠蛾")</f>
        <v>綢笠蛾</v>
      </c>
    </row>
    <row r="116" spans="1:2" x14ac:dyDescent="0.2">
      <c r="A116" s="15" t="str">
        <f ca="1">IFERROR(__xludf.DUMMYFUNCTION("""COMPUTED_VALUE"""),"熔岩獸")</f>
        <v>熔岩獸</v>
      </c>
      <c r="B116" s="15" t="str">
        <f ca="1">IFERROR(__xludf.DUMMYFUNCTION("""COMPUTED_VALUE"""),"冰帝美露帕")</f>
        <v>冰帝美露帕</v>
      </c>
    </row>
    <row r="117" spans="1:2" x14ac:dyDescent="0.2">
      <c r="A117" s="15" t="str">
        <f ca="1">IFERROR(__xludf.DUMMYFUNCTION("""COMPUTED_VALUE"""),"熔岩獸")</f>
        <v>熔岩獸</v>
      </c>
      <c r="B117" s="15" t="str">
        <f ca="1">IFERROR(__xludf.DUMMYFUNCTION("""COMPUTED_VALUE"""),"白絨雪怪")</f>
        <v>白絨雪怪</v>
      </c>
    </row>
    <row r="118" spans="1:2" x14ac:dyDescent="0.2">
      <c r="A118" s="15" t="str">
        <f ca="1">IFERROR(__xludf.DUMMYFUNCTION("""COMPUTED_VALUE"""),"寒霜獸")</f>
        <v>寒霜獸</v>
      </c>
      <c r="B118" s="15" t="str">
        <f ca="1">IFERROR(__xludf.DUMMYFUNCTION("""COMPUTED_VALUE"""),"企丸王")</f>
        <v>企丸王</v>
      </c>
    </row>
    <row r="119" spans="1:2" x14ac:dyDescent="0.2">
      <c r="A119" s="15" t="str">
        <f ca="1">IFERROR(__xludf.DUMMYFUNCTION("""COMPUTED_VALUE"""),"寒霜獸")</f>
        <v>寒霜獸</v>
      </c>
      <c r="B119" s="15" t="str">
        <f ca="1">IFERROR(__xludf.DUMMYFUNCTION("""COMPUTED_VALUE"""),"流沙蛇")</f>
        <v>流沙蛇</v>
      </c>
    </row>
    <row r="120" spans="1:2" x14ac:dyDescent="0.2">
      <c r="A120" s="15" t="str">
        <f ca="1">IFERROR(__xludf.DUMMYFUNCTION("""COMPUTED_VALUE"""),"寒霜獸")</f>
        <v>寒霜獸</v>
      </c>
      <c r="B120" s="15" t="str">
        <f ca="1">IFERROR(__xludf.DUMMYFUNCTION("""COMPUTED_VALUE"""),"精靈龍")</f>
        <v>精靈龍</v>
      </c>
    </row>
    <row r="121" spans="1:2" x14ac:dyDescent="0.2">
      <c r="A121" s="15" t="str">
        <f ca="1">IFERROR(__xludf.DUMMYFUNCTION("""COMPUTED_VALUE"""),"寒霜獸")</f>
        <v>寒霜獸</v>
      </c>
      <c r="B121" s="15" t="str">
        <f ca="1">IFERROR(__xludf.DUMMYFUNCTION("""COMPUTED_VALUE"""),"水靈龍")</f>
        <v>水靈龍</v>
      </c>
    </row>
    <row r="122" spans="1:2" x14ac:dyDescent="0.2">
      <c r="A122" s="15" t="str">
        <f ca="1">IFERROR(__xludf.DUMMYFUNCTION("""COMPUTED_VALUE"""),"君王美露帕")</f>
        <v>君王美露帕</v>
      </c>
      <c r="B122" s="15" t="str">
        <f ca="1">IFERROR(__xludf.DUMMYFUNCTION("""COMPUTED_VALUE"""),"佩克龍")</f>
        <v>佩克龍</v>
      </c>
    </row>
    <row r="123" spans="1:2" x14ac:dyDescent="0.2">
      <c r="A123" s="15" t="str">
        <f ca="1">IFERROR(__xludf.DUMMYFUNCTION("""COMPUTED_VALUE"""),"君王美露帕")</f>
        <v>君王美露帕</v>
      </c>
      <c r="B123" s="15" t="str">
        <f ca="1">IFERROR(__xludf.DUMMYFUNCTION("""COMPUTED_VALUE"""),"森猛獁")</f>
        <v>森猛獁</v>
      </c>
    </row>
    <row r="124" spans="1:2" x14ac:dyDescent="0.2">
      <c r="A124" s="15" t="str">
        <f ca="1">IFERROR(__xludf.DUMMYFUNCTION("""COMPUTED_VALUE"""),"君王美露帕")</f>
        <v>君王美露帕</v>
      </c>
      <c r="B124" s="15" t="str">
        <f ca="1">IFERROR(__xludf.DUMMYFUNCTION("""COMPUTED_VALUE"""),"雪猛獁")</f>
        <v>雪猛獁</v>
      </c>
    </row>
    <row r="125" spans="1:2" x14ac:dyDescent="0.2">
      <c r="A125" s="15" t="str">
        <f ca="1">IFERROR(__xludf.DUMMYFUNCTION("""COMPUTED_VALUE"""),"君王美露帕")</f>
        <v>君王美露帕</v>
      </c>
      <c r="B125" s="15" t="str">
        <f ca="1">IFERROR(__xludf.DUMMYFUNCTION("""COMPUTED_VALUE"""),"覆海龍")</f>
        <v>覆海龍</v>
      </c>
    </row>
    <row r="126" spans="1:2" x14ac:dyDescent="0.2">
      <c r="A126" s="15" t="str">
        <f ca="1">IFERROR(__xludf.DUMMYFUNCTION("""COMPUTED_VALUE"""),"君王美露帕")</f>
        <v>君王美露帕</v>
      </c>
      <c r="B126" s="15" t="str">
        <f ca="1">IFERROR(__xludf.DUMMYFUNCTION("""COMPUTED_VALUE"""),"騰炎龍")</f>
        <v>騰炎龍</v>
      </c>
    </row>
    <row r="127" spans="1:2" x14ac:dyDescent="0.2">
      <c r="A127" s="15" t="str">
        <f ca="1">IFERROR(__xludf.DUMMYFUNCTION("""COMPUTED_VALUE"""),"冰帝美露帕")</f>
        <v>冰帝美露帕</v>
      </c>
      <c r="B127" s="15" t="str">
        <f ca="1">IFERROR(__xludf.DUMMYFUNCTION("""COMPUTED_VALUE"""),"女皇蜂")</f>
        <v>女皇蜂</v>
      </c>
    </row>
    <row r="128" spans="1:2" x14ac:dyDescent="0.2">
      <c r="A128" s="15" t="str">
        <f ca="1">IFERROR(__xludf.DUMMYFUNCTION("""COMPUTED_VALUE"""),"冰帝美露帕")</f>
        <v>冰帝美露帕</v>
      </c>
      <c r="B128" s="15" t="str">
        <f ca="1">IFERROR(__xludf.DUMMYFUNCTION("""COMPUTED_VALUE"""),"熔岩獸")</f>
        <v>熔岩獸</v>
      </c>
    </row>
    <row r="129" spans="1:2" x14ac:dyDescent="0.2">
      <c r="A129" s="15" t="str">
        <f ca="1">IFERROR(__xludf.DUMMYFUNCTION("""COMPUTED_VALUE"""),"冰帝美露帕")</f>
        <v>冰帝美露帕</v>
      </c>
      <c r="B129" s="15" t="str">
        <f ca="1">IFERROR(__xludf.DUMMYFUNCTION("""COMPUTED_VALUE"""),"鎧格力斯")</f>
        <v>鎧格力斯</v>
      </c>
    </row>
    <row r="130" spans="1:2" x14ac:dyDescent="0.2">
      <c r="A130" s="15" t="str">
        <f ca="1">IFERROR(__xludf.DUMMYFUNCTION("""COMPUTED_VALUE"""),"冰帝美露帕")</f>
        <v>冰帝美露帕</v>
      </c>
      <c r="B130" s="15" t="str">
        <f ca="1">IFERROR(__xludf.DUMMYFUNCTION("""COMPUTED_VALUE"""),"覆海龍")</f>
        <v>覆海龍</v>
      </c>
    </row>
    <row r="131" spans="1:2" x14ac:dyDescent="0.2">
      <c r="A131" s="15" t="str">
        <f ca="1">IFERROR(__xludf.DUMMYFUNCTION("""COMPUTED_VALUE"""),"冰帝美露帕")</f>
        <v>冰帝美露帕</v>
      </c>
      <c r="B131" s="15" t="str">
        <f ca="1">IFERROR(__xludf.DUMMYFUNCTION("""COMPUTED_VALUE"""),"騰炎龍")</f>
        <v>騰炎龍</v>
      </c>
    </row>
    <row r="132" spans="1:2" x14ac:dyDescent="0.2">
      <c r="A132" s="15" t="str">
        <f ca="1">IFERROR(__xludf.DUMMYFUNCTION("""COMPUTED_VALUE"""),"森猛獁")</f>
        <v>森猛獁</v>
      </c>
      <c r="B132" s="15" t="str">
        <f ca="1">IFERROR(__xludf.DUMMYFUNCTION("""COMPUTED_VALUE"""),"綢笠蛾")</f>
        <v>綢笠蛾</v>
      </c>
    </row>
    <row r="133" spans="1:2" x14ac:dyDescent="0.2">
      <c r="A133" s="15" t="str">
        <f ca="1">IFERROR(__xludf.DUMMYFUNCTION("""COMPUTED_VALUE"""),"森猛獁")</f>
        <v>森猛獁</v>
      </c>
      <c r="B133" s="15" t="str">
        <f ca="1">IFERROR(__xludf.DUMMYFUNCTION("""COMPUTED_VALUE"""),"君王美露帕")</f>
        <v>君王美露帕</v>
      </c>
    </row>
    <row r="134" spans="1:2" x14ac:dyDescent="0.2">
      <c r="A134" s="15" t="str">
        <f ca="1">IFERROR(__xludf.DUMMYFUNCTION("""COMPUTED_VALUE"""),"森猛獁")</f>
        <v>森猛獁</v>
      </c>
      <c r="B134" s="15" t="str">
        <f ca="1">IFERROR(__xludf.DUMMYFUNCTION("""COMPUTED_VALUE"""),"綠苔絨怪")</f>
        <v>綠苔絨怪</v>
      </c>
    </row>
    <row r="135" spans="1:2" x14ac:dyDescent="0.2">
      <c r="A135" s="15" t="str">
        <f ca="1">IFERROR(__xludf.DUMMYFUNCTION("""COMPUTED_VALUE"""),"雪猛獁")</f>
        <v>雪猛獁</v>
      </c>
      <c r="B135" s="15" t="str">
        <f ca="1">IFERROR(__xludf.DUMMYFUNCTION("""COMPUTED_VALUE"""),"幻悅蝶")</f>
        <v>幻悅蝶</v>
      </c>
    </row>
    <row r="136" spans="1:2" x14ac:dyDescent="0.2">
      <c r="A136" s="15" t="str">
        <f ca="1">IFERROR(__xludf.DUMMYFUNCTION("""COMPUTED_VALUE"""),"雪猛獁")</f>
        <v>雪猛獁</v>
      </c>
      <c r="B136" s="15" t="str">
        <f ca="1">IFERROR(__xludf.DUMMYFUNCTION("""COMPUTED_VALUE"""),"君王美露帕")</f>
        <v>君王美露帕</v>
      </c>
    </row>
    <row r="137" spans="1:2" x14ac:dyDescent="0.2">
      <c r="A137" s="15" t="str">
        <f ca="1">IFERROR(__xludf.DUMMYFUNCTION("""COMPUTED_VALUE"""),"雪猛獁")</f>
        <v>雪猛獁</v>
      </c>
      <c r="B137" s="15" t="str">
        <f ca="1">IFERROR(__xludf.DUMMYFUNCTION("""COMPUTED_VALUE"""),"白絨雪怪")</f>
        <v>白絨雪怪</v>
      </c>
    </row>
    <row r="138" spans="1:2" x14ac:dyDescent="0.2">
      <c r="A138" s="15" t="str">
        <f ca="1">IFERROR(__xludf.DUMMYFUNCTION("""COMPUTED_VALUE"""),"雪猛獁")</f>
        <v>雪猛獁</v>
      </c>
      <c r="B138" s="15" t="str">
        <f ca="1">IFERROR(__xludf.DUMMYFUNCTION("""COMPUTED_VALUE"""),"綠苔絨怪")</f>
        <v>綠苔絨怪</v>
      </c>
    </row>
    <row r="139" spans="1:2" x14ac:dyDescent="0.2">
      <c r="A139" s="15" t="str">
        <f ca="1">IFERROR(__xludf.DUMMYFUNCTION("""COMPUTED_VALUE"""),"白絨雪怪")</f>
        <v>白絨雪怪</v>
      </c>
      <c r="B139" s="15" t="str">
        <f ca="1">IFERROR(__xludf.DUMMYFUNCTION("""COMPUTED_VALUE"""),"熔岩獸")</f>
        <v>熔岩獸</v>
      </c>
    </row>
    <row r="140" spans="1:2" x14ac:dyDescent="0.2">
      <c r="A140" s="15" t="str">
        <f ca="1">IFERROR(__xludf.DUMMYFUNCTION("""COMPUTED_VALUE"""),"白絨雪怪")</f>
        <v>白絨雪怪</v>
      </c>
      <c r="B140" s="15" t="str">
        <f ca="1">IFERROR(__xludf.DUMMYFUNCTION("""COMPUTED_VALUE"""),"雪猛獁")</f>
        <v>雪猛獁</v>
      </c>
    </row>
    <row r="141" spans="1:2" x14ac:dyDescent="0.2">
      <c r="A141" s="15" t="str">
        <f ca="1">IFERROR(__xludf.DUMMYFUNCTION("""COMPUTED_VALUE"""),"白絨雪怪")</f>
        <v>白絨雪怪</v>
      </c>
      <c r="B141" s="15" t="str">
        <f ca="1">IFERROR(__xludf.DUMMYFUNCTION("""COMPUTED_VALUE"""),"覆海龍")</f>
        <v>覆海龍</v>
      </c>
    </row>
    <row r="142" spans="1:2" x14ac:dyDescent="0.2">
      <c r="A142" s="15" t="str">
        <f ca="1">IFERROR(__xludf.DUMMYFUNCTION("""COMPUTED_VALUE"""),"白絨雪怪")</f>
        <v>白絨雪怪</v>
      </c>
      <c r="B142" s="15" t="str">
        <f ca="1">IFERROR(__xludf.DUMMYFUNCTION("""COMPUTED_VALUE"""),"騰炎龍")</f>
        <v>騰炎龍</v>
      </c>
    </row>
    <row r="143" spans="1:2" x14ac:dyDescent="0.2">
      <c r="A143" s="15" t="str">
        <f ca="1">IFERROR(__xludf.DUMMYFUNCTION("""COMPUTED_VALUE"""),"綠苔絨怪")</f>
        <v>綠苔絨怪</v>
      </c>
      <c r="B143" s="15" t="str">
        <f ca="1">IFERROR(__xludf.DUMMYFUNCTION("""COMPUTED_VALUE"""),"佩克龍")</f>
        <v>佩克龍</v>
      </c>
    </row>
    <row r="144" spans="1:2" x14ac:dyDescent="0.2">
      <c r="A144" s="15" t="str">
        <f ca="1">IFERROR(__xludf.DUMMYFUNCTION("""COMPUTED_VALUE"""),"綠苔絨怪")</f>
        <v>綠苔絨怪</v>
      </c>
      <c r="B144" s="15" t="str">
        <f ca="1">IFERROR(__xludf.DUMMYFUNCTION("""COMPUTED_VALUE"""),"派克龍")</f>
        <v>派克龍</v>
      </c>
    </row>
    <row r="145" spans="1:2" x14ac:dyDescent="0.2">
      <c r="A145" s="15" t="str">
        <f ca="1">IFERROR(__xludf.DUMMYFUNCTION("""COMPUTED_VALUE"""),"綠苔絨怪")</f>
        <v>綠苔絨怪</v>
      </c>
      <c r="B145" s="15" t="str">
        <f ca="1">IFERROR(__xludf.DUMMYFUNCTION("""COMPUTED_VALUE"""),"森猛獁")</f>
        <v>森猛獁</v>
      </c>
    </row>
    <row r="146" spans="1:2" x14ac:dyDescent="0.2">
      <c r="A146" s="15" t="str">
        <f ca="1">IFERROR(__xludf.DUMMYFUNCTION("""COMPUTED_VALUE"""),"綠苔絨怪")</f>
        <v>綠苔絨怪</v>
      </c>
      <c r="B146" s="15" t="str">
        <f ca="1">IFERROR(__xludf.DUMMYFUNCTION("""COMPUTED_VALUE"""),"雪猛獁")</f>
        <v>雪猛獁</v>
      </c>
    </row>
    <row r="147" spans="1:2" x14ac:dyDescent="0.2">
      <c r="A147" s="15" t="str">
        <f ca="1">IFERROR(__xludf.DUMMYFUNCTION("""COMPUTED_VALUE"""),"鎧格力斯")</f>
        <v>鎧格力斯</v>
      </c>
      <c r="B147" s="15" t="str">
        <f ca="1">IFERROR(__xludf.DUMMYFUNCTION("""COMPUTED_VALUE"""),"葉胖達")</f>
        <v>葉胖達</v>
      </c>
    </row>
    <row r="148" spans="1:2" x14ac:dyDescent="0.2">
      <c r="A148" s="15" t="str">
        <f ca="1">IFERROR(__xludf.DUMMYFUNCTION("""COMPUTED_VALUE"""),"鎧格力斯")</f>
        <v>鎧格力斯</v>
      </c>
      <c r="B148" s="15" t="str">
        <f ca="1">IFERROR(__xludf.DUMMYFUNCTION("""COMPUTED_VALUE"""),"疾風隼")</f>
        <v>疾風隼</v>
      </c>
    </row>
    <row r="149" spans="1:2" x14ac:dyDescent="0.2">
      <c r="A149" s="15" t="str">
        <f ca="1">IFERROR(__xludf.DUMMYFUNCTION("""COMPUTED_VALUE"""),"鎧格力斯")</f>
        <v>鎧格力斯</v>
      </c>
      <c r="B149" s="15" t="str">
        <f ca="1">IFERROR(__xludf.DUMMYFUNCTION("""COMPUTED_VALUE"""),"毛老爹")</f>
        <v>毛老爹</v>
      </c>
    </row>
    <row r="150" spans="1:2" x14ac:dyDescent="0.2">
      <c r="A150" s="15" t="str">
        <f ca="1">IFERROR(__xludf.DUMMYFUNCTION("""COMPUTED_VALUE"""),"鎧格力斯")</f>
        <v>鎧格力斯</v>
      </c>
      <c r="B150" s="15" t="str">
        <f ca="1">IFERROR(__xludf.DUMMYFUNCTION("""COMPUTED_VALUE"""),"冰帝美露帕")</f>
        <v>冰帝美露帕</v>
      </c>
    </row>
    <row r="151" spans="1:2" x14ac:dyDescent="0.2">
      <c r="A151" s="15" t="str">
        <f ca="1">IFERROR(__xludf.DUMMYFUNCTION("""COMPUTED_VALUE"""),"天羽龍")</f>
        <v>天羽龍</v>
      </c>
      <c r="B151" s="15" t="str">
        <f ca="1">IFERROR(__xludf.DUMMYFUNCTION("""COMPUTED_VALUE"""),"葉胖達")</f>
        <v>葉胖達</v>
      </c>
    </row>
    <row r="152" spans="1:2" x14ac:dyDescent="0.2">
      <c r="A152" s="15" t="str">
        <f ca="1">IFERROR(__xludf.DUMMYFUNCTION("""COMPUTED_VALUE"""),"天羽龍")</f>
        <v>天羽龍</v>
      </c>
      <c r="B152" s="15" t="str">
        <f ca="1">IFERROR(__xludf.DUMMYFUNCTION("""COMPUTED_VALUE"""),"疾風隼")</f>
        <v>疾風隼</v>
      </c>
    </row>
    <row r="153" spans="1:2" x14ac:dyDescent="0.2">
      <c r="A153" s="15" t="str">
        <f ca="1">IFERROR(__xludf.DUMMYFUNCTION("""COMPUTED_VALUE"""),"天羽龍")</f>
        <v>天羽龍</v>
      </c>
      <c r="B153" s="15" t="str">
        <f ca="1">IFERROR(__xludf.DUMMYFUNCTION("""COMPUTED_VALUE"""),"毛老爹")</f>
        <v>毛老爹</v>
      </c>
    </row>
    <row r="154" spans="1:2" x14ac:dyDescent="0.2">
      <c r="A154" s="15" t="str">
        <f ca="1">IFERROR(__xludf.DUMMYFUNCTION("""COMPUTED_VALUE"""),"焰煌")</f>
        <v>焰煌</v>
      </c>
      <c r="B154" s="15" t="str">
        <f ca="1">IFERROR(__xludf.DUMMYFUNCTION("""COMPUTED_VALUE"""),"吹雪狐")</f>
        <v>吹雪狐</v>
      </c>
    </row>
    <row r="155" spans="1:2" x14ac:dyDescent="0.2">
      <c r="A155" s="15" t="str">
        <f ca="1">IFERROR(__xludf.DUMMYFUNCTION("""COMPUTED_VALUE"""),"焰煌")</f>
        <v>焰煌</v>
      </c>
      <c r="B155" s="15" t="str">
        <f ca="1">IFERROR(__xludf.DUMMYFUNCTION("""COMPUTED_VALUE"""),"霹靂犬")</f>
        <v>霹靂犬</v>
      </c>
    </row>
    <row r="156" spans="1:2" x14ac:dyDescent="0.2">
      <c r="A156" s="15" t="str">
        <f ca="1">IFERROR(__xludf.DUMMYFUNCTION("""COMPUTED_VALUE"""),"焰煌")</f>
        <v>焰煌</v>
      </c>
      <c r="B156" s="15" t="str">
        <f ca="1">IFERROR(__xludf.DUMMYFUNCTION("""COMPUTED_VALUE"""),"貓蝠怪")</f>
        <v>貓蝠怪</v>
      </c>
    </row>
    <row r="157" spans="1:2" x14ac:dyDescent="0.2">
      <c r="A157" s="15" t="str">
        <f ca="1">IFERROR(__xludf.DUMMYFUNCTION("""COMPUTED_VALUE"""),"雷冥鳥")</f>
        <v>雷冥鳥</v>
      </c>
      <c r="B157" s="15" t="str">
        <f ca="1">IFERROR(__xludf.DUMMYFUNCTION("""COMPUTED_VALUE"""),"炎魔羊")</f>
        <v>炎魔羊</v>
      </c>
    </row>
    <row r="158" spans="1:2" x14ac:dyDescent="0.2">
      <c r="A158" s="15" t="str">
        <f ca="1">IFERROR(__xludf.DUMMYFUNCTION("""COMPUTED_VALUE"""),"雷冥鳥")</f>
        <v>雷冥鳥</v>
      </c>
      <c r="B158" s="15" t="str">
        <f ca="1">IFERROR(__xludf.DUMMYFUNCTION("""COMPUTED_VALUE"""),"暗魔羊")</f>
        <v>暗魔羊</v>
      </c>
    </row>
    <row r="159" spans="1:2" x14ac:dyDescent="0.2">
      <c r="A159" s="15" t="str">
        <f ca="1">IFERROR(__xludf.DUMMYFUNCTION("""COMPUTED_VALUE"""),"雷冥鳥")</f>
        <v>雷冥鳥</v>
      </c>
      <c r="B159" s="15" t="str">
        <f ca="1">IFERROR(__xludf.DUMMYFUNCTION("""COMPUTED_VALUE"""),"滑水蛇")</f>
        <v>滑水蛇</v>
      </c>
    </row>
    <row r="160" spans="1:2" x14ac:dyDescent="0.2">
      <c r="A160" s="15" t="str">
        <f ca="1">IFERROR(__xludf.DUMMYFUNCTION("""COMPUTED_VALUE"""),"雷冥鳥")</f>
        <v>雷冥鳥</v>
      </c>
      <c r="B160" s="15" t="str">
        <f ca="1">IFERROR(__xludf.DUMMYFUNCTION("""COMPUTED_VALUE"""),"阿努比斯")</f>
        <v>阿努比斯</v>
      </c>
    </row>
    <row r="161" spans="1:2" x14ac:dyDescent="0.2">
      <c r="A161" s="15" t="str">
        <f ca="1">IFERROR(__xludf.DUMMYFUNCTION("""COMPUTED_VALUE"""),"魔淵龍")</f>
        <v>魔淵龍</v>
      </c>
      <c r="B161" s="15" t="str">
        <f ca="1">IFERROR(__xludf.DUMMYFUNCTION("""COMPUTED_VALUE"""),"霜歌龍")</f>
        <v>霜歌龍</v>
      </c>
    </row>
    <row r="162" spans="1:2" x14ac:dyDescent="0.2">
      <c r="A162" s="15" t="str">
        <f ca="1">IFERROR(__xludf.DUMMYFUNCTION("""COMPUTED_VALUE"""),"冥鎧蠍")</f>
        <v>冥鎧蠍</v>
      </c>
      <c r="B162" s="15" t="str">
        <f ca="1">IFERROR(__xludf.DUMMYFUNCTION("""COMPUTED_VALUE"""),"企丸王")</f>
        <v>企丸王</v>
      </c>
    </row>
    <row r="163" spans="1:2" x14ac:dyDescent="0.2">
      <c r="A163" s="15" t="str">
        <f ca="1">IFERROR(__xludf.DUMMYFUNCTION("""COMPUTED_VALUE"""),"冥鎧蠍")</f>
        <v>冥鎧蠍</v>
      </c>
      <c r="B163" s="15" t="str">
        <f ca="1">IFERROR(__xludf.DUMMYFUNCTION("""COMPUTED_VALUE"""),"幻悅蝶")</f>
        <v>幻悅蝶</v>
      </c>
    </row>
    <row r="164" spans="1:2" x14ac:dyDescent="0.2">
      <c r="A164" s="15" t="str">
        <f ca="1">IFERROR(__xludf.DUMMYFUNCTION("""COMPUTED_VALUE"""),"冥鎧蠍")</f>
        <v>冥鎧蠍</v>
      </c>
      <c r="B164" s="15" t="str">
        <f ca="1">IFERROR(__xludf.DUMMYFUNCTION("""COMPUTED_VALUE"""),"笑魘貓")</f>
        <v>笑魘貓</v>
      </c>
    </row>
    <row r="165" spans="1:2" x14ac:dyDescent="0.2">
      <c r="A165" s="15" t="str">
        <f ca="1">IFERROR(__xludf.DUMMYFUNCTION("""COMPUTED_VALUE"""),"冥鎧蠍")</f>
        <v>冥鎧蠍</v>
      </c>
      <c r="B165" s="15" t="str">
        <f ca="1">IFERROR(__xludf.DUMMYFUNCTION("""COMPUTED_VALUE"""),"碧海龍")</f>
        <v>碧海龍</v>
      </c>
    </row>
    <row r="166" spans="1:2" x14ac:dyDescent="0.2">
      <c r="A166" s="15" t="str">
        <f ca="1">IFERROR(__xludf.DUMMYFUNCTION("""COMPUTED_VALUE"""),"阿努比斯")</f>
        <v>阿努比斯</v>
      </c>
      <c r="B166" s="15" t="str">
        <f ca="1">IFERROR(__xludf.DUMMYFUNCTION("""COMPUTED_VALUE"""),"雷冥鳥")</f>
        <v>雷冥鳥</v>
      </c>
    </row>
    <row r="167" spans="1:2" x14ac:dyDescent="0.2">
      <c r="A167" s="15" t="str">
        <f ca="1">IFERROR(__xludf.DUMMYFUNCTION("""COMPUTED_VALUE"""),"阿努比斯")</f>
        <v>阿努比斯</v>
      </c>
      <c r="B167" s="15" t="str">
        <f ca="1">IFERROR(__xludf.DUMMYFUNCTION("""COMPUTED_VALUE"""),"暴電熊")</f>
        <v>暴電熊</v>
      </c>
    </row>
    <row r="168" spans="1:2" x14ac:dyDescent="0.2">
      <c r="A168" s="15" t="str">
        <f ca="1">IFERROR(__xludf.DUMMYFUNCTION("""COMPUTED_VALUE"""),"阿努比斯")</f>
        <v>阿努比斯</v>
      </c>
      <c r="B168" s="15" t="str">
        <f ca="1">IFERROR(__xludf.DUMMYFUNCTION("""COMPUTED_VALUE"""),"黑月女王")</f>
        <v>黑月女王</v>
      </c>
    </row>
    <row r="169" spans="1:2" x14ac:dyDescent="0.2">
      <c r="A169" s="15" t="str">
        <f ca="1">IFERROR(__xludf.DUMMYFUNCTION("""COMPUTED_VALUE"""),"覆海龍")</f>
        <v>覆海龍</v>
      </c>
      <c r="B169" s="15" t="str">
        <f ca="1">IFERROR(__xludf.DUMMYFUNCTION("""COMPUTED_VALUE"""),"綢笠蛾")</f>
        <v>綢笠蛾</v>
      </c>
    </row>
    <row r="170" spans="1:2" x14ac:dyDescent="0.2">
      <c r="A170" s="15" t="str">
        <f ca="1">IFERROR(__xludf.DUMMYFUNCTION("""COMPUTED_VALUE"""),"覆海龍")</f>
        <v>覆海龍</v>
      </c>
      <c r="B170" s="15" t="str">
        <f ca="1">IFERROR(__xludf.DUMMYFUNCTION("""COMPUTED_VALUE"""),"君王美露帕")</f>
        <v>君王美露帕</v>
      </c>
    </row>
    <row r="171" spans="1:2" x14ac:dyDescent="0.2">
      <c r="A171" s="15" t="str">
        <f ca="1">IFERROR(__xludf.DUMMYFUNCTION("""COMPUTED_VALUE"""),"覆海龍")</f>
        <v>覆海龍</v>
      </c>
      <c r="B171" s="15" t="str">
        <f ca="1">IFERROR(__xludf.DUMMYFUNCTION("""COMPUTED_VALUE"""),"冰帝美露帕")</f>
        <v>冰帝美露帕</v>
      </c>
    </row>
    <row r="172" spans="1:2" x14ac:dyDescent="0.2">
      <c r="A172" s="15" t="str">
        <f ca="1">IFERROR(__xludf.DUMMYFUNCTION("""COMPUTED_VALUE"""),"覆海龍")</f>
        <v>覆海龍</v>
      </c>
      <c r="B172" s="15" t="str">
        <f ca="1">IFERROR(__xludf.DUMMYFUNCTION("""COMPUTED_VALUE"""),"白絨雪怪")</f>
        <v>白絨雪怪</v>
      </c>
    </row>
    <row r="173" spans="1:2" x14ac:dyDescent="0.2">
      <c r="A173" s="15" t="str">
        <f ca="1">IFERROR(__xludf.DUMMYFUNCTION("""COMPUTED_VALUE"""),"騰炎龍")</f>
        <v>騰炎龍</v>
      </c>
      <c r="B173" s="15" t="str">
        <f ca="1">IFERROR(__xludf.DUMMYFUNCTION("""COMPUTED_VALUE"""),"葉胖達")</f>
        <v>葉胖達</v>
      </c>
    </row>
    <row r="174" spans="1:2" x14ac:dyDescent="0.2">
      <c r="A174" s="15" t="str">
        <f ca="1">IFERROR(__xludf.DUMMYFUNCTION("""COMPUTED_VALUE"""),"騰炎龍")</f>
        <v>騰炎龍</v>
      </c>
      <c r="B174" s="15" t="str">
        <f ca="1">IFERROR(__xludf.DUMMYFUNCTION("""COMPUTED_VALUE"""),"綢笠蛾")</f>
        <v>綢笠蛾</v>
      </c>
    </row>
    <row r="175" spans="1:2" x14ac:dyDescent="0.2">
      <c r="A175" s="15" t="str">
        <f ca="1">IFERROR(__xludf.DUMMYFUNCTION("""COMPUTED_VALUE"""),"騰炎龍")</f>
        <v>騰炎龍</v>
      </c>
      <c r="B175" s="15" t="str">
        <f ca="1">IFERROR(__xludf.DUMMYFUNCTION("""COMPUTED_VALUE"""),"君王美露帕")</f>
        <v>君王美露帕</v>
      </c>
    </row>
    <row r="176" spans="1:2" x14ac:dyDescent="0.2">
      <c r="A176" s="15" t="str">
        <f ca="1">IFERROR(__xludf.DUMMYFUNCTION("""COMPUTED_VALUE"""),"騰炎龍")</f>
        <v>騰炎龍</v>
      </c>
      <c r="B176" s="15" t="str">
        <f ca="1">IFERROR(__xludf.DUMMYFUNCTION("""COMPUTED_VALUE"""),"冰帝美露帕")</f>
        <v>冰帝美露帕</v>
      </c>
    </row>
    <row r="177" spans="1:2" x14ac:dyDescent="0.2">
      <c r="A177" s="15" t="str">
        <f ca="1">IFERROR(__xludf.DUMMYFUNCTION("""COMPUTED_VALUE"""),"騰炎龍")</f>
        <v>騰炎龍</v>
      </c>
      <c r="B177" s="15" t="str">
        <f ca="1">IFERROR(__xludf.DUMMYFUNCTION("""COMPUTED_VALUE"""),"白絨雪怪")</f>
        <v>白絨雪怪</v>
      </c>
    </row>
    <row r="178" spans="1:2" x14ac:dyDescent="0.2">
      <c r="A178" s="15" t="str">
        <f ca="1">IFERROR(__xludf.DUMMYFUNCTION("""COMPUTED_VALUE"""),"朱雀")</f>
        <v>朱雀</v>
      </c>
      <c r="B178" s="15" t="str">
        <f ca="1">IFERROR(__xludf.DUMMYFUNCTION("""COMPUTED_VALUE"""),"暗巫貓")</f>
        <v>暗巫貓</v>
      </c>
    </row>
    <row r="179" spans="1:2" x14ac:dyDescent="0.2">
      <c r="A179" s="15" t="str">
        <f ca="1">IFERROR(__xludf.DUMMYFUNCTION("""COMPUTED_VALUE"""),"朱雀")</f>
        <v>朱雀</v>
      </c>
      <c r="B179" s="15" t="str">
        <f ca="1">IFERROR(__xludf.DUMMYFUNCTION("""COMPUTED_VALUE"""),"獄焰王")</f>
        <v>獄焰王</v>
      </c>
    </row>
    <row r="180" spans="1:2" x14ac:dyDescent="0.2">
      <c r="A180" s="15" t="str">
        <f ca="1">IFERROR(__xludf.DUMMYFUNCTION("""COMPUTED_VALUE"""),"清雀")</f>
        <v>清雀</v>
      </c>
      <c r="B180" s="15" t="str">
        <f ca="1">IFERROR(__xludf.DUMMYFUNCTION("""COMPUTED_VALUE"""),"霹靂犬")</f>
        <v>霹靂犬</v>
      </c>
    </row>
    <row r="181" spans="1:2" x14ac:dyDescent="0.2">
      <c r="A181" s="15" t="str">
        <f ca="1">IFERROR(__xludf.DUMMYFUNCTION("""COMPUTED_VALUE"""),"清雀")</f>
        <v>清雀</v>
      </c>
      <c r="B181" s="15" t="str">
        <f ca="1">IFERROR(__xludf.DUMMYFUNCTION("""COMPUTED_VALUE"""),"貓蝠怪")</f>
        <v>貓蝠怪</v>
      </c>
    </row>
    <row r="182" spans="1:2" x14ac:dyDescent="0.2">
      <c r="A182" s="15" t="str">
        <f ca="1">IFERROR(__xludf.DUMMYFUNCTION("""COMPUTED_VALUE"""),"暴電熊")</f>
        <v>暴電熊</v>
      </c>
      <c r="B182" s="15" t="str">
        <f ca="1">IFERROR(__xludf.DUMMYFUNCTION("""COMPUTED_VALUE"""),"暗魔羊")</f>
        <v>暗魔羊</v>
      </c>
    </row>
    <row r="183" spans="1:2" x14ac:dyDescent="0.2">
      <c r="A183" s="15" t="str">
        <f ca="1">IFERROR(__xludf.DUMMYFUNCTION("""COMPUTED_VALUE"""),"暴電熊")</f>
        <v>暴電熊</v>
      </c>
      <c r="B183" s="15" t="str">
        <f ca="1">IFERROR(__xludf.DUMMYFUNCTION("""COMPUTED_VALUE"""),"滑水蛇")</f>
        <v>滑水蛇</v>
      </c>
    </row>
    <row r="184" spans="1:2" x14ac:dyDescent="0.2">
      <c r="A184" s="15" t="str">
        <f ca="1">IFERROR(__xludf.DUMMYFUNCTION("""COMPUTED_VALUE"""),"暴電熊")</f>
        <v>暴電熊</v>
      </c>
      <c r="B184" s="15" t="str">
        <f ca="1">IFERROR(__xludf.DUMMYFUNCTION("""COMPUTED_VALUE"""),"流沙蛇")</f>
        <v>流沙蛇</v>
      </c>
    </row>
    <row r="185" spans="1:2" x14ac:dyDescent="0.2">
      <c r="A185" s="15" t="str">
        <f ca="1">IFERROR(__xludf.DUMMYFUNCTION("""COMPUTED_VALUE"""),"暴電熊")</f>
        <v>暴電熊</v>
      </c>
      <c r="B185" s="15" t="str">
        <f ca="1">IFERROR(__xludf.DUMMYFUNCTION("""COMPUTED_VALUE"""),"阿努比斯")</f>
        <v>阿努比斯</v>
      </c>
    </row>
    <row r="186" spans="1:2" x14ac:dyDescent="0.2">
      <c r="A186" s="15" t="str">
        <f ca="1">IFERROR(__xludf.DUMMYFUNCTION("""COMPUTED_VALUE"""),"百合女王")</f>
        <v>百合女王</v>
      </c>
      <c r="B186" s="15" t="str">
        <f ca="1">IFERROR(__xludf.DUMMYFUNCTION("""COMPUTED_VALUE"""),"企丸王")</f>
        <v>企丸王</v>
      </c>
    </row>
    <row r="187" spans="1:2" x14ac:dyDescent="0.2">
      <c r="A187" s="15" t="str">
        <f ca="1">IFERROR(__xludf.DUMMYFUNCTION("""COMPUTED_VALUE"""),"百合女王")</f>
        <v>百合女王</v>
      </c>
      <c r="B187" s="15" t="str">
        <f ca="1">IFERROR(__xludf.DUMMYFUNCTION("""COMPUTED_VALUE"""),"笑魘貓")</f>
        <v>笑魘貓</v>
      </c>
    </row>
    <row r="188" spans="1:2" x14ac:dyDescent="0.2">
      <c r="A188" s="15" t="str">
        <f ca="1">IFERROR(__xludf.DUMMYFUNCTION("""COMPUTED_VALUE"""),"百合女王")</f>
        <v>百合女王</v>
      </c>
      <c r="B188" s="15" t="str">
        <f ca="1">IFERROR(__xludf.DUMMYFUNCTION("""COMPUTED_VALUE"""),"水靈龍")</f>
        <v>水靈龍</v>
      </c>
    </row>
    <row r="189" spans="1:2" x14ac:dyDescent="0.2">
      <c r="A189" s="15" t="str">
        <f ca="1">IFERROR(__xludf.DUMMYFUNCTION("""COMPUTED_VALUE"""),"百合女王")</f>
        <v>百合女王</v>
      </c>
      <c r="B189" s="15" t="str">
        <f ca="1">IFERROR(__xludf.DUMMYFUNCTION("""COMPUTED_VALUE"""),"碧海龍")</f>
        <v>碧海龍</v>
      </c>
    </row>
    <row r="190" spans="1:2" x14ac:dyDescent="0.2">
      <c r="A190" s="15" t="str">
        <f ca="1">IFERROR(__xludf.DUMMYFUNCTION("""COMPUTED_VALUE"""),"黑月女王")</f>
        <v>黑月女王</v>
      </c>
      <c r="B190" s="15" t="str">
        <f ca="1">IFERROR(__xludf.DUMMYFUNCTION("""COMPUTED_VALUE"""),"滑水蛇")</f>
        <v>滑水蛇</v>
      </c>
    </row>
    <row r="191" spans="1:2" x14ac:dyDescent="0.2">
      <c r="A191" s="15" t="str">
        <f ca="1">IFERROR(__xludf.DUMMYFUNCTION("""COMPUTED_VALUE"""),"黑月女王")</f>
        <v>黑月女王</v>
      </c>
      <c r="B191" s="15" t="str">
        <f ca="1">IFERROR(__xludf.DUMMYFUNCTION("""COMPUTED_VALUE"""),"流沙蛇")</f>
        <v>流沙蛇</v>
      </c>
    </row>
    <row r="192" spans="1:2" x14ac:dyDescent="0.2">
      <c r="A192" s="15" t="str">
        <f ca="1">IFERROR(__xludf.DUMMYFUNCTION("""COMPUTED_VALUE"""),"黑月女王")</f>
        <v>黑月女王</v>
      </c>
      <c r="B192" s="15" t="str">
        <f ca="1">IFERROR(__xludf.DUMMYFUNCTION("""COMPUTED_VALUE"""),"精靈龍")</f>
        <v>精靈龍</v>
      </c>
    </row>
    <row r="193" spans="1:2" x14ac:dyDescent="0.2">
      <c r="A193" s="15" t="str">
        <f ca="1">IFERROR(__xludf.DUMMYFUNCTION("""COMPUTED_VALUE"""),"黑月女王")</f>
        <v>黑月女王</v>
      </c>
      <c r="B193" s="15" t="str">
        <f ca="1">IFERROR(__xludf.DUMMYFUNCTION("""COMPUTED_VALUE"""),"阿努比斯")</f>
        <v>阿努比斯</v>
      </c>
    </row>
    <row r="194" spans="1:2" x14ac:dyDescent="0.2">
      <c r="A194" s="15" t="str">
        <f ca="1">IFERROR(__xludf.DUMMYFUNCTION("""COMPUTED_VALUE"""),"荷魯斯")</f>
        <v>荷魯斯</v>
      </c>
      <c r="B194" s="15" t="str">
        <f ca="1">IFERROR(__xludf.DUMMYFUNCTION("""COMPUTED_VALUE"""),"雷胖達")</f>
        <v>雷胖達</v>
      </c>
    </row>
    <row r="195" spans="1:2" x14ac:dyDescent="0.2">
      <c r="A195" s="15" t="str">
        <f ca="1">IFERROR(__xludf.DUMMYFUNCTION("""COMPUTED_VALUE"""),"荷魯斯")</f>
        <v>荷魯斯</v>
      </c>
      <c r="B195" s="15" t="str">
        <f ca="1">IFERROR(__xludf.DUMMYFUNCTION("""COMPUTED_VALUE"""),"毛老爹")</f>
        <v>毛老爹</v>
      </c>
    </row>
    <row r="196" spans="1:2" x14ac:dyDescent="0.2">
      <c r="A196" s="15" t="str">
        <f ca="1">IFERROR(__xludf.DUMMYFUNCTION("""COMPUTED_VALUE"""),"荷魯斯")</f>
        <v>荷魯斯</v>
      </c>
      <c r="B196" s="15" t="str">
        <f ca="1">IFERROR(__xludf.DUMMYFUNCTION("""COMPUTED_VALUE"""),"燧火鳥")</f>
        <v>燧火鳥</v>
      </c>
    </row>
    <row r="197" spans="1:2" x14ac:dyDescent="0.2">
      <c r="A197" s="15" t="str">
        <f ca="1">IFERROR(__xludf.DUMMYFUNCTION("""COMPUTED_VALUE"""),"波魯杰克斯")</f>
        <v>波魯杰克斯</v>
      </c>
      <c r="B197" s="15" t="str">
        <f ca="1">IFERROR(__xludf.DUMMYFUNCTION("""COMPUTED_VALUE"""),"霜歌龍")</f>
        <v>霜歌龍</v>
      </c>
    </row>
    <row r="198" spans="1:2" x14ac:dyDescent="0.2">
      <c r="A198" s="15" t="str">
        <f ca="1">IFERROR(__xludf.DUMMYFUNCTION("""COMPUTED_VALUE"""),"波魯杰克斯")</f>
        <v>波魯杰克斯</v>
      </c>
      <c r="B198" s="15" t="str">
        <f ca="1">IFERROR(__xludf.DUMMYFUNCTION("""COMPUTED_VALUE"""),"浪刃武士")</f>
        <v>浪刃武士</v>
      </c>
    </row>
    <row r="199" spans="1:2" x14ac:dyDescent="0.2">
      <c r="A199" s="15" t="str">
        <f ca="1">IFERROR(__xludf.DUMMYFUNCTION("""COMPUTED_VALUE"""),"異構格里芬")</f>
        <v>異構格里芬</v>
      </c>
      <c r="B199" s="15" t="str">
        <f ca="1">IFERROR(__xludf.DUMMYFUNCTION("""COMPUTED_VALUE"""),"暗巫貓")</f>
        <v>暗巫貓</v>
      </c>
    </row>
    <row r="200" spans="1:2" x14ac:dyDescent="0.2">
      <c r="A200" s="15" t="str">
        <f ca="1">IFERROR(__xludf.DUMMYFUNCTION("""COMPUTED_VALUE"""),"異構格里芬")</f>
        <v>異構格里芬</v>
      </c>
      <c r="B200" s="15" t="str">
        <f ca="1">IFERROR(__xludf.DUMMYFUNCTION("""COMPUTED_VALUE"""),"獄焰王")</f>
        <v>獄焰王</v>
      </c>
    </row>
    <row r="201" spans="1:2" x14ac:dyDescent="0.2">
      <c r="A201" s="15" t="str">
        <f ca="1">IFERROR(__xludf.DUMMYFUNCTION("""COMPUTED_VALUE"""),"聖光騎士")</f>
        <v>聖光騎士</v>
      </c>
      <c r="B201" s="15" t="str">
        <f ca="1">IFERROR(__xludf.DUMMYFUNCTION("""COMPUTED_VALUE"""),"雷角馬")</f>
        <v>雷角馬</v>
      </c>
    </row>
    <row r="202" spans="1:2" x14ac:dyDescent="0.2">
      <c r="A202" s="15" t="str">
        <f ca="1">IFERROR(__xludf.DUMMYFUNCTION("""COMPUTED_VALUE"""),"聖光騎士")</f>
        <v>聖光騎士</v>
      </c>
      <c r="B202" s="15" t="str">
        <f ca="1">IFERROR(__xludf.DUMMYFUNCTION("""COMPUTED_VALUE"""),"暗巫貓")</f>
        <v>暗巫貓</v>
      </c>
    </row>
    <row r="203" spans="1:2" x14ac:dyDescent="0.2">
      <c r="A203" s="15" t="str">
        <f ca="1">IFERROR(__xludf.DUMMYFUNCTION("""COMPUTED_VALUE"""),"聖光騎士")</f>
        <v>聖光騎士</v>
      </c>
      <c r="B203" s="15" t="str">
        <f ca="1">IFERROR(__xludf.DUMMYFUNCTION("""COMPUTED_VALUE"""),"獄閻王")</f>
        <v>獄閻王</v>
      </c>
    </row>
    <row r="204" spans="1:2" x14ac:dyDescent="0.2">
      <c r="A204" s="15" t="str">
        <f ca="1">IFERROR(__xludf.DUMMYFUNCTION("""COMPUTED_VALUE"""),"混沌騎士")</f>
        <v>混沌騎士</v>
      </c>
      <c r="B204" s="15" t="str">
        <f ca="1">IFERROR(__xludf.DUMMYFUNCTION("""COMPUTED_VALUE"""),"雷角馬")</f>
        <v>雷角馬</v>
      </c>
    </row>
    <row r="205" spans="1:2" x14ac:dyDescent="0.2">
      <c r="A205" s="15" t="str">
        <f ca="1">IFERROR(__xludf.DUMMYFUNCTION("""COMPUTED_VALUE"""),"混沌騎士")</f>
        <v>混沌騎士</v>
      </c>
      <c r="B205" s="15" t="str">
        <f ca="1">IFERROR(__xludf.DUMMYFUNCTION("""COMPUTED_VALUE"""),"暗巫貓")</f>
        <v>暗巫貓</v>
      </c>
    </row>
    <row r="206" spans="1:2" x14ac:dyDescent="0.2">
      <c r="A206" s="15" t="str">
        <f ca="1">IFERROR(__xludf.DUMMYFUNCTION("""COMPUTED_VALUE"""),"混沌騎士")</f>
        <v>混沌騎士</v>
      </c>
      <c r="B206" s="15" t="str">
        <f ca="1">IFERROR(__xludf.DUMMYFUNCTION("""COMPUTED_VALUE"""),"獄焰王")</f>
        <v>獄焰王</v>
      </c>
    </row>
    <row r="207" spans="1:2" x14ac:dyDescent="0.2">
      <c r="A207" s="15" t="str">
        <f ca="1">IFERROR(__xludf.DUMMYFUNCTION("""COMPUTED_VALUE"""),"喚冬獸")</f>
        <v>喚冬獸</v>
      </c>
      <c r="B207" s="15" t="str">
        <f ca="1">IFERROR(__xludf.DUMMYFUNCTION("""COMPUTED_VALUE"""),"烽歌龍")</f>
        <v>烽歌龍</v>
      </c>
    </row>
    <row r="208" spans="1:2" x14ac:dyDescent="0.2">
      <c r="A208" s="15" t="str">
        <f ca="1">IFERROR(__xludf.DUMMYFUNCTION("""COMPUTED_VALUE"""),"喚冬獸")</f>
        <v>喚冬獸</v>
      </c>
      <c r="B208" s="15" t="str">
        <f ca="1">IFERROR(__xludf.DUMMYFUNCTION("""COMPUTED_VALUE"""),"浪刃武士")</f>
        <v>浪刃武士</v>
      </c>
    </row>
    <row r="209" spans="1:2" x14ac:dyDescent="0.2">
      <c r="A209" s="15" t="str">
        <f ca="1">IFERROR(__xludf.DUMMYFUNCTION("""COMPUTED_VALUE"""),"喚夜獸")</f>
        <v>喚夜獸</v>
      </c>
      <c r="B209" s="15" t="str">
        <f ca="1">IFERROR(__xludf.DUMMYFUNCTION("""COMPUTED_VALUE"""),"雷角馬")</f>
        <v>雷角馬</v>
      </c>
    </row>
    <row r="210" spans="1:2" x14ac:dyDescent="0.2">
      <c r="A210" s="15" t="str">
        <f ca="1">IFERROR(__xludf.DUMMYFUNCTION("""COMPUTED_VALUE"""),"喚夜獸")</f>
        <v>喚夜獸</v>
      </c>
      <c r="B210" s="15" t="str">
        <f ca="1">IFERROR(__xludf.DUMMYFUNCTION("""COMPUTED_VALUE"""),"烽歌龍")</f>
        <v>烽歌龍</v>
      </c>
    </row>
    <row r="211" spans="1:2" x14ac:dyDescent="0.2">
      <c r="A211" s="15" t="str">
        <f ca="1">IFERROR(__xludf.DUMMYFUNCTION("""COMPUTED_VALUE"""),"喚夜獸")</f>
        <v>喚夜獸</v>
      </c>
      <c r="B211" s="15" t="str">
        <f ca="1">IFERROR(__xludf.DUMMYFUNCTION("""COMPUTED_VALUE"""),"獄閻王")</f>
        <v>獄閻王</v>
      </c>
    </row>
    <row r="212" spans="1:2" x14ac:dyDescent="0.2">
      <c r="A212" s="15" t="str">
        <f ca="1">IFERROR(__xludf.DUMMYFUNCTION("""COMPUTED_VALUE"""),"空渦龍")</f>
        <v>空渦龍</v>
      </c>
      <c r="B212" s="15" t="str">
        <f ca="1">IFERROR(__xludf.DUMMYFUNCTION("""COMPUTED_VALUE"""),"雷角馬")</f>
        <v>雷角馬</v>
      </c>
    </row>
    <row r="213" spans="1:2" x14ac:dyDescent="0.2">
      <c r="A213" s="15" t="str">
        <f ca="1">IFERROR(__xludf.DUMMYFUNCTION("""COMPUTED_VALUE"""),"空渦龍")</f>
        <v>空渦龍</v>
      </c>
      <c r="B213" s="15" t="str">
        <f ca="1">IFERROR(__xludf.DUMMYFUNCTION("""COMPUTED_VALUE"""),"烽歌龍")</f>
        <v>烽歌龍</v>
      </c>
    </row>
    <row r="214" spans="1:2" x14ac:dyDescent="0.2">
      <c r="A214" s="15" t="str">
        <f ca="1">IFERROR(__xludf.DUMMYFUNCTION("""COMPUTED_VALUE"""),"空渦龍")</f>
        <v>空渦龍</v>
      </c>
      <c r="B214" s="15" t="str">
        <f ca="1">IFERROR(__xludf.DUMMYFUNCTION("""COMPUTED_VALUE"""),"獄閻王")</f>
        <v>獄閻王</v>
      </c>
    </row>
  </sheetData>
  <phoneticPr fontId="2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823"/>
  <sheetViews>
    <sheetView workbookViewId="0"/>
  </sheetViews>
  <sheetFormatPr defaultColWidth="12.5703125" defaultRowHeight="15.75" customHeight="1" x14ac:dyDescent="0.2"/>
  <cols>
    <col min="1" max="1" width="13.42578125" customWidth="1"/>
  </cols>
  <sheetData>
    <row r="1" spans="1:3" ht="15.75" customHeight="1" x14ac:dyDescent="0.25">
      <c r="A1" s="45" t="s">
        <v>141</v>
      </c>
      <c r="B1" s="45" t="s">
        <v>424</v>
      </c>
      <c r="C1" s="45" t="s">
        <v>430</v>
      </c>
    </row>
    <row r="2" spans="1:3" ht="15.75" customHeight="1" x14ac:dyDescent="0.25">
      <c r="A2" s="45" t="s">
        <v>64</v>
      </c>
      <c r="B2" s="45">
        <v>100</v>
      </c>
      <c r="C2" s="45"/>
    </row>
    <row r="3" spans="1:3" ht="15.75" customHeight="1" x14ac:dyDescent="0.25">
      <c r="A3" s="45" t="s">
        <v>19</v>
      </c>
      <c r="B3" s="45">
        <v>40</v>
      </c>
      <c r="C3" s="45"/>
    </row>
    <row r="4" spans="1:3" ht="15.75" customHeight="1" x14ac:dyDescent="0.25">
      <c r="A4" s="45" t="s">
        <v>21</v>
      </c>
      <c r="B4" s="45">
        <v>40</v>
      </c>
      <c r="C4" s="45"/>
    </row>
    <row r="5" spans="1:3" ht="15.75" customHeight="1" x14ac:dyDescent="0.25">
      <c r="A5" s="45" t="s">
        <v>88</v>
      </c>
      <c r="B5" s="45">
        <v>24</v>
      </c>
      <c r="C5" s="45"/>
    </row>
    <row r="6" spans="1:3" ht="15.75" customHeight="1" x14ac:dyDescent="0.25">
      <c r="A6" s="45" t="s">
        <v>89</v>
      </c>
      <c r="B6" s="45">
        <v>24</v>
      </c>
      <c r="C6" s="45"/>
    </row>
    <row r="7" spans="1:3" ht="15.75" customHeight="1" x14ac:dyDescent="0.25">
      <c r="A7" s="45" t="s">
        <v>84</v>
      </c>
      <c r="B7" s="45">
        <v>20</v>
      </c>
      <c r="C7" s="45"/>
    </row>
    <row r="8" spans="1:3" ht="15.75" customHeight="1" x14ac:dyDescent="0.25">
      <c r="A8" s="45" t="s">
        <v>67</v>
      </c>
      <c r="B8" s="45">
        <v>4</v>
      </c>
      <c r="C8" s="45"/>
    </row>
    <row r="9" spans="1:3" ht="15.75" customHeight="1" x14ac:dyDescent="0.25">
      <c r="A9" s="45" t="s">
        <v>92</v>
      </c>
      <c r="B9" s="45">
        <v>27</v>
      </c>
      <c r="C9" s="45"/>
    </row>
    <row r="10" spans="1:3" ht="15.75" customHeight="1" x14ac:dyDescent="0.25">
      <c r="A10" s="45" t="s">
        <v>103</v>
      </c>
      <c r="B10" s="45">
        <v>37</v>
      </c>
      <c r="C10" s="45"/>
    </row>
    <row r="11" spans="1:3" ht="15.75" customHeight="1" x14ac:dyDescent="0.25">
      <c r="A11" s="45" t="s">
        <v>104</v>
      </c>
      <c r="B11" s="45">
        <v>37</v>
      </c>
      <c r="C11" s="45"/>
    </row>
    <row r="12" spans="1:3" ht="15.75" customHeight="1" x14ac:dyDescent="0.25">
      <c r="A12" s="45" t="s">
        <v>126</v>
      </c>
      <c r="B12" s="45">
        <v>67</v>
      </c>
      <c r="C12" s="45"/>
    </row>
    <row r="13" spans="1:3" ht="15.75" customHeight="1" x14ac:dyDescent="0.25">
      <c r="A13" s="45" t="s">
        <v>112</v>
      </c>
      <c r="B13" s="45">
        <v>47</v>
      </c>
      <c r="C13" s="45"/>
    </row>
    <row r="14" spans="1:3" ht="15.75" customHeight="1" x14ac:dyDescent="0.25">
      <c r="A14" s="45" t="s">
        <v>22</v>
      </c>
      <c r="B14" s="45">
        <v>103</v>
      </c>
      <c r="C14" s="45"/>
    </row>
    <row r="15" spans="1:3" ht="15.75" customHeight="1" x14ac:dyDescent="0.25">
      <c r="A15" s="45" t="s">
        <v>80</v>
      </c>
      <c r="B15" s="45">
        <v>16</v>
      </c>
      <c r="C15" s="45"/>
    </row>
    <row r="16" spans="1:3" ht="15.75" customHeight="1" x14ac:dyDescent="0.25">
      <c r="A16" s="45" t="s">
        <v>91</v>
      </c>
      <c r="B16" s="45">
        <v>26</v>
      </c>
      <c r="C16" s="45"/>
    </row>
    <row r="17" spans="1:3" ht="15.75" customHeight="1" x14ac:dyDescent="0.25">
      <c r="A17" s="45" t="s">
        <v>115</v>
      </c>
      <c r="B17" s="45">
        <v>49</v>
      </c>
      <c r="C17" s="45"/>
    </row>
    <row r="18" spans="1:3" ht="15.75" customHeight="1" x14ac:dyDescent="0.25">
      <c r="A18" s="45" t="s">
        <v>74</v>
      </c>
      <c r="B18" s="45">
        <v>12</v>
      </c>
      <c r="C18" s="45"/>
    </row>
    <row r="19" spans="1:3" ht="15.75" customHeight="1" x14ac:dyDescent="0.25">
      <c r="A19" s="45" t="s">
        <v>75</v>
      </c>
      <c r="B19" s="45">
        <v>12</v>
      </c>
      <c r="C19" s="45"/>
    </row>
    <row r="20" spans="1:3" ht="15.75" customHeight="1" x14ac:dyDescent="0.25">
      <c r="A20" s="45" t="s">
        <v>32</v>
      </c>
      <c r="B20" s="45">
        <v>56</v>
      </c>
      <c r="C20" s="45"/>
    </row>
    <row r="21" spans="1:3" ht="15.75" customHeight="1" x14ac:dyDescent="0.25">
      <c r="A21" s="45" t="s">
        <v>68</v>
      </c>
      <c r="B21" s="45">
        <v>5</v>
      </c>
      <c r="C21" s="45"/>
    </row>
    <row r="22" spans="1:3" ht="15.75" customHeight="1" x14ac:dyDescent="0.25">
      <c r="A22" s="45" t="s">
        <v>95</v>
      </c>
      <c r="B22" s="45">
        <v>30</v>
      </c>
      <c r="C22" s="45"/>
    </row>
    <row r="23" spans="1:3" ht="15.75" customHeight="1" x14ac:dyDescent="0.25">
      <c r="A23" s="45" t="s">
        <v>122</v>
      </c>
      <c r="B23" s="45">
        <v>63</v>
      </c>
      <c r="C23" s="45"/>
    </row>
    <row r="24" spans="1:3" ht="15.75" customHeight="1" x14ac:dyDescent="0.25">
      <c r="A24" s="45" t="s">
        <v>73</v>
      </c>
      <c r="B24" s="45">
        <v>10</v>
      </c>
      <c r="C24" s="45"/>
    </row>
    <row r="25" spans="1:3" ht="15.75" customHeight="1" x14ac:dyDescent="0.25">
      <c r="A25" s="45" t="s">
        <v>121</v>
      </c>
      <c r="B25" s="45">
        <v>62</v>
      </c>
      <c r="C25" s="45"/>
    </row>
    <row r="26" spans="1:3" ht="15.75" customHeight="1" x14ac:dyDescent="0.25">
      <c r="A26" s="45" t="s">
        <v>96</v>
      </c>
      <c r="B26" s="45">
        <v>31</v>
      </c>
      <c r="C26" s="45"/>
    </row>
    <row r="27" spans="1:3" ht="15.75" customHeight="1" x14ac:dyDescent="0.25">
      <c r="A27" s="45" t="s">
        <v>97</v>
      </c>
      <c r="B27" s="45">
        <v>31</v>
      </c>
      <c r="C27" s="45"/>
    </row>
    <row r="28" spans="1:3" ht="15.75" customHeight="1" x14ac:dyDescent="0.25">
      <c r="A28" s="45" t="s">
        <v>139</v>
      </c>
      <c r="B28" s="45">
        <v>1</v>
      </c>
      <c r="C28" s="45"/>
    </row>
    <row r="29" spans="1:3" ht="15.75" customHeight="1" x14ac:dyDescent="0.25">
      <c r="A29" s="45" t="s">
        <v>57</v>
      </c>
      <c r="B29" s="45">
        <v>101</v>
      </c>
      <c r="C29" s="45"/>
    </row>
    <row r="30" spans="1:3" ht="15.75" customHeight="1" x14ac:dyDescent="0.25">
      <c r="A30" s="45" t="s">
        <v>14</v>
      </c>
      <c r="B30" s="45">
        <v>101</v>
      </c>
      <c r="C30" s="45"/>
    </row>
    <row r="31" spans="1:3" ht="15.75" customHeight="1" x14ac:dyDescent="0.25">
      <c r="A31" s="45" t="s">
        <v>111</v>
      </c>
      <c r="B31" s="45">
        <v>46</v>
      </c>
      <c r="C31" s="45"/>
    </row>
    <row r="32" spans="1:3" ht="15.75" customHeight="1" x14ac:dyDescent="0.25">
      <c r="A32" s="45" t="s">
        <v>98</v>
      </c>
      <c r="B32" s="45">
        <v>32</v>
      </c>
      <c r="C32" s="45"/>
    </row>
    <row r="33" spans="1:3" ht="15.75" customHeight="1" x14ac:dyDescent="0.25">
      <c r="A33" s="45" t="s">
        <v>99</v>
      </c>
      <c r="B33" s="45">
        <v>32</v>
      </c>
      <c r="C33" s="45"/>
    </row>
    <row r="34" spans="1:3" ht="15.75" customHeight="1" x14ac:dyDescent="0.25">
      <c r="A34" s="45" t="s">
        <v>54</v>
      </c>
      <c r="B34" s="45">
        <v>102</v>
      </c>
      <c r="C34" s="45"/>
    </row>
    <row r="35" spans="1:3" ht="15.75" customHeight="1" x14ac:dyDescent="0.25">
      <c r="A35" s="45" t="s">
        <v>42</v>
      </c>
      <c r="B35" s="45">
        <v>102</v>
      </c>
      <c r="C35" s="45"/>
    </row>
    <row r="36" spans="1:3" ht="15.75" customHeight="1" x14ac:dyDescent="0.25">
      <c r="A36" s="45" t="s">
        <v>16</v>
      </c>
      <c r="B36" s="45">
        <v>58</v>
      </c>
      <c r="C36" s="45"/>
    </row>
    <row r="37" spans="1:3" ht="15.75" customHeight="1" x14ac:dyDescent="0.25">
      <c r="A37" s="45" t="s">
        <v>30</v>
      </c>
      <c r="B37" s="45">
        <v>58</v>
      </c>
      <c r="C37" s="45"/>
    </row>
    <row r="38" spans="1:3" x14ac:dyDescent="0.25">
      <c r="A38" s="45" t="s">
        <v>39</v>
      </c>
      <c r="B38" s="45">
        <v>80</v>
      </c>
      <c r="C38" s="45"/>
    </row>
    <row r="39" spans="1:3" x14ac:dyDescent="0.25">
      <c r="A39" s="45" t="s">
        <v>40</v>
      </c>
      <c r="B39" s="45">
        <v>80</v>
      </c>
      <c r="C39" s="45"/>
    </row>
    <row r="40" spans="1:3" x14ac:dyDescent="0.25">
      <c r="A40" s="45" t="s">
        <v>100</v>
      </c>
      <c r="B40" s="45">
        <v>34</v>
      </c>
      <c r="C40" s="45"/>
    </row>
    <row r="41" spans="1:3" x14ac:dyDescent="0.25">
      <c r="A41" s="45" t="s">
        <v>50</v>
      </c>
      <c r="B41" s="45">
        <v>83</v>
      </c>
      <c r="C41" s="45"/>
    </row>
    <row r="42" spans="1:3" x14ac:dyDescent="0.25">
      <c r="A42" s="45" t="s">
        <v>102</v>
      </c>
      <c r="B42" s="45">
        <v>36</v>
      </c>
      <c r="C42" s="45"/>
    </row>
    <row r="43" spans="1:3" x14ac:dyDescent="0.25">
      <c r="A43" s="45" t="s">
        <v>43</v>
      </c>
      <c r="B43" s="45">
        <v>65</v>
      </c>
      <c r="C43" s="45"/>
    </row>
    <row r="44" spans="1:3" x14ac:dyDescent="0.25">
      <c r="A44" s="45" t="s">
        <v>46</v>
      </c>
      <c r="B44" s="45">
        <v>65</v>
      </c>
      <c r="C44" s="45"/>
    </row>
    <row r="45" spans="1:3" x14ac:dyDescent="0.25">
      <c r="A45" s="45" t="s">
        <v>108</v>
      </c>
      <c r="B45" s="45">
        <v>44</v>
      </c>
      <c r="C45" s="45"/>
    </row>
    <row r="46" spans="1:3" x14ac:dyDescent="0.25">
      <c r="A46" s="45" t="s">
        <v>58</v>
      </c>
      <c r="B46" s="45">
        <v>82</v>
      </c>
      <c r="C46" s="45"/>
    </row>
    <row r="47" spans="1:3" x14ac:dyDescent="0.25">
      <c r="A47" s="45" t="s">
        <v>140</v>
      </c>
      <c r="B47" s="45">
        <v>2</v>
      </c>
      <c r="C47" s="45"/>
    </row>
    <row r="48" spans="1:3" x14ac:dyDescent="0.25">
      <c r="A48" s="45" t="s">
        <v>81</v>
      </c>
      <c r="B48" s="45">
        <v>17</v>
      </c>
      <c r="C48" s="45"/>
    </row>
    <row r="49" spans="1:3" x14ac:dyDescent="0.25">
      <c r="A49" s="45" t="s">
        <v>137</v>
      </c>
      <c r="B49" s="45">
        <v>93</v>
      </c>
      <c r="C49" s="45"/>
    </row>
    <row r="50" spans="1:3" x14ac:dyDescent="0.25">
      <c r="A50" s="45" t="s">
        <v>11</v>
      </c>
      <c r="B50" s="45">
        <v>88</v>
      </c>
      <c r="C50" s="45"/>
    </row>
    <row r="51" spans="1:3" x14ac:dyDescent="0.25">
      <c r="A51" s="45" t="s">
        <v>5</v>
      </c>
      <c r="B51" s="45">
        <v>88</v>
      </c>
      <c r="C51" s="45"/>
    </row>
    <row r="52" spans="1:3" x14ac:dyDescent="0.25">
      <c r="A52" s="45" t="s">
        <v>125</v>
      </c>
      <c r="B52" s="45">
        <v>66</v>
      </c>
      <c r="C52" s="45"/>
    </row>
    <row r="53" spans="1:3" x14ac:dyDescent="0.25">
      <c r="A53" s="45" t="s">
        <v>113</v>
      </c>
      <c r="B53" s="45">
        <v>48</v>
      </c>
      <c r="C53" s="45"/>
    </row>
    <row r="54" spans="1:3" x14ac:dyDescent="0.25">
      <c r="A54" s="45" t="s">
        <v>114</v>
      </c>
      <c r="B54" s="45">
        <v>48</v>
      </c>
      <c r="C54" s="45"/>
    </row>
    <row r="55" spans="1:3" x14ac:dyDescent="0.25">
      <c r="A55" s="45" t="s">
        <v>24</v>
      </c>
      <c r="B55" s="45">
        <v>85</v>
      </c>
      <c r="C55" s="45"/>
    </row>
    <row r="56" spans="1:3" x14ac:dyDescent="0.25">
      <c r="A56" s="45" t="s">
        <v>25</v>
      </c>
      <c r="B56" s="45">
        <v>85</v>
      </c>
      <c r="C56" s="45"/>
    </row>
    <row r="57" spans="1:3" x14ac:dyDescent="0.25">
      <c r="A57" s="45" t="s">
        <v>120</v>
      </c>
      <c r="B57" s="45">
        <v>61</v>
      </c>
      <c r="C57" s="45"/>
    </row>
    <row r="58" spans="1:3" x14ac:dyDescent="0.25">
      <c r="A58" s="45" t="s">
        <v>109</v>
      </c>
      <c r="B58" s="45">
        <v>45</v>
      </c>
      <c r="C58" s="45"/>
    </row>
    <row r="59" spans="1:3" x14ac:dyDescent="0.25">
      <c r="A59" s="45" t="s">
        <v>110</v>
      </c>
      <c r="B59" s="45">
        <v>45</v>
      </c>
      <c r="C59" s="45"/>
    </row>
    <row r="60" spans="1:3" x14ac:dyDescent="0.25">
      <c r="A60" s="45" t="s">
        <v>69</v>
      </c>
      <c r="B60" s="45">
        <v>6</v>
      </c>
      <c r="C60" s="45"/>
    </row>
    <row r="61" spans="1:3" x14ac:dyDescent="0.25">
      <c r="A61" s="45" t="s">
        <v>48</v>
      </c>
      <c r="B61" s="45">
        <v>71</v>
      </c>
      <c r="C61" s="45"/>
    </row>
    <row r="62" spans="1:3" x14ac:dyDescent="0.25">
      <c r="A62" s="45" t="s">
        <v>49</v>
      </c>
      <c r="B62" s="45">
        <v>71</v>
      </c>
      <c r="C62" s="45"/>
    </row>
    <row r="63" spans="1:3" x14ac:dyDescent="0.25">
      <c r="A63" s="45" t="s">
        <v>66</v>
      </c>
      <c r="B63" s="45">
        <v>3</v>
      </c>
      <c r="C63" s="45"/>
    </row>
    <row r="64" spans="1:3" x14ac:dyDescent="0.25">
      <c r="A64" s="45" t="s">
        <v>123</v>
      </c>
      <c r="B64" s="45">
        <v>64</v>
      </c>
      <c r="C64" s="45"/>
    </row>
    <row r="65" spans="1:3" x14ac:dyDescent="0.25">
      <c r="A65" s="45" t="s">
        <v>124</v>
      </c>
      <c r="B65" s="45">
        <v>64</v>
      </c>
      <c r="C65" s="45"/>
    </row>
    <row r="66" spans="1:3" x14ac:dyDescent="0.25">
      <c r="A66" s="45" t="s">
        <v>70</v>
      </c>
      <c r="B66" s="45">
        <v>7</v>
      </c>
      <c r="C66" s="45"/>
    </row>
    <row r="67" spans="1:3" x14ac:dyDescent="0.25">
      <c r="A67" s="45" t="s">
        <v>3</v>
      </c>
      <c r="B67" s="45">
        <v>110</v>
      </c>
      <c r="C67" s="45"/>
    </row>
    <row r="68" spans="1:3" x14ac:dyDescent="0.25">
      <c r="A68" s="45" t="s">
        <v>35</v>
      </c>
      <c r="B68" s="45">
        <v>110</v>
      </c>
      <c r="C68" s="45"/>
    </row>
    <row r="69" spans="1:3" x14ac:dyDescent="0.25">
      <c r="A69" s="45" t="s">
        <v>56</v>
      </c>
      <c r="B69" s="45">
        <v>90</v>
      </c>
      <c r="C69" s="45"/>
    </row>
    <row r="70" spans="1:3" x14ac:dyDescent="0.25">
      <c r="A70" s="45" t="s">
        <v>26</v>
      </c>
      <c r="B70" s="45">
        <v>90</v>
      </c>
      <c r="C70" s="45"/>
    </row>
    <row r="71" spans="1:3" x14ac:dyDescent="0.25">
      <c r="A71" s="45" t="s">
        <v>138</v>
      </c>
      <c r="B71" s="45">
        <v>94</v>
      </c>
      <c r="C71" s="45"/>
    </row>
    <row r="72" spans="1:3" x14ac:dyDescent="0.25">
      <c r="A72" s="45" t="s">
        <v>134</v>
      </c>
      <c r="B72" s="45">
        <v>86</v>
      </c>
      <c r="C72" s="45"/>
    </row>
    <row r="73" spans="1:3" x14ac:dyDescent="0.25">
      <c r="A73" s="45" t="s">
        <v>135</v>
      </c>
      <c r="B73" s="45">
        <v>86</v>
      </c>
      <c r="C73" s="45"/>
    </row>
    <row r="74" spans="1:3" x14ac:dyDescent="0.25">
      <c r="A74" s="45" t="s">
        <v>17</v>
      </c>
      <c r="B74" s="45">
        <v>105</v>
      </c>
      <c r="C74" s="45"/>
    </row>
    <row r="75" spans="1:3" x14ac:dyDescent="0.25">
      <c r="A75" s="45" t="s">
        <v>38</v>
      </c>
      <c r="B75" s="45">
        <v>96</v>
      </c>
      <c r="C75" s="45"/>
    </row>
    <row r="76" spans="1:3" x14ac:dyDescent="0.25">
      <c r="A76" s="45" t="s">
        <v>101</v>
      </c>
      <c r="B76" s="45">
        <v>35</v>
      </c>
      <c r="C76" s="45"/>
    </row>
    <row r="77" spans="1:3" x14ac:dyDescent="0.25">
      <c r="A77" s="45" t="s">
        <v>119</v>
      </c>
      <c r="B77" s="45">
        <v>59</v>
      </c>
      <c r="C77" s="45"/>
    </row>
    <row r="78" spans="1:3" x14ac:dyDescent="0.25">
      <c r="A78" s="45" t="s">
        <v>55</v>
      </c>
      <c r="B78" s="45">
        <v>107</v>
      </c>
      <c r="C78" s="45"/>
    </row>
    <row r="79" spans="1:3" x14ac:dyDescent="0.25">
      <c r="A79" s="45" t="s">
        <v>27</v>
      </c>
      <c r="B79" s="45">
        <v>79</v>
      </c>
      <c r="C79" s="45"/>
    </row>
    <row r="80" spans="1:3" x14ac:dyDescent="0.25">
      <c r="A80" s="45" t="s">
        <v>78</v>
      </c>
      <c r="B80" s="45">
        <v>14</v>
      </c>
      <c r="C80" s="45"/>
    </row>
    <row r="81" spans="1:3" x14ac:dyDescent="0.25">
      <c r="A81" s="45" t="s">
        <v>129</v>
      </c>
      <c r="B81" s="45">
        <v>76</v>
      </c>
      <c r="C81" s="45"/>
    </row>
    <row r="82" spans="1:3" x14ac:dyDescent="0.25">
      <c r="A82" s="45" t="s">
        <v>127</v>
      </c>
      <c r="B82" s="45">
        <v>69</v>
      </c>
      <c r="C82" s="45"/>
    </row>
    <row r="83" spans="1:3" x14ac:dyDescent="0.25">
      <c r="A83" s="45" t="s">
        <v>79</v>
      </c>
      <c r="B83" s="45">
        <v>15</v>
      </c>
      <c r="C83" s="45"/>
    </row>
    <row r="84" spans="1:3" x14ac:dyDescent="0.25">
      <c r="A84" s="45" t="s">
        <v>132</v>
      </c>
      <c r="B84" s="45">
        <v>81</v>
      </c>
      <c r="C84" s="45"/>
    </row>
    <row r="85" spans="1:3" x14ac:dyDescent="0.25">
      <c r="A85" s="45" t="s">
        <v>133</v>
      </c>
      <c r="B85" s="45">
        <v>81</v>
      </c>
      <c r="C85" s="45"/>
    </row>
    <row r="86" spans="1:3" x14ac:dyDescent="0.25">
      <c r="A86" s="45" t="s">
        <v>87</v>
      </c>
      <c r="B86" s="45">
        <v>23</v>
      </c>
      <c r="C86" s="45"/>
    </row>
    <row r="87" spans="1:3" x14ac:dyDescent="0.25">
      <c r="A87" s="45" t="s">
        <v>94</v>
      </c>
      <c r="B87" s="45">
        <v>29</v>
      </c>
      <c r="C87" s="45"/>
    </row>
    <row r="88" spans="1:3" x14ac:dyDescent="0.25">
      <c r="A88" s="45" t="s">
        <v>63</v>
      </c>
      <c r="B88" s="45">
        <v>91</v>
      </c>
      <c r="C88" s="45"/>
    </row>
    <row r="89" spans="1:3" x14ac:dyDescent="0.25">
      <c r="A89" s="45" t="s">
        <v>62</v>
      </c>
      <c r="B89" s="45">
        <v>91</v>
      </c>
      <c r="C89" s="45"/>
    </row>
    <row r="90" spans="1:3" x14ac:dyDescent="0.25">
      <c r="A90" s="45" t="s">
        <v>131</v>
      </c>
      <c r="B90" s="45">
        <v>78</v>
      </c>
      <c r="C90" s="45"/>
    </row>
    <row r="91" spans="1:3" x14ac:dyDescent="0.25">
      <c r="A91" s="45" t="s">
        <v>18</v>
      </c>
      <c r="B91" s="45">
        <v>38</v>
      </c>
      <c r="C91" s="45"/>
    </row>
    <row r="92" spans="1:3" x14ac:dyDescent="0.25">
      <c r="A92" s="45" t="s">
        <v>93</v>
      </c>
      <c r="B92" s="45">
        <v>28</v>
      </c>
      <c r="C92" s="45"/>
    </row>
    <row r="93" spans="1:3" x14ac:dyDescent="0.25">
      <c r="A93" s="45" t="s">
        <v>7</v>
      </c>
      <c r="B93" s="45">
        <v>104</v>
      </c>
      <c r="C93" s="45"/>
    </row>
    <row r="94" spans="1:3" x14ac:dyDescent="0.25">
      <c r="A94" s="45" t="s">
        <v>45</v>
      </c>
      <c r="B94" s="45">
        <v>104</v>
      </c>
      <c r="C94" s="45"/>
    </row>
    <row r="95" spans="1:3" x14ac:dyDescent="0.25">
      <c r="A95" s="45" t="s">
        <v>10</v>
      </c>
      <c r="B95" s="45">
        <v>51</v>
      </c>
      <c r="C95" s="45"/>
    </row>
    <row r="96" spans="1:3" x14ac:dyDescent="0.25">
      <c r="A96" s="45" t="s">
        <v>116</v>
      </c>
      <c r="B96" s="45">
        <v>50</v>
      </c>
      <c r="C96" s="45"/>
    </row>
    <row r="97" spans="1:3" x14ac:dyDescent="0.25">
      <c r="A97" s="45" t="s">
        <v>47</v>
      </c>
      <c r="B97" s="45">
        <v>68</v>
      </c>
      <c r="C97" s="45"/>
    </row>
    <row r="98" spans="1:3" x14ac:dyDescent="0.25">
      <c r="A98" s="45" t="s">
        <v>9</v>
      </c>
      <c r="B98" s="45">
        <v>33</v>
      </c>
      <c r="C98" s="45"/>
    </row>
    <row r="99" spans="1:3" x14ac:dyDescent="0.25">
      <c r="A99" s="45" t="s">
        <v>15</v>
      </c>
      <c r="B99" s="45">
        <v>33</v>
      </c>
      <c r="C99" s="45"/>
    </row>
    <row r="100" spans="1:3" x14ac:dyDescent="0.25">
      <c r="A100" s="45" t="s">
        <v>106</v>
      </c>
      <c r="B100" s="45">
        <v>42</v>
      </c>
      <c r="C100" s="45"/>
    </row>
    <row r="101" spans="1:3" x14ac:dyDescent="0.25">
      <c r="A101" s="45" t="s">
        <v>41</v>
      </c>
      <c r="B101" s="45">
        <v>60</v>
      </c>
      <c r="C101" s="45"/>
    </row>
    <row r="102" spans="1:3" x14ac:dyDescent="0.25">
      <c r="A102" s="45" t="s">
        <v>86</v>
      </c>
      <c r="B102" s="45">
        <v>22</v>
      </c>
      <c r="C102" s="45"/>
    </row>
    <row r="103" spans="1:3" x14ac:dyDescent="0.25">
      <c r="A103" s="45" t="s">
        <v>51</v>
      </c>
      <c r="B103" s="45">
        <v>98</v>
      </c>
      <c r="C103" s="45"/>
    </row>
    <row r="104" spans="1:3" x14ac:dyDescent="0.25">
      <c r="A104" s="45" t="s">
        <v>130</v>
      </c>
      <c r="B104" s="45">
        <v>77</v>
      </c>
      <c r="C104" s="45"/>
    </row>
    <row r="105" spans="1:3" x14ac:dyDescent="0.25">
      <c r="A105" s="45" t="s">
        <v>37</v>
      </c>
      <c r="B105" s="45">
        <v>57</v>
      </c>
      <c r="C105" s="45"/>
    </row>
    <row r="106" spans="1:3" x14ac:dyDescent="0.25">
      <c r="A106" s="45" t="s">
        <v>36</v>
      </c>
      <c r="B106" s="45">
        <v>111</v>
      </c>
      <c r="C106" s="45"/>
    </row>
    <row r="107" spans="1:3" x14ac:dyDescent="0.25">
      <c r="A107" s="45" t="s">
        <v>83</v>
      </c>
      <c r="B107" s="45">
        <v>19</v>
      </c>
      <c r="C107" s="45"/>
    </row>
    <row r="108" spans="1:3" x14ac:dyDescent="0.25">
      <c r="A108" s="45" t="s">
        <v>71</v>
      </c>
      <c r="B108" s="45">
        <v>8</v>
      </c>
      <c r="C108" s="45"/>
    </row>
    <row r="109" spans="1:3" x14ac:dyDescent="0.25">
      <c r="A109" s="45" t="s">
        <v>59</v>
      </c>
      <c r="B109" s="45">
        <v>84</v>
      </c>
      <c r="C109" s="45"/>
    </row>
    <row r="110" spans="1:3" x14ac:dyDescent="0.25">
      <c r="A110" s="45" t="s">
        <v>60</v>
      </c>
      <c r="B110" s="45">
        <v>84</v>
      </c>
      <c r="C110" s="45"/>
    </row>
    <row r="111" spans="1:3" x14ac:dyDescent="0.25">
      <c r="A111" s="45" t="s">
        <v>61</v>
      </c>
      <c r="B111" s="45">
        <v>89</v>
      </c>
      <c r="C111" s="45"/>
    </row>
    <row r="112" spans="1:3" x14ac:dyDescent="0.25">
      <c r="A112" s="45" t="s">
        <v>28</v>
      </c>
      <c r="B112" s="45">
        <v>89</v>
      </c>
      <c r="C112" s="45"/>
    </row>
    <row r="113" spans="1:3" x14ac:dyDescent="0.25">
      <c r="A113" s="45" t="s">
        <v>76</v>
      </c>
      <c r="B113" s="45">
        <v>13</v>
      </c>
      <c r="C113" s="45"/>
    </row>
    <row r="114" spans="1:3" x14ac:dyDescent="0.25">
      <c r="A114" s="45" t="s">
        <v>77</v>
      </c>
      <c r="B114" s="45">
        <v>13</v>
      </c>
      <c r="C114" s="45"/>
    </row>
    <row r="115" spans="1:3" x14ac:dyDescent="0.25">
      <c r="A115" s="45" t="s">
        <v>117</v>
      </c>
      <c r="B115" s="45">
        <v>53</v>
      </c>
      <c r="C115" s="45"/>
    </row>
    <row r="116" spans="1:3" x14ac:dyDescent="0.25">
      <c r="A116" s="45" t="s">
        <v>31</v>
      </c>
      <c r="B116" s="45">
        <v>54</v>
      </c>
      <c r="C116" s="45"/>
    </row>
    <row r="117" spans="1:3" x14ac:dyDescent="0.25">
      <c r="A117" s="45" t="s">
        <v>53</v>
      </c>
      <c r="B117" s="45">
        <v>75</v>
      </c>
      <c r="C117" s="45"/>
    </row>
    <row r="118" spans="1:3" x14ac:dyDescent="0.25">
      <c r="A118" s="45" t="s">
        <v>105</v>
      </c>
      <c r="B118" s="45">
        <v>39</v>
      </c>
      <c r="C118" s="45"/>
    </row>
    <row r="119" spans="1:3" x14ac:dyDescent="0.25">
      <c r="A119" s="45" t="s">
        <v>44</v>
      </c>
      <c r="B119" s="45">
        <v>73</v>
      </c>
      <c r="C119" s="45"/>
    </row>
    <row r="120" spans="1:3" x14ac:dyDescent="0.25">
      <c r="A120" s="45" t="s">
        <v>12</v>
      </c>
      <c r="B120" s="45">
        <v>92</v>
      </c>
      <c r="C120" s="45"/>
    </row>
    <row r="121" spans="1:3" x14ac:dyDescent="0.25">
      <c r="A121" s="45" t="s">
        <v>33</v>
      </c>
      <c r="B121" s="45">
        <v>108</v>
      </c>
      <c r="C121" s="45"/>
    </row>
    <row r="122" spans="1:3" x14ac:dyDescent="0.25">
      <c r="A122" s="45" t="s">
        <v>85</v>
      </c>
      <c r="B122" s="45">
        <v>21</v>
      </c>
      <c r="C122" s="45"/>
    </row>
    <row r="123" spans="1:3" x14ac:dyDescent="0.25">
      <c r="A123" s="45" t="s">
        <v>4</v>
      </c>
      <c r="B123" s="45">
        <v>11</v>
      </c>
      <c r="C123" s="45"/>
    </row>
    <row r="124" spans="1:3" x14ac:dyDescent="0.25">
      <c r="A124" s="45" t="s">
        <v>118</v>
      </c>
      <c r="B124" s="45">
        <v>55</v>
      </c>
      <c r="C124" s="45"/>
    </row>
    <row r="125" spans="1:3" x14ac:dyDescent="0.25">
      <c r="A125" s="45" t="s">
        <v>13</v>
      </c>
      <c r="B125" s="45">
        <v>95</v>
      </c>
      <c r="C125" s="45"/>
    </row>
    <row r="126" spans="1:3" x14ac:dyDescent="0.25">
      <c r="A126" s="45" t="s">
        <v>20</v>
      </c>
      <c r="B126" s="45">
        <v>97</v>
      </c>
      <c r="C126" s="45"/>
    </row>
    <row r="127" spans="1:3" x14ac:dyDescent="0.25">
      <c r="A127" s="45" t="s">
        <v>0</v>
      </c>
      <c r="B127" s="45">
        <v>74</v>
      </c>
      <c r="C127" s="45"/>
    </row>
    <row r="128" spans="1:3" x14ac:dyDescent="0.25">
      <c r="A128" s="45" t="s">
        <v>8</v>
      </c>
      <c r="B128" s="45">
        <v>72</v>
      </c>
      <c r="C128" s="45"/>
    </row>
    <row r="129" spans="1:3" x14ac:dyDescent="0.25">
      <c r="A129" s="45" t="s">
        <v>90</v>
      </c>
      <c r="B129" s="45">
        <v>25</v>
      </c>
      <c r="C129" s="45"/>
    </row>
    <row r="130" spans="1:3" x14ac:dyDescent="0.25">
      <c r="A130" s="45" t="s">
        <v>34</v>
      </c>
      <c r="B130" s="45">
        <v>109</v>
      </c>
      <c r="C130" s="45"/>
    </row>
    <row r="131" spans="1:3" x14ac:dyDescent="0.25">
      <c r="A131" s="45" t="s">
        <v>136</v>
      </c>
      <c r="B131" s="45">
        <v>87</v>
      </c>
      <c r="C131" s="45"/>
    </row>
    <row r="132" spans="1:3" x14ac:dyDescent="0.25">
      <c r="A132" s="45" t="s">
        <v>29</v>
      </c>
      <c r="B132" s="45">
        <v>52</v>
      </c>
      <c r="C132" s="45"/>
    </row>
    <row r="133" spans="1:3" x14ac:dyDescent="0.25">
      <c r="A133" s="45" t="s">
        <v>23</v>
      </c>
      <c r="B133" s="45">
        <v>41</v>
      </c>
      <c r="C133" s="45"/>
    </row>
    <row r="134" spans="1:3" x14ac:dyDescent="0.25">
      <c r="A134" s="45" t="s">
        <v>6</v>
      </c>
      <c r="B134" s="45">
        <v>99</v>
      </c>
      <c r="C134" s="45"/>
    </row>
    <row r="135" spans="1:3" x14ac:dyDescent="0.25">
      <c r="A135" s="45" t="s">
        <v>52</v>
      </c>
      <c r="B135" s="45">
        <v>106</v>
      </c>
      <c r="C135" s="45"/>
    </row>
    <row r="136" spans="1:3" x14ac:dyDescent="0.25">
      <c r="A136" s="45" t="s">
        <v>82</v>
      </c>
      <c r="B136" s="45">
        <v>18</v>
      </c>
      <c r="C136" s="45"/>
    </row>
    <row r="137" spans="1:3" x14ac:dyDescent="0.25">
      <c r="A137" s="45" t="s">
        <v>107</v>
      </c>
      <c r="B137" s="45">
        <v>43</v>
      </c>
      <c r="C137" s="45"/>
    </row>
    <row r="138" spans="1:3" x14ac:dyDescent="0.25">
      <c r="A138" s="45" t="s">
        <v>128</v>
      </c>
      <c r="B138" s="45">
        <v>70</v>
      </c>
      <c r="C138" s="45"/>
    </row>
    <row r="139" spans="1:3" x14ac:dyDescent="0.25">
      <c r="A139" s="45" t="s">
        <v>72</v>
      </c>
      <c r="B139" s="45">
        <v>9</v>
      </c>
      <c r="C139" s="45"/>
    </row>
    <row r="140" spans="1:3" x14ac:dyDescent="0.25">
      <c r="A140" s="45"/>
      <c r="B140" s="45"/>
      <c r="C140" s="45"/>
    </row>
    <row r="141" spans="1:3" x14ac:dyDescent="0.25">
      <c r="A141" s="45"/>
      <c r="B141" s="45"/>
      <c r="C141" s="45"/>
    </row>
    <row r="142" spans="1:3" x14ac:dyDescent="0.25">
      <c r="A142" s="45"/>
      <c r="B142" s="45"/>
      <c r="C142" s="45"/>
    </row>
    <row r="143" spans="1:3" x14ac:dyDescent="0.25">
      <c r="A143" s="45"/>
      <c r="B143" s="45"/>
      <c r="C143" s="45"/>
    </row>
    <row r="144" spans="1:3" x14ac:dyDescent="0.25">
      <c r="A144" s="45"/>
      <c r="B144" s="45"/>
      <c r="C144" s="45"/>
    </row>
    <row r="145" spans="1:3" x14ac:dyDescent="0.25">
      <c r="A145" s="45"/>
      <c r="B145" s="45"/>
      <c r="C145" s="45"/>
    </row>
    <row r="146" spans="1:3" x14ac:dyDescent="0.25">
      <c r="A146" s="45"/>
      <c r="B146" s="45"/>
      <c r="C146" s="45"/>
    </row>
    <row r="147" spans="1:3" x14ac:dyDescent="0.25">
      <c r="A147" s="45"/>
      <c r="B147" s="45"/>
      <c r="C147" s="45"/>
    </row>
    <row r="148" spans="1:3" x14ac:dyDescent="0.25">
      <c r="A148" s="45"/>
      <c r="B148" s="45"/>
      <c r="C148" s="45"/>
    </row>
    <row r="149" spans="1:3" x14ac:dyDescent="0.25">
      <c r="A149" s="45"/>
      <c r="B149" s="45"/>
      <c r="C149" s="45"/>
    </row>
    <row r="150" spans="1:3" x14ac:dyDescent="0.25">
      <c r="A150" s="45"/>
      <c r="B150" s="45"/>
      <c r="C150" s="45"/>
    </row>
    <row r="151" spans="1:3" x14ac:dyDescent="0.25">
      <c r="A151" s="45"/>
      <c r="B151" s="45"/>
      <c r="C151" s="45"/>
    </row>
    <row r="152" spans="1:3" x14ac:dyDescent="0.25">
      <c r="A152" s="45"/>
      <c r="B152" s="45"/>
      <c r="C152" s="45"/>
    </row>
    <row r="153" spans="1:3" x14ac:dyDescent="0.25">
      <c r="A153" s="45"/>
      <c r="B153" s="45"/>
      <c r="C153" s="45"/>
    </row>
    <row r="154" spans="1:3" x14ac:dyDescent="0.25">
      <c r="A154" s="45"/>
      <c r="B154" s="45"/>
      <c r="C154" s="45"/>
    </row>
    <row r="155" spans="1:3" x14ac:dyDescent="0.25">
      <c r="A155" s="45"/>
      <c r="B155" s="45"/>
      <c r="C155" s="45"/>
    </row>
    <row r="156" spans="1:3" x14ac:dyDescent="0.25">
      <c r="A156" s="45"/>
      <c r="B156" s="45"/>
      <c r="C156" s="45"/>
    </row>
    <row r="157" spans="1:3" x14ac:dyDescent="0.25">
      <c r="A157" s="45"/>
      <c r="B157" s="45"/>
      <c r="C157" s="45"/>
    </row>
    <row r="158" spans="1:3" x14ac:dyDescent="0.25">
      <c r="A158" s="45"/>
      <c r="B158" s="45"/>
      <c r="C158" s="45"/>
    </row>
    <row r="159" spans="1:3" x14ac:dyDescent="0.25">
      <c r="A159" s="45"/>
      <c r="B159" s="45"/>
      <c r="C159" s="45"/>
    </row>
    <row r="160" spans="1:3" x14ac:dyDescent="0.25">
      <c r="A160" s="45"/>
      <c r="B160" s="45"/>
      <c r="C160" s="45"/>
    </row>
    <row r="161" spans="1:3" x14ac:dyDescent="0.25">
      <c r="A161" s="45"/>
      <c r="B161" s="45"/>
      <c r="C161" s="45"/>
    </row>
    <row r="162" spans="1:3" x14ac:dyDescent="0.25">
      <c r="A162" s="45"/>
      <c r="B162" s="45"/>
      <c r="C162" s="45"/>
    </row>
    <row r="163" spans="1:3" x14ac:dyDescent="0.25">
      <c r="A163" s="45"/>
      <c r="B163" s="45"/>
      <c r="C163" s="45"/>
    </row>
    <row r="164" spans="1:3" x14ac:dyDescent="0.25">
      <c r="A164" s="45"/>
      <c r="B164" s="45"/>
      <c r="C164" s="45"/>
    </row>
    <row r="165" spans="1:3" x14ac:dyDescent="0.25">
      <c r="A165" s="45"/>
      <c r="B165" s="45"/>
      <c r="C165" s="45"/>
    </row>
    <row r="166" spans="1:3" x14ac:dyDescent="0.25">
      <c r="A166" s="45"/>
      <c r="B166" s="45"/>
      <c r="C166" s="45"/>
    </row>
    <row r="167" spans="1:3" x14ac:dyDescent="0.25">
      <c r="A167" s="45"/>
      <c r="B167" s="45"/>
      <c r="C167" s="45"/>
    </row>
    <row r="168" spans="1:3" x14ac:dyDescent="0.25">
      <c r="A168" s="45"/>
      <c r="B168" s="45"/>
      <c r="C168" s="45"/>
    </row>
    <row r="169" spans="1:3" x14ac:dyDescent="0.25">
      <c r="A169" s="45"/>
      <c r="B169" s="45"/>
      <c r="C169" s="45"/>
    </row>
    <row r="170" spans="1:3" x14ac:dyDescent="0.25">
      <c r="A170" s="45"/>
      <c r="B170" s="45"/>
      <c r="C170" s="45"/>
    </row>
    <row r="171" spans="1:3" x14ac:dyDescent="0.25">
      <c r="A171" s="45"/>
      <c r="B171" s="45"/>
      <c r="C171" s="45"/>
    </row>
    <row r="172" spans="1:3" x14ac:dyDescent="0.25">
      <c r="A172" s="45"/>
      <c r="B172" s="45"/>
      <c r="C172" s="45"/>
    </row>
    <row r="173" spans="1:3" x14ac:dyDescent="0.25">
      <c r="A173" s="45"/>
      <c r="B173" s="45"/>
      <c r="C173" s="45"/>
    </row>
    <row r="174" spans="1:3" x14ac:dyDescent="0.25">
      <c r="A174" s="45"/>
      <c r="B174" s="45"/>
      <c r="C174" s="45"/>
    </row>
    <row r="175" spans="1:3" x14ac:dyDescent="0.25">
      <c r="A175" s="45"/>
      <c r="B175" s="45"/>
      <c r="C175" s="45"/>
    </row>
    <row r="176" spans="1:3" x14ac:dyDescent="0.25">
      <c r="A176" s="45"/>
      <c r="B176" s="45"/>
      <c r="C176" s="45"/>
    </row>
    <row r="177" spans="1:3" x14ac:dyDescent="0.25">
      <c r="A177" s="45"/>
      <c r="B177" s="45"/>
      <c r="C177" s="45"/>
    </row>
    <row r="178" spans="1:3" x14ac:dyDescent="0.25">
      <c r="A178" s="45"/>
      <c r="B178" s="45"/>
      <c r="C178" s="45"/>
    </row>
    <row r="179" spans="1:3" x14ac:dyDescent="0.25">
      <c r="A179" s="45"/>
      <c r="B179" s="45"/>
      <c r="C179" s="45"/>
    </row>
    <row r="180" spans="1:3" x14ac:dyDescent="0.25">
      <c r="A180" s="45"/>
      <c r="B180" s="45"/>
      <c r="C180" s="45"/>
    </row>
    <row r="181" spans="1:3" x14ac:dyDescent="0.25">
      <c r="A181" s="45"/>
      <c r="B181" s="45"/>
      <c r="C181" s="45"/>
    </row>
    <row r="182" spans="1:3" x14ac:dyDescent="0.25">
      <c r="A182" s="45"/>
      <c r="B182" s="45"/>
      <c r="C182" s="45"/>
    </row>
    <row r="183" spans="1:3" x14ac:dyDescent="0.25">
      <c r="A183" s="45"/>
      <c r="B183" s="45"/>
      <c r="C183" s="45"/>
    </row>
    <row r="184" spans="1:3" x14ac:dyDescent="0.25">
      <c r="A184" s="45"/>
      <c r="B184" s="45"/>
      <c r="C184" s="45"/>
    </row>
    <row r="185" spans="1:3" x14ac:dyDescent="0.25">
      <c r="A185" s="45"/>
      <c r="B185" s="45"/>
      <c r="C185" s="45"/>
    </row>
    <row r="186" spans="1:3" x14ac:dyDescent="0.25">
      <c r="A186" s="45"/>
      <c r="B186" s="45"/>
      <c r="C186" s="45"/>
    </row>
    <row r="187" spans="1:3" x14ac:dyDescent="0.25">
      <c r="A187" s="45"/>
      <c r="B187" s="45"/>
      <c r="C187" s="45"/>
    </row>
    <row r="188" spans="1:3" x14ac:dyDescent="0.25">
      <c r="A188" s="45"/>
      <c r="B188" s="45"/>
      <c r="C188" s="45"/>
    </row>
    <row r="189" spans="1:3" x14ac:dyDescent="0.25">
      <c r="A189" s="45"/>
      <c r="B189" s="45"/>
      <c r="C189" s="45"/>
    </row>
    <row r="190" spans="1:3" x14ac:dyDescent="0.25">
      <c r="A190" s="45"/>
      <c r="B190" s="45"/>
      <c r="C190" s="45"/>
    </row>
    <row r="191" spans="1:3" x14ac:dyDescent="0.25">
      <c r="A191" s="45"/>
      <c r="B191" s="45"/>
      <c r="C191" s="45"/>
    </row>
    <row r="192" spans="1:3" x14ac:dyDescent="0.25">
      <c r="A192" s="45"/>
      <c r="B192" s="45"/>
      <c r="C192" s="45"/>
    </row>
    <row r="193" spans="1:3" x14ac:dyDescent="0.25">
      <c r="A193" s="45"/>
      <c r="B193" s="45"/>
      <c r="C193" s="45"/>
    </row>
    <row r="194" spans="1:3" x14ac:dyDescent="0.25">
      <c r="A194" s="45"/>
      <c r="B194" s="45"/>
      <c r="C194" s="45"/>
    </row>
    <row r="195" spans="1:3" x14ac:dyDescent="0.25">
      <c r="A195" s="45"/>
      <c r="B195" s="45"/>
      <c r="C195" s="45"/>
    </row>
    <row r="196" spans="1:3" x14ac:dyDescent="0.25">
      <c r="A196" s="45"/>
      <c r="B196" s="45"/>
      <c r="C196" s="45"/>
    </row>
    <row r="197" spans="1:3" x14ac:dyDescent="0.25">
      <c r="A197" s="45"/>
      <c r="B197" s="45"/>
      <c r="C197" s="45"/>
    </row>
    <row r="198" spans="1:3" x14ac:dyDescent="0.25">
      <c r="A198" s="45"/>
      <c r="B198" s="45"/>
      <c r="C198" s="45"/>
    </row>
    <row r="199" spans="1:3" x14ac:dyDescent="0.25">
      <c r="A199" s="45"/>
      <c r="B199" s="45"/>
      <c r="C199" s="45"/>
    </row>
    <row r="200" spans="1:3" x14ac:dyDescent="0.25">
      <c r="A200" s="45"/>
      <c r="B200" s="45"/>
      <c r="C200" s="45"/>
    </row>
    <row r="201" spans="1:3" x14ac:dyDescent="0.25">
      <c r="A201" s="45"/>
      <c r="B201" s="45"/>
      <c r="C201" s="45"/>
    </row>
    <row r="202" spans="1:3" x14ac:dyDescent="0.25">
      <c r="A202" s="45"/>
      <c r="B202" s="45"/>
      <c r="C202" s="45"/>
    </row>
    <row r="203" spans="1:3" x14ac:dyDescent="0.25">
      <c r="A203" s="45"/>
      <c r="B203" s="45"/>
      <c r="C203" s="45"/>
    </row>
    <row r="204" spans="1:3" x14ac:dyDescent="0.25">
      <c r="A204" s="45"/>
      <c r="B204" s="45"/>
      <c r="C204" s="45"/>
    </row>
    <row r="205" spans="1:3" x14ac:dyDescent="0.25">
      <c r="A205" s="45"/>
      <c r="B205" s="45"/>
      <c r="C205" s="45"/>
    </row>
    <row r="206" spans="1:3" x14ac:dyDescent="0.25">
      <c r="A206" s="45"/>
      <c r="B206" s="45"/>
      <c r="C206" s="45"/>
    </row>
    <row r="207" spans="1:3" x14ac:dyDescent="0.25">
      <c r="A207" s="45"/>
      <c r="B207" s="45"/>
      <c r="C207" s="45"/>
    </row>
    <row r="208" spans="1:3" x14ac:dyDescent="0.25">
      <c r="A208" s="45"/>
      <c r="B208" s="45"/>
      <c r="C208" s="45"/>
    </row>
    <row r="209" spans="1:3" x14ac:dyDescent="0.25">
      <c r="A209" s="45"/>
      <c r="B209" s="45"/>
      <c r="C209" s="45"/>
    </row>
    <row r="210" spans="1:3" x14ac:dyDescent="0.25">
      <c r="A210" s="45"/>
      <c r="B210" s="45"/>
      <c r="C210" s="45"/>
    </row>
    <row r="211" spans="1:3" x14ac:dyDescent="0.25">
      <c r="A211" s="45"/>
      <c r="B211" s="45"/>
      <c r="C211" s="45"/>
    </row>
    <row r="212" spans="1:3" x14ac:dyDescent="0.25">
      <c r="A212" s="45"/>
      <c r="B212" s="45"/>
      <c r="C212" s="45"/>
    </row>
    <row r="213" spans="1:3" x14ac:dyDescent="0.25">
      <c r="A213" s="45"/>
      <c r="B213" s="45"/>
      <c r="C213" s="45"/>
    </row>
    <row r="214" spans="1:3" x14ac:dyDescent="0.25">
      <c r="A214" s="45"/>
      <c r="B214" s="45"/>
      <c r="C214" s="45"/>
    </row>
    <row r="215" spans="1:3" x14ac:dyDescent="0.25">
      <c r="A215" s="45"/>
      <c r="B215" s="45"/>
      <c r="C215" s="45"/>
    </row>
    <row r="216" spans="1:3" x14ac:dyDescent="0.25">
      <c r="A216" s="45"/>
      <c r="B216" s="45"/>
      <c r="C216" s="45"/>
    </row>
    <row r="217" spans="1:3" x14ac:dyDescent="0.25">
      <c r="A217" s="45"/>
      <c r="B217" s="45"/>
      <c r="C217" s="45"/>
    </row>
    <row r="218" spans="1:3" x14ac:dyDescent="0.25">
      <c r="A218" s="45"/>
      <c r="B218" s="45"/>
      <c r="C218" s="45"/>
    </row>
    <row r="219" spans="1:3" x14ac:dyDescent="0.25">
      <c r="A219" s="45"/>
      <c r="B219" s="45"/>
      <c r="C219" s="45"/>
    </row>
    <row r="220" spans="1:3" x14ac:dyDescent="0.25">
      <c r="A220" s="45"/>
      <c r="B220" s="45"/>
      <c r="C220" s="45"/>
    </row>
    <row r="221" spans="1:3" x14ac:dyDescent="0.25">
      <c r="A221" s="45"/>
      <c r="B221" s="45"/>
      <c r="C221" s="45"/>
    </row>
    <row r="222" spans="1:3" x14ac:dyDescent="0.25">
      <c r="A222" s="45"/>
      <c r="B222" s="45"/>
      <c r="C222" s="45"/>
    </row>
    <row r="223" spans="1:3" x14ac:dyDescent="0.25">
      <c r="A223" s="45"/>
      <c r="B223" s="45"/>
      <c r="C223" s="45"/>
    </row>
    <row r="224" spans="1:3" x14ac:dyDescent="0.25">
      <c r="A224" s="45"/>
      <c r="B224" s="45"/>
      <c r="C224" s="45"/>
    </row>
    <row r="225" spans="1:3" x14ac:dyDescent="0.25">
      <c r="A225" s="45"/>
      <c r="B225" s="45"/>
      <c r="C225" s="45"/>
    </row>
    <row r="226" spans="1:3" x14ac:dyDescent="0.25">
      <c r="A226" s="45"/>
      <c r="B226" s="45"/>
      <c r="C226" s="45"/>
    </row>
    <row r="227" spans="1:3" x14ac:dyDescent="0.25">
      <c r="A227" s="45"/>
      <c r="B227" s="45"/>
      <c r="C227" s="45"/>
    </row>
    <row r="228" spans="1:3" x14ac:dyDescent="0.25">
      <c r="A228" s="45"/>
      <c r="B228" s="45"/>
      <c r="C228" s="45"/>
    </row>
    <row r="229" spans="1:3" x14ac:dyDescent="0.25">
      <c r="A229" s="45"/>
      <c r="B229" s="45"/>
      <c r="C229" s="45"/>
    </row>
    <row r="230" spans="1:3" x14ac:dyDescent="0.25">
      <c r="A230" s="45"/>
      <c r="B230" s="45"/>
      <c r="C230" s="45"/>
    </row>
    <row r="231" spans="1:3" x14ac:dyDescent="0.25">
      <c r="A231" s="45"/>
      <c r="B231" s="45"/>
      <c r="C231" s="45"/>
    </row>
    <row r="232" spans="1:3" x14ac:dyDescent="0.25">
      <c r="A232" s="45"/>
      <c r="B232" s="45"/>
      <c r="C232" s="45"/>
    </row>
    <row r="233" spans="1:3" x14ac:dyDescent="0.25">
      <c r="A233" s="45"/>
      <c r="B233" s="45"/>
      <c r="C233" s="45"/>
    </row>
    <row r="234" spans="1:3" x14ac:dyDescent="0.25">
      <c r="A234" s="45"/>
      <c r="B234" s="45"/>
      <c r="C234" s="45"/>
    </row>
    <row r="235" spans="1:3" x14ac:dyDescent="0.25">
      <c r="A235" s="45"/>
      <c r="B235" s="45"/>
      <c r="C235" s="45"/>
    </row>
    <row r="236" spans="1:3" x14ac:dyDescent="0.25">
      <c r="A236" s="45"/>
      <c r="B236" s="45"/>
      <c r="C236" s="45"/>
    </row>
    <row r="237" spans="1:3" x14ac:dyDescent="0.25">
      <c r="A237" s="45"/>
      <c r="B237" s="45"/>
      <c r="C237" s="45"/>
    </row>
    <row r="238" spans="1:3" x14ac:dyDescent="0.25">
      <c r="A238" s="45"/>
      <c r="B238" s="45"/>
      <c r="C238" s="45"/>
    </row>
    <row r="239" spans="1:3" x14ac:dyDescent="0.25">
      <c r="A239" s="45"/>
      <c r="B239" s="45"/>
      <c r="C239" s="45"/>
    </row>
    <row r="240" spans="1:3" x14ac:dyDescent="0.25">
      <c r="A240" s="45"/>
      <c r="B240" s="45"/>
      <c r="C240" s="45"/>
    </row>
    <row r="241" spans="1:3" x14ac:dyDescent="0.25">
      <c r="A241" s="45"/>
      <c r="B241" s="45"/>
      <c r="C241" s="45"/>
    </row>
    <row r="242" spans="1:3" x14ac:dyDescent="0.25">
      <c r="A242" s="45"/>
      <c r="B242" s="45"/>
      <c r="C242" s="45"/>
    </row>
    <row r="243" spans="1:3" x14ac:dyDescent="0.25">
      <c r="A243" s="45"/>
      <c r="B243" s="45"/>
      <c r="C243" s="45"/>
    </row>
    <row r="244" spans="1:3" x14ac:dyDescent="0.25">
      <c r="A244" s="45"/>
      <c r="B244" s="45"/>
      <c r="C244" s="45"/>
    </row>
    <row r="245" spans="1:3" x14ac:dyDescent="0.25">
      <c r="A245" s="45"/>
      <c r="B245" s="45"/>
      <c r="C245" s="45"/>
    </row>
    <row r="246" spans="1:3" x14ac:dyDescent="0.25">
      <c r="A246" s="45"/>
      <c r="B246" s="45"/>
      <c r="C246" s="45"/>
    </row>
    <row r="247" spans="1:3" x14ac:dyDescent="0.25">
      <c r="A247" s="45"/>
      <c r="B247" s="45"/>
      <c r="C247" s="45"/>
    </row>
    <row r="248" spans="1:3" x14ac:dyDescent="0.25">
      <c r="A248" s="45"/>
      <c r="B248" s="45"/>
      <c r="C248" s="45"/>
    </row>
    <row r="249" spans="1:3" x14ac:dyDescent="0.25">
      <c r="A249" s="45"/>
      <c r="B249" s="45"/>
      <c r="C249" s="45"/>
    </row>
    <row r="250" spans="1:3" x14ac:dyDescent="0.25">
      <c r="A250" s="45"/>
      <c r="B250" s="45"/>
      <c r="C250" s="45"/>
    </row>
    <row r="251" spans="1:3" x14ac:dyDescent="0.25">
      <c r="A251" s="45"/>
      <c r="B251" s="45"/>
      <c r="C251" s="45"/>
    </row>
    <row r="252" spans="1:3" x14ac:dyDescent="0.25">
      <c r="A252" s="45"/>
      <c r="B252" s="45"/>
      <c r="C252" s="45"/>
    </row>
    <row r="253" spans="1:3" x14ac:dyDescent="0.25">
      <c r="A253" s="45"/>
      <c r="B253" s="45"/>
      <c r="C253" s="45"/>
    </row>
    <row r="254" spans="1:3" x14ac:dyDescent="0.25">
      <c r="A254" s="45"/>
      <c r="B254" s="45"/>
      <c r="C254" s="45"/>
    </row>
    <row r="255" spans="1:3" x14ac:dyDescent="0.25">
      <c r="A255" s="45"/>
      <c r="B255" s="45"/>
      <c r="C255" s="45"/>
    </row>
    <row r="256" spans="1:3" x14ac:dyDescent="0.25">
      <c r="A256" s="45"/>
      <c r="B256" s="45"/>
      <c r="C256" s="45"/>
    </row>
    <row r="257" spans="1:3" x14ac:dyDescent="0.25">
      <c r="A257" s="45"/>
      <c r="B257" s="45"/>
      <c r="C257" s="45"/>
    </row>
    <row r="258" spans="1:3" x14ac:dyDescent="0.25">
      <c r="A258" s="45"/>
      <c r="B258" s="45"/>
      <c r="C258" s="45"/>
    </row>
    <row r="259" spans="1:3" x14ac:dyDescent="0.25">
      <c r="A259" s="45"/>
      <c r="B259" s="45"/>
      <c r="C259" s="45"/>
    </row>
    <row r="260" spans="1:3" x14ac:dyDescent="0.25">
      <c r="A260" s="45"/>
      <c r="B260" s="45"/>
      <c r="C260" s="45"/>
    </row>
    <row r="261" spans="1:3" x14ac:dyDescent="0.25">
      <c r="A261" s="45"/>
      <c r="B261" s="45"/>
      <c r="C261" s="45"/>
    </row>
    <row r="262" spans="1:3" x14ac:dyDescent="0.25">
      <c r="A262" s="45"/>
      <c r="B262" s="45"/>
      <c r="C262" s="45"/>
    </row>
    <row r="263" spans="1:3" x14ac:dyDescent="0.25">
      <c r="A263" s="45"/>
      <c r="B263" s="45"/>
      <c r="C263" s="45"/>
    </row>
    <row r="264" spans="1:3" x14ac:dyDescent="0.25">
      <c r="A264" s="45"/>
      <c r="B264" s="45"/>
      <c r="C264" s="45"/>
    </row>
    <row r="265" spans="1:3" x14ac:dyDescent="0.25">
      <c r="A265" s="45"/>
      <c r="B265" s="45"/>
      <c r="C265" s="45"/>
    </row>
    <row r="266" spans="1:3" x14ac:dyDescent="0.25">
      <c r="A266" s="45"/>
      <c r="B266" s="45"/>
      <c r="C266" s="45"/>
    </row>
    <row r="267" spans="1:3" x14ac:dyDescent="0.25">
      <c r="A267" s="45"/>
      <c r="B267" s="45"/>
      <c r="C267" s="45"/>
    </row>
    <row r="268" spans="1:3" x14ac:dyDescent="0.25">
      <c r="A268" s="45"/>
      <c r="B268" s="45"/>
      <c r="C268" s="45"/>
    </row>
    <row r="269" spans="1:3" x14ac:dyDescent="0.25">
      <c r="A269" s="45"/>
      <c r="B269" s="45"/>
      <c r="C269" s="45"/>
    </row>
    <row r="270" spans="1:3" x14ac:dyDescent="0.25">
      <c r="A270" s="45"/>
      <c r="B270" s="45"/>
      <c r="C270" s="45"/>
    </row>
    <row r="271" spans="1:3" x14ac:dyDescent="0.25">
      <c r="A271" s="45"/>
      <c r="B271" s="45"/>
      <c r="C271" s="45"/>
    </row>
    <row r="272" spans="1:3" x14ac:dyDescent="0.25">
      <c r="A272" s="45"/>
      <c r="B272" s="45"/>
      <c r="C272" s="45"/>
    </row>
    <row r="273" spans="1:3" x14ac:dyDescent="0.25">
      <c r="A273" s="45"/>
      <c r="B273" s="45"/>
      <c r="C273" s="45"/>
    </row>
    <row r="274" spans="1:3" x14ac:dyDescent="0.25">
      <c r="A274" s="45"/>
      <c r="B274" s="45"/>
      <c r="C274" s="45"/>
    </row>
    <row r="275" spans="1:3" x14ac:dyDescent="0.25">
      <c r="A275" s="45"/>
      <c r="B275" s="45"/>
      <c r="C275" s="45"/>
    </row>
    <row r="276" spans="1:3" x14ac:dyDescent="0.25">
      <c r="A276" s="45"/>
      <c r="B276" s="45"/>
      <c r="C276" s="45"/>
    </row>
    <row r="277" spans="1:3" x14ac:dyDescent="0.25">
      <c r="A277" s="45"/>
      <c r="B277" s="45"/>
      <c r="C277" s="45"/>
    </row>
    <row r="278" spans="1:3" x14ac:dyDescent="0.25">
      <c r="A278" s="45"/>
      <c r="B278" s="45"/>
      <c r="C278" s="45"/>
    </row>
    <row r="279" spans="1:3" x14ac:dyDescent="0.25">
      <c r="A279" s="45"/>
      <c r="B279" s="45"/>
      <c r="C279" s="45"/>
    </row>
    <row r="280" spans="1:3" x14ac:dyDescent="0.25">
      <c r="A280" s="45"/>
      <c r="B280" s="45"/>
      <c r="C280" s="45"/>
    </row>
    <row r="281" spans="1:3" x14ac:dyDescent="0.25">
      <c r="A281" s="45"/>
      <c r="B281" s="45"/>
      <c r="C281" s="45"/>
    </row>
    <row r="282" spans="1:3" x14ac:dyDescent="0.25">
      <c r="A282" s="45"/>
      <c r="B282" s="45"/>
      <c r="C282" s="45"/>
    </row>
    <row r="283" spans="1:3" x14ac:dyDescent="0.25">
      <c r="A283" s="45"/>
      <c r="B283" s="45"/>
      <c r="C283" s="45"/>
    </row>
    <row r="284" spans="1:3" x14ac:dyDescent="0.25">
      <c r="A284" s="45"/>
      <c r="B284" s="45"/>
      <c r="C284" s="45"/>
    </row>
    <row r="285" spans="1:3" x14ac:dyDescent="0.25">
      <c r="A285" s="45"/>
      <c r="B285" s="45"/>
      <c r="C285" s="45"/>
    </row>
    <row r="286" spans="1:3" x14ac:dyDescent="0.25">
      <c r="A286" s="45"/>
      <c r="B286" s="45"/>
      <c r="C286" s="45"/>
    </row>
    <row r="287" spans="1:3" x14ac:dyDescent="0.25">
      <c r="A287" s="45"/>
      <c r="B287" s="45"/>
      <c r="C287" s="45"/>
    </row>
    <row r="288" spans="1:3" x14ac:dyDescent="0.25">
      <c r="A288" s="45"/>
      <c r="B288" s="45"/>
      <c r="C288" s="45"/>
    </row>
    <row r="289" spans="1:3" x14ac:dyDescent="0.25">
      <c r="A289" s="45"/>
      <c r="B289" s="45"/>
      <c r="C289" s="45"/>
    </row>
    <row r="290" spans="1:3" x14ac:dyDescent="0.25">
      <c r="A290" s="45"/>
      <c r="B290" s="45"/>
      <c r="C290" s="45"/>
    </row>
    <row r="291" spans="1:3" x14ac:dyDescent="0.25">
      <c r="A291" s="45"/>
      <c r="B291" s="45"/>
      <c r="C291" s="45"/>
    </row>
    <row r="292" spans="1:3" x14ac:dyDescent="0.25">
      <c r="A292" s="45"/>
      <c r="B292" s="45"/>
      <c r="C292" s="45"/>
    </row>
    <row r="293" spans="1:3" x14ac:dyDescent="0.25">
      <c r="A293" s="45"/>
      <c r="B293" s="45"/>
      <c r="C293" s="45"/>
    </row>
    <row r="294" spans="1:3" x14ac:dyDescent="0.25">
      <c r="A294" s="45"/>
      <c r="B294" s="45"/>
      <c r="C294" s="45"/>
    </row>
    <row r="295" spans="1:3" x14ac:dyDescent="0.25">
      <c r="A295" s="45"/>
      <c r="B295" s="45"/>
      <c r="C295" s="45"/>
    </row>
    <row r="296" spans="1:3" x14ac:dyDescent="0.25">
      <c r="A296" s="45"/>
      <c r="B296" s="45"/>
      <c r="C296" s="45"/>
    </row>
    <row r="297" spans="1:3" x14ac:dyDescent="0.25">
      <c r="A297" s="45"/>
      <c r="B297" s="45"/>
      <c r="C297" s="45"/>
    </row>
    <row r="298" spans="1:3" x14ac:dyDescent="0.25">
      <c r="A298" s="45"/>
      <c r="B298" s="45"/>
      <c r="C298" s="45"/>
    </row>
    <row r="299" spans="1:3" x14ac:dyDescent="0.25">
      <c r="A299" s="45"/>
      <c r="B299" s="45"/>
      <c r="C299" s="45"/>
    </row>
    <row r="300" spans="1:3" x14ac:dyDescent="0.25">
      <c r="A300" s="45"/>
      <c r="B300" s="45"/>
      <c r="C300" s="45"/>
    </row>
    <row r="301" spans="1:3" x14ac:dyDescent="0.25">
      <c r="A301" s="45"/>
      <c r="B301" s="45"/>
      <c r="C301" s="45"/>
    </row>
    <row r="302" spans="1:3" x14ac:dyDescent="0.25">
      <c r="A302" s="45"/>
      <c r="B302" s="45"/>
      <c r="C302" s="45"/>
    </row>
    <row r="303" spans="1:3" x14ac:dyDescent="0.25">
      <c r="A303" s="45"/>
      <c r="B303" s="45"/>
      <c r="C303" s="45"/>
    </row>
    <row r="304" spans="1:3" x14ac:dyDescent="0.25">
      <c r="A304" s="45"/>
      <c r="B304" s="45"/>
      <c r="C304" s="45"/>
    </row>
    <row r="305" spans="1:3" x14ac:dyDescent="0.25">
      <c r="A305" s="45"/>
      <c r="B305" s="45"/>
      <c r="C305" s="45"/>
    </row>
    <row r="306" spans="1:3" x14ac:dyDescent="0.25">
      <c r="A306" s="45"/>
      <c r="B306" s="45"/>
      <c r="C306" s="45"/>
    </row>
    <row r="307" spans="1:3" x14ac:dyDescent="0.25">
      <c r="A307" s="45"/>
      <c r="B307" s="45"/>
      <c r="C307" s="45"/>
    </row>
    <row r="308" spans="1:3" x14ac:dyDescent="0.25">
      <c r="A308" s="45"/>
      <c r="B308" s="45"/>
      <c r="C308" s="45"/>
    </row>
    <row r="309" spans="1:3" x14ac:dyDescent="0.25">
      <c r="A309" s="45"/>
      <c r="B309" s="45"/>
      <c r="C309" s="45"/>
    </row>
    <row r="310" spans="1:3" x14ac:dyDescent="0.25">
      <c r="A310" s="45"/>
      <c r="B310" s="45"/>
      <c r="C310" s="45"/>
    </row>
    <row r="311" spans="1:3" x14ac:dyDescent="0.25">
      <c r="A311" s="45"/>
      <c r="B311" s="45"/>
      <c r="C311" s="45"/>
    </row>
    <row r="312" spans="1:3" x14ac:dyDescent="0.25">
      <c r="A312" s="45"/>
      <c r="B312" s="45"/>
      <c r="C312" s="45"/>
    </row>
    <row r="313" spans="1:3" x14ac:dyDescent="0.25">
      <c r="A313" s="45"/>
      <c r="B313" s="45"/>
      <c r="C313" s="45"/>
    </row>
    <row r="314" spans="1:3" x14ac:dyDescent="0.25">
      <c r="A314" s="45"/>
      <c r="B314" s="45"/>
      <c r="C314" s="45"/>
    </row>
    <row r="315" spans="1:3" x14ac:dyDescent="0.25">
      <c r="A315" s="45"/>
      <c r="B315" s="45"/>
      <c r="C315" s="45"/>
    </row>
    <row r="316" spans="1:3" x14ac:dyDescent="0.25">
      <c r="A316" s="45"/>
      <c r="B316" s="45"/>
      <c r="C316" s="45"/>
    </row>
    <row r="317" spans="1:3" x14ac:dyDescent="0.25">
      <c r="A317" s="45"/>
      <c r="B317" s="45"/>
      <c r="C317" s="45"/>
    </row>
    <row r="318" spans="1:3" x14ac:dyDescent="0.25">
      <c r="A318" s="45"/>
      <c r="B318" s="45"/>
      <c r="C318" s="45"/>
    </row>
    <row r="319" spans="1:3" x14ac:dyDescent="0.25">
      <c r="A319" s="45"/>
      <c r="B319" s="45"/>
      <c r="C319" s="45"/>
    </row>
    <row r="320" spans="1:3" x14ac:dyDescent="0.25">
      <c r="A320" s="45"/>
      <c r="B320" s="45"/>
      <c r="C320" s="45"/>
    </row>
    <row r="321" spans="1:3" x14ac:dyDescent="0.25">
      <c r="A321" s="45"/>
      <c r="B321" s="45"/>
      <c r="C321" s="45"/>
    </row>
    <row r="322" spans="1:3" x14ac:dyDescent="0.25">
      <c r="A322" s="45"/>
      <c r="B322" s="45"/>
      <c r="C322" s="45"/>
    </row>
    <row r="323" spans="1:3" x14ac:dyDescent="0.25">
      <c r="A323" s="45"/>
      <c r="B323" s="45"/>
      <c r="C323" s="45"/>
    </row>
    <row r="324" spans="1:3" x14ac:dyDescent="0.25">
      <c r="A324" s="45"/>
      <c r="B324" s="45"/>
      <c r="C324" s="45"/>
    </row>
    <row r="325" spans="1:3" x14ac:dyDescent="0.25">
      <c r="A325" s="45"/>
      <c r="B325" s="45"/>
      <c r="C325" s="45"/>
    </row>
    <row r="326" spans="1:3" x14ac:dyDescent="0.25">
      <c r="A326" s="45"/>
      <c r="B326" s="45"/>
      <c r="C326" s="45"/>
    </row>
    <row r="327" spans="1:3" x14ac:dyDescent="0.25">
      <c r="A327" s="45"/>
      <c r="B327" s="45"/>
      <c r="C327" s="45"/>
    </row>
    <row r="328" spans="1:3" x14ac:dyDescent="0.25">
      <c r="A328" s="45"/>
      <c r="B328" s="45"/>
      <c r="C328" s="45"/>
    </row>
    <row r="329" spans="1:3" x14ac:dyDescent="0.25">
      <c r="A329" s="45"/>
      <c r="B329" s="45"/>
      <c r="C329" s="45"/>
    </row>
    <row r="330" spans="1:3" x14ac:dyDescent="0.25">
      <c r="A330" s="45"/>
      <c r="B330" s="45"/>
      <c r="C330" s="45"/>
    </row>
    <row r="331" spans="1:3" x14ac:dyDescent="0.25">
      <c r="A331" s="45"/>
      <c r="B331" s="45"/>
      <c r="C331" s="45"/>
    </row>
    <row r="332" spans="1:3" x14ac:dyDescent="0.25">
      <c r="A332" s="45"/>
      <c r="B332" s="45"/>
      <c r="C332" s="45"/>
    </row>
    <row r="333" spans="1:3" x14ac:dyDescent="0.25">
      <c r="A333" s="45"/>
      <c r="B333" s="45"/>
      <c r="C333" s="45"/>
    </row>
    <row r="334" spans="1:3" x14ac:dyDescent="0.25">
      <c r="A334" s="45"/>
      <c r="B334" s="45"/>
      <c r="C334" s="45"/>
    </row>
    <row r="335" spans="1:3" x14ac:dyDescent="0.25">
      <c r="A335" s="45"/>
      <c r="B335" s="45"/>
      <c r="C335" s="45"/>
    </row>
    <row r="336" spans="1:3" x14ac:dyDescent="0.25">
      <c r="A336" s="45"/>
      <c r="B336" s="45"/>
      <c r="C336" s="45"/>
    </row>
    <row r="337" spans="1:3" x14ac:dyDescent="0.25">
      <c r="A337" s="45"/>
      <c r="B337" s="45"/>
      <c r="C337" s="45"/>
    </row>
    <row r="338" spans="1:3" x14ac:dyDescent="0.25">
      <c r="A338" s="45"/>
      <c r="B338" s="45"/>
      <c r="C338" s="45"/>
    </row>
    <row r="339" spans="1:3" x14ac:dyDescent="0.25">
      <c r="A339" s="45"/>
      <c r="B339" s="45"/>
      <c r="C339" s="45"/>
    </row>
    <row r="340" spans="1:3" x14ac:dyDescent="0.25">
      <c r="A340" s="45"/>
      <c r="B340" s="45"/>
      <c r="C340" s="45"/>
    </row>
    <row r="341" spans="1:3" x14ac:dyDescent="0.25">
      <c r="A341" s="45"/>
      <c r="B341" s="45"/>
      <c r="C341" s="45"/>
    </row>
    <row r="342" spans="1:3" x14ac:dyDescent="0.25">
      <c r="A342" s="45"/>
      <c r="B342" s="45"/>
      <c r="C342" s="45"/>
    </row>
    <row r="343" spans="1:3" x14ac:dyDescent="0.25">
      <c r="A343" s="45"/>
      <c r="B343" s="45"/>
      <c r="C343" s="45"/>
    </row>
    <row r="344" spans="1:3" x14ac:dyDescent="0.25">
      <c r="A344" s="45"/>
      <c r="B344" s="45"/>
      <c r="C344" s="45"/>
    </row>
    <row r="345" spans="1:3" x14ac:dyDescent="0.25">
      <c r="A345" s="45"/>
      <c r="B345" s="45"/>
      <c r="C345" s="45"/>
    </row>
    <row r="346" spans="1:3" x14ac:dyDescent="0.25">
      <c r="A346" s="45"/>
      <c r="B346" s="45"/>
      <c r="C346" s="45"/>
    </row>
    <row r="347" spans="1:3" x14ac:dyDescent="0.25">
      <c r="A347" s="45"/>
      <c r="B347" s="45"/>
      <c r="C347" s="45"/>
    </row>
    <row r="348" spans="1:3" x14ac:dyDescent="0.25">
      <c r="A348" s="45"/>
      <c r="B348" s="45"/>
      <c r="C348" s="45"/>
    </row>
    <row r="349" spans="1:3" x14ac:dyDescent="0.25">
      <c r="A349" s="45"/>
      <c r="B349" s="45"/>
      <c r="C349" s="45"/>
    </row>
    <row r="350" spans="1:3" x14ac:dyDescent="0.25">
      <c r="A350" s="45"/>
      <c r="B350" s="45"/>
      <c r="C350" s="45"/>
    </row>
    <row r="351" spans="1:3" x14ac:dyDescent="0.25">
      <c r="A351" s="45"/>
      <c r="B351" s="45"/>
      <c r="C351" s="45"/>
    </row>
    <row r="352" spans="1:3" x14ac:dyDescent="0.25">
      <c r="A352" s="45"/>
      <c r="B352" s="45"/>
      <c r="C352" s="45"/>
    </row>
    <row r="353" spans="1:3" x14ac:dyDescent="0.25">
      <c r="A353" s="45"/>
      <c r="B353" s="45"/>
      <c r="C353" s="45"/>
    </row>
    <row r="354" spans="1:3" x14ac:dyDescent="0.25">
      <c r="A354" s="45"/>
      <c r="B354" s="45"/>
      <c r="C354" s="45"/>
    </row>
    <row r="355" spans="1:3" x14ac:dyDescent="0.25">
      <c r="A355" s="45"/>
      <c r="B355" s="45"/>
      <c r="C355" s="45"/>
    </row>
    <row r="356" spans="1:3" x14ac:dyDescent="0.25">
      <c r="A356" s="45"/>
      <c r="B356" s="45"/>
      <c r="C356" s="45"/>
    </row>
    <row r="357" spans="1:3" x14ac:dyDescent="0.25">
      <c r="A357" s="45"/>
      <c r="B357" s="45"/>
      <c r="C357" s="45"/>
    </row>
    <row r="358" spans="1:3" x14ac:dyDescent="0.25">
      <c r="A358" s="45"/>
      <c r="B358" s="45"/>
      <c r="C358" s="45"/>
    </row>
    <row r="359" spans="1:3" x14ac:dyDescent="0.25">
      <c r="A359" s="45"/>
      <c r="B359" s="45"/>
      <c r="C359" s="45"/>
    </row>
    <row r="360" spans="1:3" x14ac:dyDescent="0.25">
      <c r="A360" s="45"/>
      <c r="B360" s="45"/>
      <c r="C360" s="45"/>
    </row>
    <row r="361" spans="1:3" x14ac:dyDescent="0.25">
      <c r="A361" s="45"/>
      <c r="B361" s="45"/>
      <c r="C361" s="45"/>
    </row>
    <row r="362" spans="1:3" x14ac:dyDescent="0.25">
      <c r="A362" s="45"/>
      <c r="B362" s="45"/>
      <c r="C362" s="45"/>
    </row>
    <row r="363" spans="1:3" x14ac:dyDescent="0.25">
      <c r="A363" s="45"/>
      <c r="B363" s="45"/>
      <c r="C363" s="45"/>
    </row>
    <row r="364" spans="1:3" x14ac:dyDescent="0.25">
      <c r="A364" s="45"/>
      <c r="B364" s="45"/>
      <c r="C364" s="45"/>
    </row>
    <row r="365" spans="1:3" x14ac:dyDescent="0.25">
      <c r="A365" s="45"/>
      <c r="B365" s="45"/>
      <c r="C365" s="45"/>
    </row>
    <row r="366" spans="1:3" x14ac:dyDescent="0.25">
      <c r="A366" s="45"/>
      <c r="B366" s="45"/>
      <c r="C366" s="45"/>
    </row>
    <row r="367" spans="1:3" x14ac:dyDescent="0.25">
      <c r="A367" s="45"/>
      <c r="B367" s="45"/>
      <c r="C367" s="45"/>
    </row>
    <row r="368" spans="1:3" x14ac:dyDescent="0.25">
      <c r="A368" s="45"/>
      <c r="B368" s="45"/>
      <c r="C368" s="45"/>
    </row>
    <row r="369" spans="1:3" x14ac:dyDescent="0.25">
      <c r="A369" s="45"/>
      <c r="B369" s="45"/>
      <c r="C369" s="45"/>
    </row>
    <row r="370" spans="1:3" x14ac:dyDescent="0.25">
      <c r="A370" s="45"/>
      <c r="B370" s="45"/>
      <c r="C370" s="45"/>
    </row>
    <row r="371" spans="1:3" x14ac:dyDescent="0.25">
      <c r="A371" s="45"/>
      <c r="B371" s="45"/>
      <c r="C371" s="45"/>
    </row>
    <row r="372" spans="1:3" x14ac:dyDescent="0.25">
      <c r="A372" s="45"/>
      <c r="B372" s="45"/>
      <c r="C372" s="45"/>
    </row>
    <row r="373" spans="1:3" x14ac:dyDescent="0.25">
      <c r="A373" s="45"/>
      <c r="B373" s="45"/>
      <c r="C373" s="45"/>
    </row>
    <row r="374" spans="1:3" x14ac:dyDescent="0.25">
      <c r="A374" s="45"/>
      <c r="B374" s="45"/>
      <c r="C374" s="45"/>
    </row>
    <row r="375" spans="1:3" x14ac:dyDescent="0.25">
      <c r="A375" s="45"/>
      <c r="B375" s="45"/>
      <c r="C375" s="45"/>
    </row>
    <row r="376" spans="1:3" x14ac:dyDescent="0.25">
      <c r="A376" s="45"/>
      <c r="B376" s="45"/>
      <c r="C376" s="45"/>
    </row>
    <row r="377" spans="1:3" x14ac:dyDescent="0.25">
      <c r="A377" s="45"/>
      <c r="B377" s="45"/>
      <c r="C377" s="45"/>
    </row>
    <row r="378" spans="1:3" x14ac:dyDescent="0.25">
      <c r="A378" s="45"/>
      <c r="B378" s="45"/>
      <c r="C378" s="45"/>
    </row>
    <row r="379" spans="1:3" x14ac:dyDescent="0.25">
      <c r="A379" s="45"/>
      <c r="B379" s="45"/>
      <c r="C379" s="45"/>
    </row>
    <row r="380" spans="1:3" x14ac:dyDescent="0.25">
      <c r="A380" s="45"/>
      <c r="B380" s="45"/>
      <c r="C380" s="45"/>
    </row>
    <row r="381" spans="1:3" x14ac:dyDescent="0.25">
      <c r="A381" s="45"/>
      <c r="B381" s="45"/>
      <c r="C381" s="45"/>
    </row>
    <row r="382" spans="1:3" x14ac:dyDescent="0.25">
      <c r="A382" s="45"/>
      <c r="B382" s="45"/>
      <c r="C382" s="45"/>
    </row>
    <row r="383" spans="1:3" x14ac:dyDescent="0.25">
      <c r="A383" s="45"/>
      <c r="B383" s="45"/>
      <c r="C383" s="45"/>
    </row>
    <row r="384" spans="1:3" x14ac:dyDescent="0.25">
      <c r="A384" s="45"/>
      <c r="B384" s="45"/>
      <c r="C384" s="45"/>
    </row>
    <row r="385" spans="1:3" x14ac:dyDescent="0.25">
      <c r="A385" s="45"/>
      <c r="B385" s="45"/>
      <c r="C385" s="45"/>
    </row>
    <row r="386" spans="1:3" x14ac:dyDescent="0.25">
      <c r="A386" s="45"/>
      <c r="B386" s="45"/>
      <c r="C386" s="45"/>
    </row>
    <row r="387" spans="1:3" x14ac:dyDescent="0.25">
      <c r="A387" s="45"/>
      <c r="B387" s="45"/>
      <c r="C387" s="45"/>
    </row>
    <row r="388" spans="1:3" x14ac:dyDescent="0.25">
      <c r="A388" s="45"/>
      <c r="B388" s="45"/>
      <c r="C388" s="45"/>
    </row>
    <row r="389" spans="1:3" x14ac:dyDescent="0.25">
      <c r="A389" s="45"/>
      <c r="B389" s="45"/>
      <c r="C389" s="45"/>
    </row>
    <row r="390" spans="1:3" x14ac:dyDescent="0.25">
      <c r="A390" s="45"/>
      <c r="B390" s="45"/>
      <c r="C390" s="45"/>
    </row>
    <row r="391" spans="1:3" x14ac:dyDescent="0.25">
      <c r="A391" s="45"/>
      <c r="B391" s="45"/>
      <c r="C391" s="45"/>
    </row>
    <row r="392" spans="1:3" x14ac:dyDescent="0.25">
      <c r="A392" s="45"/>
      <c r="B392" s="45"/>
      <c r="C392" s="45"/>
    </row>
    <row r="393" spans="1:3" x14ac:dyDescent="0.25">
      <c r="A393" s="45"/>
      <c r="B393" s="45"/>
      <c r="C393" s="45"/>
    </row>
    <row r="394" spans="1:3" x14ac:dyDescent="0.25">
      <c r="A394" s="45"/>
      <c r="B394" s="45"/>
      <c r="C394" s="45"/>
    </row>
    <row r="395" spans="1:3" x14ac:dyDescent="0.25">
      <c r="A395" s="45"/>
      <c r="B395" s="45"/>
      <c r="C395" s="45"/>
    </row>
    <row r="396" spans="1:3" x14ac:dyDescent="0.25">
      <c r="A396" s="45"/>
      <c r="B396" s="45"/>
      <c r="C396" s="45"/>
    </row>
    <row r="397" spans="1:3" x14ac:dyDescent="0.25">
      <c r="A397" s="45"/>
      <c r="B397" s="45"/>
      <c r="C397" s="45"/>
    </row>
    <row r="398" spans="1:3" x14ac:dyDescent="0.25">
      <c r="A398" s="45"/>
      <c r="B398" s="45"/>
      <c r="C398" s="45"/>
    </row>
    <row r="399" spans="1:3" x14ac:dyDescent="0.25">
      <c r="A399" s="45"/>
      <c r="B399" s="45"/>
      <c r="C399" s="45"/>
    </row>
    <row r="400" spans="1:3" x14ac:dyDescent="0.25">
      <c r="A400" s="45"/>
      <c r="B400" s="45"/>
      <c r="C400" s="45"/>
    </row>
    <row r="401" spans="1:3" x14ac:dyDescent="0.25">
      <c r="A401" s="45"/>
      <c r="B401" s="45"/>
      <c r="C401" s="45"/>
    </row>
    <row r="402" spans="1:3" x14ac:dyDescent="0.25">
      <c r="A402" s="45"/>
      <c r="B402" s="45"/>
      <c r="C402" s="45"/>
    </row>
    <row r="403" spans="1:3" x14ac:dyDescent="0.25">
      <c r="A403" s="45"/>
      <c r="B403" s="45"/>
      <c r="C403" s="45"/>
    </row>
    <row r="404" spans="1:3" x14ac:dyDescent="0.25">
      <c r="A404" s="45"/>
      <c r="B404" s="45"/>
      <c r="C404" s="45"/>
    </row>
    <row r="405" spans="1:3" x14ac:dyDescent="0.25">
      <c r="A405" s="45"/>
      <c r="B405" s="45"/>
      <c r="C405" s="45"/>
    </row>
    <row r="406" spans="1:3" x14ac:dyDescent="0.25">
      <c r="A406" s="45"/>
      <c r="B406" s="45"/>
      <c r="C406" s="45"/>
    </row>
    <row r="407" spans="1:3" x14ac:dyDescent="0.25">
      <c r="A407" s="45"/>
      <c r="B407" s="45"/>
      <c r="C407" s="45"/>
    </row>
    <row r="408" spans="1:3" x14ac:dyDescent="0.25">
      <c r="A408" s="45"/>
      <c r="B408" s="45"/>
      <c r="C408" s="45"/>
    </row>
    <row r="409" spans="1:3" x14ac:dyDescent="0.25">
      <c r="A409" s="45"/>
      <c r="B409" s="45"/>
      <c r="C409" s="45"/>
    </row>
    <row r="410" spans="1:3" x14ac:dyDescent="0.25">
      <c r="A410" s="45"/>
      <c r="B410" s="45"/>
      <c r="C410" s="45"/>
    </row>
    <row r="411" spans="1:3" x14ac:dyDescent="0.25">
      <c r="A411" s="45"/>
      <c r="B411" s="45"/>
      <c r="C411" s="45"/>
    </row>
    <row r="412" spans="1:3" x14ac:dyDescent="0.25">
      <c r="A412" s="45"/>
      <c r="B412" s="45"/>
      <c r="C412" s="45"/>
    </row>
    <row r="413" spans="1:3" x14ac:dyDescent="0.25">
      <c r="A413" s="45"/>
      <c r="B413" s="45"/>
      <c r="C413" s="45"/>
    </row>
    <row r="414" spans="1:3" x14ac:dyDescent="0.25">
      <c r="A414" s="45"/>
      <c r="B414" s="45"/>
      <c r="C414" s="45"/>
    </row>
    <row r="415" spans="1:3" x14ac:dyDescent="0.25">
      <c r="A415" s="45"/>
      <c r="B415" s="45"/>
      <c r="C415" s="45"/>
    </row>
    <row r="416" spans="1:3" x14ac:dyDescent="0.25">
      <c r="A416" s="45"/>
      <c r="B416" s="45"/>
      <c r="C416" s="45"/>
    </row>
    <row r="417" spans="1:3" x14ac:dyDescent="0.25">
      <c r="A417" s="45"/>
      <c r="B417" s="45"/>
      <c r="C417" s="45"/>
    </row>
    <row r="418" spans="1:3" x14ac:dyDescent="0.25">
      <c r="A418" s="45"/>
      <c r="B418" s="45"/>
      <c r="C418" s="45"/>
    </row>
    <row r="419" spans="1:3" x14ac:dyDescent="0.25">
      <c r="A419" s="45"/>
      <c r="B419" s="45"/>
      <c r="C419" s="45"/>
    </row>
    <row r="420" spans="1:3" x14ac:dyDescent="0.25">
      <c r="A420" s="45"/>
      <c r="B420" s="45"/>
      <c r="C420" s="45"/>
    </row>
    <row r="421" spans="1:3" x14ac:dyDescent="0.25">
      <c r="A421" s="45"/>
      <c r="B421" s="45"/>
      <c r="C421" s="45"/>
    </row>
    <row r="422" spans="1:3" x14ac:dyDescent="0.25">
      <c r="A422" s="45"/>
      <c r="B422" s="45"/>
      <c r="C422" s="45"/>
    </row>
    <row r="423" spans="1:3" x14ac:dyDescent="0.25">
      <c r="A423" s="45"/>
      <c r="B423" s="45"/>
      <c r="C423" s="45"/>
    </row>
    <row r="424" spans="1:3" x14ac:dyDescent="0.25">
      <c r="A424" s="45"/>
      <c r="B424" s="45"/>
      <c r="C424" s="45"/>
    </row>
    <row r="425" spans="1:3" x14ac:dyDescent="0.25">
      <c r="A425" s="45"/>
      <c r="B425" s="45"/>
      <c r="C425" s="45"/>
    </row>
    <row r="426" spans="1:3" x14ac:dyDescent="0.25">
      <c r="A426" s="45"/>
      <c r="B426" s="45"/>
      <c r="C426" s="45"/>
    </row>
    <row r="427" spans="1:3" x14ac:dyDescent="0.25">
      <c r="A427" s="45"/>
      <c r="B427" s="45"/>
      <c r="C427" s="45"/>
    </row>
    <row r="428" spans="1:3" x14ac:dyDescent="0.25">
      <c r="A428" s="45"/>
      <c r="B428" s="45"/>
      <c r="C428" s="45"/>
    </row>
    <row r="429" spans="1:3" x14ac:dyDescent="0.25">
      <c r="A429" s="45"/>
      <c r="B429" s="45"/>
      <c r="C429" s="45"/>
    </row>
    <row r="430" spans="1:3" x14ac:dyDescent="0.25">
      <c r="A430" s="45"/>
      <c r="B430" s="45"/>
      <c r="C430" s="45"/>
    </row>
    <row r="431" spans="1:3" x14ac:dyDescent="0.25">
      <c r="A431" s="45"/>
      <c r="B431" s="45"/>
      <c r="C431" s="45"/>
    </row>
    <row r="432" spans="1:3" x14ac:dyDescent="0.25">
      <c r="A432" s="45"/>
      <c r="B432" s="45"/>
      <c r="C432" s="45"/>
    </row>
    <row r="433" spans="1:3" x14ac:dyDescent="0.25">
      <c r="A433" s="45"/>
      <c r="B433" s="45"/>
      <c r="C433" s="45"/>
    </row>
    <row r="434" spans="1:3" x14ac:dyDescent="0.25">
      <c r="A434" s="45"/>
      <c r="B434" s="45"/>
      <c r="C434" s="45"/>
    </row>
    <row r="435" spans="1:3" x14ac:dyDescent="0.25">
      <c r="A435" s="45"/>
      <c r="B435" s="45"/>
      <c r="C435" s="45"/>
    </row>
    <row r="436" spans="1:3" x14ac:dyDescent="0.25">
      <c r="A436" s="45"/>
      <c r="B436" s="45"/>
      <c r="C436" s="45"/>
    </row>
    <row r="437" spans="1:3" x14ac:dyDescent="0.25">
      <c r="A437" s="45"/>
      <c r="B437" s="45"/>
      <c r="C437" s="45"/>
    </row>
    <row r="438" spans="1:3" x14ac:dyDescent="0.25">
      <c r="A438" s="45"/>
      <c r="B438" s="45"/>
      <c r="C438" s="45"/>
    </row>
    <row r="439" spans="1:3" x14ac:dyDescent="0.25">
      <c r="A439" s="45"/>
      <c r="B439" s="45"/>
      <c r="C439" s="45"/>
    </row>
    <row r="440" spans="1:3" x14ac:dyDescent="0.25">
      <c r="A440" s="45"/>
      <c r="B440" s="45"/>
      <c r="C440" s="45"/>
    </row>
    <row r="441" spans="1:3" x14ac:dyDescent="0.25">
      <c r="A441" s="45"/>
      <c r="B441" s="45"/>
      <c r="C441" s="45"/>
    </row>
    <row r="442" spans="1:3" x14ac:dyDescent="0.25">
      <c r="A442" s="45"/>
      <c r="B442" s="45"/>
      <c r="C442" s="45"/>
    </row>
    <row r="443" spans="1:3" x14ac:dyDescent="0.25">
      <c r="A443" s="45"/>
      <c r="B443" s="45"/>
      <c r="C443" s="45"/>
    </row>
    <row r="444" spans="1:3" x14ac:dyDescent="0.25">
      <c r="A444" s="45"/>
      <c r="B444" s="45"/>
      <c r="C444" s="45"/>
    </row>
    <row r="445" spans="1:3" x14ac:dyDescent="0.25">
      <c r="A445" s="45"/>
      <c r="B445" s="45"/>
      <c r="C445" s="45"/>
    </row>
    <row r="446" spans="1:3" x14ac:dyDescent="0.25">
      <c r="A446" s="45"/>
      <c r="B446" s="45"/>
      <c r="C446" s="45"/>
    </row>
    <row r="447" spans="1:3" x14ac:dyDescent="0.25">
      <c r="A447" s="45"/>
      <c r="B447" s="45"/>
      <c r="C447" s="45"/>
    </row>
    <row r="448" spans="1:3" x14ac:dyDescent="0.25">
      <c r="A448" s="45"/>
      <c r="B448" s="45"/>
      <c r="C448" s="45"/>
    </row>
    <row r="449" spans="1:3" x14ac:dyDescent="0.25">
      <c r="A449" s="45"/>
      <c r="B449" s="45"/>
      <c r="C449" s="45"/>
    </row>
    <row r="450" spans="1:3" x14ac:dyDescent="0.25">
      <c r="A450" s="45"/>
      <c r="B450" s="45"/>
      <c r="C450" s="45"/>
    </row>
    <row r="451" spans="1:3" x14ac:dyDescent="0.25">
      <c r="A451" s="45"/>
      <c r="B451" s="45"/>
      <c r="C451" s="45"/>
    </row>
    <row r="452" spans="1:3" x14ac:dyDescent="0.25">
      <c r="A452" s="45"/>
      <c r="B452" s="45"/>
      <c r="C452" s="45"/>
    </row>
    <row r="453" spans="1:3" x14ac:dyDescent="0.25">
      <c r="A453" s="45"/>
      <c r="B453" s="45"/>
      <c r="C453" s="45"/>
    </row>
    <row r="454" spans="1:3" x14ac:dyDescent="0.25">
      <c r="A454" s="45"/>
      <c r="B454" s="45"/>
      <c r="C454" s="45"/>
    </row>
    <row r="455" spans="1:3" x14ac:dyDescent="0.25">
      <c r="A455" s="45"/>
      <c r="B455" s="45"/>
      <c r="C455" s="45"/>
    </row>
    <row r="456" spans="1:3" x14ac:dyDescent="0.25">
      <c r="A456" s="45"/>
      <c r="B456" s="45"/>
      <c r="C456" s="45"/>
    </row>
    <row r="457" spans="1:3" x14ac:dyDescent="0.25">
      <c r="A457" s="45"/>
      <c r="B457" s="45"/>
      <c r="C457" s="45"/>
    </row>
    <row r="458" spans="1:3" x14ac:dyDescent="0.25">
      <c r="A458" s="45"/>
      <c r="B458" s="45"/>
      <c r="C458" s="45"/>
    </row>
    <row r="459" spans="1:3" x14ac:dyDescent="0.25">
      <c r="A459" s="45"/>
      <c r="B459" s="45"/>
      <c r="C459" s="45"/>
    </row>
    <row r="460" spans="1:3" x14ac:dyDescent="0.25">
      <c r="A460" s="45"/>
      <c r="B460" s="45"/>
      <c r="C460" s="45"/>
    </row>
    <row r="461" spans="1:3" x14ac:dyDescent="0.25">
      <c r="A461" s="45"/>
      <c r="B461" s="45"/>
      <c r="C461" s="45"/>
    </row>
    <row r="462" spans="1:3" x14ac:dyDescent="0.25">
      <c r="A462" s="45"/>
      <c r="B462" s="45"/>
      <c r="C462" s="45"/>
    </row>
    <row r="463" spans="1:3" x14ac:dyDescent="0.25">
      <c r="A463" s="45"/>
      <c r="B463" s="45"/>
      <c r="C463" s="45"/>
    </row>
    <row r="464" spans="1:3" x14ac:dyDescent="0.25">
      <c r="A464" s="45"/>
      <c r="B464" s="45"/>
      <c r="C464" s="45"/>
    </row>
    <row r="465" spans="1:3" x14ac:dyDescent="0.25">
      <c r="A465" s="45"/>
      <c r="B465" s="45"/>
      <c r="C465" s="45"/>
    </row>
    <row r="466" spans="1:3" x14ac:dyDescent="0.25">
      <c r="A466" s="45"/>
      <c r="B466" s="45"/>
      <c r="C466" s="45"/>
    </row>
    <row r="467" spans="1:3" x14ac:dyDescent="0.25">
      <c r="A467" s="45"/>
      <c r="B467" s="45"/>
      <c r="C467" s="45"/>
    </row>
    <row r="468" spans="1:3" x14ac:dyDescent="0.25">
      <c r="A468" s="45"/>
      <c r="B468" s="45"/>
      <c r="C468" s="45"/>
    </row>
    <row r="469" spans="1:3" x14ac:dyDescent="0.25">
      <c r="A469" s="45"/>
      <c r="B469" s="45"/>
      <c r="C469" s="45"/>
    </row>
    <row r="470" spans="1:3" x14ac:dyDescent="0.25">
      <c r="A470" s="45"/>
      <c r="B470" s="45"/>
      <c r="C470" s="45"/>
    </row>
    <row r="471" spans="1:3" x14ac:dyDescent="0.25">
      <c r="A471" s="45"/>
      <c r="B471" s="45"/>
      <c r="C471" s="45"/>
    </row>
    <row r="472" spans="1:3" x14ac:dyDescent="0.25">
      <c r="A472" s="45"/>
      <c r="B472" s="45"/>
      <c r="C472" s="45"/>
    </row>
    <row r="473" spans="1:3" x14ac:dyDescent="0.25">
      <c r="A473" s="45"/>
      <c r="B473" s="45"/>
      <c r="C473" s="45"/>
    </row>
    <row r="474" spans="1:3" x14ac:dyDescent="0.25">
      <c r="A474" s="45"/>
      <c r="B474" s="45"/>
      <c r="C474" s="45"/>
    </row>
    <row r="475" spans="1:3" x14ac:dyDescent="0.25">
      <c r="A475" s="45"/>
      <c r="B475" s="45"/>
      <c r="C475" s="45"/>
    </row>
    <row r="476" spans="1:3" x14ac:dyDescent="0.25">
      <c r="A476" s="45"/>
      <c r="B476" s="45"/>
      <c r="C476" s="45"/>
    </row>
    <row r="477" spans="1:3" x14ac:dyDescent="0.25">
      <c r="A477" s="45"/>
      <c r="B477" s="45"/>
      <c r="C477" s="45"/>
    </row>
    <row r="478" spans="1:3" x14ac:dyDescent="0.25">
      <c r="A478" s="45"/>
      <c r="B478" s="45"/>
      <c r="C478" s="45"/>
    </row>
    <row r="479" spans="1:3" x14ac:dyDescent="0.25">
      <c r="A479" s="45"/>
      <c r="B479" s="45"/>
      <c r="C479" s="45"/>
    </row>
    <row r="480" spans="1:3" x14ac:dyDescent="0.25">
      <c r="A480" s="45"/>
      <c r="B480" s="45"/>
      <c r="C480" s="45"/>
    </row>
    <row r="481" spans="1:3" x14ac:dyDescent="0.25">
      <c r="A481" s="45"/>
      <c r="B481" s="45"/>
      <c r="C481" s="45"/>
    </row>
    <row r="482" spans="1:3" x14ac:dyDescent="0.25">
      <c r="A482" s="45"/>
      <c r="B482" s="45"/>
      <c r="C482" s="45"/>
    </row>
    <row r="483" spans="1:3" x14ac:dyDescent="0.25">
      <c r="A483" s="45"/>
      <c r="B483" s="45"/>
      <c r="C483" s="45"/>
    </row>
    <row r="484" spans="1:3" x14ac:dyDescent="0.25">
      <c r="A484" s="45"/>
      <c r="B484" s="45"/>
      <c r="C484" s="45"/>
    </row>
    <row r="485" spans="1:3" x14ac:dyDescent="0.25">
      <c r="A485" s="45"/>
      <c r="B485" s="45"/>
      <c r="C485" s="45"/>
    </row>
    <row r="486" spans="1:3" x14ac:dyDescent="0.25">
      <c r="A486" s="45"/>
      <c r="B486" s="45"/>
      <c r="C486" s="45"/>
    </row>
    <row r="487" spans="1:3" x14ac:dyDescent="0.25">
      <c r="A487" s="45"/>
      <c r="B487" s="45"/>
      <c r="C487" s="45"/>
    </row>
    <row r="488" spans="1:3" x14ac:dyDescent="0.25">
      <c r="A488" s="45"/>
      <c r="B488" s="45"/>
      <c r="C488" s="45"/>
    </row>
    <row r="489" spans="1:3" x14ac:dyDescent="0.25">
      <c r="A489" s="45"/>
      <c r="B489" s="45"/>
      <c r="C489" s="45"/>
    </row>
    <row r="490" spans="1:3" x14ac:dyDescent="0.25">
      <c r="A490" s="45"/>
      <c r="B490" s="45"/>
      <c r="C490" s="45"/>
    </row>
    <row r="491" spans="1:3" x14ac:dyDescent="0.25">
      <c r="A491" s="45"/>
      <c r="B491" s="45"/>
      <c r="C491" s="45"/>
    </row>
    <row r="492" spans="1:3" x14ac:dyDescent="0.25">
      <c r="A492" s="45"/>
      <c r="B492" s="45"/>
      <c r="C492" s="45"/>
    </row>
    <row r="493" spans="1:3" x14ac:dyDescent="0.25">
      <c r="A493" s="45"/>
      <c r="B493" s="45"/>
      <c r="C493" s="45"/>
    </row>
    <row r="494" spans="1:3" x14ac:dyDescent="0.25">
      <c r="A494" s="45"/>
      <c r="B494" s="45"/>
      <c r="C494" s="45"/>
    </row>
    <row r="495" spans="1:3" x14ac:dyDescent="0.25">
      <c r="A495" s="45"/>
      <c r="B495" s="45"/>
      <c r="C495" s="45"/>
    </row>
    <row r="496" spans="1:3" x14ac:dyDescent="0.25">
      <c r="A496" s="45"/>
      <c r="B496" s="45"/>
      <c r="C496" s="45"/>
    </row>
    <row r="497" spans="1:3" x14ac:dyDescent="0.25">
      <c r="A497" s="45"/>
      <c r="B497" s="45"/>
      <c r="C497" s="45"/>
    </row>
    <row r="498" spans="1:3" x14ac:dyDescent="0.25">
      <c r="A498" s="45"/>
      <c r="B498" s="45"/>
      <c r="C498" s="45"/>
    </row>
    <row r="499" spans="1:3" x14ac:dyDescent="0.25">
      <c r="A499" s="45"/>
      <c r="B499" s="45"/>
      <c r="C499" s="45"/>
    </row>
    <row r="500" spans="1:3" x14ac:dyDescent="0.25">
      <c r="A500" s="45"/>
      <c r="B500" s="45"/>
      <c r="C500" s="45"/>
    </row>
    <row r="501" spans="1:3" x14ac:dyDescent="0.25">
      <c r="A501" s="45"/>
      <c r="B501" s="45"/>
      <c r="C501" s="45"/>
    </row>
    <row r="502" spans="1:3" x14ac:dyDescent="0.25">
      <c r="A502" s="45"/>
      <c r="B502" s="45"/>
      <c r="C502" s="45"/>
    </row>
    <row r="503" spans="1:3" x14ac:dyDescent="0.25">
      <c r="A503" s="45"/>
      <c r="B503" s="45"/>
      <c r="C503" s="45"/>
    </row>
    <row r="504" spans="1:3" x14ac:dyDescent="0.25">
      <c r="A504" s="45"/>
      <c r="B504" s="45"/>
      <c r="C504" s="45"/>
    </row>
    <row r="505" spans="1:3" x14ac:dyDescent="0.25">
      <c r="A505" s="45"/>
      <c r="B505" s="45"/>
      <c r="C505" s="45"/>
    </row>
    <row r="506" spans="1:3" x14ac:dyDescent="0.25">
      <c r="A506" s="45"/>
      <c r="B506" s="45"/>
      <c r="C506" s="45"/>
    </row>
    <row r="507" spans="1:3" x14ac:dyDescent="0.25">
      <c r="A507" s="45"/>
      <c r="B507" s="45"/>
      <c r="C507" s="45"/>
    </row>
    <row r="508" spans="1:3" x14ac:dyDescent="0.25">
      <c r="A508" s="45"/>
      <c r="B508" s="45"/>
      <c r="C508" s="45"/>
    </row>
    <row r="509" spans="1:3" x14ac:dyDescent="0.25">
      <c r="A509" s="45"/>
      <c r="B509" s="45"/>
      <c r="C509" s="45"/>
    </row>
    <row r="510" spans="1:3" x14ac:dyDescent="0.25">
      <c r="A510" s="45"/>
      <c r="B510" s="45"/>
      <c r="C510" s="45"/>
    </row>
    <row r="511" spans="1:3" x14ac:dyDescent="0.25">
      <c r="A511" s="45"/>
      <c r="B511" s="45"/>
      <c r="C511" s="45"/>
    </row>
    <row r="512" spans="1:3" x14ac:dyDescent="0.25">
      <c r="A512" s="45"/>
      <c r="B512" s="45"/>
      <c r="C512" s="45"/>
    </row>
    <row r="513" spans="1:3" x14ac:dyDescent="0.25">
      <c r="A513" s="45"/>
      <c r="B513" s="45"/>
      <c r="C513" s="45"/>
    </row>
    <row r="514" spans="1:3" x14ac:dyDescent="0.25">
      <c r="A514" s="45"/>
      <c r="B514" s="45"/>
      <c r="C514" s="45"/>
    </row>
    <row r="515" spans="1:3" x14ac:dyDescent="0.25">
      <c r="A515" s="45"/>
      <c r="B515" s="45"/>
      <c r="C515" s="45"/>
    </row>
    <row r="516" spans="1:3" x14ac:dyDescent="0.25">
      <c r="A516" s="45"/>
      <c r="B516" s="45"/>
      <c r="C516" s="45"/>
    </row>
    <row r="517" spans="1:3" x14ac:dyDescent="0.25">
      <c r="A517" s="45"/>
      <c r="B517" s="45"/>
      <c r="C517" s="45"/>
    </row>
    <row r="518" spans="1:3" x14ac:dyDescent="0.25">
      <c r="A518" s="45"/>
      <c r="B518" s="45"/>
      <c r="C518" s="45"/>
    </row>
    <row r="519" spans="1:3" x14ac:dyDescent="0.25">
      <c r="A519" s="45"/>
      <c r="B519" s="45"/>
      <c r="C519" s="45"/>
    </row>
    <row r="520" spans="1:3" x14ac:dyDescent="0.25">
      <c r="A520" s="45"/>
      <c r="B520" s="45"/>
      <c r="C520" s="45"/>
    </row>
    <row r="521" spans="1:3" x14ac:dyDescent="0.25">
      <c r="A521" s="45"/>
      <c r="B521" s="45"/>
      <c r="C521" s="45"/>
    </row>
    <row r="522" spans="1:3" x14ac:dyDescent="0.25">
      <c r="A522" s="45"/>
      <c r="B522" s="45"/>
      <c r="C522" s="45"/>
    </row>
    <row r="523" spans="1:3" x14ac:dyDescent="0.25">
      <c r="A523" s="45"/>
      <c r="B523" s="45"/>
      <c r="C523" s="45"/>
    </row>
    <row r="524" spans="1:3" x14ac:dyDescent="0.25">
      <c r="A524" s="45"/>
      <c r="B524" s="45"/>
      <c r="C524" s="45"/>
    </row>
    <row r="525" spans="1:3" x14ac:dyDescent="0.25">
      <c r="A525" s="45"/>
      <c r="B525" s="45"/>
      <c r="C525" s="45"/>
    </row>
    <row r="526" spans="1:3" x14ac:dyDescent="0.25">
      <c r="A526" s="45"/>
      <c r="B526" s="45"/>
      <c r="C526" s="45"/>
    </row>
    <row r="527" spans="1:3" x14ac:dyDescent="0.25">
      <c r="A527" s="45"/>
      <c r="B527" s="45"/>
      <c r="C527" s="45"/>
    </row>
    <row r="528" spans="1:3" x14ac:dyDescent="0.25">
      <c r="A528" s="45"/>
      <c r="B528" s="45"/>
      <c r="C528" s="45"/>
    </row>
    <row r="529" spans="1:3" x14ac:dyDescent="0.25">
      <c r="A529" s="45"/>
      <c r="B529" s="45"/>
      <c r="C529" s="45"/>
    </row>
    <row r="530" spans="1:3" x14ac:dyDescent="0.25">
      <c r="A530" s="45"/>
      <c r="B530" s="45"/>
      <c r="C530" s="45"/>
    </row>
    <row r="531" spans="1:3" x14ac:dyDescent="0.25">
      <c r="A531" s="45"/>
      <c r="B531" s="45"/>
      <c r="C531" s="45"/>
    </row>
    <row r="532" spans="1:3" x14ac:dyDescent="0.25">
      <c r="A532" s="45"/>
      <c r="B532" s="45"/>
      <c r="C532" s="45"/>
    </row>
    <row r="533" spans="1:3" x14ac:dyDescent="0.25">
      <c r="A533" s="45"/>
      <c r="B533" s="45"/>
      <c r="C533" s="45"/>
    </row>
    <row r="534" spans="1:3" x14ac:dyDescent="0.25">
      <c r="A534" s="45"/>
      <c r="B534" s="45"/>
      <c r="C534" s="45"/>
    </row>
    <row r="535" spans="1:3" x14ac:dyDescent="0.25">
      <c r="A535" s="45"/>
      <c r="B535" s="45"/>
      <c r="C535" s="45"/>
    </row>
    <row r="536" spans="1:3" x14ac:dyDescent="0.25">
      <c r="A536" s="45"/>
      <c r="B536" s="45"/>
      <c r="C536" s="45"/>
    </row>
    <row r="537" spans="1:3" x14ac:dyDescent="0.25">
      <c r="A537" s="45"/>
      <c r="B537" s="45"/>
      <c r="C537" s="45"/>
    </row>
    <row r="538" spans="1:3" x14ac:dyDescent="0.25">
      <c r="A538" s="45"/>
      <c r="B538" s="45"/>
      <c r="C538" s="45"/>
    </row>
    <row r="539" spans="1:3" x14ac:dyDescent="0.25">
      <c r="A539" s="45"/>
      <c r="B539" s="45"/>
      <c r="C539" s="45"/>
    </row>
    <row r="540" spans="1:3" x14ac:dyDescent="0.25">
      <c r="A540" s="45"/>
      <c r="B540" s="45"/>
      <c r="C540" s="45"/>
    </row>
    <row r="541" spans="1:3" x14ac:dyDescent="0.25">
      <c r="A541" s="45"/>
      <c r="B541" s="45"/>
      <c r="C541" s="45"/>
    </row>
    <row r="542" spans="1:3" x14ac:dyDescent="0.25">
      <c r="A542" s="45"/>
      <c r="B542" s="45"/>
      <c r="C542" s="45"/>
    </row>
    <row r="543" spans="1:3" x14ac:dyDescent="0.25">
      <c r="A543" s="45"/>
      <c r="B543" s="45"/>
      <c r="C543" s="45"/>
    </row>
    <row r="544" spans="1:3" x14ac:dyDescent="0.25">
      <c r="A544" s="45"/>
      <c r="B544" s="45"/>
      <c r="C544" s="45"/>
    </row>
    <row r="545" spans="1:3" x14ac:dyDescent="0.25">
      <c r="A545" s="45"/>
      <c r="B545" s="45"/>
      <c r="C545" s="45"/>
    </row>
    <row r="546" spans="1:3" x14ac:dyDescent="0.25">
      <c r="A546" s="45"/>
      <c r="B546" s="45"/>
      <c r="C546" s="45"/>
    </row>
    <row r="547" spans="1:3" x14ac:dyDescent="0.25">
      <c r="A547" s="45"/>
      <c r="B547" s="45"/>
      <c r="C547" s="45"/>
    </row>
    <row r="548" spans="1:3" x14ac:dyDescent="0.25">
      <c r="A548" s="45"/>
      <c r="B548" s="45"/>
      <c r="C548" s="45"/>
    </row>
    <row r="549" spans="1:3" x14ac:dyDescent="0.25">
      <c r="A549" s="45"/>
      <c r="B549" s="45"/>
      <c r="C549" s="45"/>
    </row>
    <row r="550" spans="1:3" x14ac:dyDescent="0.25">
      <c r="A550" s="45"/>
      <c r="B550" s="45"/>
      <c r="C550" s="45"/>
    </row>
    <row r="551" spans="1:3" x14ac:dyDescent="0.25">
      <c r="A551" s="45"/>
      <c r="B551" s="45"/>
      <c r="C551" s="45"/>
    </row>
    <row r="552" spans="1:3" x14ac:dyDescent="0.25">
      <c r="A552" s="45"/>
      <c r="B552" s="45"/>
      <c r="C552" s="45"/>
    </row>
    <row r="553" spans="1:3" x14ac:dyDescent="0.25">
      <c r="A553" s="45"/>
      <c r="B553" s="45"/>
      <c r="C553" s="45"/>
    </row>
    <row r="554" spans="1:3" x14ac:dyDescent="0.25">
      <c r="A554" s="45"/>
      <c r="B554" s="45"/>
      <c r="C554" s="45"/>
    </row>
    <row r="555" spans="1:3" x14ac:dyDescent="0.25">
      <c r="A555" s="45"/>
      <c r="B555" s="45"/>
      <c r="C555" s="45"/>
    </row>
    <row r="556" spans="1:3" x14ac:dyDescent="0.25">
      <c r="A556" s="45"/>
      <c r="B556" s="45"/>
      <c r="C556" s="45"/>
    </row>
    <row r="557" spans="1:3" x14ac:dyDescent="0.25">
      <c r="A557" s="45"/>
      <c r="B557" s="45"/>
      <c r="C557" s="45"/>
    </row>
    <row r="558" spans="1:3" x14ac:dyDescent="0.25">
      <c r="A558" s="45"/>
      <c r="B558" s="45"/>
      <c r="C558" s="45"/>
    </row>
    <row r="559" spans="1:3" x14ac:dyDescent="0.25">
      <c r="A559" s="45"/>
      <c r="B559" s="45"/>
      <c r="C559" s="45"/>
    </row>
    <row r="560" spans="1:3" x14ac:dyDescent="0.25">
      <c r="A560" s="45"/>
      <c r="B560" s="45"/>
      <c r="C560" s="45"/>
    </row>
    <row r="561" spans="1:3" x14ac:dyDescent="0.25">
      <c r="A561" s="45"/>
      <c r="B561" s="45"/>
      <c r="C561" s="45"/>
    </row>
    <row r="562" spans="1:3" x14ac:dyDescent="0.25">
      <c r="A562" s="45"/>
      <c r="B562" s="45"/>
      <c r="C562" s="45"/>
    </row>
    <row r="563" spans="1:3" x14ac:dyDescent="0.25">
      <c r="A563" s="45"/>
      <c r="B563" s="45"/>
      <c r="C563" s="45"/>
    </row>
    <row r="564" spans="1:3" x14ac:dyDescent="0.25">
      <c r="A564" s="45"/>
      <c r="B564" s="45"/>
      <c r="C564" s="45"/>
    </row>
    <row r="565" spans="1:3" x14ac:dyDescent="0.25">
      <c r="A565" s="45"/>
      <c r="B565" s="45"/>
      <c r="C565" s="45"/>
    </row>
    <row r="566" spans="1:3" x14ac:dyDescent="0.25">
      <c r="A566" s="45"/>
      <c r="B566" s="45"/>
      <c r="C566" s="45"/>
    </row>
    <row r="567" spans="1:3" x14ac:dyDescent="0.25">
      <c r="A567" s="45"/>
      <c r="B567" s="45"/>
      <c r="C567" s="45"/>
    </row>
    <row r="568" spans="1:3" x14ac:dyDescent="0.25">
      <c r="A568" s="45"/>
      <c r="B568" s="45"/>
      <c r="C568" s="45"/>
    </row>
    <row r="569" spans="1:3" x14ac:dyDescent="0.25">
      <c r="A569" s="45"/>
      <c r="B569" s="45"/>
      <c r="C569" s="45"/>
    </row>
    <row r="570" spans="1:3" x14ac:dyDescent="0.25">
      <c r="A570" s="45"/>
      <c r="B570" s="45"/>
      <c r="C570" s="45"/>
    </row>
    <row r="571" spans="1:3" x14ac:dyDescent="0.25">
      <c r="A571" s="45"/>
      <c r="B571" s="45"/>
      <c r="C571" s="45"/>
    </row>
    <row r="572" spans="1:3" x14ac:dyDescent="0.25">
      <c r="A572" s="45"/>
      <c r="B572" s="45"/>
      <c r="C572" s="45"/>
    </row>
    <row r="573" spans="1:3" x14ac:dyDescent="0.25">
      <c r="A573" s="45"/>
      <c r="B573" s="45"/>
      <c r="C573" s="45"/>
    </row>
    <row r="574" spans="1:3" x14ac:dyDescent="0.25">
      <c r="A574" s="45"/>
      <c r="B574" s="45"/>
      <c r="C574" s="45"/>
    </row>
    <row r="575" spans="1:3" x14ac:dyDescent="0.25">
      <c r="A575" s="45"/>
      <c r="B575" s="45"/>
      <c r="C575" s="45"/>
    </row>
    <row r="576" spans="1:3" x14ac:dyDescent="0.25">
      <c r="A576" s="45"/>
      <c r="B576" s="45"/>
      <c r="C576" s="45"/>
    </row>
    <row r="577" spans="1:3" x14ac:dyDescent="0.25">
      <c r="A577" s="45"/>
      <c r="B577" s="45"/>
      <c r="C577" s="45"/>
    </row>
    <row r="578" spans="1:3" x14ac:dyDescent="0.25">
      <c r="A578" s="45"/>
      <c r="B578" s="45"/>
      <c r="C578" s="45"/>
    </row>
    <row r="579" spans="1:3" x14ac:dyDescent="0.25">
      <c r="A579" s="45"/>
      <c r="B579" s="45"/>
      <c r="C579" s="45"/>
    </row>
    <row r="580" spans="1:3" x14ac:dyDescent="0.25">
      <c r="A580" s="45"/>
      <c r="B580" s="45"/>
      <c r="C580" s="45"/>
    </row>
    <row r="581" spans="1:3" x14ac:dyDescent="0.25">
      <c r="A581" s="45"/>
      <c r="B581" s="45"/>
      <c r="C581" s="45"/>
    </row>
    <row r="582" spans="1:3" x14ac:dyDescent="0.25">
      <c r="A582" s="45"/>
      <c r="B582" s="45"/>
      <c r="C582" s="45"/>
    </row>
    <row r="583" spans="1:3" x14ac:dyDescent="0.25">
      <c r="A583" s="45"/>
      <c r="B583" s="45"/>
      <c r="C583" s="45"/>
    </row>
    <row r="584" spans="1:3" x14ac:dyDescent="0.25">
      <c r="A584" s="45"/>
      <c r="B584" s="45"/>
      <c r="C584" s="45"/>
    </row>
    <row r="585" spans="1:3" x14ac:dyDescent="0.25">
      <c r="A585" s="45"/>
      <c r="B585" s="45"/>
      <c r="C585" s="45"/>
    </row>
    <row r="586" spans="1:3" x14ac:dyDescent="0.25">
      <c r="A586" s="45"/>
      <c r="B586" s="45"/>
      <c r="C586" s="45"/>
    </row>
    <row r="587" spans="1:3" x14ac:dyDescent="0.25">
      <c r="A587" s="45"/>
      <c r="B587" s="45"/>
      <c r="C587" s="45"/>
    </row>
    <row r="588" spans="1:3" x14ac:dyDescent="0.25">
      <c r="A588" s="45"/>
      <c r="B588" s="45"/>
      <c r="C588" s="45"/>
    </row>
    <row r="589" spans="1:3" x14ac:dyDescent="0.25">
      <c r="A589" s="45"/>
      <c r="B589" s="45"/>
      <c r="C589" s="45"/>
    </row>
    <row r="590" spans="1:3" x14ac:dyDescent="0.25">
      <c r="A590" s="45"/>
      <c r="B590" s="45"/>
      <c r="C590" s="45"/>
    </row>
    <row r="591" spans="1:3" x14ac:dyDescent="0.25">
      <c r="A591" s="45"/>
      <c r="B591" s="45"/>
      <c r="C591" s="45"/>
    </row>
    <row r="592" spans="1:3" x14ac:dyDescent="0.25">
      <c r="A592" s="45"/>
      <c r="B592" s="45"/>
      <c r="C592" s="45"/>
    </row>
    <row r="593" spans="1:3" x14ac:dyDescent="0.25">
      <c r="A593" s="45"/>
      <c r="B593" s="45"/>
      <c r="C593" s="45"/>
    </row>
    <row r="594" spans="1:3" x14ac:dyDescent="0.25">
      <c r="A594" s="45"/>
      <c r="B594" s="45"/>
      <c r="C594" s="45"/>
    </row>
    <row r="595" spans="1:3" x14ac:dyDescent="0.25">
      <c r="A595" s="45"/>
      <c r="B595" s="45"/>
      <c r="C595" s="45"/>
    </row>
    <row r="596" spans="1:3" x14ac:dyDescent="0.25">
      <c r="A596" s="45"/>
      <c r="B596" s="45"/>
      <c r="C596" s="45"/>
    </row>
    <row r="597" spans="1:3" x14ac:dyDescent="0.25">
      <c r="A597" s="45"/>
      <c r="B597" s="45"/>
      <c r="C597" s="45"/>
    </row>
    <row r="598" spans="1:3" x14ac:dyDescent="0.25">
      <c r="A598" s="45"/>
      <c r="B598" s="45"/>
      <c r="C598" s="45"/>
    </row>
    <row r="599" spans="1:3" x14ac:dyDescent="0.25">
      <c r="A599" s="45"/>
      <c r="B599" s="45"/>
      <c r="C599" s="45"/>
    </row>
    <row r="600" spans="1:3" x14ac:dyDescent="0.25">
      <c r="A600" s="45"/>
      <c r="B600" s="45"/>
      <c r="C600" s="45"/>
    </row>
    <row r="601" spans="1:3" x14ac:dyDescent="0.25">
      <c r="A601" s="45"/>
      <c r="B601" s="45"/>
      <c r="C601" s="45"/>
    </row>
    <row r="602" spans="1:3" x14ac:dyDescent="0.25">
      <c r="A602" s="45"/>
      <c r="B602" s="45"/>
      <c r="C602" s="45"/>
    </row>
    <row r="603" spans="1:3" x14ac:dyDescent="0.25">
      <c r="A603" s="45"/>
      <c r="B603" s="45"/>
      <c r="C603" s="45"/>
    </row>
    <row r="604" spans="1:3" x14ac:dyDescent="0.25">
      <c r="A604" s="45"/>
      <c r="B604" s="45"/>
      <c r="C604" s="45"/>
    </row>
    <row r="605" spans="1:3" x14ac:dyDescent="0.25">
      <c r="A605" s="45"/>
      <c r="B605" s="45"/>
      <c r="C605" s="45"/>
    </row>
    <row r="606" spans="1:3" x14ac:dyDescent="0.25">
      <c r="A606" s="45"/>
      <c r="B606" s="45"/>
      <c r="C606" s="45"/>
    </row>
    <row r="607" spans="1:3" x14ac:dyDescent="0.25">
      <c r="A607" s="45"/>
      <c r="B607" s="45"/>
      <c r="C607" s="45"/>
    </row>
    <row r="608" spans="1:3" x14ac:dyDescent="0.25">
      <c r="A608" s="45"/>
      <c r="B608" s="45"/>
      <c r="C608" s="45"/>
    </row>
    <row r="609" spans="1:3" x14ac:dyDescent="0.25">
      <c r="A609" s="45"/>
      <c r="B609" s="45"/>
      <c r="C609" s="45"/>
    </row>
    <row r="610" spans="1:3" x14ac:dyDescent="0.25">
      <c r="A610" s="45"/>
      <c r="B610" s="45"/>
      <c r="C610" s="45"/>
    </row>
    <row r="611" spans="1:3" x14ac:dyDescent="0.25">
      <c r="A611" s="45"/>
      <c r="B611" s="45"/>
      <c r="C611" s="45"/>
    </row>
    <row r="612" spans="1:3" x14ac:dyDescent="0.25">
      <c r="A612" s="45"/>
      <c r="B612" s="45"/>
      <c r="C612" s="45"/>
    </row>
    <row r="613" spans="1:3" x14ac:dyDescent="0.25">
      <c r="A613" s="45"/>
      <c r="B613" s="45"/>
      <c r="C613" s="45"/>
    </row>
    <row r="614" spans="1:3" x14ac:dyDescent="0.25">
      <c r="A614" s="45"/>
      <c r="B614" s="45"/>
      <c r="C614" s="45"/>
    </row>
    <row r="615" spans="1:3" x14ac:dyDescent="0.25">
      <c r="A615" s="45"/>
      <c r="B615" s="45"/>
      <c r="C615" s="45"/>
    </row>
    <row r="616" spans="1:3" x14ac:dyDescent="0.25">
      <c r="A616" s="45"/>
      <c r="B616" s="45"/>
      <c r="C616" s="45"/>
    </row>
    <row r="617" spans="1:3" x14ac:dyDescent="0.25">
      <c r="A617" s="45"/>
      <c r="B617" s="45"/>
      <c r="C617" s="45"/>
    </row>
    <row r="618" spans="1:3" x14ac:dyDescent="0.25">
      <c r="A618" s="45"/>
      <c r="B618" s="45"/>
      <c r="C618" s="45"/>
    </row>
    <row r="619" spans="1:3" x14ac:dyDescent="0.25">
      <c r="A619" s="45"/>
      <c r="B619" s="45"/>
      <c r="C619" s="45"/>
    </row>
    <row r="620" spans="1:3" x14ac:dyDescent="0.25">
      <c r="A620" s="45"/>
      <c r="B620" s="45"/>
      <c r="C620" s="45"/>
    </row>
    <row r="621" spans="1:3" x14ac:dyDescent="0.25">
      <c r="A621" s="45"/>
      <c r="B621" s="45"/>
      <c r="C621" s="45"/>
    </row>
    <row r="622" spans="1:3" x14ac:dyDescent="0.25">
      <c r="A622" s="45"/>
      <c r="B622" s="45"/>
      <c r="C622" s="45"/>
    </row>
    <row r="623" spans="1:3" x14ac:dyDescent="0.25">
      <c r="A623" s="45"/>
      <c r="B623" s="45"/>
      <c r="C623" s="45"/>
    </row>
    <row r="624" spans="1:3" x14ac:dyDescent="0.25">
      <c r="A624" s="45"/>
      <c r="B624" s="45"/>
      <c r="C624" s="45"/>
    </row>
    <row r="625" spans="1:3" x14ac:dyDescent="0.25">
      <c r="A625" s="45"/>
      <c r="B625" s="45"/>
      <c r="C625" s="45"/>
    </row>
    <row r="626" spans="1:3" x14ac:dyDescent="0.25">
      <c r="A626" s="45"/>
      <c r="B626" s="45"/>
      <c r="C626" s="45"/>
    </row>
    <row r="627" spans="1:3" x14ac:dyDescent="0.25">
      <c r="A627" s="45"/>
      <c r="B627" s="45"/>
      <c r="C627" s="45"/>
    </row>
    <row r="628" spans="1:3" x14ac:dyDescent="0.25">
      <c r="A628" s="45"/>
      <c r="B628" s="45"/>
      <c r="C628" s="45"/>
    </row>
    <row r="629" spans="1:3" x14ac:dyDescent="0.25">
      <c r="A629" s="45"/>
      <c r="B629" s="45"/>
      <c r="C629" s="45"/>
    </row>
    <row r="630" spans="1:3" x14ac:dyDescent="0.25">
      <c r="A630" s="45"/>
      <c r="B630" s="45"/>
      <c r="C630" s="45"/>
    </row>
    <row r="631" spans="1:3" x14ac:dyDescent="0.25">
      <c r="A631" s="45"/>
      <c r="B631" s="45"/>
      <c r="C631" s="45"/>
    </row>
    <row r="632" spans="1:3" x14ac:dyDescent="0.25">
      <c r="A632" s="45"/>
      <c r="B632" s="45"/>
      <c r="C632" s="45"/>
    </row>
    <row r="633" spans="1:3" x14ac:dyDescent="0.25">
      <c r="A633" s="45"/>
      <c r="B633" s="45"/>
      <c r="C633" s="45"/>
    </row>
    <row r="634" spans="1:3" x14ac:dyDescent="0.25">
      <c r="A634" s="45"/>
      <c r="B634" s="45"/>
      <c r="C634" s="45"/>
    </row>
    <row r="635" spans="1:3" x14ac:dyDescent="0.25">
      <c r="A635" s="45"/>
      <c r="B635" s="45"/>
      <c r="C635" s="45"/>
    </row>
    <row r="636" spans="1:3" x14ac:dyDescent="0.25">
      <c r="A636" s="45"/>
      <c r="B636" s="45"/>
      <c r="C636" s="45"/>
    </row>
    <row r="637" spans="1:3" x14ac:dyDescent="0.25">
      <c r="A637" s="45"/>
      <c r="B637" s="45"/>
      <c r="C637" s="45"/>
    </row>
    <row r="638" spans="1:3" x14ac:dyDescent="0.25">
      <c r="A638" s="45"/>
      <c r="B638" s="45"/>
      <c r="C638" s="45"/>
    </row>
    <row r="639" spans="1:3" x14ac:dyDescent="0.25">
      <c r="A639" s="45"/>
      <c r="B639" s="45"/>
      <c r="C639" s="45"/>
    </row>
    <row r="640" spans="1:3" x14ac:dyDescent="0.25">
      <c r="A640" s="45"/>
      <c r="B640" s="45"/>
      <c r="C640" s="45"/>
    </row>
    <row r="641" spans="1:3" x14ac:dyDescent="0.25">
      <c r="A641" s="45"/>
      <c r="B641" s="45"/>
      <c r="C641" s="45"/>
    </row>
    <row r="642" spans="1:3" x14ac:dyDescent="0.25">
      <c r="A642" s="45"/>
      <c r="B642" s="45"/>
      <c r="C642" s="45"/>
    </row>
    <row r="643" spans="1:3" x14ac:dyDescent="0.25">
      <c r="A643" s="45"/>
      <c r="B643" s="45"/>
      <c r="C643" s="45"/>
    </row>
    <row r="644" spans="1:3" x14ac:dyDescent="0.25">
      <c r="A644" s="45"/>
      <c r="B644" s="45"/>
      <c r="C644" s="45"/>
    </row>
    <row r="645" spans="1:3" x14ac:dyDescent="0.25">
      <c r="A645" s="45"/>
      <c r="B645" s="45"/>
      <c r="C645" s="45"/>
    </row>
    <row r="646" spans="1:3" x14ac:dyDescent="0.25">
      <c r="A646" s="45"/>
      <c r="B646" s="45"/>
      <c r="C646" s="45"/>
    </row>
    <row r="647" spans="1:3" x14ac:dyDescent="0.25">
      <c r="A647" s="45"/>
      <c r="B647" s="45"/>
      <c r="C647" s="45"/>
    </row>
    <row r="648" spans="1:3" x14ac:dyDescent="0.25">
      <c r="A648" s="45"/>
      <c r="B648" s="45"/>
      <c r="C648" s="45"/>
    </row>
    <row r="649" spans="1:3" x14ac:dyDescent="0.25">
      <c r="A649" s="45"/>
      <c r="B649" s="45"/>
      <c r="C649" s="45"/>
    </row>
    <row r="650" spans="1:3" x14ac:dyDescent="0.25">
      <c r="A650" s="45"/>
      <c r="B650" s="45"/>
      <c r="C650" s="45"/>
    </row>
    <row r="651" spans="1:3" x14ac:dyDescent="0.25">
      <c r="A651" s="45"/>
      <c r="B651" s="45"/>
      <c r="C651" s="45"/>
    </row>
    <row r="652" spans="1:3" x14ac:dyDescent="0.25">
      <c r="A652" s="45"/>
      <c r="B652" s="45"/>
      <c r="C652" s="45"/>
    </row>
    <row r="653" spans="1:3" x14ac:dyDescent="0.25">
      <c r="A653" s="45"/>
      <c r="B653" s="45"/>
      <c r="C653" s="45"/>
    </row>
    <row r="654" spans="1:3" x14ac:dyDescent="0.25">
      <c r="A654" s="45"/>
      <c r="B654" s="45"/>
      <c r="C654" s="45"/>
    </row>
    <row r="655" spans="1:3" x14ac:dyDescent="0.25">
      <c r="A655" s="45"/>
      <c r="B655" s="45"/>
      <c r="C655" s="45"/>
    </row>
    <row r="656" spans="1:3" x14ac:dyDescent="0.25">
      <c r="A656" s="45"/>
      <c r="B656" s="45"/>
      <c r="C656" s="45"/>
    </row>
    <row r="657" spans="1:3" x14ac:dyDescent="0.25">
      <c r="A657" s="45"/>
      <c r="B657" s="45"/>
      <c r="C657" s="45"/>
    </row>
    <row r="658" spans="1:3" x14ac:dyDescent="0.25">
      <c r="A658" s="45"/>
      <c r="B658" s="45"/>
      <c r="C658" s="45"/>
    </row>
    <row r="659" spans="1:3" x14ac:dyDescent="0.25">
      <c r="A659" s="45"/>
      <c r="B659" s="45"/>
      <c r="C659" s="45"/>
    </row>
    <row r="660" spans="1:3" x14ac:dyDescent="0.25">
      <c r="A660" s="45"/>
      <c r="B660" s="45"/>
      <c r="C660" s="45"/>
    </row>
    <row r="661" spans="1:3" x14ac:dyDescent="0.25">
      <c r="A661" s="45"/>
      <c r="B661" s="45"/>
      <c r="C661" s="45"/>
    </row>
    <row r="662" spans="1:3" x14ac:dyDescent="0.25">
      <c r="A662" s="45"/>
      <c r="B662" s="45"/>
      <c r="C662" s="45"/>
    </row>
    <row r="663" spans="1:3" x14ac:dyDescent="0.25">
      <c r="A663" s="45"/>
      <c r="B663" s="45"/>
      <c r="C663" s="45"/>
    </row>
    <row r="664" spans="1:3" x14ac:dyDescent="0.25">
      <c r="A664" s="45"/>
      <c r="B664" s="45"/>
      <c r="C664" s="45"/>
    </row>
    <row r="665" spans="1:3" x14ac:dyDescent="0.25">
      <c r="A665" s="45"/>
      <c r="B665" s="45"/>
      <c r="C665" s="45"/>
    </row>
    <row r="666" spans="1:3" x14ac:dyDescent="0.25">
      <c r="A666" s="45"/>
      <c r="B666" s="45"/>
      <c r="C666" s="45"/>
    </row>
    <row r="667" spans="1:3" x14ac:dyDescent="0.25">
      <c r="A667" s="45"/>
      <c r="B667" s="45"/>
      <c r="C667" s="45"/>
    </row>
    <row r="668" spans="1:3" x14ac:dyDescent="0.25">
      <c r="A668" s="45"/>
      <c r="B668" s="45"/>
      <c r="C668" s="45"/>
    </row>
    <row r="669" spans="1:3" x14ac:dyDescent="0.25">
      <c r="A669" s="45"/>
      <c r="B669" s="45"/>
      <c r="C669" s="45"/>
    </row>
    <row r="670" spans="1:3" x14ac:dyDescent="0.25">
      <c r="A670" s="45"/>
      <c r="B670" s="45"/>
      <c r="C670" s="45"/>
    </row>
    <row r="671" spans="1:3" x14ac:dyDescent="0.25">
      <c r="A671" s="45"/>
      <c r="B671" s="45"/>
      <c r="C671" s="45"/>
    </row>
    <row r="672" spans="1:3" x14ac:dyDescent="0.25">
      <c r="A672" s="45"/>
      <c r="B672" s="45"/>
      <c r="C672" s="45"/>
    </row>
    <row r="673" spans="1:3" x14ac:dyDescent="0.25">
      <c r="A673" s="45"/>
      <c r="B673" s="45"/>
      <c r="C673" s="45"/>
    </row>
    <row r="674" spans="1:3" x14ac:dyDescent="0.25">
      <c r="A674" s="45"/>
      <c r="B674" s="45"/>
      <c r="C674" s="45"/>
    </row>
    <row r="675" spans="1:3" x14ac:dyDescent="0.25">
      <c r="A675" s="45"/>
      <c r="B675" s="45"/>
      <c r="C675" s="45"/>
    </row>
    <row r="676" spans="1:3" x14ac:dyDescent="0.25">
      <c r="A676" s="45"/>
      <c r="B676" s="45"/>
      <c r="C676" s="45"/>
    </row>
    <row r="677" spans="1:3" x14ac:dyDescent="0.25">
      <c r="A677" s="45"/>
      <c r="B677" s="45"/>
      <c r="C677" s="45"/>
    </row>
    <row r="678" spans="1:3" x14ac:dyDescent="0.25">
      <c r="A678" s="45"/>
      <c r="B678" s="45"/>
      <c r="C678" s="45"/>
    </row>
    <row r="679" spans="1:3" x14ac:dyDescent="0.25">
      <c r="A679" s="45"/>
      <c r="B679" s="45"/>
      <c r="C679" s="45"/>
    </row>
    <row r="680" spans="1:3" x14ac:dyDescent="0.25">
      <c r="A680" s="45"/>
      <c r="B680" s="45"/>
      <c r="C680" s="45"/>
    </row>
    <row r="681" spans="1:3" x14ac:dyDescent="0.25">
      <c r="A681" s="45"/>
      <c r="B681" s="45"/>
      <c r="C681" s="45"/>
    </row>
    <row r="682" spans="1:3" x14ac:dyDescent="0.25">
      <c r="A682" s="45"/>
      <c r="B682" s="45"/>
      <c r="C682" s="45"/>
    </row>
    <row r="683" spans="1:3" x14ac:dyDescent="0.25">
      <c r="A683" s="45"/>
      <c r="B683" s="45"/>
      <c r="C683" s="45"/>
    </row>
    <row r="684" spans="1:3" x14ac:dyDescent="0.25">
      <c r="A684" s="45"/>
      <c r="B684" s="45"/>
      <c r="C684" s="45"/>
    </row>
    <row r="685" spans="1:3" x14ac:dyDescent="0.25">
      <c r="A685" s="45"/>
      <c r="B685" s="45"/>
      <c r="C685" s="45"/>
    </row>
    <row r="686" spans="1:3" x14ac:dyDescent="0.25">
      <c r="A686" s="45"/>
      <c r="B686" s="45"/>
      <c r="C686" s="45"/>
    </row>
    <row r="687" spans="1:3" x14ac:dyDescent="0.25">
      <c r="A687" s="45"/>
      <c r="B687" s="45"/>
      <c r="C687" s="45"/>
    </row>
    <row r="688" spans="1:3" x14ac:dyDescent="0.25">
      <c r="A688" s="45"/>
      <c r="B688" s="45"/>
      <c r="C688" s="45"/>
    </row>
    <row r="689" spans="1:3" x14ac:dyDescent="0.25">
      <c r="A689" s="45"/>
      <c r="B689" s="45"/>
      <c r="C689" s="45"/>
    </row>
    <row r="690" spans="1:3" x14ac:dyDescent="0.25">
      <c r="A690" s="45"/>
      <c r="B690" s="45"/>
      <c r="C690" s="45"/>
    </row>
    <row r="691" spans="1:3" x14ac:dyDescent="0.25">
      <c r="A691" s="45"/>
      <c r="B691" s="45"/>
      <c r="C691" s="45"/>
    </row>
    <row r="692" spans="1:3" x14ac:dyDescent="0.25">
      <c r="A692" s="45"/>
      <c r="B692" s="45"/>
      <c r="C692" s="45"/>
    </row>
    <row r="693" spans="1:3" x14ac:dyDescent="0.25">
      <c r="A693" s="45"/>
      <c r="B693" s="45"/>
      <c r="C693" s="45"/>
    </row>
    <row r="694" spans="1:3" x14ac:dyDescent="0.25">
      <c r="A694" s="45"/>
      <c r="B694" s="45"/>
      <c r="C694" s="45"/>
    </row>
    <row r="695" spans="1:3" x14ac:dyDescent="0.25">
      <c r="A695" s="45"/>
      <c r="B695" s="45"/>
      <c r="C695" s="45"/>
    </row>
    <row r="696" spans="1:3" x14ac:dyDescent="0.25">
      <c r="A696" s="45"/>
      <c r="B696" s="45"/>
      <c r="C696" s="45"/>
    </row>
    <row r="697" spans="1:3" x14ac:dyDescent="0.25">
      <c r="A697" s="45"/>
      <c r="B697" s="45"/>
      <c r="C697" s="45"/>
    </row>
    <row r="698" spans="1:3" x14ac:dyDescent="0.25">
      <c r="A698" s="45"/>
      <c r="B698" s="45"/>
      <c r="C698" s="45"/>
    </row>
    <row r="699" spans="1:3" x14ac:dyDescent="0.25">
      <c r="A699" s="45"/>
      <c r="B699" s="45"/>
      <c r="C699" s="45"/>
    </row>
    <row r="700" spans="1:3" x14ac:dyDescent="0.25">
      <c r="A700" s="45"/>
      <c r="B700" s="45"/>
      <c r="C700" s="45"/>
    </row>
    <row r="701" spans="1:3" x14ac:dyDescent="0.25">
      <c r="A701" s="45"/>
      <c r="B701" s="45"/>
      <c r="C701" s="45"/>
    </row>
    <row r="702" spans="1:3" x14ac:dyDescent="0.25">
      <c r="A702" s="45"/>
      <c r="B702" s="45"/>
      <c r="C702" s="45"/>
    </row>
    <row r="703" spans="1:3" x14ac:dyDescent="0.25">
      <c r="A703" s="45"/>
      <c r="B703" s="45"/>
      <c r="C703" s="45"/>
    </row>
    <row r="704" spans="1:3" x14ac:dyDescent="0.25">
      <c r="A704" s="45"/>
      <c r="B704" s="45"/>
      <c r="C704" s="45"/>
    </row>
    <row r="705" spans="1:3" x14ac:dyDescent="0.25">
      <c r="A705" s="45"/>
      <c r="B705" s="45"/>
      <c r="C705" s="45"/>
    </row>
    <row r="706" spans="1:3" x14ac:dyDescent="0.25">
      <c r="A706" s="45"/>
      <c r="B706" s="45"/>
      <c r="C706" s="45"/>
    </row>
    <row r="707" spans="1:3" x14ac:dyDescent="0.25">
      <c r="A707" s="45"/>
      <c r="B707" s="45"/>
      <c r="C707" s="45"/>
    </row>
    <row r="708" spans="1:3" x14ac:dyDescent="0.25">
      <c r="A708" s="45"/>
      <c r="B708" s="45"/>
      <c r="C708" s="45"/>
    </row>
    <row r="709" spans="1:3" x14ac:dyDescent="0.25">
      <c r="A709" s="45"/>
      <c r="B709" s="45"/>
      <c r="C709" s="45"/>
    </row>
    <row r="710" spans="1:3" x14ac:dyDescent="0.25">
      <c r="A710" s="45"/>
      <c r="B710" s="45"/>
      <c r="C710" s="45"/>
    </row>
    <row r="711" spans="1:3" x14ac:dyDescent="0.25">
      <c r="A711" s="45"/>
      <c r="B711" s="45"/>
      <c r="C711" s="45"/>
    </row>
    <row r="712" spans="1:3" x14ac:dyDescent="0.25">
      <c r="A712" s="45"/>
      <c r="B712" s="45"/>
      <c r="C712" s="45"/>
    </row>
    <row r="713" spans="1:3" x14ac:dyDescent="0.25">
      <c r="A713" s="45"/>
      <c r="B713" s="45"/>
      <c r="C713" s="45"/>
    </row>
    <row r="714" spans="1:3" x14ac:dyDescent="0.25">
      <c r="A714" s="45"/>
      <c r="B714" s="45"/>
      <c r="C714" s="45"/>
    </row>
    <row r="715" spans="1:3" x14ac:dyDescent="0.25">
      <c r="A715" s="45"/>
      <c r="B715" s="45"/>
      <c r="C715" s="45"/>
    </row>
    <row r="716" spans="1:3" x14ac:dyDescent="0.25">
      <c r="A716" s="45"/>
      <c r="B716" s="45"/>
      <c r="C716" s="45"/>
    </row>
    <row r="717" spans="1:3" x14ac:dyDescent="0.25">
      <c r="A717" s="45"/>
      <c r="B717" s="45"/>
      <c r="C717" s="45"/>
    </row>
    <row r="718" spans="1:3" x14ac:dyDescent="0.25">
      <c r="A718" s="45"/>
      <c r="B718" s="45"/>
      <c r="C718" s="45"/>
    </row>
    <row r="719" spans="1:3" x14ac:dyDescent="0.25">
      <c r="A719" s="45"/>
      <c r="B719" s="45"/>
      <c r="C719" s="45"/>
    </row>
    <row r="720" spans="1:3" x14ac:dyDescent="0.25">
      <c r="A720" s="45"/>
      <c r="B720" s="45"/>
      <c r="C720" s="45"/>
    </row>
    <row r="721" spans="1:3" x14ac:dyDescent="0.25">
      <c r="A721" s="45"/>
      <c r="B721" s="45"/>
      <c r="C721" s="45"/>
    </row>
    <row r="722" spans="1:3" x14ac:dyDescent="0.25">
      <c r="A722" s="45"/>
      <c r="B722" s="45"/>
      <c r="C722" s="45"/>
    </row>
    <row r="723" spans="1:3" x14ac:dyDescent="0.25">
      <c r="A723" s="45"/>
      <c r="B723" s="45"/>
      <c r="C723" s="45"/>
    </row>
    <row r="724" spans="1:3" x14ac:dyDescent="0.25">
      <c r="A724" s="45"/>
      <c r="B724" s="45"/>
      <c r="C724" s="45"/>
    </row>
    <row r="725" spans="1:3" x14ac:dyDescent="0.25">
      <c r="A725" s="45"/>
      <c r="B725" s="45"/>
      <c r="C725" s="45"/>
    </row>
    <row r="726" spans="1:3" x14ac:dyDescent="0.25">
      <c r="A726" s="45"/>
      <c r="B726" s="45"/>
      <c r="C726" s="45"/>
    </row>
    <row r="727" spans="1:3" x14ac:dyDescent="0.25">
      <c r="A727" s="45"/>
      <c r="B727" s="45"/>
      <c r="C727" s="45"/>
    </row>
    <row r="728" spans="1:3" x14ac:dyDescent="0.25">
      <c r="A728" s="45"/>
      <c r="B728" s="45"/>
      <c r="C728" s="45"/>
    </row>
    <row r="729" spans="1:3" x14ac:dyDescent="0.25">
      <c r="A729" s="45"/>
      <c r="B729" s="45"/>
      <c r="C729" s="45"/>
    </row>
    <row r="730" spans="1:3" x14ac:dyDescent="0.25">
      <c r="A730" s="45"/>
      <c r="B730" s="45"/>
      <c r="C730" s="45"/>
    </row>
    <row r="731" spans="1:3" x14ac:dyDescent="0.25">
      <c r="A731" s="45"/>
      <c r="B731" s="45"/>
      <c r="C731" s="45"/>
    </row>
    <row r="732" spans="1:3" x14ac:dyDescent="0.25">
      <c r="A732" s="45"/>
      <c r="B732" s="45"/>
      <c r="C732" s="45"/>
    </row>
    <row r="733" spans="1:3" x14ac:dyDescent="0.25">
      <c r="A733" s="45"/>
      <c r="B733" s="45"/>
      <c r="C733" s="45"/>
    </row>
    <row r="734" spans="1:3" x14ac:dyDescent="0.25">
      <c r="A734" s="45"/>
      <c r="B734" s="45"/>
      <c r="C734" s="45"/>
    </row>
    <row r="735" spans="1:3" x14ac:dyDescent="0.25">
      <c r="A735" s="45"/>
      <c r="B735" s="45"/>
      <c r="C735" s="45"/>
    </row>
    <row r="736" spans="1:3" x14ac:dyDescent="0.25">
      <c r="A736" s="45"/>
      <c r="B736" s="45"/>
      <c r="C736" s="45"/>
    </row>
    <row r="737" spans="1:3" x14ac:dyDescent="0.25">
      <c r="A737" s="45"/>
      <c r="B737" s="45"/>
      <c r="C737" s="45"/>
    </row>
    <row r="738" spans="1:3" x14ac:dyDescent="0.25">
      <c r="A738" s="45"/>
      <c r="B738" s="45"/>
      <c r="C738" s="45"/>
    </row>
    <row r="739" spans="1:3" x14ac:dyDescent="0.25">
      <c r="A739" s="45"/>
      <c r="B739" s="45"/>
      <c r="C739" s="45"/>
    </row>
    <row r="740" spans="1:3" x14ac:dyDescent="0.25">
      <c r="A740" s="45"/>
      <c r="B740" s="45"/>
      <c r="C740" s="45"/>
    </row>
    <row r="741" spans="1:3" x14ac:dyDescent="0.25">
      <c r="A741" s="45"/>
      <c r="B741" s="45"/>
      <c r="C741" s="45"/>
    </row>
    <row r="742" spans="1:3" x14ac:dyDescent="0.25">
      <c r="A742" s="45"/>
      <c r="B742" s="45"/>
      <c r="C742" s="45"/>
    </row>
    <row r="743" spans="1:3" x14ac:dyDescent="0.25">
      <c r="A743" s="45"/>
      <c r="B743" s="45"/>
      <c r="C743" s="45"/>
    </row>
    <row r="744" spans="1:3" x14ac:dyDescent="0.25">
      <c r="A744" s="45"/>
      <c r="B744" s="45"/>
      <c r="C744" s="45"/>
    </row>
    <row r="745" spans="1:3" x14ac:dyDescent="0.25">
      <c r="A745" s="45"/>
      <c r="B745" s="45"/>
      <c r="C745" s="45"/>
    </row>
    <row r="746" spans="1:3" x14ac:dyDescent="0.25">
      <c r="A746" s="45"/>
      <c r="B746" s="45"/>
      <c r="C746" s="45"/>
    </row>
    <row r="747" spans="1:3" x14ac:dyDescent="0.25">
      <c r="A747" s="45"/>
      <c r="B747" s="45"/>
      <c r="C747" s="45"/>
    </row>
    <row r="748" spans="1:3" x14ac:dyDescent="0.25">
      <c r="A748" s="45"/>
      <c r="B748" s="45"/>
      <c r="C748" s="45"/>
    </row>
    <row r="749" spans="1:3" x14ac:dyDescent="0.25">
      <c r="A749" s="45"/>
      <c r="B749" s="45"/>
      <c r="C749" s="45"/>
    </row>
    <row r="750" spans="1:3" x14ac:dyDescent="0.25">
      <c r="A750" s="45"/>
      <c r="B750" s="45"/>
      <c r="C750" s="45"/>
    </row>
    <row r="751" spans="1:3" x14ac:dyDescent="0.25">
      <c r="A751" s="45"/>
      <c r="B751" s="45"/>
      <c r="C751" s="45"/>
    </row>
    <row r="752" spans="1:3" x14ac:dyDescent="0.25">
      <c r="A752" s="45"/>
      <c r="B752" s="45"/>
      <c r="C752" s="45"/>
    </row>
    <row r="753" spans="1:3" x14ac:dyDescent="0.25">
      <c r="A753" s="45"/>
      <c r="B753" s="45"/>
      <c r="C753" s="45"/>
    </row>
    <row r="754" spans="1:3" x14ac:dyDescent="0.25">
      <c r="A754" s="45"/>
      <c r="B754" s="45"/>
      <c r="C754" s="45"/>
    </row>
    <row r="755" spans="1:3" x14ac:dyDescent="0.25">
      <c r="A755" s="45"/>
      <c r="B755" s="45"/>
      <c r="C755" s="45"/>
    </row>
    <row r="756" spans="1:3" x14ac:dyDescent="0.25">
      <c r="A756" s="45"/>
      <c r="B756" s="45"/>
      <c r="C756" s="45"/>
    </row>
    <row r="757" spans="1:3" x14ac:dyDescent="0.25">
      <c r="A757" s="45"/>
      <c r="B757" s="45"/>
      <c r="C757" s="45"/>
    </row>
    <row r="758" spans="1:3" x14ac:dyDescent="0.25">
      <c r="A758" s="45"/>
      <c r="B758" s="45"/>
      <c r="C758" s="45"/>
    </row>
    <row r="759" spans="1:3" x14ac:dyDescent="0.25">
      <c r="A759" s="45"/>
      <c r="B759" s="45"/>
      <c r="C759" s="45"/>
    </row>
    <row r="760" spans="1:3" x14ac:dyDescent="0.25">
      <c r="A760" s="45"/>
      <c r="B760" s="45"/>
      <c r="C760" s="45"/>
    </row>
    <row r="761" spans="1:3" x14ac:dyDescent="0.25">
      <c r="A761" s="45"/>
      <c r="B761" s="45"/>
      <c r="C761" s="45"/>
    </row>
    <row r="762" spans="1:3" x14ac:dyDescent="0.25">
      <c r="A762" s="45"/>
      <c r="B762" s="45"/>
      <c r="C762" s="45"/>
    </row>
    <row r="763" spans="1:3" x14ac:dyDescent="0.25">
      <c r="A763" s="45"/>
      <c r="B763" s="45"/>
      <c r="C763" s="45"/>
    </row>
    <row r="764" spans="1:3" x14ac:dyDescent="0.25">
      <c r="A764" s="45"/>
      <c r="B764" s="45"/>
      <c r="C764" s="45"/>
    </row>
    <row r="765" spans="1:3" x14ac:dyDescent="0.25">
      <c r="A765" s="45"/>
      <c r="B765" s="45"/>
      <c r="C765" s="45"/>
    </row>
    <row r="766" spans="1:3" x14ac:dyDescent="0.25">
      <c r="A766" s="45"/>
      <c r="B766" s="45"/>
      <c r="C766" s="45"/>
    </row>
    <row r="767" spans="1:3" x14ac:dyDescent="0.25">
      <c r="A767" s="45"/>
      <c r="B767" s="45"/>
      <c r="C767" s="45"/>
    </row>
    <row r="768" spans="1:3" x14ac:dyDescent="0.25">
      <c r="A768" s="45"/>
      <c r="B768" s="45"/>
      <c r="C768" s="45"/>
    </row>
    <row r="769" spans="1:3" x14ac:dyDescent="0.25">
      <c r="A769" s="45"/>
      <c r="B769" s="45"/>
      <c r="C769" s="45"/>
    </row>
    <row r="770" spans="1:3" x14ac:dyDescent="0.25">
      <c r="A770" s="45"/>
      <c r="B770" s="45"/>
      <c r="C770" s="45"/>
    </row>
    <row r="771" spans="1:3" x14ac:dyDescent="0.25">
      <c r="A771" s="45"/>
      <c r="B771" s="45"/>
      <c r="C771" s="45"/>
    </row>
    <row r="772" spans="1:3" x14ac:dyDescent="0.25">
      <c r="A772" s="45"/>
      <c r="B772" s="45"/>
      <c r="C772" s="45"/>
    </row>
    <row r="773" spans="1:3" x14ac:dyDescent="0.25">
      <c r="A773" s="45"/>
      <c r="B773" s="45"/>
      <c r="C773" s="45"/>
    </row>
    <row r="774" spans="1:3" x14ac:dyDescent="0.25">
      <c r="A774" s="45"/>
      <c r="B774" s="45"/>
      <c r="C774" s="45"/>
    </row>
    <row r="775" spans="1:3" x14ac:dyDescent="0.25">
      <c r="A775" s="45"/>
      <c r="B775" s="45"/>
      <c r="C775" s="45"/>
    </row>
    <row r="776" spans="1:3" x14ac:dyDescent="0.25">
      <c r="A776" s="45"/>
      <c r="B776" s="45"/>
      <c r="C776" s="45"/>
    </row>
    <row r="777" spans="1:3" x14ac:dyDescent="0.25">
      <c r="A777" s="45"/>
      <c r="B777" s="45"/>
      <c r="C777" s="45"/>
    </row>
    <row r="778" spans="1:3" x14ac:dyDescent="0.25">
      <c r="A778" s="45"/>
      <c r="B778" s="45"/>
      <c r="C778" s="45"/>
    </row>
    <row r="779" spans="1:3" x14ac:dyDescent="0.25">
      <c r="A779" s="45"/>
      <c r="B779" s="45"/>
      <c r="C779" s="45"/>
    </row>
    <row r="780" spans="1:3" x14ac:dyDescent="0.25">
      <c r="A780" s="45"/>
      <c r="B780" s="45"/>
      <c r="C780" s="45"/>
    </row>
    <row r="781" spans="1:3" x14ac:dyDescent="0.25">
      <c r="A781" s="45"/>
      <c r="B781" s="45"/>
      <c r="C781" s="45"/>
    </row>
    <row r="782" spans="1:3" x14ac:dyDescent="0.25">
      <c r="A782" s="45"/>
      <c r="B782" s="45"/>
      <c r="C782" s="45"/>
    </row>
    <row r="783" spans="1:3" x14ac:dyDescent="0.25">
      <c r="A783" s="45"/>
      <c r="B783" s="45"/>
      <c r="C783" s="45"/>
    </row>
    <row r="784" spans="1:3" x14ac:dyDescent="0.25">
      <c r="A784" s="45"/>
      <c r="B784" s="45"/>
      <c r="C784" s="45"/>
    </row>
    <row r="785" spans="1:3" x14ac:dyDescent="0.25">
      <c r="A785" s="45"/>
      <c r="B785" s="45"/>
      <c r="C785" s="45"/>
    </row>
    <row r="786" spans="1:3" x14ac:dyDescent="0.25">
      <c r="A786" s="45"/>
      <c r="B786" s="45"/>
      <c r="C786" s="45"/>
    </row>
    <row r="787" spans="1:3" x14ac:dyDescent="0.25">
      <c r="A787" s="45"/>
      <c r="B787" s="45"/>
      <c r="C787" s="45"/>
    </row>
    <row r="788" spans="1:3" x14ac:dyDescent="0.25">
      <c r="A788" s="45"/>
      <c r="B788" s="45"/>
      <c r="C788" s="45"/>
    </row>
    <row r="789" spans="1:3" x14ac:dyDescent="0.25">
      <c r="A789" s="45"/>
      <c r="B789" s="45"/>
      <c r="C789" s="45"/>
    </row>
    <row r="790" spans="1:3" x14ac:dyDescent="0.25">
      <c r="A790" s="45"/>
      <c r="B790" s="45"/>
      <c r="C790" s="45"/>
    </row>
    <row r="791" spans="1:3" x14ac:dyDescent="0.25">
      <c r="A791" s="45"/>
      <c r="B791" s="45"/>
      <c r="C791" s="45"/>
    </row>
    <row r="792" spans="1:3" x14ac:dyDescent="0.25">
      <c r="A792" s="45"/>
      <c r="B792" s="45"/>
      <c r="C792" s="45"/>
    </row>
    <row r="793" spans="1:3" x14ac:dyDescent="0.25">
      <c r="A793" s="45"/>
      <c r="B793" s="45"/>
      <c r="C793" s="45"/>
    </row>
    <row r="794" spans="1:3" x14ac:dyDescent="0.25">
      <c r="A794" s="45"/>
      <c r="B794" s="45"/>
      <c r="C794" s="45"/>
    </row>
    <row r="795" spans="1:3" x14ac:dyDescent="0.25">
      <c r="A795" s="45"/>
      <c r="B795" s="45"/>
      <c r="C795" s="45"/>
    </row>
    <row r="796" spans="1:3" x14ac:dyDescent="0.25">
      <c r="A796" s="45"/>
      <c r="B796" s="45"/>
      <c r="C796" s="45"/>
    </row>
    <row r="797" spans="1:3" x14ac:dyDescent="0.25">
      <c r="A797" s="45"/>
      <c r="B797" s="45"/>
      <c r="C797" s="45"/>
    </row>
    <row r="798" spans="1:3" x14ac:dyDescent="0.25">
      <c r="A798" s="45"/>
      <c r="B798" s="45"/>
      <c r="C798" s="45"/>
    </row>
    <row r="799" spans="1:3" x14ac:dyDescent="0.25">
      <c r="A799" s="45"/>
      <c r="B799" s="45"/>
      <c r="C799" s="45"/>
    </row>
    <row r="800" spans="1:3" x14ac:dyDescent="0.25">
      <c r="A800" s="45"/>
      <c r="B800" s="45"/>
      <c r="C800" s="45"/>
    </row>
    <row r="801" spans="1:3" x14ac:dyDescent="0.25">
      <c r="A801" s="45"/>
      <c r="B801" s="45"/>
      <c r="C801" s="45"/>
    </row>
    <row r="802" spans="1:3" x14ac:dyDescent="0.25">
      <c r="A802" s="45"/>
      <c r="B802" s="45"/>
      <c r="C802" s="45"/>
    </row>
    <row r="803" spans="1:3" x14ac:dyDescent="0.25">
      <c r="A803" s="45"/>
      <c r="B803" s="45"/>
      <c r="C803" s="45"/>
    </row>
    <row r="804" spans="1:3" x14ac:dyDescent="0.25">
      <c r="A804" s="45"/>
      <c r="B804" s="45"/>
      <c r="C804" s="45"/>
    </row>
    <row r="805" spans="1:3" x14ac:dyDescent="0.25">
      <c r="A805" s="45"/>
      <c r="B805" s="45"/>
      <c r="C805" s="45"/>
    </row>
    <row r="806" spans="1:3" x14ac:dyDescent="0.25">
      <c r="A806" s="45"/>
      <c r="B806" s="45"/>
      <c r="C806" s="45"/>
    </row>
    <row r="807" spans="1:3" x14ac:dyDescent="0.25">
      <c r="A807" s="45"/>
      <c r="B807" s="45"/>
      <c r="C807" s="45"/>
    </row>
    <row r="808" spans="1:3" x14ac:dyDescent="0.25">
      <c r="A808" s="45"/>
      <c r="B808" s="45"/>
      <c r="C808" s="45"/>
    </row>
    <row r="809" spans="1:3" x14ac:dyDescent="0.25">
      <c r="A809" s="45"/>
      <c r="B809" s="45"/>
      <c r="C809" s="45"/>
    </row>
    <row r="810" spans="1:3" x14ac:dyDescent="0.25">
      <c r="A810" s="45"/>
      <c r="B810" s="45"/>
      <c r="C810" s="45"/>
    </row>
    <row r="811" spans="1:3" x14ac:dyDescent="0.25">
      <c r="A811" s="45"/>
      <c r="B811" s="45"/>
      <c r="C811" s="45"/>
    </row>
    <row r="812" spans="1:3" x14ac:dyDescent="0.25">
      <c r="A812" s="45"/>
      <c r="B812" s="45"/>
      <c r="C812" s="45"/>
    </row>
    <row r="813" spans="1:3" x14ac:dyDescent="0.25">
      <c r="A813" s="45"/>
      <c r="B813" s="45"/>
      <c r="C813" s="45"/>
    </row>
    <row r="814" spans="1:3" x14ac:dyDescent="0.25">
      <c r="A814" s="45"/>
      <c r="B814" s="45"/>
      <c r="C814" s="45"/>
    </row>
    <row r="815" spans="1:3" x14ac:dyDescent="0.25">
      <c r="A815" s="45"/>
      <c r="B815" s="45"/>
      <c r="C815" s="45"/>
    </row>
    <row r="816" spans="1:3" x14ac:dyDescent="0.25">
      <c r="A816" s="45"/>
      <c r="B816" s="45"/>
      <c r="C816" s="45"/>
    </row>
    <row r="817" spans="1:3" x14ac:dyDescent="0.25">
      <c r="A817" s="45"/>
      <c r="B817" s="45"/>
      <c r="C817" s="45"/>
    </row>
    <row r="818" spans="1:3" x14ac:dyDescent="0.25">
      <c r="A818" s="45"/>
      <c r="B818" s="45"/>
      <c r="C818" s="45"/>
    </row>
    <row r="819" spans="1:3" x14ac:dyDescent="0.25">
      <c r="A819" s="45"/>
      <c r="B819" s="45"/>
      <c r="C819" s="45"/>
    </row>
    <row r="820" spans="1:3" x14ac:dyDescent="0.25">
      <c r="A820" s="45"/>
      <c r="B820" s="45"/>
      <c r="C820" s="45"/>
    </row>
    <row r="821" spans="1:3" x14ac:dyDescent="0.25">
      <c r="A821" s="45"/>
      <c r="B821" s="45"/>
      <c r="C821" s="45"/>
    </row>
    <row r="822" spans="1:3" x14ac:dyDescent="0.25">
      <c r="A822" s="45"/>
      <c r="B822" s="45"/>
      <c r="C822" s="45"/>
    </row>
    <row r="823" spans="1:3" x14ac:dyDescent="0.25">
      <c r="A823" s="45"/>
      <c r="B823" s="45"/>
      <c r="C823" s="45"/>
    </row>
  </sheetData>
  <phoneticPr fontId="21" type="noConversion"/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W82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 x14ac:dyDescent="0.2"/>
  <cols>
    <col min="1" max="1" width="13.42578125" customWidth="1"/>
    <col min="2" max="2" width="20.7109375" customWidth="1"/>
  </cols>
  <sheetData>
    <row r="1" spans="1:75" ht="15.75" customHeight="1" x14ac:dyDescent="0.25">
      <c r="A1" s="45" t="s">
        <v>141</v>
      </c>
      <c r="B1" s="45" t="s">
        <v>431</v>
      </c>
      <c r="C1" s="45" t="s">
        <v>432</v>
      </c>
      <c r="D1" s="45" t="s">
        <v>433</v>
      </c>
      <c r="E1" s="45" t="s">
        <v>434</v>
      </c>
      <c r="F1" s="45" t="s">
        <v>435</v>
      </c>
      <c r="G1" s="45" t="s">
        <v>436</v>
      </c>
      <c r="H1" s="45" t="s">
        <v>437</v>
      </c>
      <c r="I1" s="45" t="s">
        <v>424</v>
      </c>
      <c r="J1" s="45" t="s">
        <v>438</v>
      </c>
      <c r="K1" s="45" t="s">
        <v>439</v>
      </c>
      <c r="L1" s="45" t="s">
        <v>440</v>
      </c>
      <c r="M1" s="45" t="s">
        <v>441</v>
      </c>
      <c r="N1" s="45" t="s">
        <v>442</v>
      </c>
      <c r="O1" s="45" t="s">
        <v>443</v>
      </c>
      <c r="P1" s="45" t="s">
        <v>444</v>
      </c>
      <c r="Q1" s="45" t="s">
        <v>445</v>
      </c>
      <c r="R1" s="45" t="s">
        <v>446</v>
      </c>
      <c r="S1" s="45" t="s">
        <v>447</v>
      </c>
      <c r="T1" s="45" t="s">
        <v>448</v>
      </c>
      <c r="U1" s="45" t="s">
        <v>449</v>
      </c>
      <c r="V1" s="45" t="s">
        <v>450</v>
      </c>
      <c r="W1" s="45" t="s">
        <v>451</v>
      </c>
      <c r="X1" s="45" t="s">
        <v>452</v>
      </c>
      <c r="Y1" s="45" t="s">
        <v>453</v>
      </c>
      <c r="Z1" s="45" t="s">
        <v>454</v>
      </c>
      <c r="AA1" s="45" t="s">
        <v>455</v>
      </c>
      <c r="AB1" s="45" t="s">
        <v>456</v>
      </c>
      <c r="AC1" s="45" t="s">
        <v>457</v>
      </c>
      <c r="AD1" s="45" t="s">
        <v>458</v>
      </c>
      <c r="AE1" s="45" t="s">
        <v>459</v>
      </c>
      <c r="AF1" s="45" t="s">
        <v>460</v>
      </c>
      <c r="AG1" s="45" t="s">
        <v>461</v>
      </c>
      <c r="AH1" s="45" t="s">
        <v>462</v>
      </c>
      <c r="AI1" s="45" t="s">
        <v>463</v>
      </c>
      <c r="AJ1" s="45" t="s">
        <v>464</v>
      </c>
      <c r="AK1" s="45" t="s">
        <v>465</v>
      </c>
      <c r="AL1" s="45" t="s">
        <v>466</v>
      </c>
      <c r="AM1" s="45" t="s">
        <v>467</v>
      </c>
      <c r="AN1" s="45" t="s">
        <v>468</v>
      </c>
      <c r="AO1" s="45" t="s">
        <v>469</v>
      </c>
      <c r="AP1" s="45" t="s">
        <v>470</v>
      </c>
      <c r="AQ1" s="45" t="s">
        <v>471</v>
      </c>
      <c r="AR1" s="45" t="s">
        <v>472</v>
      </c>
      <c r="AS1" s="45" t="s">
        <v>473</v>
      </c>
      <c r="AT1" s="45" t="s">
        <v>474</v>
      </c>
      <c r="AU1" s="45" t="s">
        <v>475</v>
      </c>
      <c r="AV1" s="45" t="s">
        <v>476</v>
      </c>
      <c r="AW1" s="45" t="s">
        <v>477</v>
      </c>
      <c r="AX1" s="45" t="s">
        <v>478</v>
      </c>
      <c r="AY1" s="45" t="s">
        <v>479</v>
      </c>
      <c r="AZ1" s="45" t="s">
        <v>480</v>
      </c>
      <c r="BA1" s="45" t="s">
        <v>481</v>
      </c>
      <c r="BB1" s="45" t="s">
        <v>482</v>
      </c>
      <c r="BC1" s="45" t="s">
        <v>483</v>
      </c>
      <c r="BD1" s="45" t="s">
        <v>484</v>
      </c>
      <c r="BE1" s="45" t="s">
        <v>485</v>
      </c>
      <c r="BF1" s="45" t="s">
        <v>486</v>
      </c>
      <c r="BG1" s="45" t="s">
        <v>487</v>
      </c>
      <c r="BH1" s="45" t="s">
        <v>488</v>
      </c>
      <c r="BI1" s="45" t="s">
        <v>489</v>
      </c>
      <c r="BJ1" s="45" t="s">
        <v>490</v>
      </c>
      <c r="BK1" s="45" t="s">
        <v>491</v>
      </c>
      <c r="BL1" s="45" t="s">
        <v>492</v>
      </c>
      <c r="BM1" s="45" t="s">
        <v>493</v>
      </c>
      <c r="BN1" s="45" t="s">
        <v>494</v>
      </c>
      <c r="BO1" s="45" t="s">
        <v>495</v>
      </c>
      <c r="BP1" s="45" t="s">
        <v>496</v>
      </c>
      <c r="BQ1" s="45" t="s">
        <v>497</v>
      </c>
      <c r="BR1" s="45" t="s">
        <v>498</v>
      </c>
      <c r="BS1" s="45" t="s">
        <v>499</v>
      </c>
      <c r="BT1" s="45" t="s">
        <v>500</v>
      </c>
      <c r="BU1" s="45" t="s">
        <v>501</v>
      </c>
      <c r="BV1" s="45" t="s">
        <v>430</v>
      </c>
      <c r="BW1" s="45" t="s">
        <v>502</v>
      </c>
    </row>
    <row r="2" spans="1:75" ht="15.75" customHeight="1" x14ac:dyDescent="0.25">
      <c r="A2" s="45" t="s">
        <v>64</v>
      </c>
      <c r="B2" s="45" t="s">
        <v>64</v>
      </c>
      <c r="C2" s="45" t="s">
        <v>503</v>
      </c>
      <c r="D2" s="45" t="s">
        <v>503</v>
      </c>
      <c r="E2" s="45" t="s">
        <v>503</v>
      </c>
      <c r="F2" s="80" t="b">
        <v>1</v>
      </c>
      <c r="G2" s="45" t="s">
        <v>305</v>
      </c>
      <c r="H2" s="45" t="s">
        <v>64</v>
      </c>
      <c r="I2" s="45">
        <v>100</v>
      </c>
      <c r="J2" s="2"/>
      <c r="K2" s="45" t="s">
        <v>504</v>
      </c>
      <c r="L2" s="45">
        <v>10</v>
      </c>
      <c r="M2" s="45" t="s">
        <v>505</v>
      </c>
      <c r="N2" s="45" t="s">
        <v>506</v>
      </c>
      <c r="O2" s="45" t="s">
        <v>507</v>
      </c>
      <c r="P2" s="45" t="s">
        <v>508</v>
      </c>
      <c r="Q2" s="45" t="s">
        <v>509</v>
      </c>
      <c r="R2" s="80" t="b">
        <v>0</v>
      </c>
      <c r="S2" s="45">
        <v>120</v>
      </c>
      <c r="T2" s="45">
        <v>130</v>
      </c>
      <c r="U2" s="45">
        <v>130</v>
      </c>
      <c r="V2" s="45">
        <v>100</v>
      </c>
      <c r="W2" s="45">
        <v>100</v>
      </c>
      <c r="X2" s="45">
        <v>100</v>
      </c>
      <c r="Y2" s="45">
        <v>1</v>
      </c>
      <c r="Z2" s="45">
        <v>1</v>
      </c>
      <c r="AA2" s="45">
        <v>1</v>
      </c>
      <c r="AB2" s="45">
        <v>4960</v>
      </c>
      <c r="AC2" s="45" t="s">
        <v>510</v>
      </c>
      <c r="AD2" s="45" t="s">
        <v>503</v>
      </c>
      <c r="AE2" s="45">
        <v>80</v>
      </c>
      <c r="AF2" s="45">
        <v>160</v>
      </c>
      <c r="AG2" s="45">
        <v>800</v>
      </c>
      <c r="AH2" s="45">
        <v>1000</v>
      </c>
      <c r="AI2" s="45">
        <v>480</v>
      </c>
      <c r="AJ2" s="80" t="b">
        <v>0</v>
      </c>
      <c r="AK2" s="80" t="b">
        <v>0</v>
      </c>
      <c r="AL2" s="45" t="s">
        <v>511</v>
      </c>
      <c r="AM2" s="80" t="b">
        <v>0</v>
      </c>
      <c r="AN2" s="80" t="b">
        <v>0</v>
      </c>
      <c r="AO2" s="45">
        <v>400</v>
      </c>
      <c r="AP2" s="45">
        <v>1</v>
      </c>
      <c r="AQ2" s="45">
        <v>6</v>
      </c>
      <c r="AR2" s="45">
        <v>25</v>
      </c>
      <c r="AS2" s="45">
        <v>90</v>
      </c>
      <c r="AT2" s="45">
        <v>1</v>
      </c>
      <c r="AU2" s="80" t="b">
        <v>0</v>
      </c>
      <c r="AV2" s="80" t="b">
        <v>0</v>
      </c>
      <c r="AW2" s="45">
        <v>5</v>
      </c>
      <c r="AX2" s="80" t="b">
        <v>1</v>
      </c>
      <c r="AY2" s="80" t="b">
        <v>1</v>
      </c>
      <c r="AZ2" s="45">
        <v>100</v>
      </c>
      <c r="BA2" s="45">
        <v>50</v>
      </c>
      <c r="BB2" s="45">
        <v>570</v>
      </c>
      <c r="BC2" s="45">
        <v>0</v>
      </c>
      <c r="BD2" s="45">
        <v>0</v>
      </c>
      <c r="BE2" s="45">
        <v>0</v>
      </c>
      <c r="BF2" s="45">
        <v>0</v>
      </c>
      <c r="BG2" s="45">
        <v>4</v>
      </c>
      <c r="BH2" s="45">
        <v>0</v>
      </c>
      <c r="BI2" s="45">
        <v>0</v>
      </c>
      <c r="BJ2" s="45">
        <v>3</v>
      </c>
      <c r="BK2" s="45">
        <v>0</v>
      </c>
      <c r="BL2" s="45">
        <v>0</v>
      </c>
      <c r="BM2" s="45">
        <v>0</v>
      </c>
      <c r="BN2" s="45">
        <v>2</v>
      </c>
      <c r="BO2" s="45">
        <v>0</v>
      </c>
      <c r="BP2" s="45" t="s">
        <v>512</v>
      </c>
      <c r="BQ2" s="45" t="s">
        <v>503</v>
      </c>
      <c r="BR2" s="45" t="s">
        <v>503</v>
      </c>
      <c r="BS2" s="45" t="s">
        <v>503</v>
      </c>
      <c r="BT2" s="45">
        <v>1</v>
      </c>
      <c r="BU2" s="45" t="b">
        <v>0</v>
      </c>
      <c r="BV2" s="45"/>
      <c r="BW2" s="2"/>
    </row>
    <row r="3" spans="1:75" ht="15.75" customHeight="1" x14ac:dyDescent="0.25">
      <c r="A3" s="45" t="s">
        <v>19</v>
      </c>
      <c r="B3" s="45" t="s">
        <v>513</v>
      </c>
      <c r="C3" s="45" t="s">
        <v>503</v>
      </c>
      <c r="D3" s="45" t="s">
        <v>503</v>
      </c>
      <c r="E3" s="45" t="s">
        <v>503</v>
      </c>
      <c r="F3" s="80" t="b">
        <v>1</v>
      </c>
      <c r="G3" s="45" t="s">
        <v>207</v>
      </c>
      <c r="H3" s="45" t="s">
        <v>513</v>
      </c>
      <c r="I3" s="45">
        <v>40</v>
      </c>
      <c r="J3" s="2"/>
      <c r="K3" s="45" t="s">
        <v>504</v>
      </c>
      <c r="L3" s="45">
        <v>4</v>
      </c>
      <c r="M3" s="45" t="s">
        <v>514</v>
      </c>
      <c r="N3" s="45" t="s">
        <v>515</v>
      </c>
      <c r="O3" s="45" t="s">
        <v>507</v>
      </c>
      <c r="P3" s="45" t="s">
        <v>508</v>
      </c>
      <c r="Q3" s="45" t="s">
        <v>509</v>
      </c>
      <c r="R3" s="80" t="b">
        <v>0</v>
      </c>
      <c r="S3" s="45">
        <v>95</v>
      </c>
      <c r="T3" s="45">
        <v>150</v>
      </c>
      <c r="U3" s="45">
        <v>100</v>
      </c>
      <c r="V3" s="45">
        <v>85</v>
      </c>
      <c r="W3" s="45">
        <v>100</v>
      </c>
      <c r="X3" s="45">
        <v>100</v>
      </c>
      <c r="Y3" s="45">
        <v>1</v>
      </c>
      <c r="Z3" s="45">
        <v>1</v>
      </c>
      <c r="AA3" s="45">
        <v>1</v>
      </c>
      <c r="AB3" s="45">
        <v>4780</v>
      </c>
      <c r="AC3" s="45" t="s">
        <v>510</v>
      </c>
      <c r="AD3" s="45" t="s">
        <v>503</v>
      </c>
      <c r="AE3" s="45">
        <v>80</v>
      </c>
      <c r="AF3" s="45">
        <v>160</v>
      </c>
      <c r="AG3" s="45">
        <v>700</v>
      </c>
      <c r="AH3" s="45">
        <v>960</v>
      </c>
      <c r="AI3" s="45">
        <v>320</v>
      </c>
      <c r="AJ3" s="80" t="b">
        <v>0</v>
      </c>
      <c r="AK3" s="80" t="b">
        <v>0</v>
      </c>
      <c r="AL3" s="45" t="s">
        <v>516</v>
      </c>
      <c r="AM3" s="80" t="b">
        <v>0</v>
      </c>
      <c r="AN3" s="80" t="b">
        <v>0</v>
      </c>
      <c r="AO3" s="45">
        <v>300</v>
      </c>
      <c r="AP3" s="45">
        <v>1</v>
      </c>
      <c r="AQ3" s="45">
        <v>4</v>
      </c>
      <c r="AR3" s="45">
        <v>25</v>
      </c>
      <c r="AS3" s="45">
        <v>90</v>
      </c>
      <c r="AT3" s="45">
        <v>1</v>
      </c>
      <c r="AU3" s="80" t="b">
        <v>0</v>
      </c>
      <c r="AV3" s="80" t="b">
        <v>1</v>
      </c>
      <c r="AW3" s="45">
        <v>4</v>
      </c>
      <c r="AX3" s="80" t="b">
        <v>1</v>
      </c>
      <c r="AY3" s="80" t="b">
        <v>1</v>
      </c>
      <c r="AZ3" s="45">
        <v>100</v>
      </c>
      <c r="BA3" s="45">
        <v>50</v>
      </c>
      <c r="BB3" s="45">
        <v>590</v>
      </c>
      <c r="BC3" s="45">
        <v>1</v>
      </c>
      <c r="BD3" s="45">
        <v>0</v>
      </c>
      <c r="BE3" s="45">
        <v>0</v>
      </c>
      <c r="BF3" s="45">
        <v>0</v>
      </c>
      <c r="BG3" s="45">
        <v>2</v>
      </c>
      <c r="BH3" s="45">
        <v>0</v>
      </c>
      <c r="BI3" s="45">
        <v>0</v>
      </c>
      <c r="BJ3" s="45">
        <v>1</v>
      </c>
      <c r="BK3" s="45">
        <v>0</v>
      </c>
      <c r="BL3" s="45">
        <v>0</v>
      </c>
      <c r="BM3" s="45">
        <v>0</v>
      </c>
      <c r="BN3" s="45">
        <v>2</v>
      </c>
      <c r="BO3" s="45">
        <v>0</v>
      </c>
      <c r="BP3" s="45" t="s">
        <v>503</v>
      </c>
      <c r="BQ3" s="45" t="s">
        <v>503</v>
      </c>
      <c r="BR3" s="45" t="s">
        <v>503</v>
      </c>
      <c r="BS3" s="45" t="s">
        <v>503</v>
      </c>
      <c r="BT3" s="45">
        <v>2</v>
      </c>
      <c r="BU3" s="45" t="b">
        <v>0</v>
      </c>
      <c r="BV3" s="45"/>
      <c r="BW3" s="2"/>
    </row>
    <row r="4" spans="1:75" ht="15.75" customHeight="1" x14ac:dyDescent="0.25">
      <c r="A4" s="45" t="s">
        <v>21</v>
      </c>
      <c r="B4" s="45" t="s">
        <v>209</v>
      </c>
      <c r="C4" s="45" t="s">
        <v>503</v>
      </c>
      <c r="D4" s="45" t="s">
        <v>503</v>
      </c>
      <c r="E4" s="45" t="s">
        <v>503</v>
      </c>
      <c r="F4" s="80" t="b">
        <v>1</v>
      </c>
      <c r="G4" s="45" t="s">
        <v>329</v>
      </c>
      <c r="H4" s="45" t="s">
        <v>209</v>
      </c>
      <c r="I4" s="45">
        <v>40</v>
      </c>
      <c r="J4" s="45" t="s">
        <v>517</v>
      </c>
      <c r="K4" s="45" t="s">
        <v>504</v>
      </c>
      <c r="L4" s="45">
        <v>5</v>
      </c>
      <c r="M4" s="45" t="s">
        <v>515</v>
      </c>
      <c r="N4" s="45" t="s">
        <v>506</v>
      </c>
      <c r="O4" s="45" t="s">
        <v>507</v>
      </c>
      <c r="P4" s="45" t="s">
        <v>508</v>
      </c>
      <c r="Q4" s="45" t="s">
        <v>509</v>
      </c>
      <c r="R4" s="80" t="b">
        <v>0</v>
      </c>
      <c r="S4" s="45">
        <v>95</v>
      </c>
      <c r="T4" s="45">
        <v>150</v>
      </c>
      <c r="U4" s="45">
        <v>105</v>
      </c>
      <c r="V4" s="45">
        <v>85</v>
      </c>
      <c r="W4" s="45">
        <v>100</v>
      </c>
      <c r="X4" s="45">
        <v>100</v>
      </c>
      <c r="Y4" s="45">
        <v>1</v>
      </c>
      <c r="Z4" s="45">
        <v>1</v>
      </c>
      <c r="AA4" s="45">
        <v>1</v>
      </c>
      <c r="AB4" s="45">
        <v>4870</v>
      </c>
      <c r="AC4" s="45" t="s">
        <v>510</v>
      </c>
      <c r="AD4" s="45" t="s">
        <v>503</v>
      </c>
      <c r="AE4" s="45">
        <v>80</v>
      </c>
      <c r="AF4" s="45">
        <v>160</v>
      </c>
      <c r="AG4" s="45">
        <v>700</v>
      </c>
      <c r="AH4" s="45">
        <v>960</v>
      </c>
      <c r="AI4" s="45">
        <v>320</v>
      </c>
      <c r="AJ4" s="80" t="b">
        <v>0</v>
      </c>
      <c r="AK4" s="80" t="b">
        <v>0</v>
      </c>
      <c r="AL4" s="45" t="s">
        <v>516</v>
      </c>
      <c r="AM4" s="80" t="b">
        <v>0</v>
      </c>
      <c r="AN4" s="80" t="b">
        <v>0</v>
      </c>
      <c r="AO4" s="45">
        <v>300</v>
      </c>
      <c r="AP4" s="45">
        <v>1</v>
      </c>
      <c r="AQ4" s="45">
        <v>4</v>
      </c>
      <c r="AR4" s="45">
        <v>25</v>
      </c>
      <c r="AS4" s="45">
        <v>90</v>
      </c>
      <c r="AT4" s="45">
        <v>1</v>
      </c>
      <c r="AU4" s="80" t="b">
        <v>0</v>
      </c>
      <c r="AV4" s="80" t="b">
        <v>1</v>
      </c>
      <c r="AW4" s="45">
        <v>4</v>
      </c>
      <c r="AX4" s="80" t="b">
        <v>1</v>
      </c>
      <c r="AY4" s="80" t="b">
        <v>1</v>
      </c>
      <c r="AZ4" s="45">
        <v>100</v>
      </c>
      <c r="BA4" s="45">
        <v>50</v>
      </c>
      <c r="BB4" s="45">
        <v>580</v>
      </c>
      <c r="BC4" s="45">
        <v>0</v>
      </c>
      <c r="BD4" s="45">
        <v>0</v>
      </c>
      <c r="BE4" s="45">
        <v>0</v>
      </c>
      <c r="BF4" s="45">
        <v>0</v>
      </c>
      <c r="BG4" s="45">
        <v>2</v>
      </c>
      <c r="BH4" s="45">
        <v>0</v>
      </c>
      <c r="BI4" s="45">
        <v>0</v>
      </c>
      <c r="BJ4" s="45">
        <v>1</v>
      </c>
      <c r="BK4" s="45">
        <v>0</v>
      </c>
      <c r="BL4" s="45">
        <v>0</v>
      </c>
      <c r="BM4" s="45">
        <v>0</v>
      </c>
      <c r="BN4" s="45">
        <v>2</v>
      </c>
      <c r="BO4" s="45">
        <v>0</v>
      </c>
      <c r="BP4" s="45" t="s">
        <v>503</v>
      </c>
      <c r="BQ4" s="45" t="s">
        <v>503</v>
      </c>
      <c r="BR4" s="45" t="s">
        <v>503</v>
      </c>
      <c r="BS4" s="45" t="s">
        <v>503</v>
      </c>
      <c r="BT4" s="45">
        <v>3</v>
      </c>
      <c r="BU4" s="45" t="b">
        <v>1</v>
      </c>
      <c r="BV4" s="45"/>
      <c r="BW4" s="45" t="s">
        <v>517</v>
      </c>
    </row>
    <row r="5" spans="1:75" ht="15.75" customHeight="1" x14ac:dyDescent="0.25">
      <c r="A5" s="45" t="s">
        <v>88</v>
      </c>
      <c r="B5" s="45" t="s">
        <v>518</v>
      </c>
      <c r="C5" s="45" t="s">
        <v>503</v>
      </c>
      <c r="D5" s="45" t="s">
        <v>503</v>
      </c>
      <c r="E5" s="45" t="s">
        <v>503</v>
      </c>
      <c r="F5" s="80" t="b">
        <v>1</v>
      </c>
      <c r="G5" s="45" t="s">
        <v>211</v>
      </c>
      <c r="H5" s="45" t="s">
        <v>518</v>
      </c>
      <c r="I5" s="45">
        <v>24</v>
      </c>
      <c r="J5" s="2"/>
      <c r="K5" s="45" t="s">
        <v>519</v>
      </c>
      <c r="L5" s="45">
        <v>1</v>
      </c>
      <c r="M5" s="45" t="s">
        <v>515</v>
      </c>
      <c r="N5" s="45" t="s">
        <v>506</v>
      </c>
      <c r="O5" s="45" t="s">
        <v>520</v>
      </c>
      <c r="P5" s="45" t="s">
        <v>508</v>
      </c>
      <c r="Q5" s="45" t="s">
        <v>509</v>
      </c>
      <c r="R5" s="80" t="b">
        <v>0</v>
      </c>
      <c r="S5" s="45">
        <v>70</v>
      </c>
      <c r="T5" s="45">
        <v>70</v>
      </c>
      <c r="U5" s="45">
        <v>60</v>
      </c>
      <c r="V5" s="45">
        <v>70</v>
      </c>
      <c r="W5" s="45">
        <v>100</v>
      </c>
      <c r="X5" s="45">
        <v>100</v>
      </c>
      <c r="Y5" s="45">
        <v>1</v>
      </c>
      <c r="Z5" s="45">
        <v>1</v>
      </c>
      <c r="AA5" s="45">
        <v>1</v>
      </c>
      <c r="AB5" s="45">
        <v>1000</v>
      </c>
      <c r="AC5" s="45" t="s">
        <v>521</v>
      </c>
      <c r="AD5" s="45" t="s">
        <v>503</v>
      </c>
      <c r="AE5" s="45">
        <v>52</v>
      </c>
      <c r="AF5" s="45">
        <v>105</v>
      </c>
      <c r="AG5" s="45">
        <v>475</v>
      </c>
      <c r="AH5" s="45">
        <v>550</v>
      </c>
      <c r="AI5" s="45">
        <v>317</v>
      </c>
      <c r="AJ5" s="80" t="b">
        <v>0</v>
      </c>
      <c r="AK5" s="80" t="b">
        <v>0</v>
      </c>
      <c r="AL5" s="45" t="s">
        <v>522</v>
      </c>
      <c r="AM5" s="80" t="b">
        <v>0</v>
      </c>
      <c r="AN5" s="80" t="b">
        <v>0</v>
      </c>
      <c r="AO5" s="45">
        <v>100</v>
      </c>
      <c r="AP5" s="45">
        <v>1</v>
      </c>
      <c r="AQ5" s="45">
        <v>1</v>
      </c>
      <c r="AR5" s="45">
        <v>25</v>
      </c>
      <c r="AS5" s="45">
        <v>90</v>
      </c>
      <c r="AT5" s="45">
        <v>1</v>
      </c>
      <c r="AU5" s="80" t="b">
        <v>1</v>
      </c>
      <c r="AV5" s="80" t="b">
        <v>1</v>
      </c>
      <c r="AW5" s="45">
        <v>0</v>
      </c>
      <c r="AX5" s="80" t="b">
        <v>0</v>
      </c>
      <c r="AY5" s="80" t="b">
        <v>1</v>
      </c>
      <c r="AZ5" s="45">
        <v>100</v>
      </c>
      <c r="BA5" s="45">
        <v>50</v>
      </c>
      <c r="BB5" s="45">
        <v>1480</v>
      </c>
      <c r="BC5" s="45">
        <v>0</v>
      </c>
      <c r="BD5" s="45">
        <v>0</v>
      </c>
      <c r="BE5" s="45">
        <v>0</v>
      </c>
      <c r="BF5" s="45">
        <v>0</v>
      </c>
      <c r="BG5" s="45">
        <v>0</v>
      </c>
      <c r="BH5" s="45">
        <v>0</v>
      </c>
      <c r="BI5" s="45">
        <v>0</v>
      </c>
      <c r="BJ5" s="45">
        <v>0</v>
      </c>
      <c r="BK5" s="45">
        <v>0</v>
      </c>
      <c r="BL5" s="45">
        <v>0</v>
      </c>
      <c r="BM5" s="45">
        <v>0</v>
      </c>
      <c r="BN5" s="45">
        <v>0</v>
      </c>
      <c r="BO5" s="45">
        <v>1</v>
      </c>
      <c r="BP5" s="45" t="s">
        <v>503</v>
      </c>
      <c r="BQ5" s="45" t="s">
        <v>503</v>
      </c>
      <c r="BR5" s="45" t="s">
        <v>503</v>
      </c>
      <c r="BS5" s="45" t="s">
        <v>503</v>
      </c>
      <c r="BT5" s="45">
        <v>4</v>
      </c>
      <c r="BU5" s="45" t="b">
        <v>0</v>
      </c>
      <c r="BV5" s="45"/>
      <c r="BW5" s="2"/>
    </row>
    <row r="6" spans="1:75" ht="15.75" customHeight="1" x14ac:dyDescent="0.25">
      <c r="A6" s="45" t="s">
        <v>89</v>
      </c>
      <c r="B6" s="45" t="s">
        <v>213</v>
      </c>
      <c r="C6" s="45" t="s">
        <v>503</v>
      </c>
      <c r="D6" s="45" t="s">
        <v>503</v>
      </c>
      <c r="E6" s="45" t="s">
        <v>503</v>
      </c>
      <c r="F6" s="80" t="b">
        <v>1</v>
      </c>
      <c r="G6" s="45" t="s">
        <v>331</v>
      </c>
      <c r="H6" s="45" t="s">
        <v>213</v>
      </c>
      <c r="I6" s="45">
        <v>24</v>
      </c>
      <c r="J6" s="45" t="s">
        <v>517</v>
      </c>
      <c r="K6" s="45" t="s">
        <v>519</v>
      </c>
      <c r="L6" s="45">
        <v>2</v>
      </c>
      <c r="M6" s="45" t="s">
        <v>523</v>
      </c>
      <c r="N6" s="45" t="s">
        <v>506</v>
      </c>
      <c r="O6" s="45" t="s">
        <v>520</v>
      </c>
      <c r="P6" s="45" t="s">
        <v>508</v>
      </c>
      <c r="Q6" s="45" t="s">
        <v>509</v>
      </c>
      <c r="R6" s="80" t="b">
        <v>0</v>
      </c>
      <c r="S6" s="45">
        <v>70</v>
      </c>
      <c r="T6" s="45">
        <v>70</v>
      </c>
      <c r="U6" s="45">
        <v>65</v>
      </c>
      <c r="V6" s="45">
        <v>70</v>
      </c>
      <c r="W6" s="45">
        <v>100</v>
      </c>
      <c r="X6" s="45">
        <v>100</v>
      </c>
      <c r="Y6" s="45">
        <v>1</v>
      </c>
      <c r="Z6" s="45">
        <v>1</v>
      </c>
      <c r="AA6" s="45">
        <v>1</v>
      </c>
      <c r="AB6" s="45">
        <v>1010</v>
      </c>
      <c r="AC6" s="45" t="s">
        <v>521</v>
      </c>
      <c r="AD6" s="45" t="s">
        <v>503</v>
      </c>
      <c r="AE6" s="45">
        <v>52</v>
      </c>
      <c r="AF6" s="45">
        <v>105</v>
      </c>
      <c r="AG6" s="45">
        <v>475</v>
      </c>
      <c r="AH6" s="45">
        <v>550</v>
      </c>
      <c r="AI6" s="45">
        <v>317</v>
      </c>
      <c r="AJ6" s="80" t="b">
        <v>0</v>
      </c>
      <c r="AK6" s="80" t="b">
        <v>0</v>
      </c>
      <c r="AL6" s="45" t="s">
        <v>522</v>
      </c>
      <c r="AM6" s="80" t="b">
        <v>0</v>
      </c>
      <c r="AN6" s="80" t="b">
        <v>0</v>
      </c>
      <c r="AO6" s="45">
        <v>100</v>
      </c>
      <c r="AP6" s="45">
        <v>1</v>
      </c>
      <c r="AQ6" s="45">
        <v>1</v>
      </c>
      <c r="AR6" s="45">
        <v>25</v>
      </c>
      <c r="AS6" s="45">
        <v>90</v>
      </c>
      <c r="AT6" s="45">
        <v>1</v>
      </c>
      <c r="AU6" s="80" t="b">
        <v>1</v>
      </c>
      <c r="AV6" s="80" t="b">
        <v>0</v>
      </c>
      <c r="AW6" s="45">
        <v>0</v>
      </c>
      <c r="AX6" s="80" t="b">
        <v>0</v>
      </c>
      <c r="AY6" s="80" t="b">
        <v>1</v>
      </c>
      <c r="AZ6" s="45">
        <v>100</v>
      </c>
      <c r="BA6" s="45">
        <v>50</v>
      </c>
      <c r="BB6" s="45">
        <v>1440</v>
      </c>
      <c r="BC6" s="45">
        <v>0</v>
      </c>
      <c r="BD6" s="45">
        <v>0</v>
      </c>
      <c r="BE6" s="45">
        <v>0</v>
      </c>
      <c r="BF6" s="45">
        <v>0</v>
      </c>
      <c r="BG6" s="45">
        <v>0</v>
      </c>
      <c r="BH6" s="45">
        <v>0</v>
      </c>
      <c r="BI6" s="45">
        <v>0</v>
      </c>
      <c r="BJ6" s="45">
        <v>0</v>
      </c>
      <c r="BK6" s="45">
        <v>0</v>
      </c>
      <c r="BL6" s="45">
        <v>0</v>
      </c>
      <c r="BM6" s="45">
        <v>1</v>
      </c>
      <c r="BN6" s="45">
        <v>0</v>
      </c>
      <c r="BO6" s="45">
        <v>1</v>
      </c>
      <c r="BP6" s="45" t="s">
        <v>503</v>
      </c>
      <c r="BQ6" s="45" t="s">
        <v>503</v>
      </c>
      <c r="BR6" s="45" t="s">
        <v>503</v>
      </c>
      <c r="BS6" s="45" t="s">
        <v>503</v>
      </c>
      <c r="BT6" s="45">
        <v>5</v>
      </c>
      <c r="BU6" s="45" t="b">
        <v>1</v>
      </c>
      <c r="BV6" s="45"/>
      <c r="BW6" s="45" t="s">
        <v>517</v>
      </c>
    </row>
    <row r="7" spans="1:75" ht="15.75" customHeight="1" x14ac:dyDescent="0.25">
      <c r="A7" s="45" t="s">
        <v>84</v>
      </c>
      <c r="B7" s="45" t="s">
        <v>524</v>
      </c>
      <c r="C7" s="45" t="s">
        <v>503</v>
      </c>
      <c r="D7" s="45" t="s">
        <v>503</v>
      </c>
      <c r="E7" s="45" t="s">
        <v>503</v>
      </c>
      <c r="F7" s="80" t="b">
        <v>1</v>
      </c>
      <c r="G7" s="45" t="s">
        <v>525</v>
      </c>
      <c r="H7" s="45" t="s">
        <v>524</v>
      </c>
      <c r="I7" s="45">
        <v>20</v>
      </c>
      <c r="J7" s="2"/>
      <c r="K7" s="45" t="s">
        <v>526</v>
      </c>
      <c r="L7" s="45">
        <v>1</v>
      </c>
      <c r="M7" s="45" t="s">
        <v>505</v>
      </c>
      <c r="N7" s="45" t="s">
        <v>506</v>
      </c>
      <c r="O7" s="45" t="s">
        <v>520</v>
      </c>
      <c r="P7" s="45" t="s">
        <v>508</v>
      </c>
      <c r="Q7" s="45" t="s">
        <v>509</v>
      </c>
      <c r="R7" s="80" t="b">
        <v>0</v>
      </c>
      <c r="S7" s="45">
        <v>80</v>
      </c>
      <c r="T7" s="45">
        <v>100</v>
      </c>
      <c r="U7" s="45">
        <v>70</v>
      </c>
      <c r="V7" s="45">
        <v>70</v>
      </c>
      <c r="W7" s="45">
        <v>100</v>
      </c>
      <c r="X7" s="45">
        <v>100</v>
      </c>
      <c r="Y7" s="45">
        <v>1.1000000000000001</v>
      </c>
      <c r="Z7" s="45">
        <v>1</v>
      </c>
      <c r="AA7" s="45">
        <v>1</v>
      </c>
      <c r="AB7" s="45">
        <v>1680</v>
      </c>
      <c r="AC7" s="45" t="s">
        <v>510</v>
      </c>
      <c r="AD7" s="45" t="s">
        <v>503</v>
      </c>
      <c r="AE7" s="45">
        <v>70</v>
      </c>
      <c r="AF7" s="45">
        <v>150</v>
      </c>
      <c r="AG7" s="45">
        <v>450</v>
      </c>
      <c r="AH7" s="45">
        <v>700</v>
      </c>
      <c r="AI7" s="45">
        <v>300</v>
      </c>
      <c r="AJ7" s="80" t="b">
        <v>0</v>
      </c>
      <c r="AK7" s="80" t="b">
        <v>0</v>
      </c>
      <c r="AL7" s="45" t="s">
        <v>522</v>
      </c>
      <c r="AM7" s="80" t="b">
        <v>0</v>
      </c>
      <c r="AN7" s="80" t="b">
        <v>0</v>
      </c>
      <c r="AO7" s="45">
        <v>225</v>
      </c>
      <c r="AP7" s="45">
        <v>1</v>
      </c>
      <c r="AQ7" s="45">
        <v>3</v>
      </c>
      <c r="AR7" s="45">
        <v>25</v>
      </c>
      <c r="AS7" s="45">
        <v>90</v>
      </c>
      <c r="AT7" s="45">
        <v>1</v>
      </c>
      <c r="AU7" s="80" t="b">
        <v>0</v>
      </c>
      <c r="AV7" s="80" t="b">
        <v>0</v>
      </c>
      <c r="AW7" s="45">
        <v>1</v>
      </c>
      <c r="AX7" s="80" t="b">
        <v>1</v>
      </c>
      <c r="AY7" s="80" t="b">
        <v>1</v>
      </c>
      <c r="AZ7" s="45">
        <v>100</v>
      </c>
      <c r="BA7" s="45">
        <v>50</v>
      </c>
      <c r="BB7" s="45">
        <v>1130</v>
      </c>
      <c r="BC7" s="45">
        <v>0</v>
      </c>
      <c r="BD7" s="45">
        <v>0</v>
      </c>
      <c r="BE7" s="45">
        <v>0</v>
      </c>
      <c r="BF7" s="45">
        <v>0</v>
      </c>
      <c r="BG7" s="45">
        <v>0</v>
      </c>
      <c r="BH7" s="45">
        <v>0</v>
      </c>
      <c r="BI7" s="45">
        <v>0</v>
      </c>
      <c r="BJ7" s="45">
        <v>1</v>
      </c>
      <c r="BK7" s="45">
        <v>0</v>
      </c>
      <c r="BL7" s="45">
        <v>0</v>
      </c>
      <c r="BM7" s="45">
        <v>0</v>
      </c>
      <c r="BN7" s="45">
        <v>0</v>
      </c>
      <c r="BO7" s="45">
        <v>0</v>
      </c>
      <c r="BP7" s="45" t="s">
        <v>503</v>
      </c>
      <c r="BQ7" s="45" t="s">
        <v>503</v>
      </c>
      <c r="BR7" s="45" t="s">
        <v>503</v>
      </c>
      <c r="BS7" s="45" t="s">
        <v>503</v>
      </c>
      <c r="BT7" s="45">
        <v>6</v>
      </c>
      <c r="BU7" s="45" t="b">
        <v>0</v>
      </c>
      <c r="BV7" s="45"/>
      <c r="BW7" s="2"/>
    </row>
    <row r="8" spans="1:75" ht="15.75" customHeight="1" x14ac:dyDescent="0.25">
      <c r="A8" s="45" t="s">
        <v>67</v>
      </c>
      <c r="B8" s="45" t="s">
        <v>527</v>
      </c>
      <c r="C8" s="45" t="s">
        <v>503</v>
      </c>
      <c r="D8" s="45" t="s">
        <v>503</v>
      </c>
      <c r="E8" s="45" t="s">
        <v>503</v>
      </c>
      <c r="F8" s="80" t="b">
        <v>1</v>
      </c>
      <c r="G8" s="45" t="s">
        <v>528</v>
      </c>
      <c r="H8" s="45" t="s">
        <v>527</v>
      </c>
      <c r="I8" s="45">
        <v>4</v>
      </c>
      <c r="J8" s="2"/>
      <c r="K8" s="45" t="s">
        <v>519</v>
      </c>
      <c r="L8" s="45">
        <v>1</v>
      </c>
      <c r="M8" s="45" t="s">
        <v>529</v>
      </c>
      <c r="N8" s="45" t="s">
        <v>506</v>
      </c>
      <c r="O8" s="45" t="s">
        <v>507</v>
      </c>
      <c r="P8" s="45" t="s">
        <v>508</v>
      </c>
      <c r="Q8" s="45" t="s">
        <v>509</v>
      </c>
      <c r="R8" s="80" t="b">
        <v>0</v>
      </c>
      <c r="S8" s="45">
        <v>75</v>
      </c>
      <c r="T8" s="45">
        <v>70</v>
      </c>
      <c r="U8" s="45">
        <v>70</v>
      </c>
      <c r="V8" s="45">
        <v>70</v>
      </c>
      <c r="W8" s="45">
        <v>100</v>
      </c>
      <c r="X8" s="45">
        <v>100</v>
      </c>
      <c r="Y8" s="45">
        <v>1</v>
      </c>
      <c r="Z8" s="45">
        <v>0.9</v>
      </c>
      <c r="AA8" s="45">
        <v>1</v>
      </c>
      <c r="AB8" s="45">
        <v>1010</v>
      </c>
      <c r="AC8" s="45" t="s">
        <v>530</v>
      </c>
      <c r="AD8" s="45" t="s">
        <v>503</v>
      </c>
      <c r="AE8" s="45">
        <v>20</v>
      </c>
      <c r="AF8" s="45">
        <v>40</v>
      </c>
      <c r="AG8" s="45">
        <v>400</v>
      </c>
      <c r="AH8" s="45">
        <v>550</v>
      </c>
      <c r="AI8" s="45">
        <v>250</v>
      </c>
      <c r="AJ8" s="80" t="b">
        <v>0</v>
      </c>
      <c r="AK8" s="80" t="b">
        <v>0</v>
      </c>
      <c r="AL8" s="45" t="s">
        <v>522</v>
      </c>
      <c r="AM8" s="80" t="b">
        <v>0</v>
      </c>
      <c r="AN8" s="80" t="b">
        <v>0</v>
      </c>
      <c r="AO8" s="45">
        <v>100</v>
      </c>
      <c r="AP8" s="45">
        <v>1</v>
      </c>
      <c r="AQ8" s="45">
        <v>1</v>
      </c>
      <c r="AR8" s="45">
        <v>25</v>
      </c>
      <c r="AS8" s="45">
        <v>90</v>
      </c>
      <c r="AT8" s="45">
        <v>1</v>
      </c>
      <c r="AU8" s="80" t="b">
        <v>1</v>
      </c>
      <c r="AV8" s="80" t="b">
        <v>0</v>
      </c>
      <c r="AW8" s="45">
        <v>0</v>
      </c>
      <c r="AX8" s="80" t="b">
        <v>0</v>
      </c>
      <c r="AY8" s="80" t="b">
        <v>1</v>
      </c>
      <c r="AZ8" s="45">
        <v>100</v>
      </c>
      <c r="BA8" s="45">
        <v>50</v>
      </c>
      <c r="BB8" s="45">
        <v>1430</v>
      </c>
      <c r="BC8" s="45">
        <v>0</v>
      </c>
      <c r="BD8" s="45">
        <v>0</v>
      </c>
      <c r="BE8" s="45">
        <v>1</v>
      </c>
      <c r="BF8" s="45">
        <v>0</v>
      </c>
      <c r="BG8" s="45">
        <v>1</v>
      </c>
      <c r="BH8" s="45">
        <v>1</v>
      </c>
      <c r="BI8" s="45">
        <v>1</v>
      </c>
      <c r="BJ8" s="45">
        <v>0</v>
      </c>
      <c r="BK8" s="45">
        <v>0</v>
      </c>
      <c r="BL8" s="45">
        <v>1</v>
      </c>
      <c r="BM8" s="45">
        <v>0</v>
      </c>
      <c r="BN8" s="45">
        <v>0</v>
      </c>
      <c r="BO8" s="45">
        <v>0</v>
      </c>
      <c r="BP8" s="45" t="s">
        <v>503</v>
      </c>
      <c r="BQ8" s="45" t="s">
        <v>503</v>
      </c>
      <c r="BR8" s="45" t="s">
        <v>503</v>
      </c>
      <c r="BS8" s="45" t="s">
        <v>503</v>
      </c>
      <c r="BT8" s="45">
        <v>7</v>
      </c>
      <c r="BU8" s="45" t="b">
        <v>0</v>
      </c>
      <c r="BV8" s="45"/>
      <c r="BW8" s="2"/>
    </row>
    <row r="9" spans="1:75" ht="15.75" customHeight="1" x14ac:dyDescent="0.25">
      <c r="A9" s="45" t="s">
        <v>92</v>
      </c>
      <c r="B9" s="45" t="s">
        <v>531</v>
      </c>
      <c r="C9" s="45" t="s">
        <v>503</v>
      </c>
      <c r="D9" s="45" t="s">
        <v>503</v>
      </c>
      <c r="E9" s="45" t="s">
        <v>503</v>
      </c>
      <c r="F9" s="80" t="b">
        <v>1</v>
      </c>
      <c r="G9" s="45" t="s">
        <v>532</v>
      </c>
      <c r="H9" s="45" t="s">
        <v>531</v>
      </c>
      <c r="I9" s="45">
        <v>27</v>
      </c>
      <c r="J9" s="2"/>
      <c r="K9" s="45" t="s">
        <v>526</v>
      </c>
      <c r="L9" s="45">
        <v>1</v>
      </c>
      <c r="M9" s="45" t="s">
        <v>533</v>
      </c>
      <c r="N9" s="45" t="s">
        <v>506</v>
      </c>
      <c r="O9" s="45" t="s">
        <v>534</v>
      </c>
      <c r="P9" s="45" t="s">
        <v>508</v>
      </c>
      <c r="Q9" s="45" t="s">
        <v>509</v>
      </c>
      <c r="R9" s="80" t="b">
        <v>0</v>
      </c>
      <c r="S9" s="45">
        <v>60</v>
      </c>
      <c r="T9" s="45">
        <v>80</v>
      </c>
      <c r="U9" s="45">
        <v>75</v>
      </c>
      <c r="V9" s="45">
        <v>70</v>
      </c>
      <c r="W9" s="45">
        <v>70</v>
      </c>
      <c r="X9" s="45">
        <v>100</v>
      </c>
      <c r="Y9" s="45">
        <v>1</v>
      </c>
      <c r="Z9" s="45">
        <v>1</v>
      </c>
      <c r="AA9" s="45">
        <v>1</v>
      </c>
      <c r="AB9" s="45">
        <v>1090</v>
      </c>
      <c r="AC9" s="45" t="s">
        <v>510</v>
      </c>
      <c r="AD9" s="45" t="s">
        <v>503</v>
      </c>
      <c r="AE9" s="45">
        <v>30</v>
      </c>
      <c r="AF9" s="45">
        <v>60</v>
      </c>
      <c r="AG9" s="45">
        <v>300</v>
      </c>
      <c r="AH9" s="45">
        <v>550</v>
      </c>
      <c r="AI9" s="45">
        <v>170</v>
      </c>
      <c r="AJ9" s="80" t="b">
        <v>0</v>
      </c>
      <c r="AK9" s="80" t="b">
        <v>0</v>
      </c>
      <c r="AL9" s="45" t="s">
        <v>522</v>
      </c>
      <c r="AM9" s="80" t="b">
        <v>0</v>
      </c>
      <c r="AN9" s="80" t="b">
        <v>0</v>
      </c>
      <c r="AO9" s="45">
        <v>150</v>
      </c>
      <c r="AP9" s="45">
        <v>1</v>
      </c>
      <c r="AQ9" s="45">
        <v>2</v>
      </c>
      <c r="AR9" s="45">
        <v>25</v>
      </c>
      <c r="AS9" s="45">
        <v>90</v>
      </c>
      <c r="AT9" s="45">
        <v>1</v>
      </c>
      <c r="AU9" s="80" t="b">
        <v>0</v>
      </c>
      <c r="AV9" s="80" t="b">
        <v>0</v>
      </c>
      <c r="AW9" s="45">
        <v>0</v>
      </c>
      <c r="AX9" s="80" t="b">
        <v>1</v>
      </c>
      <c r="AY9" s="80" t="b">
        <v>1</v>
      </c>
      <c r="AZ9" s="45">
        <v>100</v>
      </c>
      <c r="BA9" s="45">
        <v>50</v>
      </c>
      <c r="BB9" s="45">
        <v>1340</v>
      </c>
      <c r="BC9" s="45">
        <v>0</v>
      </c>
      <c r="BD9" s="45">
        <v>0</v>
      </c>
      <c r="BE9" s="45">
        <v>0</v>
      </c>
      <c r="BF9" s="45">
        <v>0</v>
      </c>
      <c r="BG9" s="45">
        <v>0</v>
      </c>
      <c r="BH9" s="45">
        <v>1</v>
      </c>
      <c r="BI9" s="45">
        <v>0</v>
      </c>
      <c r="BJ9" s="45">
        <v>0</v>
      </c>
      <c r="BK9" s="45">
        <v>0</v>
      </c>
      <c r="BL9" s="45">
        <v>0</v>
      </c>
      <c r="BM9" s="45">
        <v>0</v>
      </c>
      <c r="BN9" s="45">
        <v>0</v>
      </c>
      <c r="BO9" s="45">
        <v>0</v>
      </c>
      <c r="BP9" s="45" t="s">
        <v>503</v>
      </c>
      <c r="BQ9" s="45" t="s">
        <v>503</v>
      </c>
      <c r="BR9" s="45" t="s">
        <v>503</v>
      </c>
      <c r="BS9" s="45" t="s">
        <v>503</v>
      </c>
      <c r="BT9" s="45">
        <v>8</v>
      </c>
      <c r="BU9" s="45" t="b">
        <v>0</v>
      </c>
      <c r="BV9" s="45"/>
      <c r="BW9" s="2"/>
    </row>
    <row r="10" spans="1:75" ht="15.75" customHeight="1" x14ac:dyDescent="0.25">
      <c r="A10" s="45" t="s">
        <v>103</v>
      </c>
      <c r="B10" s="45" t="s">
        <v>535</v>
      </c>
      <c r="C10" s="45" t="s">
        <v>503</v>
      </c>
      <c r="D10" s="45" t="s">
        <v>503</v>
      </c>
      <c r="E10" s="45" t="s">
        <v>503</v>
      </c>
      <c r="F10" s="80" t="b">
        <v>1</v>
      </c>
      <c r="G10" s="45" t="s">
        <v>219</v>
      </c>
      <c r="H10" s="45" t="s">
        <v>535</v>
      </c>
      <c r="I10" s="45">
        <v>37</v>
      </c>
      <c r="J10" s="2"/>
      <c r="K10" s="45" t="s">
        <v>536</v>
      </c>
      <c r="L10" s="45">
        <v>4</v>
      </c>
      <c r="M10" s="45" t="s">
        <v>533</v>
      </c>
      <c r="N10" s="45" t="s">
        <v>506</v>
      </c>
      <c r="O10" s="45" t="s">
        <v>520</v>
      </c>
      <c r="P10" s="45" t="s">
        <v>508</v>
      </c>
      <c r="Q10" s="45" t="s">
        <v>509</v>
      </c>
      <c r="R10" s="80" t="b">
        <v>0</v>
      </c>
      <c r="S10" s="45">
        <v>95</v>
      </c>
      <c r="T10" s="45">
        <v>70</v>
      </c>
      <c r="U10" s="45">
        <v>80</v>
      </c>
      <c r="V10" s="45">
        <v>80</v>
      </c>
      <c r="W10" s="45">
        <v>100</v>
      </c>
      <c r="X10" s="45">
        <v>100</v>
      </c>
      <c r="Y10" s="45">
        <v>1</v>
      </c>
      <c r="Z10" s="45">
        <v>1</v>
      </c>
      <c r="AA10" s="45">
        <v>1</v>
      </c>
      <c r="AB10" s="45">
        <v>2620</v>
      </c>
      <c r="AC10" s="45" t="s">
        <v>521</v>
      </c>
      <c r="AD10" s="45" t="s">
        <v>503</v>
      </c>
      <c r="AE10" s="45">
        <v>80</v>
      </c>
      <c r="AF10" s="45">
        <v>120</v>
      </c>
      <c r="AG10" s="45">
        <v>700</v>
      </c>
      <c r="AH10" s="45">
        <v>900</v>
      </c>
      <c r="AI10" s="45">
        <v>390</v>
      </c>
      <c r="AJ10" s="80" t="b">
        <v>0</v>
      </c>
      <c r="AK10" s="80" t="b">
        <v>0</v>
      </c>
      <c r="AL10" s="45" t="s">
        <v>522</v>
      </c>
      <c r="AM10" s="80" t="b">
        <v>0</v>
      </c>
      <c r="AN10" s="80" t="b">
        <v>0</v>
      </c>
      <c r="AO10" s="45">
        <v>350</v>
      </c>
      <c r="AP10" s="45">
        <v>1</v>
      </c>
      <c r="AQ10" s="45">
        <v>5</v>
      </c>
      <c r="AR10" s="45">
        <v>25</v>
      </c>
      <c r="AS10" s="45">
        <v>90</v>
      </c>
      <c r="AT10" s="45">
        <v>1</v>
      </c>
      <c r="AU10" s="80" t="b">
        <v>0</v>
      </c>
      <c r="AV10" s="80" t="b">
        <v>0</v>
      </c>
      <c r="AW10" s="45">
        <v>0</v>
      </c>
      <c r="AX10" s="80" t="b">
        <v>0</v>
      </c>
      <c r="AY10" s="80" t="b">
        <v>1</v>
      </c>
      <c r="AZ10" s="45">
        <v>100</v>
      </c>
      <c r="BA10" s="45">
        <v>50</v>
      </c>
      <c r="BB10" s="45">
        <v>920</v>
      </c>
      <c r="BC10" s="45">
        <v>0</v>
      </c>
      <c r="BD10" s="45">
        <v>0</v>
      </c>
      <c r="BE10" s="45">
        <v>0</v>
      </c>
      <c r="BF10" s="45">
        <v>0</v>
      </c>
      <c r="BG10" s="45">
        <v>0</v>
      </c>
      <c r="BH10" s="45">
        <v>0</v>
      </c>
      <c r="BI10" s="45">
        <v>2</v>
      </c>
      <c r="BJ10" s="45">
        <v>0</v>
      </c>
      <c r="BK10" s="45">
        <v>0</v>
      </c>
      <c r="BL10" s="45">
        <v>0</v>
      </c>
      <c r="BM10" s="45">
        <v>0</v>
      </c>
      <c r="BN10" s="45">
        <v>0</v>
      </c>
      <c r="BO10" s="45">
        <v>0</v>
      </c>
      <c r="BP10" s="45" t="s">
        <v>503</v>
      </c>
      <c r="BQ10" s="45" t="s">
        <v>503</v>
      </c>
      <c r="BR10" s="45" t="s">
        <v>503</v>
      </c>
      <c r="BS10" s="45" t="s">
        <v>503</v>
      </c>
      <c r="BT10" s="45">
        <v>9</v>
      </c>
      <c r="BU10" s="45" t="b">
        <v>0</v>
      </c>
      <c r="BV10" s="45"/>
      <c r="BW10" s="2"/>
    </row>
    <row r="11" spans="1:75" ht="15.75" customHeight="1" x14ac:dyDescent="0.25">
      <c r="A11" s="45" t="s">
        <v>104</v>
      </c>
      <c r="B11" s="45" t="s">
        <v>221</v>
      </c>
      <c r="C11" s="45" t="s">
        <v>503</v>
      </c>
      <c r="D11" s="45" t="s">
        <v>503</v>
      </c>
      <c r="E11" s="45" t="s">
        <v>503</v>
      </c>
      <c r="F11" s="80" t="b">
        <v>1</v>
      </c>
      <c r="G11" s="45" t="s">
        <v>335</v>
      </c>
      <c r="H11" s="45" t="s">
        <v>221</v>
      </c>
      <c r="I11" s="45">
        <v>37</v>
      </c>
      <c r="J11" s="45" t="s">
        <v>517</v>
      </c>
      <c r="K11" s="45" t="s">
        <v>536</v>
      </c>
      <c r="L11" s="45">
        <v>6</v>
      </c>
      <c r="M11" s="45" t="s">
        <v>505</v>
      </c>
      <c r="N11" s="45" t="s">
        <v>506</v>
      </c>
      <c r="O11" s="45" t="s">
        <v>520</v>
      </c>
      <c r="P11" s="45" t="s">
        <v>508</v>
      </c>
      <c r="Q11" s="45" t="s">
        <v>509</v>
      </c>
      <c r="R11" s="80" t="b">
        <v>0</v>
      </c>
      <c r="S11" s="45">
        <v>95</v>
      </c>
      <c r="T11" s="45">
        <v>70</v>
      </c>
      <c r="U11" s="45">
        <v>80</v>
      </c>
      <c r="V11" s="45">
        <v>80</v>
      </c>
      <c r="W11" s="45">
        <v>100</v>
      </c>
      <c r="X11" s="45">
        <v>100</v>
      </c>
      <c r="Y11" s="45">
        <v>1</v>
      </c>
      <c r="Z11" s="45">
        <v>1</v>
      </c>
      <c r="AA11" s="45">
        <v>1</v>
      </c>
      <c r="AB11" s="45">
        <v>2680</v>
      </c>
      <c r="AC11" s="45" t="s">
        <v>521</v>
      </c>
      <c r="AD11" s="45" t="s">
        <v>503</v>
      </c>
      <c r="AE11" s="45">
        <v>80</v>
      </c>
      <c r="AF11" s="45">
        <v>120</v>
      </c>
      <c r="AG11" s="45">
        <v>700</v>
      </c>
      <c r="AH11" s="45">
        <v>900</v>
      </c>
      <c r="AI11" s="45">
        <v>390</v>
      </c>
      <c r="AJ11" s="80" t="b">
        <v>0</v>
      </c>
      <c r="AK11" s="80" t="b">
        <v>0</v>
      </c>
      <c r="AL11" s="45" t="s">
        <v>522</v>
      </c>
      <c r="AM11" s="80" t="b">
        <v>0</v>
      </c>
      <c r="AN11" s="80" t="b">
        <v>0</v>
      </c>
      <c r="AO11" s="45">
        <v>350</v>
      </c>
      <c r="AP11" s="45">
        <v>1</v>
      </c>
      <c r="AQ11" s="45">
        <v>5</v>
      </c>
      <c r="AR11" s="45">
        <v>25</v>
      </c>
      <c r="AS11" s="45">
        <v>90</v>
      </c>
      <c r="AT11" s="45">
        <v>1</v>
      </c>
      <c r="AU11" s="80" t="b">
        <v>0</v>
      </c>
      <c r="AV11" s="80" t="b">
        <v>0</v>
      </c>
      <c r="AW11" s="45">
        <v>0</v>
      </c>
      <c r="AX11" s="80" t="b">
        <v>0</v>
      </c>
      <c r="AY11" s="80" t="b">
        <v>1</v>
      </c>
      <c r="AZ11" s="45">
        <v>100</v>
      </c>
      <c r="BA11" s="45">
        <v>50</v>
      </c>
      <c r="BB11" s="45">
        <v>900</v>
      </c>
      <c r="BC11" s="45">
        <v>0</v>
      </c>
      <c r="BD11" s="45">
        <v>0</v>
      </c>
      <c r="BE11" s="45">
        <v>0</v>
      </c>
      <c r="BF11" s="45">
        <v>0</v>
      </c>
      <c r="BG11" s="45">
        <v>0</v>
      </c>
      <c r="BH11" s="45">
        <v>0</v>
      </c>
      <c r="BI11" s="45">
        <v>2</v>
      </c>
      <c r="BJ11" s="45">
        <v>0</v>
      </c>
      <c r="BK11" s="45">
        <v>0</v>
      </c>
      <c r="BL11" s="45">
        <v>0</v>
      </c>
      <c r="BM11" s="45">
        <v>0</v>
      </c>
      <c r="BN11" s="45">
        <v>0</v>
      </c>
      <c r="BO11" s="45">
        <v>0</v>
      </c>
      <c r="BP11" s="45" t="s">
        <v>503</v>
      </c>
      <c r="BQ11" s="45" t="s">
        <v>503</v>
      </c>
      <c r="BR11" s="45" t="s">
        <v>503</v>
      </c>
      <c r="BS11" s="45" t="s">
        <v>503</v>
      </c>
      <c r="BT11" s="45">
        <v>10</v>
      </c>
      <c r="BU11" s="45" t="b">
        <v>1</v>
      </c>
      <c r="BV11" s="45"/>
      <c r="BW11" s="45" t="s">
        <v>517</v>
      </c>
    </row>
    <row r="12" spans="1:75" ht="15.75" customHeight="1" x14ac:dyDescent="0.25">
      <c r="A12" s="45" t="s">
        <v>126</v>
      </c>
      <c r="B12" s="45" t="s">
        <v>537</v>
      </c>
      <c r="C12" s="45" t="s">
        <v>503</v>
      </c>
      <c r="D12" s="45" t="s">
        <v>503</v>
      </c>
      <c r="E12" s="45" t="s">
        <v>503</v>
      </c>
      <c r="F12" s="80" t="b">
        <v>1</v>
      </c>
      <c r="G12" s="45" t="s">
        <v>538</v>
      </c>
      <c r="H12" s="45" t="s">
        <v>537</v>
      </c>
      <c r="I12" s="45">
        <v>67</v>
      </c>
      <c r="J12" s="2"/>
      <c r="K12" s="45" t="s">
        <v>504</v>
      </c>
      <c r="L12" s="45">
        <v>5</v>
      </c>
      <c r="M12" s="45" t="s">
        <v>505</v>
      </c>
      <c r="N12" s="45" t="s">
        <v>506</v>
      </c>
      <c r="O12" s="45" t="s">
        <v>520</v>
      </c>
      <c r="P12" s="45" t="s">
        <v>508</v>
      </c>
      <c r="Q12" s="45" t="s">
        <v>509</v>
      </c>
      <c r="R12" s="80" t="b">
        <v>0</v>
      </c>
      <c r="S12" s="45">
        <v>80</v>
      </c>
      <c r="T12" s="45">
        <v>80</v>
      </c>
      <c r="U12" s="45">
        <v>95</v>
      </c>
      <c r="V12" s="45">
        <v>120</v>
      </c>
      <c r="W12" s="45">
        <v>100</v>
      </c>
      <c r="X12" s="45">
        <v>100</v>
      </c>
      <c r="Y12" s="45">
        <v>1</v>
      </c>
      <c r="Z12" s="45">
        <v>1</v>
      </c>
      <c r="AA12" s="45">
        <v>1</v>
      </c>
      <c r="AB12" s="45">
        <v>2980</v>
      </c>
      <c r="AC12" s="45" t="s">
        <v>510</v>
      </c>
      <c r="AD12" s="45" t="s">
        <v>503</v>
      </c>
      <c r="AE12" s="45">
        <v>75</v>
      </c>
      <c r="AF12" s="45">
        <v>120</v>
      </c>
      <c r="AG12" s="45">
        <v>300</v>
      </c>
      <c r="AH12" s="45">
        <v>420</v>
      </c>
      <c r="AI12" s="45">
        <v>190</v>
      </c>
      <c r="AJ12" s="80" t="b">
        <v>0</v>
      </c>
      <c r="AK12" s="80" t="b">
        <v>0</v>
      </c>
      <c r="AL12" s="45" t="s">
        <v>511</v>
      </c>
      <c r="AM12" s="80" t="b">
        <v>0</v>
      </c>
      <c r="AN12" s="80" t="b">
        <v>0</v>
      </c>
      <c r="AO12" s="45">
        <v>350</v>
      </c>
      <c r="AP12" s="45">
        <v>1</v>
      </c>
      <c r="AQ12" s="45">
        <v>5</v>
      </c>
      <c r="AR12" s="45">
        <v>25</v>
      </c>
      <c r="AS12" s="45">
        <v>90</v>
      </c>
      <c r="AT12" s="45">
        <v>1</v>
      </c>
      <c r="AU12" s="80" t="b">
        <v>0</v>
      </c>
      <c r="AV12" s="80" t="b">
        <v>0</v>
      </c>
      <c r="AW12" s="45">
        <v>5</v>
      </c>
      <c r="AX12" s="80" t="b">
        <v>1</v>
      </c>
      <c r="AY12" s="80" t="b">
        <v>1</v>
      </c>
      <c r="AZ12" s="45">
        <v>100</v>
      </c>
      <c r="BA12" s="45">
        <v>50</v>
      </c>
      <c r="BB12" s="45">
        <v>850</v>
      </c>
      <c r="BC12" s="45">
        <v>0</v>
      </c>
      <c r="BD12" s="45">
        <v>0</v>
      </c>
      <c r="BE12" s="45">
        <v>0</v>
      </c>
      <c r="BF12" s="45">
        <v>0</v>
      </c>
      <c r="BG12" s="45">
        <v>0</v>
      </c>
      <c r="BH12" s="45">
        <v>0</v>
      </c>
      <c r="BI12" s="45">
        <v>0</v>
      </c>
      <c r="BJ12" s="45">
        <v>3</v>
      </c>
      <c r="BK12" s="45">
        <v>0</v>
      </c>
      <c r="BL12" s="45">
        <v>0</v>
      </c>
      <c r="BM12" s="45">
        <v>0</v>
      </c>
      <c r="BN12" s="45">
        <v>0</v>
      </c>
      <c r="BO12" s="45">
        <v>0</v>
      </c>
      <c r="BP12" s="45" t="s">
        <v>539</v>
      </c>
      <c r="BQ12" s="45" t="s">
        <v>503</v>
      </c>
      <c r="BR12" s="45" t="s">
        <v>503</v>
      </c>
      <c r="BS12" s="45" t="s">
        <v>503</v>
      </c>
      <c r="BT12" s="45">
        <v>11</v>
      </c>
      <c r="BU12" s="45" t="b">
        <v>0</v>
      </c>
      <c r="BV12" s="45"/>
      <c r="BW12" s="2"/>
    </row>
    <row r="13" spans="1:75" ht="15.75" customHeight="1" x14ac:dyDescent="0.25">
      <c r="A13" s="45" t="s">
        <v>112</v>
      </c>
      <c r="B13" s="45" t="s">
        <v>540</v>
      </c>
      <c r="C13" s="45" t="s">
        <v>503</v>
      </c>
      <c r="D13" s="45" t="s">
        <v>503</v>
      </c>
      <c r="E13" s="45" t="s">
        <v>503</v>
      </c>
      <c r="F13" s="80" t="b">
        <v>1</v>
      </c>
      <c r="G13" s="45" t="s">
        <v>541</v>
      </c>
      <c r="H13" s="45" t="s">
        <v>540</v>
      </c>
      <c r="I13" s="45">
        <v>47</v>
      </c>
      <c r="J13" s="2"/>
      <c r="K13" s="45" t="s">
        <v>504</v>
      </c>
      <c r="L13" s="45">
        <v>2</v>
      </c>
      <c r="M13" s="45" t="s">
        <v>533</v>
      </c>
      <c r="N13" s="45" t="s">
        <v>506</v>
      </c>
      <c r="O13" s="45" t="s">
        <v>534</v>
      </c>
      <c r="P13" s="45" t="s">
        <v>508</v>
      </c>
      <c r="Q13" s="45" t="s">
        <v>509</v>
      </c>
      <c r="R13" s="80" t="b">
        <v>0</v>
      </c>
      <c r="S13" s="45">
        <v>75</v>
      </c>
      <c r="T13" s="45">
        <v>120</v>
      </c>
      <c r="U13" s="45">
        <v>85</v>
      </c>
      <c r="V13" s="45">
        <v>60</v>
      </c>
      <c r="W13" s="45">
        <v>100</v>
      </c>
      <c r="X13" s="45">
        <v>100</v>
      </c>
      <c r="Y13" s="45">
        <v>1</v>
      </c>
      <c r="Z13" s="45">
        <v>1</v>
      </c>
      <c r="AA13" s="45">
        <v>1</v>
      </c>
      <c r="AB13" s="45">
        <v>2010</v>
      </c>
      <c r="AC13" s="45" t="s">
        <v>510</v>
      </c>
      <c r="AD13" s="45" t="s">
        <v>503</v>
      </c>
      <c r="AE13" s="45">
        <v>100</v>
      </c>
      <c r="AF13" s="45">
        <v>200</v>
      </c>
      <c r="AG13" s="45">
        <v>600</v>
      </c>
      <c r="AH13" s="45">
        <v>700</v>
      </c>
      <c r="AI13" s="45">
        <v>400</v>
      </c>
      <c r="AJ13" s="80" t="b">
        <v>0</v>
      </c>
      <c r="AK13" s="80" t="b">
        <v>0</v>
      </c>
      <c r="AL13" s="45" t="s">
        <v>522</v>
      </c>
      <c r="AM13" s="80" t="b">
        <v>0</v>
      </c>
      <c r="AN13" s="80" t="b">
        <v>0</v>
      </c>
      <c r="AO13" s="45">
        <v>300</v>
      </c>
      <c r="AP13" s="45">
        <v>1</v>
      </c>
      <c r="AQ13" s="45">
        <v>4</v>
      </c>
      <c r="AR13" s="45">
        <v>25</v>
      </c>
      <c r="AS13" s="45">
        <v>90</v>
      </c>
      <c r="AT13" s="45">
        <v>1</v>
      </c>
      <c r="AU13" s="80" t="b">
        <v>0</v>
      </c>
      <c r="AV13" s="80" t="b">
        <v>0</v>
      </c>
      <c r="AW13" s="45">
        <v>1</v>
      </c>
      <c r="AX13" s="80" t="b">
        <v>1</v>
      </c>
      <c r="AY13" s="80" t="b">
        <v>1</v>
      </c>
      <c r="AZ13" s="45">
        <v>100</v>
      </c>
      <c r="BA13" s="45">
        <v>50</v>
      </c>
      <c r="BB13" s="45">
        <v>1030</v>
      </c>
      <c r="BC13" s="45">
        <v>0</v>
      </c>
      <c r="BD13" s="45">
        <v>0</v>
      </c>
      <c r="BE13" s="45">
        <v>0</v>
      </c>
      <c r="BF13" s="45">
        <v>0</v>
      </c>
      <c r="BG13" s="45">
        <v>0</v>
      </c>
      <c r="BH13" s="45">
        <v>2</v>
      </c>
      <c r="BI13" s="45">
        <v>0</v>
      </c>
      <c r="BJ13" s="45">
        <v>0</v>
      </c>
      <c r="BK13" s="45">
        <v>0</v>
      </c>
      <c r="BL13" s="45">
        <v>0</v>
      </c>
      <c r="BM13" s="45">
        <v>0</v>
      </c>
      <c r="BN13" s="45">
        <v>0</v>
      </c>
      <c r="BO13" s="45">
        <v>0</v>
      </c>
      <c r="BP13" s="45" t="s">
        <v>503</v>
      </c>
      <c r="BQ13" s="45" t="s">
        <v>503</v>
      </c>
      <c r="BR13" s="45" t="s">
        <v>503</v>
      </c>
      <c r="BS13" s="45" t="s">
        <v>503</v>
      </c>
      <c r="BT13" s="45">
        <v>12</v>
      </c>
      <c r="BU13" s="45" t="b">
        <v>0</v>
      </c>
      <c r="BV13" s="45"/>
      <c r="BW13" s="2"/>
    </row>
    <row r="14" spans="1:75" ht="15.75" customHeight="1" x14ac:dyDescent="0.25">
      <c r="A14" s="45" t="s">
        <v>22</v>
      </c>
      <c r="B14" s="45" t="s">
        <v>308</v>
      </c>
      <c r="C14" s="45" t="s">
        <v>503</v>
      </c>
      <c r="D14" s="45" t="s">
        <v>503</v>
      </c>
      <c r="E14" s="45" t="s">
        <v>503</v>
      </c>
      <c r="F14" s="80" t="b">
        <v>1</v>
      </c>
      <c r="G14" s="45" t="s">
        <v>236</v>
      </c>
      <c r="H14" s="45" t="s">
        <v>308</v>
      </c>
      <c r="I14" s="45">
        <v>103</v>
      </c>
      <c r="J14" s="45" t="s">
        <v>517</v>
      </c>
      <c r="K14" s="45" t="s">
        <v>536</v>
      </c>
      <c r="L14" s="45">
        <v>8</v>
      </c>
      <c r="M14" s="45" t="s">
        <v>542</v>
      </c>
      <c r="N14" s="45" t="s">
        <v>506</v>
      </c>
      <c r="O14" s="45" t="s">
        <v>507</v>
      </c>
      <c r="P14" s="45" t="s">
        <v>508</v>
      </c>
      <c r="Q14" s="45" t="s">
        <v>509</v>
      </c>
      <c r="R14" s="80" t="b">
        <v>0</v>
      </c>
      <c r="S14" s="45">
        <v>105</v>
      </c>
      <c r="T14" s="45">
        <v>120</v>
      </c>
      <c r="U14" s="45">
        <v>100</v>
      </c>
      <c r="V14" s="45">
        <v>100</v>
      </c>
      <c r="W14" s="45">
        <v>100</v>
      </c>
      <c r="X14" s="45">
        <v>100</v>
      </c>
      <c r="Y14" s="45">
        <v>1</v>
      </c>
      <c r="Z14" s="45">
        <v>1</v>
      </c>
      <c r="AA14" s="45">
        <v>1</v>
      </c>
      <c r="AB14" s="45">
        <v>7720</v>
      </c>
      <c r="AC14" s="45" t="s">
        <v>510</v>
      </c>
      <c r="AD14" s="45" t="s">
        <v>503</v>
      </c>
      <c r="AE14" s="45">
        <v>80</v>
      </c>
      <c r="AF14" s="45">
        <v>140</v>
      </c>
      <c r="AG14" s="45">
        <v>470</v>
      </c>
      <c r="AH14" s="45">
        <v>550</v>
      </c>
      <c r="AI14" s="45">
        <v>210</v>
      </c>
      <c r="AJ14" s="80" t="b">
        <v>0</v>
      </c>
      <c r="AK14" s="80" t="b">
        <v>0</v>
      </c>
      <c r="AL14" s="45" t="s">
        <v>511</v>
      </c>
      <c r="AM14" s="80" t="b">
        <v>0</v>
      </c>
      <c r="AN14" s="80" t="b">
        <v>0</v>
      </c>
      <c r="AO14" s="45">
        <v>475</v>
      </c>
      <c r="AP14" s="45">
        <v>1</v>
      </c>
      <c r="AQ14" s="45">
        <v>7</v>
      </c>
      <c r="AR14" s="45">
        <v>25</v>
      </c>
      <c r="AS14" s="45">
        <v>90</v>
      </c>
      <c r="AT14" s="45">
        <v>1</v>
      </c>
      <c r="AU14" s="80" t="b">
        <v>0</v>
      </c>
      <c r="AV14" s="80" t="b">
        <v>0</v>
      </c>
      <c r="AW14" s="45">
        <v>5</v>
      </c>
      <c r="AX14" s="80" t="b">
        <v>1</v>
      </c>
      <c r="AY14" s="80" t="b">
        <v>1</v>
      </c>
      <c r="AZ14" s="45">
        <v>100</v>
      </c>
      <c r="BA14" s="45">
        <v>50</v>
      </c>
      <c r="BB14" s="45">
        <v>200</v>
      </c>
      <c r="BC14" s="45">
        <v>0</v>
      </c>
      <c r="BD14" s="45">
        <v>0</v>
      </c>
      <c r="BE14" s="45">
        <v>0</v>
      </c>
      <c r="BF14" s="45">
        <v>3</v>
      </c>
      <c r="BG14" s="45">
        <v>2</v>
      </c>
      <c r="BH14" s="45">
        <v>0</v>
      </c>
      <c r="BI14" s="45">
        <v>2</v>
      </c>
      <c r="BJ14" s="45">
        <v>0</v>
      </c>
      <c r="BK14" s="45">
        <v>0</v>
      </c>
      <c r="BL14" s="45">
        <v>0</v>
      </c>
      <c r="BM14" s="45">
        <v>0</v>
      </c>
      <c r="BN14" s="45">
        <v>3</v>
      </c>
      <c r="BO14" s="45">
        <v>0</v>
      </c>
      <c r="BP14" s="45" t="s">
        <v>503</v>
      </c>
      <c r="BQ14" s="45" t="s">
        <v>503</v>
      </c>
      <c r="BR14" s="45" t="s">
        <v>503</v>
      </c>
      <c r="BS14" s="45" t="s">
        <v>503</v>
      </c>
      <c r="BT14" s="45">
        <v>13</v>
      </c>
      <c r="BU14" s="45" t="b">
        <v>1</v>
      </c>
      <c r="BV14" s="45"/>
      <c r="BW14" s="2"/>
    </row>
    <row r="15" spans="1:75" ht="15.75" customHeight="1" x14ac:dyDescent="0.25">
      <c r="A15" s="45" t="s">
        <v>80</v>
      </c>
      <c r="B15" s="45" t="s">
        <v>543</v>
      </c>
      <c r="C15" s="45" t="s">
        <v>503</v>
      </c>
      <c r="D15" s="45" t="s">
        <v>503</v>
      </c>
      <c r="E15" s="45" t="s">
        <v>503</v>
      </c>
      <c r="F15" s="80" t="b">
        <v>1</v>
      </c>
      <c r="G15" s="45" t="s">
        <v>544</v>
      </c>
      <c r="H15" s="45" t="s">
        <v>543</v>
      </c>
      <c r="I15" s="45">
        <v>16</v>
      </c>
      <c r="J15" s="2"/>
      <c r="K15" s="45" t="s">
        <v>504</v>
      </c>
      <c r="L15" s="45">
        <v>1</v>
      </c>
      <c r="M15" s="45" t="s">
        <v>545</v>
      </c>
      <c r="N15" s="45" t="s">
        <v>506</v>
      </c>
      <c r="O15" s="45" t="s">
        <v>520</v>
      </c>
      <c r="P15" s="45" t="s">
        <v>508</v>
      </c>
      <c r="Q15" s="45" t="s">
        <v>509</v>
      </c>
      <c r="R15" s="80" t="b">
        <v>0</v>
      </c>
      <c r="S15" s="45">
        <v>70</v>
      </c>
      <c r="T15" s="45">
        <v>70</v>
      </c>
      <c r="U15" s="45">
        <v>60</v>
      </c>
      <c r="V15" s="45">
        <v>70</v>
      </c>
      <c r="W15" s="45">
        <v>100</v>
      </c>
      <c r="X15" s="45">
        <v>100</v>
      </c>
      <c r="Y15" s="45">
        <v>1.6</v>
      </c>
      <c r="Z15" s="45">
        <v>1.3</v>
      </c>
      <c r="AA15" s="45">
        <v>1</v>
      </c>
      <c r="AB15" s="45">
        <v>1000</v>
      </c>
      <c r="AC15" s="45" t="s">
        <v>521</v>
      </c>
      <c r="AD15" s="45" t="s">
        <v>503</v>
      </c>
      <c r="AE15" s="45">
        <v>30</v>
      </c>
      <c r="AF15" s="45">
        <v>60</v>
      </c>
      <c r="AG15" s="45">
        <v>300</v>
      </c>
      <c r="AH15" s="45">
        <v>400</v>
      </c>
      <c r="AI15" s="45">
        <v>180</v>
      </c>
      <c r="AJ15" s="80" t="b">
        <v>0</v>
      </c>
      <c r="AK15" s="80" t="b">
        <v>0</v>
      </c>
      <c r="AL15" s="45" t="s">
        <v>522</v>
      </c>
      <c r="AM15" s="80" t="b">
        <v>0</v>
      </c>
      <c r="AN15" s="80" t="b">
        <v>0</v>
      </c>
      <c r="AO15" s="45">
        <v>150</v>
      </c>
      <c r="AP15" s="45">
        <v>1</v>
      </c>
      <c r="AQ15" s="45">
        <v>2</v>
      </c>
      <c r="AR15" s="45">
        <v>25</v>
      </c>
      <c r="AS15" s="45">
        <v>90</v>
      </c>
      <c r="AT15" s="45">
        <v>1</v>
      </c>
      <c r="AU15" s="80" t="b">
        <v>0</v>
      </c>
      <c r="AV15" s="80" t="b">
        <v>0</v>
      </c>
      <c r="AW15" s="45">
        <v>0</v>
      </c>
      <c r="AX15" s="80" t="b">
        <v>0</v>
      </c>
      <c r="AY15" s="80" t="b">
        <v>1</v>
      </c>
      <c r="AZ15" s="45">
        <v>100</v>
      </c>
      <c r="BA15" s="45">
        <v>50</v>
      </c>
      <c r="BB15" s="45">
        <v>1490</v>
      </c>
      <c r="BC15" s="45">
        <v>0</v>
      </c>
      <c r="BD15" s="45">
        <v>1</v>
      </c>
      <c r="BE15" s="45">
        <v>0</v>
      </c>
      <c r="BF15" s="45">
        <v>0</v>
      </c>
      <c r="BG15" s="45">
        <v>0</v>
      </c>
      <c r="BH15" s="45">
        <v>0</v>
      </c>
      <c r="BI15" s="45">
        <v>0</v>
      </c>
      <c r="BJ15" s="45">
        <v>0</v>
      </c>
      <c r="BK15" s="45">
        <v>0</v>
      </c>
      <c r="BL15" s="45">
        <v>0</v>
      </c>
      <c r="BM15" s="45">
        <v>0</v>
      </c>
      <c r="BN15" s="45">
        <v>0</v>
      </c>
      <c r="BO15" s="45">
        <v>0</v>
      </c>
      <c r="BP15" s="45" t="s">
        <v>503</v>
      </c>
      <c r="BQ15" s="45" t="s">
        <v>503</v>
      </c>
      <c r="BR15" s="45" t="s">
        <v>503</v>
      </c>
      <c r="BS15" s="45" t="s">
        <v>503</v>
      </c>
      <c r="BT15" s="45">
        <v>14</v>
      </c>
      <c r="BU15" s="45" t="b">
        <v>0</v>
      </c>
      <c r="BV15" s="45"/>
      <c r="BW15" s="2"/>
    </row>
    <row r="16" spans="1:75" ht="15.75" customHeight="1" x14ac:dyDescent="0.25">
      <c r="A16" s="45" t="s">
        <v>91</v>
      </c>
      <c r="B16" s="45" t="s">
        <v>546</v>
      </c>
      <c r="C16" s="45" t="s">
        <v>503</v>
      </c>
      <c r="D16" s="45" t="s">
        <v>503</v>
      </c>
      <c r="E16" s="45" t="s">
        <v>503</v>
      </c>
      <c r="F16" s="80" t="b">
        <v>1</v>
      </c>
      <c r="G16" s="45" t="s">
        <v>547</v>
      </c>
      <c r="H16" s="45" t="s">
        <v>546</v>
      </c>
      <c r="I16" s="45">
        <v>26</v>
      </c>
      <c r="J16" s="2"/>
      <c r="K16" s="45" t="s">
        <v>526</v>
      </c>
      <c r="L16" s="45">
        <v>2</v>
      </c>
      <c r="M16" s="45" t="s">
        <v>533</v>
      </c>
      <c r="N16" s="45" t="s">
        <v>506</v>
      </c>
      <c r="O16" s="45" t="s">
        <v>520</v>
      </c>
      <c r="P16" s="45" t="s">
        <v>508</v>
      </c>
      <c r="Q16" s="45" t="s">
        <v>509</v>
      </c>
      <c r="R16" s="80" t="b">
        <v>0</v>
      </c>
      <c r="S16" s="45">
        <v>80</v>
      </c>
      <c r="T16" s="45">
        <v>110</v>
      </c>
      <c r="U16" s="45">
        <v>90</v>
      </c>
      <c r="V16" s="45">
        <v>75</v>
      </c>
      <c r="W16" s="45">
        <v>100</v>
      </c>
      <c r="X16" s="45">
        <v>100</v>
      </c>
      <c r="Y16" s="45">
        <v>1</v>
      </c>
      <c r="Z16" s="45">
        <v>1</v>
      </c>
      <c r="AA16" s="45">
        <v>1</v>
      </c>
      <c r="AB16" s="45">
        <v>1920</v>
      </c>
      <c r="AC16" s="45" t="s">
        <v>510</v>
      </c>
      <c r="AD16" s="45" t="s">
        <v>503</v>
      </c>
      <c r="AE16" s="45">
        <v>90</v>
      </c>
      <c r="AF16" s="45">
        <v>180</v>
      </c>
      <c r="AG16" s="45">
        <v>800</v>
      </c>
      <c r="AH16" s="45">
        <v>1050</v>
      </c>
      <c r="AI16" s="45">
        <v>460</v>
      </c>
      <c r="AJ16" s="80" t="b">
        <v>0</v>
      </c>
      <c r="AK16" s="80" t="b">
        <v>0</v>
      </c>
      <c r="AL16" s="45" t="s">
        <v>522</v>
      </c>
      <c r="AM16" s="80" t="b">
        <v>0</v>
      </c>
      <c r="AN16" s="80" t="b">
        <v>0</v>
      </c>
      <c r="AO16" s="45">
        <v>225</v>
      </c>
      <c r="AP16" s="45">
        <v>1</v>
      </c>
      <c r="AQ16" s="45">
        <v>3</v>
      </c>
      <c r="AR16" s="45">
        <v>25</v>
      </c>
      <c r="AS16" s="45">
        <v>90</v>
      </c>
      <c r="AT16" s="45">
        <v>1</v>
      </c>
      <c r="AU16" s="80" t="b">
        <v>0</v>
      </c>
      <c r="AV16" s="80" t="b">
        <v>0</v>
      </c>
      <c r="AW16" s="45">
        <v>3</v>
      </c>
      <c r="AX16" s="80" t="b">
        <v>1</v>
      </c>
      <c r="AY16" s="80" t="b">
        <v>1</v>
      </c>
      <c r="AZ16" s="45">
        <v>70</v>
      </c>
      <c r="BA16" s="45">
        <v>50</v>
      </c>
      <c r="BB16" s="45">
        <v>1060</v>
      </c>
      <c r="BC16" s="45">
        <v>0</v>
      </c>
      <c r="BD16" s="45">
        <v>0</v>
      </c>
      <c r="BE16" s="45">
        <v>0</v>
      </c>
      <c r="BF16" s="45">
        <v>0</v>
      </c>
      <c r="BG16" s="45">
        <v>0</v>
      </c>
      <c r="BH16" s="45">
        <v>1</v>
      </c>
      <c r="BI16" s="45">
        <v>0</v>
      </c>
      <c r="BJ16" s="45">
        <v>0</v>
      </c>
      <c r="BK16" s="45">
        <v>0</v>
      </c>
      <c r="BL16" s="45">
        <v>0</v>
      </c>
      <c r="BM16" s="45">
        <v>0</v>
      </c>
      <c r="BN16" s="45">
        <v>0</v>
      </c>
      <c r="BO16" s="45">
        <v>0</v>
      </c>
      <c r="BP16" s="45" t="s">
        <v>503</v>
      </c>
      <c r="BQ16" s="45" t="s">
        <v>503</v>
      </c>
      <c r="BR16" s="45" t="s">
        <v>503</v>
      </c>
      <c r="BS16" s="45" t="s">
        <v>503</v>
      </c>
      <c r="BT16" s="45">
        <v>15</v>
      </c>
      <c r="BU16" s="45" t="b">
        <v>0</v>
      </c>
      <c r="BV16" s="45"/>
      <c r="BW16" s="2"/>
    </row>
    <row r="17" spans="1:75" ht="15.75" customHeight="1" x14ac:dyDescent="0.25">
      <c r="A17" s="45" t="s">
        <v>115</v>
      </c>
      <c r="B17" s="45" t="s">
        <v>548</v>
      </c>
      <c r="C17" s="45" t="s">
        <v>503</v>
      </c>
      <c r="D17" s="45" t="s">
        <v>503</v>
      </c>
      <c r="E17" s="45" t="s">
        <v>503</v>
      </c>
      <c r="F17" s="80" t="b">
        <v>1</v>
      </c>
      <c r="G17" s="45" t="s">
        <v>549</v>
      </c>
      <c r="H17" s="45" t="s">
        <v>548</v>
      </c>
      <c r="I17" s="45">
        <v>49</v>
      </c>
      <c r="J17" s="2"/>
      <c r="K17" s="45" t="s">
        <v>526</v>
      </c>
      <c r="L17" s="45">
        <v>5</v>
      </c>
      <c r="M17" s="45" t="s">
        <v>533</v>
      </c>
      <c r="N17" s="45" t="s">
        <v>506</v>
      </c>
      <c r="O17" s="45" t="s">
        <v>507</v>
      </c>
      <c r="P17" s="45" t="s">
        <v>508</v>
      </c>
      <c r="Q17" s="45" t="s">
        <v>509</v>
      </c>
      <c r="R17" s="80" t="b">
        <v>0</v>
      </c>
      <c r="S17" s="45">
        <v>90</v>
      </c>
      <c r="T17" s="45">
        <v>110</v>
      </c>
      <c r="U17" s="45">
        <v>95</v>
      </c>
      <c r="V17" s="45">
        <v>90</v>
      </c>
      <c r="W17" s="45">
        <v>100</v>
      </c>
      <c r="X17" s="45">
        <v>100</v>
      </c>
      <c r="Y17" s="45">
        <v>1</v>
      </c>
      <c r="Z17" s="45">
        <v>1</v>
      </c>
      <c r="AA17" s="45">
        <v>1</v>
      </c>
      <c r="AB17" s="45">
        <v>2010</v>
      </c>
      <c r="AC17" s="45" t="s">
        <v>510</v>
      </c>
      <c r="AD17" s="45" t="s">
        <v>503</v>
      </c>
      <c r="AE17" s="45">
        <v>66</v>
      </c>
      <c r="AF17" s="45">
        <v>100</v>
      </c>
      <c r="AG17" s="45">
        <v>550</v>
      </c>
      <c r="AH17" s="45">
        <v>720</v>
      </c>
      <c r="AI17" s="45">
        <v>250</v>
      </c>
      <c r="AJ17" s="80" t="b">
        <v>0</v>
      </c>
      <c r="AK17" s="80" t="b">
        <v>0</v>
      </c>
      <c r="AL17" s="45" t="s">
        <v>511</v>
      </c>
      <c r="AM17" s="80" t="b">
        <v>0</v>
      </c>
      <c r="AN17" s="80" t="b">
        <v>0</v>
      </c>
      <c r="AO17" s="45">
        <v>225</v>
      </c>
      <c r="AP17" s="45">
        <v>1</v>
      </c>
      <c r="AQ17" s="45">
        <v>3</v>
      </c>
      <c r="AR17" s="45">
        <v>25</v>
      </c>
      <c r="AS17" s="45">
        <v>90</v>
      </c>
      <c r="AT17" s="45">
        <v>1</v>
      </c>
      <c r="AU17" s="80" t="b">
        <v>0</v>
      </c>
      <c r="AV17" s="80" t="b">
        <v>0</v>
      </c>
      <c r="AW17" s="45">
        <v>3</v>
      </c>
      <c r="AX17" s="80" t="b">
        <v>1</v>
      </c>
      <c r="AY17" s="80" t="b">
        <v>1</v>
      </c>
      <c r="AZ17" s="45">
        <v>100</v>
      </c>
      <c r="BA17" s="45">
        <v>50</v>
      </c>
      <c r="BB17" s="45">
        <v>1040</v>
      </c>
      <c r="BC17" s="45">
        <v>0</v>
      </c>
      <c r="BD17" s="45">
        <v>0</v>
      </c>
      <c r="BE17" s="45">
        <v>0</v>
      </c>
      <c r="BF17" s="45">
        <v>0</v>
      </c>
      <c r="BG17" s="45">
        <v>1</v>
      </c>
      <c r="BH17" s="45">
        <v>0</v>
      </c>
      <c r="BI17" s="45">
        <v>2</v>
      </c>
      <c r="BJ17" s="45">
        <v>0</v>
      </c>
      <c r="BK17" s="45">
        <v>0</v>
      </c>
      <c r="BL17" s="45">
        <v>0</v>
      </c>
      <c r="BM17" s="45">
        <v>0</v>
      </c>
      <c r="BN17" s="45">
        <v>3</v>
      </c>
      <c r="BO17" s="45">
        <v>0</v>
      </c>
      <c r="BP17" s="45" t="s">
        <v>550</v>
      </c>
      <c r="BQ17" s="45" t="s">
        <v>503</v>
      </c>
      <c r="BR17" s="45" t="s">
        <v>503</v>
      </c>
      <c r="BS17" s="45" t="s">
        <v>503</v>
      </c>
      <c r="BT17" s="45">
        <v>16</v>
      </c>
      <c r="BU17" s="45" t="b">
        <v>0</v>
      </c>
      <c r="BV17" s="45"/>
      <c r="BW17" s="2"/>
    </row>
    <row r="18" spans="1:75" ht="15.75" customHeight="1" x14ac:dyDescent="0.25">
      <c r="A18" s="45" t="s">
        <v>74</v>
      </c>
      <c r="B18" s="45" t="s">
        <v>551</v>
      </c>
      <c r="C18" s="45" t="s">
        <v>503</v>
      </c>
      <c r="D18" s="45" t="s">
        <v>503</v>
      </c>
      <c r="E18" s="45" t="s">
        <v>503</v>
      </c>
      <c r="F18" s="80" t="b">
        <v>1</v>
      </c>
      <c r="G18" s="45" t="s">
        <v>243</v>
      </c>
      <c r="H18" s="45" t="s">
        <v>551</v>
      </c>
      <c r="I18" s="45">
        <v>12</v>
      </c>
      <c r="J18" s="2"/>
      <c r="K18" s="45" t="s">
        <v>519</v>
      </c>
      <c r="L18" s="45">
        <v>1</v>
      </c>
      <c r="M18" s="45" t="s">
        <v>542</v>
      </c>
      <c r="N18" s="45" t="s">
        <v>506</v>
      </c>
      <c r="O18" s="45" t="s">
        <v>520</v>
      </c>
      <c r="P18" s="45" t="s">
        <v>508</v>
      </c>
      <c r="Q18" s="45" t="s">
        <v>509</v>
      </c>
      <c r="R18" s="80" t="b">
        <v>0</v>
      </c>
      <c r="S18" s="45">
        <v>70</v>
      </c>
      <c r="T18" s="45">
        <v>70</v>
      </c>
      <c r="U18" s="45">
        <v>75</v>
      </c>
      <c r="V18" s="45">
        <v>70</v>
      </c>
      <c r="W18" s="45">
        <v>100</v>
      </c>
      <c r="X18" s="45">
        <v>100</v>
      </c>
      <c r="Y18" s="45">
        <v>1.3</v>
      </c>
      <c r="Z18" s="45">
        <v>1.2</v>
      </c>
      <c r="AA18" s="45">
        <v>1</v>
      </c>
      <c r="AB18" s="45">
        <v>1060</v>
      </c>
      <c r="AC18" s="45" t="s">
        <v>521</v>
      </c>
      <c r="AD18" s="45" t="s">
        <v>503</v>
      </c>
      <c r="AE18" s="45">
        <v>30</v>
      </c>
      <c r="AF18" s="45">
        <v>60</v>
      </c>
      <c r="AG18" s="45">
        <v>400</v>
      </c>
      <c r="AH18" s="45">
        <v>550</v>
      </c>
      <c r="AI18" s="45">
        <v>215</v>
      </c>
      <c r="AJ18" s="80" t="b">
        <v>0</v>
      </c>
      <c r="AK18" s="80" t="b">
        <v>0</v>
      </c>
      <c r="AL18" s="45" t="s">
        <v>522</v>
      </c>
      <c r="AM18" s="80" t="b">
        <v>0</v>
      </c>
      <c r="AN18" s="80" t="b">
        <v>0</v>
      </c>
      <c r="AO18" s="45">
        <v>150</v>
      </c>
      <c r="AP18" s="45">
        <v>1</v>
      </c>
      <c r="AQ18" s="45">
        <v>2</v>
      </c>
      <c r="AR18" s="45">
        <v>25</v>
      </c>
      <c r="AS18" s="45">
        <v>90</v>
      </c>
      <c r="AT18" s="45">
        <v>1</v>
      </c>
      <c r="AU18" s="80" t="b">
        <v>1</v>
      </c>
      <c r="AV18" s="80" t="b">
        <v>0</v>
      </c>
      <c r="AW18" s="45">
        <v>0</v>
      </c>
      <c r="AX18" s="80" t="b">
        <v>0</v>
      </c>
      <c r="AY18" s="80" t="b">
        <v>1</v>
      </c>
      <c r="AZ18" s="45">
        <v>100</v>
      </c>
      <c r="BA18" s="45">
        <v>50</v>
      </c>
      <c r="BB18" s="45">
        <v>1370</v>
      </c>
      <c r="BC18" s="45">
        <v>0</v>
      </c>
      <c r="BD18" s="45">
        <v>0</v>
      </c>
      <c r="BE18" s="45">
        <v>0</v>
      </c>
      <c r="BF18" s="45">
        <v>1</v>
      </c>
      <c r="BG18" s="45">
        <v>0</v>
      </c>
      <c r="BH18" s="45">
        <v>0</v>
      </c>
      <c r="BI18" s="45">
        <v>0</v>
      </c>
      <c r="BJ18" s="45">
        <v>0</v>
      </c>
      <c r="BK18" s="45">
        <v>0</v>
      </c>
      <c r="BL18" s="45">
        <v>0</v>
      </c>
      <c r="BM18" s="45">
        <v>0</v>
      </c>
      <c r="BN18" s="45">
        <v>0</v>
      </c>
      <c r="BO18" s="45">
        <v>0</v>
      </c>
      <c r="BP18" s="45" t="s">
        <v>503</v>
      </c>
      <c r="BQ18" s="45" t="s">
        <v>503</v>
      </c>
      <c r="BR18" s="45" t="s">
        <v>503</v>
      </c>
      <c r="BS18" s="45" t="s">
        <v>503</v>
      </c>
      <c r="BT18" s="45">
        <v>17</v>
      </c>
      <c r="BU18" s="45" t="b">
        <v>0</v>
      </c>
      <c r="BV18" s="45"/>
      <c r="BW18" s="2"/>
    </row>
    <row r="19" spans="1:75" ht="15.75" customHeight="1" x14ac:dyDescent="0.25">
      <c r="A19" s="45" t="s">
        <v>75</v>
      </c>
      <c r="B19" s="45" t="s">
        <v>244</v>
      </c>
      <c r="C19" s="45" t="s">
        <v>503</v>
      </c>
      <c r="D19" s="45" t="s">
        <v>503</v>
      </c>
      <c r="E19" s="45" t="s">
        <v>503</v>
      </c>
      <c r="F19" s="80" t="b">
        <v>1</v>
      </c>
      <c r="G19" s="45" t="s">
        <v>347</v>
      </c>
      <c r="H19" s="45" t="s">
        <v>244</v>
      </c>
      <c r="I19" s="45">
        <v>12</v>
      </c>
      <c r="J19" s="45" t="s">
        <v>517</v>
      </c>
      <c r="K19" s="45" t="s">
        <v>519</v>
      </c>
      <c r="L19" s="45">
        <v>2</v>
      </c>
      <c r="M19" s="45" t="s">
        <v>523</v>
      </c>
      <c r="N19" s="45" t="s">
        <v>506</v>
      </c>
      <c r="O19" s="45" t="s">
        <v>520</v>
      </c>
      <c r="P19" s="45" t="s">
        <v>508</v>
      </c>
      <c r="Q19" s="45" t="s">
        <v>509</v>
      </c>
      <c r="R19" s="80" t="b">
        <v>0</v>
      </c>
      <c r="S19" s="45">
        <v>70</v>
      </c>
      <c r="T19" s="45">
        <v>70</v>
      </c>
      <c r="U19" s="45">
        <v>75</v>
      </c>
      <c r="V19" s="45">
        <v>80</v>
      </c>
      <c r="W19" s="45">
        <v>100</v>
      </c>
      <c r="X19" s="45">
        <v>100</v>
      </c>
      <c r="Y19" s="45">
        <v>1</v>
      </c>
      <c r="Z19" s="45">
        <v>1</v>
      </c>
      <c r="AA19" s="45">
        <v>1</v>
      </c>
      <c r="AB19" s="45">
        <v>1070</v>
      </c>
      <c r="AC19" s="45" t="s">
        <v>521</v>
      </c>
      <c r="AD19" s="45" t="s">
        <v>503</v>
      </c>
      <c r="AE19" s="45">
        <v>30</v>
      </c>
      <c r="AF19" s="45">
        <v>60</v>
      </c>
      <c r="AG19" s="45">
        <v>400</v>
      </c>
      <c r="AH19" s="45">
        <v>550</v>
      </c>
      <c r="AI19" s="45">
        <v>215</v>
      </c>
      <c r="AJ19" s="80" t="b">
        <v>0</v>
      </c>
      <c r="AK19" s="80" t="b">
        <v>0</v>
      </c>
      <c r="AL19" s="45" t="s">
        <v>522</v>
      </c>
      <c r="AM19" s="80" t="b">
        <v>0</v>
      </c>
      <c r="AN19" s="80" t="b">
        <v>0</v>
      </c>
      <c r="AO19" s="45">
        <v>150</v>
      </c>
      <c r="AP19" s="45">
        <v>1</v>
      </c>
      <c r="AQ19" s="45">
        <v>2</v>
      </c>
      <c r="AR19" s="45">
        <v>25</v>
      </c>
      <c r="AS19" s="45">
        <v>90</v>
      </c>
      <c r="AT19" s="45">
        <v>1</v>
      </c>
      <c r="AU19" s="80" t="b">
        <v>1</v>
      </c>
      <c r="AV19" s="80" t="b">
        <v>0</v>
      </c>
      <c r="AW19" s="45">
        <v>0</v>
      </c>
      <c r="AX19" s="80" t="b">
        <v>0</v>
      </c>
      <c r="AY19" s="80" t="b">
        <v>1</v>
      </c>
      <c r="AZ19" s="45">
        <v>100</v>
      </c>
      <c r="BA19" s="45">
        <v>50</v>
      </c>
      <c r="BB19" s="45">
        <v>1360</v>
      </c>
      <c r="BC19" s="45">
        <v>0</v>
      </c>
      <c r="BD19" s="45">
        <v>0</v>
      </c>
      <c r="BE19" s="45">
        <v>0</v>
      </c>
      <c r="BF19" s="45">
        <v>0</v>
      </c>
      <c r="BG19" s="45">
        <v>0</v>
      </c>
      <c r="BH19" s="45">
        <v>0</v>
      </c>
      <c r="BI19" s="45">
        <v>0</v>
      </c>
      <c r="BJ19" s="45">
        <v>0</v>
      </c>
      <c r="BK19" s="45">
        <v>0</v>
      </c>
      <c r="BL19" s="45">
        <v>0</v>
      </c>
      <c r="BM19" s="45">
        <v>1</v>
      </c>
      <c r="BN19" s="45">
        <v>0</v>
      </c>
      <c r="BO19" s="45">
        <v>0</v>
      </c>
      <c r="BP19" s="45" t="s">
        <v>503</v>
      </c>
      <c r="BQ19" s="45" t="s">
        <v>503</v>
      </c>
      <c r="BR19" s="45" t="s">
        <v>503</v>
      </c>
      <c r="BS19" s="45" t="s">
        <v>503</v>
      </c>
      <c r="BT19" s="45">
        <v>18</v>
      </c>
      <c r="BU19" s="45" t="b">
        <v>1</v>
      </c>
      <c r="BV19" s="45"/>
      <c r="BW19" s="45" t="s">
        <v>517</v>
      </c>
    </row>
    <row r="20" spans="1:75" ht="15.75" customHeight="1" x14ac:dyDescent="0.25">
      <c r="A20" s="45" t="s">
        <v>32</v>
      </c>
      <c r="B20" s="45" t="s">
        <v>552</v>
      </c>
      <c r="C20" s="45" t="s">
        <v>503</v>
      </c>
      <c r="D20" s="45" t="s">
        <v>503</v>
      </c>
      <c r="E20" s="45" t="s">
        <v>503</v>
      </c>
      <c r="F20" s="80" t="b">
        <v>1</v>
      </c>
      <c r="G20" s="45" t="s">
        <v>553</v>
      </c>
      <c r="H20" s="45" t="s">
        <v>552</v>
      </c>
      <c r="I20" s="45">
        <v>56</v>
      </c>
      <c r="J20" s="2"/>
      <c r="K20" s="45" t="s">
        <v>504</v>
      </c>
      <c r="L20" s="45">
        <v>5</v>
      </c>
      <c r="M20" s="45" t="s">
        <v>542</v>
      </c>
      <c r="N20" s="45" t="s">
        <v>506</v>
      </c>
      <c r="O20" s="45" t="s">
        <v>520</v>
      </c>
      <c r="P20" s="45" t="s">
        <v>508</v>
      </c>
      <c r="Q20" s="45" t="s">
        <v>509</v>
      </c>
      <c r="R20" s="80" t="b">
        <v>0</v>
      </c>
      <c r="S20" s="45">
        <v>80</v>
      </c>
      <c r="T20" s="45">
        <v>110</v>
      </c>
      <c r="U20" s="45">
        <v>105</v>
      </c>
      <c r="V20" s="45">
        <v>105</v>
      </c>
      <c r="W20" s="45">
        <v>100</v>
      </c>
      <c r="X20" s="45">
        <v>100</v>
      </c>
      <c r="Y20" s="45">
        <v>1</v>
      </c>
      <c r="Z20" s="45">
        <v>0.9</v>
      </c>
      <c r="AA20" s="45">
        <v>1</v>
      </c>
      <c r="AB20" s="45">
        <v>4280</v>
      </c>
      <c r="AC20" s="45" t="s">
        <v>554</v>
      </c>
      <c r="AD20" s="45" t="s">
        <v>503</v>
      </c>
      <c r="AE20" s="45">
        <v>80</v>
      </c>
      <c r="AF20" s="45">
        <v>130</v>
      </c>
      <c r="AG20" s="45">
        <v>720</v>
      </c>
      <c r="AH20" s="45">
        <v>1100</v>
      </c>
      <c r="AI20" s="45">
        <v>425</v>
      </c>
      <c r="AJ20" s="80" t="b">
        <v>0</v>
      </c>
      <c r="AK20" s="80" t="b">
        <v>0</v>
      </c>
      <c r="AL20" s="45" t="s">
        <v>511</v>
      </c>
      <c r="AM20" s="80" t="b">
        <v>0</v>
      </c>
      <c r="AN20" s="80" t="b">
        <v>0</v>
      </c>
      <c r="AO20" s="45">
        <v>350</v>
      </c>
      <c r="AP20" s="45">
        <v>1</v>
      </c>
      <c r="AQ20" s="45">
        <v>5</v>
      </c>
      <c r="AR20" s="45">
        <v>25</v>
      </c>
      <c r="AS20" s="45">
        <v>90</v>
      </c>
      <c r="AT20" s="45">
        <v>1</v>
      </c>
      <c r="AU20" s="80" t="b">
        <v>0</v>
      </c>
      <c r="AV20" s="80" t="b">
        <v>0</v>
      </c>
      <c r="AW20" s="45">
        <v>5</v>
      </c>
      <c r="AX20" s="80" t="b">
        <v>0</v>
      </c>
      <c r="AY20" s="80" t="b">
        <v>1</v>
      </c>
      <c r="AZ20" s="45">
        <v>100</v>
      </c>
      <c r="BA20" s="45">
        <v>50</v>
      </c>
      <c r="BB20" s="45">
        <v>680</v>
      </c>
      <c r="BC20" s="45">
        <v>0</v>
      </c>
      <c r="BD20" s="45">
        <v>0</v>
      </c>
      <c r="BE20" s="45">
        <v>0</v>
      </c>
      <c r="BF20" s="45">
        <v>2</v>
      </c>
      <c r="BG20" s="45">
        <v>0</v>
      </c>
      <c r="BH20" s="45">
        <v>0</v>
      </c>
      <c r="BI20" s="45">
        <v>1</v>
      </c>
      <c r="BJ20" s="45">
        <v>0</v>
      </c>
      <c r="BK20" s="45">
        <v>0</v>
      </c>
      <c r="BL20" s="45">
        <v>0</v>
      </c>
      <c r="BM20" s="45">
        <v>0</v>
      </c>
      <c r="BN20" s="45">
        <v>0</v>
      </c>
      <c r="BO20" s="45">
        <v>0</v>
      </c>
      <c r="BP20" s="45" t="s">
        <v>503</v>
      </c>
      <c r="BQ20" s="45" t="s">
        <v>503</v>
      </c>
      <c r="BR20" s="45" t="s">
        <v>503</v>
      </c>
      <c r="BS20" s="45" t="s">
        <v>503</v>
      </c>
      <c r="BT20" s="45">
        <v>19</v>
      </c>
      <c r="BU20" s="45" t="b">
        <v>0</v>
      </c>
      <c r="BV20" s="45"/>
      <c r="BW20" s="2"/>
    </row>
    <row r="21" spans="1:75" ht="15.75" customHeight="1" x14ac:dyDescent="0.25">
      <c r="A21" s="45" t="s">
        <v>68</v>
      </c>
      <c r="B21" s="45" t="s">
        <v>555</v>
      </c>
      <c r="C21" s="45" t="s">
        <v>503</v>
      </c>
      <c r="D21" s="45" t="s">
        <v>503</v>
      </c>
      <c r="E21" s="45" t="s">
        <v>503</v>
      </c>
      <c r="F21" s="80" t="b">
        <v>1</v>
      </c>
      <c r="G21" s="45" t="s">
        <v>556</v>
      </c>
      <c r="H21" s="45" t="s">
        <v>555</v>
      </c>
      <c r="I21" s="45">
        <v>5</v>
      </c>
      <c r="J21" s="2"/>
      <c r="K21" s="45" t="s">
        <v>519</v>
      </c>
      <c r="L21" s="45">
        <v>1</v>
      </c>
      <c r="M21" s="45" t="s">
        <v>514</v>
      </c>
      <c r="N21" s="45" t="s">
        <v>506</v>
      </c>
      <c r="O21" s="45" t="s">
        <v>520</v>
      </c>
      <c r="P21" s="45" t="s">
        <v>508</v>
      </c>
      <c r="Q21" s="45" t="s">
        <v>509</v>
      </c>
      <c r="R21" s="80" t="b">
        <v>0</v>
      </c>
      <c r="S21" s="45">
        <v>65</v>
      </c>
      <c r="T21" s="45">
        <v>70</v>
      </c>
      <c r="U21" s="45">
        <v>75</v>
      </c>
      <c r="V21" s="45">
        <v>70</v>
      </c>
      <c r="W21" s="45">
        <v>100</v>
      </c>
      <c r="X21" s="45">
        <v>100</v>
      </c>
      <c r="Y21" s="45">
        <v>1.3</v>
      </c>
      <c r="Z21" s="45">
        <v>1.1000000000000001</v>
      </c>
      <c r="AA21" s="45">
        <v>1</v>
      </c>
      <c r="AB21" s="45">
        <v>1040</v>
      </c>
      <c r="AC21" s="45" t="s">
        <v>521</v>
      </c>
      <c r="AD21" s="45" t="s">
        <v>503</v>
      </c>
      <c r="AE21" s="45">
        <v>40</v>
      </c>
      <c r="AF21" s="45">
        <v>80</v>
      </c>
      <c r="AG21" s="45">
        <v>400</v>
      </c>
      <c r="AH21" s="45">
        <v>550</v>
      </c>
      <c r="AI21" s="45">
        <v>240</v>
      </c>
      <c r="AJ21" s="80" t="b">
        <v>0</v>
      </c>
      <c r="AK21" s="80" t="b">
        <v>0</v>
      </c>
      <c r="AL21" s="45" t="s">
        <v>522</v>
      </c>
      <c r="AM21" s="80" t="b">
        <v>0</v>
      </c>
      <c r="AN21" s="80" t="b">
        <v>0</v>
      </c>
      <c r="AO21" s="45">
        <v>150</v>
      </c>
      <c r="AP21" s="45">
        <v>1</v>
      </c>
      <c r="AQ21" s="45">
        <v>2</v>
      </c>
      <c r="AR21" s="45">
        <v>25</v>
      </c>
      <c r="AS21" s="45">
        <v>90</v>
      </c>
      <c r="AT21" s="45">
        <v>1</v>
      </c>
      <c r="AU21" s="80" t="b">
        <v>1</v>
      </c>
      <c r="AV21" s="80" t="b">
        <v>0</v>
      </c>
      <c r="AW21" s="45">
        <v>0</v>
      </c>
      <c r="AX21" s="80" t="b">
        <v>0</v>
      </c>
      <c r="AY21" s="80" t="b">
        <v>1</v>
      </c>
      <c r="AZ21" s="45">
        <v>100</v>
      </c>
      <c r="BA21" s="45">
        <v>50</v>
      </c>
      <c r="BB21" s="45">
        <v>1400</v>
      </c>
      <c r="BC21" s="45">
        <v>1</v>
      </c>
      <c r="BD21" s="45">
        <v>0</v>
      </c>
      <c r="BE21" s="45">
        <v>0</v>
      </c>
      <c r="BF21" s="45">
        <v>0</v>
      </c>
      <c r="BG21" s="45">
        <v>0</v>
      </c>
      <c r="BH21" s="45">
        <v>0</v>
      </c>
      <c r="BI21" s="45">
        <v>0</v>
      </c>
      <c r="BJ21" s="45">
        <v>0</v>
      </c>
      <c r="BK21" s="45">
        <v>0</v>
      </c>
      <c r="BL21" s="45">
        <v>0</v>
      </c>
      <c r="BM21" s="45">
        <v>0</v>
      </c>
      <c r="BN21" s="45">
        <v>0</v>
      </c>
      <c r="BO21" s="45">
        <v>0</v>
      </c>
      <c r="BP21" s="45" t="s">
        <v>503</v>
      </c>
      <c r="BQ21" s="45" t="s">
        <v>503</v>
      </c>
      <c r="BR21" s="45" t="s">
        <v>503</v>
      </c>
      <c r="BS21" s="45" t="s">
        <v>503</v>
      </c>
      <c r="BT21" s="45">
        <v>20</v>
      </c>
      <c r="BU21" s="45" t="b">
        <v>0</v>
      </c>
      <c r="BV21" s="45"/>
      <c r="BW21" s="2"/>
    </row>
    <row r="22" spans="1:75" ht="15.75" customHeight="1" x14ac:dyDescent="0.25">
      <c r="A22" s="45" t="s">
        <v>95</v>
      </c>
      <c r="B22" s="45" t="s">
        <v>557</v>
      </c>
      <c r="C22" s="45" t="s">
        <v>503</v>
      </c>
      <c r="D22" s="45" t="s">
        <v>503</v>
      </c>
      <c r="E22" s="45" t="s">
        <v>503</v>
      </c>
      <c r="F22" s="80" t="b">
        <v>1</v>
      </c>
      <c r="G22" s="45" t="s">
        <v>558</v>
      </c>
      <c r="H22" s="45" t="s">
        <v>557</v>
      </c>
      <c r="I22" s="45">
        <v>30</v>
      </c>
      <c r="J22" s="2"/>
      <c r="K22" s="45" t="s">
        <v>526</v>
      </c>
      <c r="L22" s="45">
        <v>1</v>
      </c>
      <c r="M22" s="45" t="s">
        <v>529</v>
      </c>
      <c r="N22" s="45" t="s">
        <v>506</v>
      </c>
      <c r="O22" s="45" t="s">
        <v>507</v>
      </c>
      <c r="P22" s="45" t="s">
        <v>508</v>
      </c>
      <c r="Q22" s="45" t="s">
        <v>509</v>
      </c>
      <c r="R22" s="80" t="b">
        <v>0</v>
      </c>
      <c r="S22" s="45">
        <v>80</v>
      </c>
      <c r="T22" s="45">
        <v>80</v>
      </c>
      <c r="U22" s="45">
        <v>80</v>
      </c>
      <c r="V22" s="45">
        <v>80</v>
      </c>
      <c r="W22" s="45">
        <v>100</v>
      </c>
      <c r="X22" s="45">
        <v>100</v>
      </c>
      <c r="Y22" s="45">
        <v>1</v>
      </c>
      <c r="Z22" s="45">
        <v>1</v>
      </c>
      <c r="AA22" s="45">
        <v>1</v>
      </c>
      <c r="AB22" s="45">
        <v>1140</v>
      </c>
      <c r="AC22" s="45" t="s">
        <v>521</v>
      </c>
      <c r="AD22" s="45" t="s">
        <v>503</v>
      </c>
      <c r="AE22" s="45">
        <v>50</v>
      </c>
      <c r="AF22" s="45">
        <v>100</v>
      </c>
      <c r="AG22" s="45">
        <v>400</v>
      </c>
      <c r="AH22" s="45">
        <v>550</v>
      </c>
      <c r="AI22" s="45">
        <v>250</v>
      </c>
      <c r="AJ22" s="80" t="b">
        <v>0</v>
      </c>
      <c r="AK22" s="80" t="b">
        <v>0</v>
      </c>
      <c r="AL22" s="45" t="s">
        <v>522</v>
      </c>
      <c r="AM22" s="80" t="b">
        <v>0</v>
      </c>
      <c r="AN22" s="80" t="b">
        <v>0</v>
      </c>
      <c r="AO22" s="45">
        <v>350</v>
      </c>
      <c r="AP22" s="45">
        <v>1</v>
      </c>
      <c r="AQ22" s="45">
        <v>5</v>
      </c>
      <c r="AR22" s="45">
        <v>25</v>
      </c>
      <c r="AS22" s="45">
        <v>90</v>
      </c>
      <c r="AT22" s="45">
        <v>1</v>
      </c>
      <c r="AU22" s="80" t="b">
        <v>0</v>
      </c>
      <c r="AV22" s="80" t="b">
        <v>0</v>
      </c>
      <c r="AW22" s="45">
        <v>0</v>
      </c>
      <c r="AX22" s="80" t="b">
        <v>0</v>
      </c>
      <c r="AY22" s="80" t="b">
        <v>1</v>
      </c>
      <c r="AZ22" s="45">
        <v>100</v>
      </c>
      <c r="BA22" s="45">
        <v>50</v>
      </c>
      <c r="BB22" s="45">
        <v>1320</v>
      </c>
      <c r="BC22" s="45">
        <v>0</v>
      </c>
      <c r="BD22" s="45">
        <v>0</v>
      </c>
      <c r="BE22" s="45">
        <v>1</v>
      </c>
      <c r="BF22" s="45">
        <v>0</v>
      </c>
      <c r="BG22" s="45">
        <v>1</v>
      </c>
      <c r="BH22" s="45">
        <v>1</v>
      </c>
      <c r="BI22" s="45">
        <v>0</v>
      </c>
      <c r="BJ22" s="45">
        <v>0</v>
      </c>
      <c r="BK22" s="45">
        <v>0</v>
      </c>
      <c r="BL22" s="45">
        <v>2</v>
      </c>
      <c r="BM22" s="45">
        <v>0</v>
      </c>
      <c r="BN22" s="45">
        <v>1</v>
      </c>
      <c r="BO22" s="45">
        <v>0</v>
      </c>
      <c r="BP22" s="45" t="s">
        <v>503</v>
      </c>
      <c r="BQ22" s="45" t="s">
        <v>503</v>
      </c>
      <c r="BR22" s="45" t="s">
        <v>503</v>
      </c>
      <c r="BS22" s="45" t="s">
        <v>503</v>
      </c>
      <c r="BT22" s="45">
        <v>21</v>
      </c>
      <c r="BU22" s="45" t="b">
        <v>0</v>
      </c>
      <c r="BV22" s="45"/>
      <c r="BW22" s="2"/>
    </row>
    <row r="23" spans="1:75" ht="15.75" customHeight="1" x14ac:dyDescent="0.25">
      <c r="A23" s="45" t="s">
        <v>122</v>
      </c>
      <c r="B23" s="45" t="s">
        <v>559</v>
      </c>
      <c r="C23" s="45" t="s">
        <v>503</v>
      </c>
      <c r="D23" s="45" t="s">
        <v>503</v>
      </c>
      <c r="E23" s="45" t="s">
        <v>503</v>
      </c>
      <c r="F23" s="80" t="b">
        <v>1</v>
      </c>
      <c r="G23" s="45" t="s">
        <v>560</v>
      </c>
      <c r="H23" s="45" t="s">
        <v>559</v>
      </c>
      <c r="I23" s="45">
        <v>63</v>
      </c>
      <c r="J23" s="2"/>
      <c r="K23" s="45" t="s">
        <v>504</v>
      </c>
      <c r="L23" s="45">
        <v>6</v>
      </c>
      <c r="M23" s="45" t="s">
        <v>533</v>
      </c>
      <c r="N23" s="45" t="s">
        <v>506</v>
      </c>
      <c r="O23" s="45" t="s">
        <v>507</v>
      </c>
      <c r="P23" s="45" t="s">
        <v>508</v>
      </c>
      <c r="Q23" s="45" t="s">
        <v>509</v>
      </c>
      <c r="R23" s="80" t="b">
        <v>0</v>
      </c>
      <c r="S23" s="45">
        <v>90</v>
      </c>
      <c r="T23" s="45">
        <v>80</v>
      </c>
      <c r="U23" s="45">
        <v>100</v>
      </c>
      <c r="V23" s="45">
        <v>90</v>
      </c>
      <c r="W23" s="45">
        <v>100</v>
      </c>
      <c r="X23" s="45">
        <v>100</v>
      </c>
      <c r="Y23" s="45">
        <v>1</v>
      </c>
      <c r="Z23" s="45">
        <v>1</v>
      </c>
      <c r="AA23" s="45">
        <v>1</v>
      </c>
      <c r="AB23" s="45">
        <v>1760</v>
      </c>
      <c r="AC23" s="45" t="s">
        <v>554</v>
      </c>
      <c r="AD23" s="45" t="s">
        <v>503</v>
      </c>
      <c r="AE23" s="45">
        <v>80</v>
      </c>
      <c r="AF23" s="45">
        <v>130</v>
      </c>
      <c r="AG23" s="45">
        <v>500</v>
      </c>
      <c r="AH23" s="45">
        <v>650</v>
      </c>
      <c r="AI23" s="45">
        <v>315</v>
      </c>
      <c r="AJ23" s="80" t="b">
        <v>0</v>
      </c>
      <c r="AK23" s="80" t="b">
        <v>0</v>
      </c>
      <c r="AL23" s="45" t="s">
        <v>511</v>
      </c>
      <c r="AM23" s="80" t="b">
        <v>0</v>
      </c>
      <c r="AN23" s="80" t="b">
        <v>0</v>
      </c>
      <c r="AO23" s="45">
        <v>150</v>
      </c>
      <c r="AP23" s="45">
        <v>1</v>
      </c>
      <c r="AQ23" s="45">
        <v>2</v>
      </c>
      <c r="AR23" s="45">
        <v>25</v>
      </c>
      <c r="AS23" s="45">
        <v>90</v>
      </c>
      <c r="AT23" s="45">
        <v>1</v>
      </c>
      <c r="AU23" s="80" t="b">
        <v>0</v>
      </c>
      <c r="AV23" s="80" t="b">
        <v>0</v>
      </c>
      <c r="AW23" s="45">
        <v>3</v>
      </c>
      <c r="AX23" s="80" t="b">
        <v>0</v>
      </c>
      <c r="AY23" s="80" t="b">
        <v>1</v>
      </c>
      <c r="AZ23" s="45">
        <v>100</v>
      </c>
      <c r="BA23" s="45">
        <v>50</v>
      </c>
      <c r="BB23" s="45">
        <v>1110</v>
      </c>
      <c r="BC23" s="45">
        <v>0</v>
      </c>
      <c r="BD23" s="45">
        <v>0</v>
      </c>
      <c r="BE23" s="45">
        <v>0</v>
      </c>
      <c r="BF23" s="45">
        <v>0</v>
      </c>
      <c r="BG23" s="45">
        <v>3</v>
      </c>
      <c r="BH23" s="45">
        <v>1</v>
      </c>
      <c r="BI23" s="45">
        <v>0</v>
      </c>
      <c r="BJ23" s="45">
        <v>0</v>
      </c>
      <c r="BK23" s="45">
        <v>0</v>
      </c>
      <c r="BL23" s="45">
        <v>0</v>
      </c>
      <c r="BM23" s="45">
        <v>0</v>
      </c>
      <c r="BN23" s="45">
        <v>1</v>
      </c>
      <c r="BO23" s="45">
        <v>0</v>
      </c>
      <c r="BP23" s="45" t="s">
        <v>503</v>
      </c>
      <c r="BQ23" s="45" t="s">
        <v>503</v>
      </c>
      <c r="BR23" s="45" t="s">
        <v>503</v>
      </c>
      <c r="BS23" s="45" t="s">
        <v>503</v>
      </c>
      <c r="BT23" s="45">
        <v>22</v>
      </c>
      <c r="BU23" s="45" t="b">
        <v>0</v>
      </c>
      <c r="BV23" s="45"/>
      <c r="BW23" s="2"/>
    </row>
    <row r="24" spans="1:75" ht="15.75" customHeight="1" x14ac:dyDescent="0.25">
      <c r="A24" s="45" t="s">
        <v>73</v>
      </c>
      <c r="B24" s="45" t="s">
        <v>561</v>
      </c>
      <c r="C24" s="45" t="s">
        <v>503</v>
      </c>
      <c r="D24" s="45" t="s">
        <v>503</v>
      </c>
      <c r="E24" s="45" t="s">
        <v>503</v>
      </c>
      <c r="F24" s="80" t="b">
        <v>1</v>
      </c>
      <c r="G24" s="45" t="s">
        <v>212</v>
      </c>
      <c r="H24" s="45" t="s">
        <v>561</v>
      </c>
      <c r="I24" s="45">
        <v>10</v>
      </c>
      <c r="J24" s="2"/>
      <c r="K24" s="45" t="s">
        <v>519</v>
      </c>
      <c r="L24" s="45">
        <v>1</v>
      </c>
      <c r="M24" s="45" t="s">
        <v>545</v>
      </c>
      <c r="N24" s="45" t="s">
        <v>523</v>
      </c>
      <c r="O24" s="45" t="s">
        <v>507</v>
      </c>
      <c r="P24" s="45" t="s">
        <v>508</v>
      </c>
      <c r="Q24" s="45" t="s">
        <v>509</v>
      </c>
      <c r="R24" s="80" t="b">
        <v>0</v>
      </c>
      <c r="S24" s="45">
        <v>70</v>
      </c>
      <c r="T24" s="45">
        <v>70</v>
      </c>
      <c r="U24" s="45">
        <v>75</v>
      </c>
      <c r="V24" s="45">
        <v>70</v>
      </c>
      <c r="W24" s="45">
        <v>100</v>
      </c>
      <c r="X24" s="45">
        <v>100</v>
      </c>
      <c r="Y24" s="45">
        <v>1</v>
      </c>
      <c r="Z24" s="45">
        <v>0.9</v>
      </c>
      <c r="AA24" s="45">
        <v>1</v>
      </c>
      <c r="AB24" s="45">
        <v>1080</v>
      </c>
      <c r="AC24" s="45" t="s">
        <v>521</v>
      </c>
      <c r="AD24" s="45" t="s">
        <v>503</v>
      </c>
      <c r="AE24" s="45">
        <v>30</v>
      </c>
      <c r="AF24" s="45">
        <v>60</v>
      </c>
      <c r="AG24" s="45">
        <v>500</v>
      </c>
      <c r="AH24" s="45">
        <v>650</v>
      </c>
      <c r="AI24" s="45">
        <v>265</v>
      </c>
      <c r="AJ24" s="80" t="b">
        <v>0</v>
      </c>
      <c r="AK24" s="80" t="b">
        <v>0</v>
      </c>
      <c r="AL24" s="45" t="s">
        <v>522</v>
      </c>
      <c r="AM24" s="80" t="b">
        <v>0</v>
      </c>
      <c r="AN24" s="80" t="b">
        <v>0</v>
      </c>
      <c r="AO24" s="45">
        <v>150</v>
      </c>
      <c r="AP24" s="45">
        <v>1</v>
      </c>
      <c r="AQ24" s="45">
        <v>2</v>
      </c>
      <c r="AR24" s="45">
        <v>25</v>
      </c>
      <c r="AS24" s="45">
        <v>90</v>
      </c>
      <c r="AT24" s="45">
        <v>1</v>
      </c>
      <c r="AU24" s="80" t="b">
        <v>1</v>
      </c>
      <c r="AV24" s="80" t="b">
        <v>0</v>
      </c>
      <c r="AW24" s="45">
        <v>0</v>
      </c>
      <c r="AX24" s="80" t="b">
        <v>0</v>
      </c>
      <c r="AY24" s="80" t="b">
        <v>1</v>
      </c>
      <c r="AZ24" s="45">
        <v>100</v>
      </c>
      <c r="BA24" s="45">
        <v>50</v>
      </c>
      <c r="BB24" s="45">
        <v>1350</v>
      </c>
      <c r="BC24" s="45">
        <v>0</v>
      </c>
      <c r="BD24" s="45">
        <v>1</v>
      </c>
      <c r="BE24" s="45">
        <v>0</v>
      </c>
      <c r="BF24" s="45">
        <v>0</v>
      </c>
      <c r="BG24" s="45">
        <v>1</v>
      </c>
      <c r="BH24" s="45">
        <v>0</v>
      </c>
      <c r="BI24" s="45">
        <v>0</v>
      </c>
      <c r="BJ24" s="45">
        <v>0</v>
      </c>
      <c r="BK24" s="45">
        <v>0</v>
      </c>
      <c r="BL24" s="45">
        <v>0</v>
      </c>
      <c r="BM24" s="45">
        <v>1</v>
      </c>
      <c r="BN24" s="45">
        <v>1</v>
      </c>
      <c r="BO24" s="45">
        <v>0</v>
      </c>
      <c r="BP24" s="45" t="s">
        <v>503</v>
      </c>
      <c r="BQ24" s="45" t="s">
        <v>503</v>
      </c>
      <c r="BR24" s="45" t="s">
        <v>503</v>
      </c>
      <c r="BS24" s="45" t="s">
        <v>503</v>
      </c>
      <c r="BT24" s="45">
        <v>23</v>
      </c>
      <c r="BU24" s="45" t="b">
        <v>0</v>
      </c>
      <c r="BV24" s="45"/>
      <c r="BW24" s="2"/>
    </row>
    <row r="25" spans="1:75" ht="15.75" customHeight="1" x14ac:dyDescent="0.25">
      <c r="A25" s="45" t="s">
        <v>121</v>
      </c>
      <c r="B25" s="45" t="s">
        <v>562</v>
      </c>
      <c r="C25" s="45" t="s">
        <v>503</v>
      </c>
      <c r="D25" s="45" t="s">
        <v>503</v>
      </c>
      <c r="E25" s="45" t="s">
        <v>503</v>
      </c>
      <c r="F25" s="80" t="b">
        <v>1</v>
      </c>
      <c r="G25" s="45" t="s">
        <v>563</v>
      </c>
      <c r="H25" s="45" t="s">
        <v>562</v>
      </c>
      <c r="I25" s="45">
        <v>62</v>
      </c>
      <c r="J25" s="2"/>
      <c r="K25" s="45" t="s">
        <v>519</v>
      </c>
      <c r="L25" s="45">
        <v>2</v>
      </c>
      <c r="M25" s="45" t="s">
        <v>542</v>
      </c>
      <c r="N25" s="45" t="s">
        <v>506</v>
      </c>
      <c r="O25" s="45" t="s">
        <v>507</v>
      </c>
      <c r="P25" s="45" t="s">
        <v>508</v>
      </c>
      <c r="Q25" s="45" t="s">
        <v>509</v>
      </c>
      <c r="R25" s="80" t="b">
        <v>0</v>
      </c>
      <c r="S25" s="45">
        <v>70</v>
      </c>
      <c r="T25" s="45">
        <v>110</v>
      </c>
      <c r="U25" s="45">
        <v>80</v>
      </c>
      <c r="V25" s="45">
        <v>70</v>
      </c>
      <c r="W25" s="45">
        <v>100</v>
      </c>
      <c r="X25" s="45">
        <v>100</v>
      </c>
      <c r="Y25" s="45">
        <v>1</v>
      </c>
      <c r="Z25" s="45">
        <v>1</v>
      </c>
      <c r="AA25" s="45">
        <v>1</v>
      </c>
      <c r="AB25" s="45">
        <v>1390</v>
      </c>
      <c r="AC25" s="45" t="s">
        <v>521</v>
      </c>
      <c r="AD25" s="45" t="s">
        <v>503</v>
      </c>
      <c r="AE25" s="45">
        <v>120</v>
      </c>
      <c r="AF25" s="45">
        <v>200</v>
      </c>
      <c r="AG25" s="45">
        <v>400</v>
      </c>
      <c r="AH25" s="45">
        <v>550</v>
      </c>
      <c r="AI25" s="45">
        <v>300</v>
      </c>
      <c r="AJ25" s="80" t="b">
        <v>0</v>
      </c>
      <c r="AK25" s="80" t="b">
        <v>0</v>
      </c>
      <c r="AL25" s="45" t="s">
        <v>522</v>
      </c>
      <c r="AM25" s="80" t="b">
        <v>0</v>
      </c>
      <c r="AN25" s="80" t="b">
        <v>0</v>
      </c>
      <c r="AO25" s="45">
        <v>150</v>
      </c>
      <c r="AP25" s="45">
        <v>1</v>
      </c>
      <c r="AQ25" s="45">
        <v>2</v>
      </c>
      <c r="AR25" s="45">
        <v>25</v>
      </c>
      <c r="AS25" s="45">
        <v>90</v>
      </c>
      <c r="AT25" s="45">
        <v>1</v>
      </c>
      <c r="AU25" s="80" t="b">
        <v>0</v>
      </c>
      <c r="AV25" s="80" t="b">
        <v>0</v>
      </c>
      <c r="AW25" s="45">
        <v>0</v>
      </c>
      <c r="AX25" s="80" t="b">
        <v>0</v>
      </c>
      <c r="AY25" s="80" t="b">
        <v>1</v>
      </c>
      <c r="AZ25" s="45">
        <v>100</v>
      </c>
      <c r="BA25" s="45">
        <v>20</v>
      </c>
      <c r="BB25" s="45">
        <v>1210</v>
      </c>
      <c r="BC25" s="45">
        <v>0</v>
      </c>
      <c r="BD25" s="45">
        <v>0</v>
      </c>
      <c r="BE25" s="45">
        <v>0</v>
      </c>
      <c r="BF25" s="45">
        <v>1</v>
      </c>
      <c r="BG25" s="45">
        <v>1</v>
      </c>
      <c r="BH25" s="45">
        <v>0</v>
      </c>
      <c r="BI25" s="45">
        <v>0</v>
      </c>
      <c r="BJ25" s="45">
        <v>0</v>
      </c>
      <c r="BK25" s="45">
        <v>0</v>
      </c>
      <c r="BL25" s="45">
        <v>0</v>
      </c>
      <c r="BM25" s="45">
        <v>0</v>
      </c>
      <c r="BN25" s="45">
        <v>1</v>
      </c>
      <c r="BO25" s="45">
        <v>0</v>
      </c>
      <c r="BP25" s="45" t="s">
        <v>503</v>
      </c>
      <c r="BQ25" s="45" t="s">
        <v>503</v>
      </c>
      <c r="BR25" s="45" t="s">
        <v>503</v>
      </c>
      <c r="BS25" s="45" t="s">
        <v>503</v>
      </c>
      <c r="BT25" s="45">
        <v>24</v>
      </c>
      <c r="BU25" s="45" t="b">
        <v>0</v>
      </c>
      <c r="BV25" s="45"/>
      <c r="BW25" s="2"/>
    </row>
    <row r="26" spans="1:75" ht="15.75" customHeight="1" x14ac:dyDescent="0.25">
      <c r="A26" s="45" t="s">
        <v>96</v>
      </c>
      <c r="B26" s="45" t="s">
        <v>564</v>
      </c>
      <c r="C26" s="45" t="s">
        <v>503</v>
      </c>
      <c r="D26" s="45" t="s">
        <v>503</v>
      </c>
      <c r="E26" s="45" t="s">
        <v>503</v>
      </c>
      <c r="F26" s="80" t="b">
        <v>1</v>
      </c>
      <c r="G26" s="45" t="s">
        <v>277</v>
      </c>
      <c r="H26" s="45" t="s">
        <v>564</v>
      </c>
      <c r="I26" s="45">
        <v>31</v>
      </c>
      <c r="J26" s="2"/>
      <c r="K26" s="45" t="s">
        <v>526</v>
      </c>
      <c r="L26" s="45">
        <v>2</v>
      </c>
      <c r="M26" s="45" t="s">
        <v>545</v>
      </c>
      <c r="N26" s="45" t="s">
        <v>506</v>
      </c>
      <c r="O26" s="45" t="s">
        <v>507</v>
      </c>
      <c r="P26" s="45" t="s">
        <v>508</v>
      </c>
      <c r="Q26" s="45" t="s">
        <v>509</v>
      </c>
      <c r="R26" s="80" t="b">
        <v>0</v>
      </c>
      <c r="S26" s="45">
        <v>90</v>
      </c>
      <c r="T26" s="45">
        <v>90</v>
      </c>
      <c r="U26" s="45">
        <v>90</v>
      </c>
      <c r="V26" s="45">
        <v>75</v>
      </c>
      <c r="W26" s="45">
        <v>100</v>
      </c>
      <c r="X26" s="45">
        <v>100</v>
      </c>
      <c r="Y26" s="45">
        <v>1</v>
      </c>
      <c r="Z26" s="45">
        <v>1</v>
      </c>
      <c r="AA26" s="45">
        <v>1</v>
      </c>
      <c r="AB26" s="45">
        <v>1840</v>
      </c>
      <c r="AC26" s="45" t="s">
        <v>510</v>
      </c>
      <c r="AD26" s="45" t="s">
        <v>503</v>
      </c>
      <c r="AE26" s="45">
        <v>50</v>
      </c>
      <c r="AF26" s="45">
        <v>80</v>
      </c>
      <c r="AG26" s="45">
        <v>400</v>
      </c>
      <c r="AH26" s="45">
        <v>500</v>
      </c>
      <c r="AI26" s="45">
        <v>120</v>
      </c>
      <c r="AJ26" s="80" t="b">
        <v>0</v>
      </c>
      <c r="AK26" s="80" t="b">
        <v>0</v>
      </c>
      <c r="AL26" s="45" t="s">
        <v>522</v>
      </c>
      <c r="AM26" s="80" t="b">
        <v>0</v>
      </c>
      <c r="AN26" s="80" t="b">
        <v>0</v>
      </c>
      <c r="AO26" s="45">
        <v>225</v>
      </c>
      <c r="AP26" s="45">
        <v>1</v>
      </c>
      <c r="AQ26" s="45">
        <v>3</v>
      </c>
      <c r="AR26" s="45">
        <v>25</v>
      </c>
      <c r="AS26" s="45">
        <v>90</v>
      </c>
      <c r="AT26" s="45">
        <v>1</v>
      </c>
      <c r="AU26" s="80" t="b">
        <v>0</v>
      </c>
      <c r="AV26" s="80" t="b">
        <v>0</v>
      </c>
      <c r="AW26" s="45">
        <v>3</v>
      </c>
      <c r="AX26" s="80" t="b">
        <v>1</v>
      </c>
      <c r="AY26" s="80" t="b">
        <v>1</v>
      </c>
      <c r="AZ26" s="45">
        <v>100</v>
      </c>
      <c r="BA26" s="45">
        <v>50</v>
      </c>
      <c r="BB26" s="45">
        <v>1090</v>
      </c>
      <c r="BC26" s="45">
        <v>0</v>
      </c>
      <c r="BD26" s="45">
        <v>2</v>
      </c>
      <c r="BE26" s="45">
        <v>0</v>
      </c>
      <c r="BF26" s="45">
        <v>0</v>
      </c>
      <c r="BG26" s="45">
        <v>1</v>
      </c>
      <c r="BH26" s="45">
        <v>0</v>
      </c>
      <c r="BI26" s="45">
        <v>0</v>
      </c>
      <c r="BJ26" s="45">
        <v>0</v>
      </c>
      <c r="BK26" s="45">
        <v>0</v>
      </c>
      <c r="BL26" s="45">
        <v>0</v>
      </c>
      <c r="BM26" s="45">
        <v>0</v>
      </c>
      <c r="BN26" s="45">
        <v>1</v>
      </c>
      <c r="BO26" s="45">
        <v>0</v>
      </c>
      <c r="BP26" s="45" t="s">
        <v>503</v>
      </c>
      <c r="BQ26" s="45" t="s">
        <v>503</v>
      </c>
      <c r="BR26" s="45" t="s">
        <v>503</v>
      </c>
      <c r="BS26" s="45" t="s">
        <v>503</v>
      </c>
      <c r="BT26" s="45">
        <v>25</v>
      </c>
      <c r="BU26" s="45" t="b">
        <v>0</v>
      </c>
      <c r="BV26" s="45"/>
      <c r="BW26" s="2"/>
    </row>
    <row r="27" spans="1:75" ht="15.75" customHeight="1" x14ac:dyDescent="0.25">
      <c r="A27" s="45" t="s">
        <v>97</v>
      </c>
      <c r="B27" s="45" t="s">
        <v>279</v>
      </c>
      <c r="C27" s="45" t="s">
        <v>503</v>
      </c>
      <c r="D27" s="45" t="s">
        <v>503</v>
      </c>
      <c r="E27" s="45" t="s">
        <v>503</v>
      </c>
      <c r="F27" s="80" t="b">
        <v>1</v>
      </c>
      <c r="G27" s="45" t="s">
        <v>365</v>
      </c>
      <c r="H27" s="45" t="s">
        <v>279</v>
      </c>
      <c r="I27" s="45">
        <v>31</v>
      </c>
      <c r="J27" s="45" t="s">
        <v>517</v>
      </c>
      <c r="K27" s="45" t="s">
        <v>526</v>
      </c>
      <c r="L27" s="45">
        <v>3</v>
      </c>
      <c r="M27" s="45" t="s">
        <v>514</v>
      </c>
      <c r="N27" s="45" t="s">
        <v>506</v>
      </c>
      <c r="O27" s="45" t="s">
        <v>507</v>
      </c>
      <c r="P27" s="45" t="s">
        <v>508</v>
      </c>
      <c r="Q27" s="45" t="s">
        <v>509</v>
      </c>
      <c r="R27" s="80" t="b">
        <v>0</v>
      </c>
      <c r="S27" s="45">
        <v>90</v>
      </c>
      <c r="T27" s="45">
        <v>90</v>
      </c>
      <c r="U27" s="45">
        <v>90</v>
      </c>
      <c r="V27" s="45">
        <v>75</v>
      </c>
      <c r="W27" s="45">
        <v>100</v>
      </c>
      <c r="X27" s="45">
        <v>100</v>
      </c>
      <c r="Y27" s="45">
        <v>1</v>
      </c>
      <c r="Z27" s="45">
        <v>1</v>
      </c>
      <c r="AA27" s="45">
        <v>1</v>
      </c>
      <c r="AB27" s="45">
        <v>1800</v>
      </c>
      <c r="AC27" s="45" t="s">
        <v>510</v>
      </c>
      <c r="AD27" s="45" t="s">
        <v>503</v>
      </c>
      <c r="AE27" s="45">
        <v>50</v>
      </c>
      <c r="AF27" s="45">
        <v>80</v>
      </c>
      <c r="AG27" s="45">
        <v>400</v>
      </c>
      <c r="AH27" s="45">
        <v>500</v>
      </c>
      <c r="AI27" s="45">
        <v>120</v>
      </c>
      <c r="AJ27" s="80" t="b">
        <v>0</v>
      </c>
      <c r="AK27" s="80" t="b">
        <v>0</v>
      </c>
      <c r="AL27" s="45" t="s">
        <v>522</v>
      </c>
      <c r="AM27" s="80" t="b">
        <v>0</v>
      </c>
      <c r="AN27" s="80" t="b">
        <v>0</v>
      </c>
      <c r="AO27" s="45">
        <v>225</v>
      </c>
      <c r="AP27" s="45">
        <v>1</v>
      </c>
      <c r="AQ27" s="45">
        <v>3</v>
      </c>
      <c r="AR27" s="45">
        <v>25</v>
      </c>
      <c r="AS27" s="45">
        <v>90</v>
      </c>
      <c r="AT27" s="45">
        <v>1</v>
      </c>
      <c r="AU27" s="80" t="b">
        <v>0</v>
      </c>
      <c r="AV27" s="80" t="b">
        <v>0</v>
      </c>
      <c r="AW27" s="45">
        <v>3</v>
      </c>
      <c r="AX27" s="80" t="b">
        <v>1</v>
      </c>
      <c r="AY27" s="80" t="b">
        <v>1</v>
      </c>
      <c r="AZ27" s="45">
        <v>100</v>
      </c>
      <c r="BA27" s="45">
        <v>50</v>
      </c>
      <c r="BB27" s="45">
        <v>1100</v>
      </c>
      <c r="BC27" s="45">
        <v>2</v>
      </c>
      <c r="BD27" s="45">
        <v>0</v>
      </c>
      <c r="BE27" s="45">
        <v>0</v>
      </c>
      <c r="BF27" s="45">
        <v>0</v>
      </c>
      <c r="BG27" s="45">
        <v>1</v>
      </c>
      <c r="BH27" s="45">
        <v>0</v>
      </c>
      <c r="BI27" s="45">
        <v>0</v>
      </c>
      <c r="BJ27" s="45">
        <v>0</v>
      </c>
      <c r="BK27" s="45">
        <v>0</v>
      </c>
      <c r="BL27" s="45">
        <v>0</v>
      </c>
      <c r="BM27" s="45">
        <v>0</v>
      </c>
      <c r="BN27" s="45">
        <v>1</v>
      </c>
      <c r="BO27" s="45">
        <v>0</v>
      </c>
      <c r="BP27" s="45" t="s">
        <v>503</v>
      </c>
      <c r="BQ27" s="45" t="s">
        <v>503</v>
      </c>
      <c r="BR27" s="45" t="s">
        <v>503</v>
      </c>
      <c r="BS27" s="45" t="s">
        <v>503</v>
      </c>
      <c r="BT27" s="45">
        <v>26</v>
      </c>
      <c r="BU27" s="45" t="b">
        <v>1</v>
      </c>
      <c r="BV27" s="45"/>
      <c r="BW27" s="45" t="s">
        <v>517</v>
      </c>
    </row>
    <row r="28" spans="1:75" ht="15.75" customHeight="1" x14ac:dyDescent="0.25">
      <c r="A28" s="45" t="s">
        <v>139</v>
      </c>
      <c r="B28" s="45" t="s">
        <v>565</v>
      </c>
      <c r="C28" s="45" t="s">
        <v>503</v>
      </c>
      <c r="D28" s="45" t="s">
        <v>503</v>
      </c>
      <c r="E28" s="45" t="s">
        <v>503</v>
      </c>
      <c r="F28" s="80" t="b">
        <v>1</v>
      </c>
      <c r="G28" s="45" t="s">
        <v>566</v>
      </c>
      <c r="H28" s="45" t="s">
        <v>565</v>
      </c>
      <c r="I28" s="45">
        <v>1</v>
      </c>
      <c r="J28" s="2"/>
      <c r="K28" s="45" t="s">
        <v>519</v>
      </c>
      <c r="L28" s="45">
        <v>1</v>
      </c>
      <c r="M28" s="45" t="s">
        <v>533</v>
      </c>
      <c r="N28" s="45" t="s">
        <v>506</v>
      </c>
      <c r="O28" s="45" t="s">
        <v>507</v>
      </c>
      <c r="P28" s="45" t="s">
        <v>508</v>
      </c>
      <c r="Q28" s="45" t="s">
        <v>509</v>
      </c>
      <c r="R28" s="80" t="b">
        <v>0</v>
      </c>
      <c r="S28" s="45">
        <v>70</v>
      </c>
      <c r="T28" s="45">
        <v>70</v>
      </c>
      <c r="U28" s="45">
        <v>70</v>
      </c>
      <c r="V28" s="45">
        <v>70</v>
      </c>
      <c r="W28" s="45">
        <v>100</v>
      </c>
      <c r="X28" s="45">
        <v>100</v>
      </c>
      <c r="Y28" s="45">
        <v>2</v>
      </c>
      <c r="Z28" s="45">
        <v>1.5</v>
      </c>
      <c r="AA28" s="45">
        <v>1</v>
      </c>
      <c r="AB28" s="45">
        <v>1000</v>
      </c>
      <c r="AC28" s="45" t="s">
        <v>567</v>
      </c>
      <c r="AD28" s="45" t="s">
        <v>503</v>
      </c>
      <c r="AE28" s="45">
        <v>23</v>
      </c>
      <c r="AF28" s="45">
        <v>40</v>
      </c>
      <c r="AG28" s="45">
        <v>400</v>
      </c>
      <c r="AH28" s="45">
        <v>550</v>
      </c>
      <c r="AI28" s="45">
        <v>160</v>
      </c>
      <c r="AJ28" s="80" t="b">
        <v>0</v>
      </c>
      <c r="AK28" s="80" t="b">
        <v>0</v>
      </c>
      <c r="AL28" s="45" t="s">
        <v>522</v>
      </c>
      <c r="AM28" s="80" t="b">
        <v>0</v>
      </c>
      <c r="AN28" s="80" t="b">
        <v>0</v>
      </c>
      <c r="AO28" s="45">
        <v>150</v>
      </c>
      <c r="AP28" s="45">
        <v>1</v>
      </c>
      <c r="AQ28" s="45">
        <v>2</v>
      </c>
      <c r="AR28" s="45">
        <v>25</v>
      </c>
      <c r="AS28" s="45">
        <v>90</v>
      </c>
      <c r="AT28" s="45">
        <v>1</v>
      </c>
      <c r="AU28" s="80" t="b">
        <v>1</v>
      </c>
      <c r="AV28" s="80" t="b">
        <v>0</v>
      </c>
      <c r="AW28" s="45">
        <v>0</v>
      </c>
      <c r="AX28" s="80" t="b">
        <v>0</v>
      </c>
      <c r="AY28" s="80" t="b">
        <v>1</v>
      </c>
      <c r="AZ28" s="45">
        <v>100</v>
      </c>
      <c r="BA28" s="45">
        <v>50</v>
      </c>
      <c r="BB28" s="45">
        <v>1470</v>
      </c>
      <c r="BC28" s="45">
        <v>0</v>
      </c>
      <c r="BD28" s="45">
        <v>0</v>
      </c>
      <c r="BE28" s="45">
        <v>0</v>
      </c>
      <c r="BF28" s="45">
        <v>0</v>
      </c>
      <c r="BG28" s="45">
        <v>1</v>
      </c>
      <c r="BH28" s="45">
        <v>0</v>
      </c>
      <c r="BI28" s="45">
        <v>0</v>
      </c>
      <c r="BJ28" s="45">
        <v>0</v>
      </c>
      <c r="BK28" s="45">
        <v>0</v>
      </c>
      <c r="BL28" s="45">
        <v>0</v>
      </c>
      <c r="BM28" s="45">
        <v>0</v>
      </c>
      <c r="BN28" s="45">
        <v>1</v>
      </c>
      <c r="BO28" s="45">
        <v>1</v>
      </c>
      <c r="BP28" s="45" t="s">
        <v>503</v>
      </c>
      <c r="BQ28" s="45" t="s">
        <v>503</v>
      </c>
      <c r="BR28" s="45" t="s">
        <v>503</v>
      </c>
      <c r="BS28" s="45" t="s">
        <v>503</v>
      </c>
      <c r="BT28" s="45">
        <v>27</v>
      </c>
      <c r="BU28" s="45" t="b">
        <v>0</v>
      </c>
      <c r="BV28" s="45"/>
      <c r="BW28" s="2"/>
    </row>
    <row r="29" spans="1:75" ht="15.75" customHeight="1" x14ac:dyDescent="0.25">
      <c r="A29" s="45" t="s">
        <v>57</v>
      </c>
      <c r="B29" s="45" t="s">
        <v>568</v>
      </c>
      <c r="C29" s="45" t="s">
        <v>503</v>
      </c>
      <c r="D29" s="45" t="s">
        <v>503</v>
      </c>
      <c r="E29" s="45" t="s">
        <v>503</v>
      </c>
      <c r="F29" s="80" t="b">
        <v>1</v>
      </c>
      <c r="G29" s="45" t="s">
        <v>282</v>
      </c>
      <c r="H29" s="45" t="s">
        <v>568</v>
      </c>
      <c r="I29" s="45">
        <v>101</v>
      </c>
      <c r="J29" s="2"/>
      <c r="K29" s="45" t="s">
        <v>569</v>
      </c>
      <c r="L29" s="45">
        <v>8</v>
      </c>
      <c r="M29" s="45" t="s">
        <v>570</v>
      </c>
      <c r="N29" s="45" t="s">
        <v>545</v>
      </c>
      <c r="O29" s="45" t="s">
        <v>571</v>
      </c>
      <c r="P29" s="45" t="s">
        <v>508</v>
      </c>
      <c r="Q29" s="45" t="s">
        <v>509</v>
      </c>
      <c r="R29" s="80" t="b">
        <v>0</v>
      </c>
      <c r="S29" s="45">
        <v>130</v>
      </c>
      <c r="T29" s="45">
        <v>150</v>
      </c>
      <c r="U29" s="45">
        <v>120</v>
      </c>
      <c r="V29" s="45">
        <v>100</v>
      </c>
      <c r="W29" s="45">
        <v>100</v>
      </c>
      <c r="X29" s="45">
        <v>100</v>
      </c>
      <c r="Y29" s="45">
        <v>1</v>
      </c>
      <c r="Z29" s="45">
        <v>1</v>
      </c>
      <c r="AA29" s="45">
        <v>1</v>
      </c>
      <c r="AB29" s="45">
        <v>9320</v>
      </c>
      <c r="AC29" s="45" t="s">
        <v>510</v>
      </c>
      <c r="AD29" s="45" t="s">
        <v>503</v>
      </c>
      <c r="AE29" s="45">
        <v>100</v>
      </c>
      <c r="AF29" s="45">
        <v>175</v>
      </c>
      <c r="AG29" s="45">
        <v>525</v>
      </c>
      <c r="AH29" s="45">
        <v>700</v>
      </c>
      <c r="AI29" s="45">
        <v>350</v>
      </c>
      <c r="AJ29" s="80" t="b">
        <v>0</v>
      </c>
      <c r="AK29" s="80" t="b">
        <v>0</v>
      </c>
      <c r="AL29" s="45" t="s">
        <v>516</v>
      </c>
      <c r="AM29" s="80" t="b">
        <v>0</v>
      </c>
      <c r="AN29" s="80" t="b">
        <v>0</v>
      </c>
      <c r="AO29" s="45">
        <v>475</v>
      </c>
      <c r="AP29" s="45">
        <v>1</v>
      </c>
      <c r="AQ29" s="45">
        <v>7</v>
      </c>
      <c r="AR29" s="45">
        <v>25</v>
      </c>
      <c r="AS29" s="45">
        <v>90</v>
      </c>
      <c r="AT29" s="45">
        <v>1</v>
      </c>
      <c r="AU29" s="80" t="b">
        <v>0</v>
      </c>
      <c r="AV29" s="80" t="b">
        <v>0</v>
      </c>
      <c r="AW29" s="45">
        <v>5</v>
      </c>
      <c r="AX29" s="80" t="b">
        <v>1</v>
      </c>
      <c r="AY29" s="80" t="b">
        <v>1</v>
      </c>
      <c r="AZ29" s="45">
        <v>100</v>
      </c>
      <c r="BA29" s="45">
        <v>50</v>
      </c>
      <c r="BB29" s="45">
        <v>310</v>
      </c>
      <c r="BC29" s="45">
        <v>0</v>
      </c>
      <c r="BD29" s="45">
        <v>4</v>
      </c>
      <c r="BE29" s="45">
        <v>0</v>
      </c>
      <c r="BF29" s="45">
        <v>0</v>
      </c>
      <c r="BG29" s="45">
        <v>0</v>
      </c>
      <c r="BH29" s="45">
        <v>0</v>
      </c>
      <c r="BI29" s="45">
        <v>0</v>
      </c>
      <c r="BJ29" s="45">
        <v>0</v>
      </c>
      <c r="BK29" s="45">
        <v>0</v>
      </c>
      <c r="BL29" s="45">
        <v>0</v>
      </c>
      <c r="BM29" s="45">
        <v>0</v>
      </c>
      <c r="BN29" s="45">
        <v>0</v>
      </c>
      <c r="BO29" s="45">
        <v>0</v>
      </c>
      <c r="BP29" s="45" t="s">
        <v>572</v>
      </c>
      <c r="BQ29" s="45" t="s">
        <v>503</v>
      </c>
      <c r="BR29" s="45" t="s">
        <v>503</v>
      </c>
      <c r="BS29" s="45" t="s">
        <v>503</v>
      </c>
      <c r="BT29" s="45">
        <v>28</v>
      </c>
      <c r="BU29" s="45" t="b">
        <v>0</v>
      </c>
      <c r="BV29" s="45"/>
      <c r="BW29" s="2"/>
    </row>
    <row r="30" spans="1:75" ht="15.75" customHeight="1" x14ac:dyDescent="0.25">
      <c r="A30" s="45" t="s">
        <v>14</v>
      </c>
      <c r="B30" s="45" t="s">
        <v>325</v>
      </c>
      <c r="C30" s="45" t="s">
        <v>503</v>
      </c>
      <c r="D30" s="45" t="s">
        <v>503</v>
      </c>
      <c r="E30" s="45" t="s">
        <v>503</v>
      </c>
      <c r="F30" s="80" t="b">
        <v>1</v>
      </c>
      <c r="G30" s="45" t="s">
        <v>324</v>
      </c>
      <c r="H30" s="45" t="s">
        <v>325</v>
      </c>
      <c r="I30" s="45">
        <v>101</v>
      </c>
      <c r="J30" s="45" t="s">
        <v>517</v>
      </c>
      <c r="K30" s="45" t="s">
        <v>569</v>
      </c>
      <c r="L30" s="45">
        <v>9</v>
      </c>
      <c r="M30" s="45" t="s">
        <v>570</v>
      </c>
      <c r="N30" s="45" t="s">
        <v>514</v>
      </c>
      <c r="O30" s="45" t="s">
        <v>571</v>
      </c>
      <c r="P30" s="45" t="s">
        <v>508</v>
      </c>
      <c r="Q30" s="45" t="s">
        <v>509</v>
      </c>
      <c r="R30" s="80" t="b">
        <v>0</v>
      </c>
      <c r="S30" s="45">
        <v>130</v>
      </c>
      <c r="T30" s="45">
        <v>150</v>
      </c>
      <c r="U30" s="45">
        <v>130</v>
      </c>
      <c r="V30" s="45">
        <v>100</v>
      </c>
      <c r="W30" s="45">
        <v>100</v>
      </c>
      <c r="X30" s="45">
        <v>100</v>
      </c>
      <c r="Y30" s="45">
        <v>1</v>
      </c>
      <c r="Z30" s="45">
        <v>1</v>
      </c>
      <c r="AA30" s="45">
        <v>1</v>
      </c>
      <c r="AB30" s="45">
        <v>9500</v>
      </c>
      <c r="AC30" s="45" t="s">
        <v>510</v>
      </c>
      <c r="AD30" s="45" t="s">
        <v>503</v>
      </c>
      <c r="AE30" s="45">
        <v>100</v>
      </c>
      <c r="AF30" s="45">
        <v>175</v>
      </c>
      <c r="AG30" s="45">
        <v>525</v>
      </c>
      <c r="AH30" s="45">
        <v>700</v>
      </c>
      <c r="AI30" s="45">
        <v>350</v>
      </c>
      <c r="AJ30" s="80" t="b">
        <v>0</v>
      </c>
      <c r="AK30" s="80" t="b">
        <v>0</v>
      </c>
      <c r="AL30" s="45" t="s">
        <v>516</v>
      </c>
      <c r="AM30" s="80" t="b">
        <v>0</v>
      </c>
      <c r="AN30" s="80" t="b">
        <v>0</v>
      </c>
      <c r="AO30" s="45">
        <v>475</v>
      </c>
      <c r="AP30" s="45">
        <v>1</v>
      </c>
      <c r="AQ30" s="45">
        <v>7</v>
      </c>
      <c r="AR30" s="45">
        <v>25</v>
      </c>
      <c r="AS30" s="45">
        <v>90</v>
      </c>
      <c r="AT30" s="45">
        <v>1</v>
      </c>
      <c r="AU30" s="80" t="b">
        <v>0</v>
      </c>
      <c r="AV30" s="80" t="b">
        <v>0</v>
      </c>
      <c r="AW30" s="45">
        <v>5</v>
      </c>
      <c r="AX30" s="80" t="b">
        <v>1</v>
      </c>
      <c r="AY30" s="80" t="b">
        <v>1</v>
      </c>
      <c r="AZ30" s="45">
        <v>100</v>
      </c>
      <c r="BA30" s="45">
        <v>50</v>
      </c>
      <c r="BB30" s="45">
        <v>315</v>
      </c>
      <c r="BC30" s="45">
        <v>4</v>
      </c>
      <c r="BD30" s="45">
        <v>0</v>
      </c>
      <c r="BE30" s="45">
        <v>0</v>
      </c>
      <c r="BF30" s="45">
        <v>0</v>
      </c>
      <c r="BG30" s="45">
        <v>0</v>
      </c>
      <c r="BH30" s="45">
        <v>0</v>
      </c>
      <c r="BI30" s="45">
        <v>0</v>
      </c>
      <c r="BJ30" s="45">
        <v>0</v>
      </c>
      <c r="BK30" s="45">
        <v>0</v>
      </c>
      <c r="BL30" s="45">
        <v>0</v>
      </c>
      <c r="BM30" s="45">
        <v>0</v>
      </c>
      <c r="BN30" s="45">
        <v>0</v>
      </c>
      <c r="BO30" s="45">
        <v>0</v>
      </c>
      <c r="BP30" s="45" t="s">
        <v>503</v>
      </c>
      <c r="BQ30" s="45" t="s">
        <v>503</v>
      </c>
      <c r="BR30" s="45" t="s">
        <v>503</v>
      </c>
      <c r="BS30" s="45" t="s">
        <v>503</v>
      </c>
      <c r="BT30" s="45">
        <v>29</v>
      </c>
      <c r="BU30" s="45" t="b">
        <v>1</v>
      </c>
      <c r="BV30" s="45"/>
      <c r="BW30" s="45" t="s">
        <v>517</v>
      </c>
    </row>
    <row r="31" spans="1:75" ht="15.75" customHeight="1" x14ac:dyDescent="0.25">
      <c r="A31" s="45" t="s">
        <v>111</v>
      </c>
      <c r="B31" s="45" t="s">
        <v>573</v>
      </c>
      <c r="C31" s="45" t="s">
        <v>503</v>
      </c>
      <c r="D31" s="45" t="s">
        <v>503</v>
      </c>
      <c r="E31" s="45" t="s">
        <v>503</v>
      </c>
      <c r="F31" s="80" t="b">
        <v>1</v>
      </c>
      <c r="G31" s="45" t="s">
        <v>574</v>
      </c>
      <c r="H31" s="45" t="s">
        <v>573</v>
      </c>
      <c r="I31" s="45">
        <v>46</v>
      </c>
      <c r="J31" s="2"/>
      <c r="K31" s="45" t="s">
        <v>504</v>
      </c>
      <c r="L31" s="45">
        <v>3</v>
      </c>
      <c r="M31" s="45" t="s">
        <v>515</v>
      </c>
      <c r="N31" s="45" t="s">
        <v>506</v>
      </c>
      <c r="O31" s="45" t="s">
        <v>507</v>
      </c>
      <c r="P31" s="45" t="s">
        <v>508</v>
      </c>
      <c r="Q31" s="45" t="s">
        <v>509</v>
      </c>
      <c r="R31" s="80" t="b">
        <v>0</v>
      </c>
      <c r="S31" s="45">
        <v>80</v>
      </c>
      <c r="T31" s="45">
        <v>130</v>
      </c>
      <c r="U31" s="45">
        <v>100</v>
      </c>
      <c r="V31" s="45">
        <v>80</v>
      </c>
      <c r="W31" s="45">
        <v>100</v>
      </c>
      <c r="X31" s="45">
        <v>100</v>
      </c>
      <c r="Y31" s="45">
        <v>1</v>
      </c>
      <c r="Z31" s="45">
        <v>1</v>
      </c>
      <c r="AA31" s="45">
        <v>1</v>
      </c>
      <c r="AB31" s="45">
        <v>2400</v>
      </c>
      <c r="AC31" s="45" t="s">
        <v>510</v>
      </c>
      <c r="AD31" s="45" t="s">
        <v>503</v>
      </c>
      <c r="AE31" s="45">
        <v>100</v>
      </c>
      <c r="AF31" s="45">
        <v>150</v>
      </c>
      <c r="AG31" s="45">
        <v>600</v>
      </c>
      <c r="AH31" s="45">
        <v>800</v>
      </c>
      <c r="AI31" s="45">
        <v>375</v>
      </c>
      <c r="AJ31" s="80" t="b">
        <v>0</v>
      </c>
      <c r="AK31" s="80" t="b">
        <v>0</v>
      </c>
      <c r="AL31" s="45" t="s">
        <v>511</v>
      </c>
      <c r="AM31" s="80" t="b">
        <v>0</v>
      </c>
      <c r="AN31" s="80" t="b">
        <v>0</v>
      </c>
      <c r="AO31" s="45">
        <v>350</v>
      </c>
      <c r="AP31" s="45">
        <v>1</v>
      </c>
      <c r="AQ31" s="45">
        <v>5</v>
      </c>
      <c r="AR31" s="45">
        <v>25</v>
      </c>
      <c r="AS31" s="45">
        <v>90</v>
      </c>
      <c r="AT31" s="45">
        <v>1</v>
      </c>
      <c r="AU31" s="80" t="b">
        <v>0</v>
      </c>
      <c r="AV31" s="80" t="b">
        <v>1</v>
      </c>
      <c r="AW31" s="45">
        <v>3</v>
      </c>
      <c r="AX31" s="80" t="b">
        <v>1</v>
      </c>
      <c r="AY31" s="80" t="b">
        <v>1</v>
      </c>
      <c r="AZ31" s="45">
        <v>100</v>
      </c>
      <c r="BA31" s="45">
        <v>50</v>
      </c>
      <c r="BB31" s="45">
        <v>950</v>
      </c>
      <c r="BC31" s="45">
        <v>0</v>
      </c>
      <c r="BD31" s="45">
        <v>0</v>
      </c>
      <c r="BE31" s="45">
        <v>0</v>
      </c>
      <c r="BF31" s="45">
        <v>0</v>
      </c>
      <c r="BG31" s="45">
        <v>2</v>
      </c>
      <c r="BH31" s="45">
        <v>0</v>
      </c>
      <c r="BI31" s="45">
        <v>0</v>
      </c>
      <c r="BJ31" s="45">
        <v>0</v>
      </c>
      <c r="BK31" s="45">
        <v>0</v>
      </c>
      <c r="BL31" s="45">
        <v>0</v>
      </c>
      <c r="BM31" s="45">
        <v>0</v>
      </c>
      <c r="BN31" s="45">
        <v>0</v>
      </c>
      <c r="BO31" s="45">
        <v>0</v>
      </c>
      <c r="BP31" s="45" t="s">
        <v>503</v>
      </c>
      <c r="BQ31" s="45" t="s">
        <v>503</v>
      </c>
      <c r="BR31" s="45" t="s">
        <v>503</v>
      </c>
      <c r="BS31" s="45" t="s">
        <v>503</v>
      </c>
      <c r="BT31" s="45">
        <v>30</v>
      </c>
      <c r="BU31" s="45" t="b">
        <v>0</v>
      </c>
      <c r="BV31" s="45"/>
      <c r="BW31" s="2"/>
    </row>
    <row r="32" spans="1:75" ht="15.75" customHeight="1" x14ac:dyDescent="0.25">
      <c r="A32" s="45" t="s">
        <v>98</v>
      </c>
      <c r="B32" s="45" t="s">
        <v>575</v>
      </c>
      <c r="C32" s="45" t="s">
        <v>503</v>
      </c>
      <c r="D32" s="45" t="s">
        <v>503</v>
      </c>
      <c r="E32" s="45" t="s">
        <v>503</v>
      </c>
      <c r="F32" s="80" t="b">
        <v>1</v>
      </c>
      <c r="G32" s="45" t="s">
        <v>220</v>
      </c>
      <c r="H32" s="45" t="s">
        <v>575</v>
      </c>
      <c r="I32" s="45">
        <v>32</v>
      </c>
      <c r="J32" s="2"/>
      <c r="K32" s="45" t="s">
        <v>519</v>
      </c>
      <c r="L32" s="45">
        <v>1</v>
      </c>
      <c r="M32" s="45" t="s">
        <v>505</v>
      </c>
      <c r="N32" s="45" t="s">
        <v>506</v>
      </c>
      <c r="O32" s="45" t="s">
        <v>576</v>
      </c>
      <c r="P32" s="45" t="s">
        <v>508</v>
      </c>
      <c r="Q32" s="45" t="s">
        <v>509</v>
      </c>
      <c r="R32" s="80" t="b">
        <v>0</v>
      </c>
      <c r="S32" s="45">
        <v>80</v>
      </c>
      <c r="T32" s="45">
        <v>70</v>
      </c>
      <c r="U32" s="45">
        <v>70</v>
      </c>
      <c r="V32" s="45">
        <v>70</v>
      </c>
      <c r="W32" s="45">
        <v>100</v>
      </c>
      <c r="X32" s="45">
        <v>100</v>
      </c>
      <c r="Y32" s="45">
        <v>1</v>
      </c>
      <c r="Z32" s="45">
        <v>1</v>
      </c>
      <c r="AA32" s="45">
        <v>1</v>
      </c>
      <c r="AB32" s="45">
        <v>1020</v>
      </c>
      <c r="AC32" s="45" t="s">
        <v>521</v>
      </c>
      <c r="AD32" s="45" t="s">
        <v>503</v>
      </c>
      <c r="AE32" s="45">
        <v>50</v>
      </c>
      <c r="AF32" s="45">
        <v>100</v>
      </c>
      <c r="AG32" s="45">
        <v>400</v>
      </c>
      <c r="AH32" s="45">
        <v>550</v>
      </c>
      <c r="AI32" s="45">
        <v>250</v>
      </c>
      <c r="AJ32" s="80" t="b">
        <v>0</v>
      </c>
      <c r="AK32" s="80" t="b">
        <v>0</v>
      </c>
      <c r="AL32" s="45" t="s">
        <v>522</v>
      </c>
      <c r="AM32" s="80" t="b">
        <v>0</v>
      </c>
      <c r="AN32" s="80" t="b">
        <v>0</v>
      </c>
      <c r="AO32" s="45">
        <v>150</v>
      </c>
      <c r="AP32" s="45">
        <v>1</v>
      </c>
      <c r="AQ32" s="45">
        <v>2</v>
      </c>
      <c r="AR32" s="45">
        <v>25</v>
      </c>
      <c r="AS32" s="45">
        <v>90</v>
      </c>
      <c r="AT32" s="45">
        <v>1</v>
      </c>
      <c r="AU32" s="80" t="b">
        <v>0</v>
      </c>
      <c r="AV32" s="80" t="b">
        <v>0</v>
      </c>
      <c r="AW32" s="45">
        <v>0</v>
      </c>
      <c r="AX32" s="80" t="b">
        <v>0</v>
      </c>
      <c r="AY32" s="80" t="b">
        <v>1</v>
      </c>
      <c r="AZ32" s="45">
        <v>100</v>
      </c>
      <c r="BA32" s="45">
        <v>50</v>
      </c>
      <c r="BB32" s="45">
        <v>1420</v>
      </c>
      <c r="BC32" s="45">
        <v>0</v>
      </c>
      <c r="BD32" s="45">
        <v>0</v>
      </c>
      <c r="BE32" s="45">
        <v>0</v>
      </c>
      <c r="BF32" s="45">
        <v>0</v>
      </c>
      <c r="BG32" s="45">
        <v>1</v>
      </c>
      <c r="BH32" s="45">
        <v>1</v>
      </c>
      <c r="BI32" s="45">
        <v>0</v>
      </c>
      <c r="BJ32" s="45">
        <v>0</v>
      </c>
      <c r="BK32" s="45">
        <v>0</v>
      </c>
      <c r="BL32" s="45">
        <v>0</v>
      </c>
      <c r="BM32" s="45">
        <v>0</v>
      </c>
      <c r="BN32" s="45">
        <v>2</v>
      </c>
      <c r="BO32" s="45">
        <v>0</v>
      </c>
      <c r="BP32" s="45" t="s">
        <v>503</v>
      </c>
      <c r="BQ32" s="45" t="s">
        <v>503</v>
      </c>
      <c r="BR32" s="45" t="s">
        <v>503</v>
      </c>
      <c r="BS32" s="45" t="s">
        <v>503</v>
      </c>
      <c r="BT32" s="45">
        <v>31</v>
      </c>
      <c r="BU32" s="45" t="b">
        <v>0</v>
      </c>
      <c r="BV32" s="45"/>
      <c r="BW32" s="2"/>
    </row>
    <row r="33" spans="1:75" ht="15.75" customHeight="1" x14ac:dyDescent="0.25">
      <c r="A33" s="45" t="s">
        <v>99</v>
      </c>
      <c r="B33" s="45" t="s">
        <v>289</v>
      </c>
      <c r="C33" s="45" t="s">
        <v>503</v>
      </c>
      <c r="D33" s="45" t="s">
        <v>503</v>
      </c>
      <c r="E33" s="45" t="s">
        <v>503</v>
      </c>
      <c r="F33" s="80" t="b">
        <v>1</v>
      </c>
      <c r="G33" s="45" t="s">
        <v>371</v>
      </c>
      <c r="H33" s="45" t="s">
        <v>289</v>
      </c>
      <c r="I33" s="45">
        <v>32</v>
      </c>
      <c r="J33" s="45" t="s">
        <v>517</v>
      </c>
      <c r="K33" s="45" t="s">
        <v>519</v>
      </c>
      <c r="L33" s="45">
        <v>2</v>
      </c>
      <c r="M33" s="45" t="s">
        <v>523</v>
      </c>
      <c r="N33" s="45" t="s">
        <v>506</v>
      </c>
      <c r="O33" s="45" t="s">
        <v>576</v>
      </c>
      <c r="P33" s="45" t="s">
        <v>508</v>
      </c>
      <c r="Q33" s="45" t="s">
        <v>509</v>
      </c>
      <c r="R33" s="80" t="b">
        <v>0</v>
      </c>
      <c r="S33" s="45">
        <v>80</v>
      </c>
      <c r="T33" s="45">
        <v>70</v>
      </c>
      <c r="U33" s="45">
        <v>80</v>
      </c>
      <c r="V33" s="45">
        <v>70</v>
      </c>
      <c r="W33" s="45">
        <v>100</v>
      </c>
      <c r="X33" s="45">
        <v>100</v>
      </c>
      <c r="Y33" s="45">
        <v>1</v>
      </c>
      <c r="Z33" s="45">
        <v>1</v>
      </c>
      <c r="AA33" s="45">
        <v>1</v>
      </c>
      <c r="AB33" s="45">
        <v>1020</v>
      </c>
      <c r="AC33" s="45" t="s">
        <v>521</v>
      </c>
      <c r="AD33" s="45" t="s">
        <v>503</v>
      </c>
      <c r="AE33" s="45">
        <v>50</v>
      </c>
      <c r="AF33" s="45">
        <v>100</v>
      </c>
      <c r="AG33" s="45">
        <v>400</v>
      </c>
      <c r="AH33" s="45">
        <v>550</v>
      </c>
      <c r="AI33" s="45">
        <v>250</v>
      </c>
      <c r="AJ33" s="80" t="b">
        <v>0</v>
      </c>
      <c r="AK33" s="80" t="b">
        <v>0</v>
      </c>
      <c r="AL33" s="45" t="s">
        <v>522</v>
      </c>
      <c r="AM33" s="80" t="b">
        <v>0</v>
      </c>
      <c r="AN33" s="80" t="b">
        <v>0</v>
      </c>
      <c r="AO33" s="45">
        <v>150</v>
      </c>
      <c r="AP33" s="45">
        <v>1</v>
      </c>
      <c r="AQ33" s="45">
        <v>2</v>
      </c>
      <c r="AR33" s="45">
        <v>25</v>
      </c>
      <c r="AS33" s="45">
        <v>90</v>
      </c>
      <c r="AT33" s="45">
        <v>1</v>
      </c>
      <c r="AU33" s="80" t="b">
        <v>0</v>
      </c>
      <c r="AV33" s="80" t="b">
        <v>0</v>
      </c>
      <c r="AW33" s="45">
        <v>0</v>
      </c>
      <c r="AX33" s="80" t="b">
        <v>0</v>
      </c>
      <c r="AY33" s="80" t="b">
        <v>1</v>
      </c>
      <c r="AZ33" s="45">
        <v>100</v>
      </c>
      <c r="BA33" s="45">
        <v>50</v>
      </c>
      <c r="BB33" s="45">
        <v>1422</v>
      </c>
      <c r="BC33" s="45">
        <v>0</v>
      </c>
      <c r="BD33" s="45">
        <v>0</v>
      </c>
      <c r="BE33" s="45">
        <v>0</v>
      </c>
      <c r="BF33" s="45">
        <v>0</v>
      </c>
      <c r="BG33" s="45">
        <v>1</v>
      </c>
      <c r="BH33" s="45">
        <v>1</v>
      </c>
      <c r="BI33" s="45">
        <v>0</v>
      </c>
      <c r="BJ33" s="45">
        <v>0</v>
      </c>
      <c r="BK33" s="45">
        <v>0</v>
      </c>
      <c r="BL33" s="45">
        <v>0</v>
      </c>
      <c r="BM33" s="45">
        <v>1</v>
      </c>
      <c r="BN33" s="45">
        <v>2</v>
      </c>
      <c r="BO33" s="45">
        <v>0</v>
      </c>
      <c r="BP33" s="45" t="s">
        <v>503</v>
      </c>
      <c r="BQ33" s="45" t="s">
        <v>503</v>
      </c>
      <c r="BR33" s="45" t="s">
        <v>503</v>
      </c>
      <c r="BS33" s="45" t="s">
        <v>503</v>
      </c>
      <c r="BT33" s="45">
        <v>32</v>
      </c>
      <c r="BU33" s="45" t="b">
        <v>1</v>
      </c>
      <c r="BV33" s="45"/>
      <c r="BW33" s="45" t="s">
        <v>517</v>
      </c>
    </row>
    <row r="34" spans="1:75" ht="15.75" customHeight="1" x14ac:dyDescent="0.25">
      <c r="A34" s="45" t="s">
        <v>54</v>
      </c>
      <c r="B34" s="45" t="s">
        <v>54</v>
      </c>
      <c r="C34" s="45" t="s">
        <v>503</v>
      </c>
      <c r="D34" s="45" t="s">
        <v>503</v>
      </c>
      <c r="E34" s="45" t="s">
        <v>503</v>
      </c>
      <c r="F34" s="80" t="b">
        <v>1</v>
      </c>
      <c r="G34" s="45" t="s">
        <v>281</v>
      </c>
      <c r="H34" s="45" t="s">
        <v>54</v>
      </c>
      <c r="I34" s="45">
        <v>102</v>
      </c>
      <c r="J34" s="2"/>
      <c r="K34" s="45" t="s">
        <v>569</v>
      </c>
      <c r="L34" s="45">
        <v>8</v>
      </c>
      <c r="M34" s="45" t="s">
        <v>514</v>
      </c>
      <c r="N34" s="45" t="s">
        <v>506</v>
      </c>
      <c r="O34" s="45" t="s">
        <v>534</v>
      </c>
      <c r="P34" s="45" t="s">
        <v>508</v>
      </c>
      <c r="Q34" s="45" t="s">
        <v>509</v>
      </c>
      <c r="R34" s="80" t="b">
        <v>0</v>
      </c>
      <c r="S34" s="45">
        <v>120</v>
      </c>
      <c r="T34" s="45">
        <v>100</v>
      </c>
      <c r="U34" s="45">
        <v>105</v>
      </c>
      <c r="V34" s="45">
        <v>105</v>
      </c>
      <c r="W34" s="45">
        <v>100</v>
      </c>
      <c r="X34" s="45">
        <v>100</v>
      </c>
      <c r="Y34" s="45">
        <v>1</v>
      </c>
      <c r="Z34" s="45">
        <v>1</v>
      </c>
      <c r="AA34" s="45">
        <v>1</v>
      </c>
      <c r="AB34" s="45">
        <v>9840</v>
      </c>
      <c r="AC34" s="45" t="s">
        <v>510</v>
      </c>
      <c r="AD34" s="45" t="s">
        <v>503</v>
      </c>
      <c r="AE34" s="45">
        <v>100</v>
      </c>
      <c r="AF34" s="45">
        <v>200</v>
      </c>
      <c r="AG34" s="45">
        <v>850</v>
      </c>
      <c r="AH34" s="45">
        <v>1100</v>
      </c>
      <c r="AI34" s="45">
        <v>450</v>
      </c>
      <c r="AJ34" s="80" t="b">
        <v>0</v>
      </c>
      <c r="AK34" s="80" t="b">
        <v>0</v>
      </c>
      <c r="AL34" s="45" t="s">
        <v>516</v>
      </c>
      <c r="AM34" s="80" t="b">
        <v>0</v>
      </c>
      <c r="AN34" s="80" t="b">
        <v>0</v>
      </c>
      <c r="AO34" s="45">
        <v>525</v>
      </c>
      <c r="AP34" s="45">
        <v>1</v>
      </c>
      <c r="AQ34" s="45">
        <v>8</v>
      </c>
      <c r="AR34" s="45">
        <v>25</v>
      </c>
      <c r="AS34" s="45">
        <v>90</v>
      </c>
      <c r="AT34" s="45">
        <v>1</v>
      </c>
      <c r="AU34" s="80" t="b">
        <v>0</v>
      </c>
      <c r="AV34" s="80" t="b">
        <v>0</v>
      </c>
      <c r="AW34" s="45">
        <v>5</v>
      </c>
      <c r="AX34" s="80" t="b">
        <v>0</v>
      </c>
      <c r="AY34" s="80" t="b">
        <v>1</v>
      </c>
      <c r="AZ34" s="45">
        <v>350</v>
      </c>
      <c r="BA34" s="45">
        <v>50</v>
      </c>
      <c r="BB34" s="45">
        <v>50</v>
      </c>
      <c r="BC34" s="45">
        <v>3</v>
      </c>
      <c r="BD34" s="45">
        <v>0</v>
      </c>
      <c r="BE34" s="45">
        <v>0</v>
      </c>
      <c r="BF34" s="45">
        <v>0</v>
      </c>
      <c r="BG34" s="45">
        <v>0</v>
      </c>
      <c r="BH34" s="45">
        <v>0</v>
      </c>
      <c r="BI34" s="45">
        <v>0</v>
      </c>
      <c r="BJ34" s="45">
        <v>0</v>
      </c>
      <c r="BK34" s="45">
        <v>0</v>
      </c>
      <c r="BL34" s="45">
        <v>0</v>
      </c>
      <c r="BM34" s="45">
        <v>0</v>
      </c>
      <c r="BN34" s="45">
        <v>0</v>
      </c>
      <c r="BO34" s="45">
        <v>0</v>
      </c>
      <c r="BP34" s="45" t="s">
        <v>503</v>
      </c>
      <c r="BQ34" s="45" t="s">
        <v>503</v>
      </c>
      <c r="BR34" s="45" t="s">
        <v>503</v>
      </c>
      <c r="BS34" s="45" t="s">
        <v>503</v>
      </c>
      <c r="BT34" s="45">
        <v>33</v>
      </c>
      <c r="BU34" s="45" t="b">
        <v>0</v>
      </c>
      <c r="BV34" s="45"/>
      <c r="BW34" s="2"/>
    </row>
    <row r="35" spans="1:75" ht="15.75" customHeight="1" x14ac:dyDescent="0.25">
      <c r="A35" s="45" t="s">
        <v>42</v>
      </c>
      <c r="B35" s="45" t="s">
        <v>283</v>
      </c>
      <c r="C35" s="45" t="s">
        <v>503</v>
      </c>
      <c r="D35" s="45" t="s">
        <v>503</v>
      </c>
      <c r="E35" s="45" t="s">
        <v>503</v>
      </c>
      <c r="F35" s="80" t="b">
        <v>1</v>
      </c>
      <c r="G35" s="45" t="s">
        <v>367</v>
      </c>
      <c r="H35" s="45" t="s">
        <v>283</v>
      </c>
      <c r="I35" s="45">
        <v>102</v>
      </c>
      <c r="J35" s="45" t="s">
        <v>517</v>
      </c>
      <c r="K35" s="45" t="s">
        <v>569</v>
      </c>
      <c r="L35" s="45">
        <v>9</v>
      </c>
      <c r="M35" s="45" t="s">
        <v>545</v>
      </c>
      <c r="N35" s="45" t="s">
        <v>506</v>
      </c>
      <c r="O35" s="45" t="s">
        <v>534</v>
      </c>
      <c r="P35" s="45" t="s">
        <v>508</v>
      </c>
      <c r="Q35" s="45" t="s">
        <v>509</v>
      </c>
      <c r="R35" s="80" t="b">
        <v>0</v>
      </c>
      <c r="S35" s="45">
        <v>125</v>
      </c>
      <c r="T35" s="45">
        <v>100</v>
      </c>
      <c r="U35" s="45">
        <v>105</v>
      </c>
      <c r="V35" s="45">
        <v>105</v>
      </c>
      <c r="W35" s="45">
        <v>100</v>
      </c>
      <c r="X35" s="45">
        <v>100</v>
      </c>
      <c r="Y35" s="45">
        <v>1</v>
      </c>
      <c r="Z35" s="45">
        <v>1</v>
      </c>
      <c r="AA35" s="45">
        <v>1</v>
      </c>
      <c r="AB35" s="45">
        <v>10110</v>
      </c>
      <c r="AC35" s="45" t="s">
        <v>510</v>
      </c>
      <c r="AD35" s="45" t="s">
        <v>503</v>
      </c>
      <c r="AE35" s="45">
        <v>100</v>
      </c>
      <c r="AF35" s="45">
        <v>200</v>
      </c>
      <c r="AG35" s="45">
        <v>850</v>
      </c>
      <c r="AH35" s="45">
        <v>1100</v>
      </c>
      <c r="AI35" s="45">
        <v>450</v>
      </c>
      <c r="AJ35" s="80" t="b">
        <v>0</v>
      </c>
      <c r="AK35" s="80" t="b">
        <v>0</v>
      </c>
      <c r="AL35" s="45" t="s">
        <v>516</v>
      </c>
      <c r="AM35" s="80" t="b">
        <v>0</v>
      </c>
      <c r="AN35" s="80" t="b">
        <v>0</v>
      </c>
      <c r="AO35" s="45">
        <v>525</v>
      </c>
      <c r="AP35" s="45">
        <v>1</v>
      </c>
      <c r="AQ35" s="45">
        <v>8</v>
      </c>
      <c r="AR35" s="45">
        <v>25</v>
      </c>
      <c r="AS35" s="45">
        <v>90</v>
      </c>
      <c r="AT35" s="45">
        <v>1</v>
      </c>
      <c r="AU35" s="80" t="b">
        <v>0</v>
      </c>
      <c r="AV35" s="80" t="b">
        <v>0</v>
      </c>
      <c r="AW35" s="45">
        <v>5</v>
      </c>
      <c r="AX35" s="80" t="b">
        <v>0</v>
      </c>
      <c r="AY35" s="80" t="b">
        <v>1</v>
      </c>
      <c r="AZ35" s="45">
        <v>350</v>
      </c>
      <c r="BA35" s="45">
        <v>50</v>
      </c>
      <c r="BB35" s="45">
        <v>30</v>
      </c>
      <c r="BC35" s="45">
        <v>0</v>
      </c>
      <c r="BD35" s="45">
        <v>3</v>
      </c>
      <c r="BE35" s="45">
        <v>0</v>
      </c>
      <c r="BF35" s="45">
        <v>0</v>
      </c>
      <c r="BG35" s="45">
        <v>0</v>
      </c>
      <c r="BH35" s="45">
        <v>0</v>
      </c>
      <c r="BI35" s="45">
        <v>0</v>
      </c>
      <c r="BJ35" s="45">
        <v>0</v>
      </c>
      <c r="BK35" s="45">
        <v>0</v>
      </c>
      <c r="BL35" s="45">
        <v>0</v>
      </c>
      <c r="BM35" s="45">
        <v>0</v>
      </c>
      <c r="BN35" s="45">
        <v>0</v>
      </c>
      <c r="BO35" s="45">
        <v>0</v>
      </c>
      <c r="BP35" s="45" t="s">
        <v>503</v>
      </c>
      <c r="BQ35" s="45" t="s">
        <v>503</v>
      </c>
      <c r="BR35" s="45" t="s">
        <v>503</v>
      </c>
      <c r="BS35" s="45" t="s">
        <v>503</v>
      </c>
      <c r="BT35" s="45">
        <v>34</v>
      </c>
      <c r="BU35" s="45" t="b">
        <v>1</v>
      </c>
      <c r="BV35" s="45"/>
      <c r="BW35" s="45" t="s">
        <v>517</v>
      </c>
    </row>
    <row r="36" spans="1:75" ht="15.75" customHeight="1" x14ac:dyDescent="0.25">
      <c r="A36" s="45" t="s">
        <v>16</v>
      </c>
      <c r="B36" s="45" t="s">
        <v>577</v>
      </c>
      <c r="C36" s="45" t="s">
        <v>503</v>
      </c>
      <c r="D36" s="45" t="s">
        <v>503</v>
      </c>
      <c r="E36" s="45" t="s">
        <v>503</v>
      </c>
      <c r="F36" s="80" t="b">
        <v>1</v>
      </c>
      <c r="G36" s="45" t="s">
        <v>227</v>
      </c>
      <c r="H36" s="45" t="s">
        <v>577</v>
      </c>
      <c r="I36" s="45">
        <v>58</v>
      </c>
      <c r="J36" s="2"/>
      <c r="K36" s="45" t="s">
        <v>536</v>
      </c>
      <c r="L36" s="45">
        <v>6</v>
      </c>
      <c r="M36" s="45" t="s">
        <v>514</v>
      </c>
      <c r="N36" s="45" t="s">
        <v>506</v>
      </c>
      <c r="O36" s="45" t="s">
        <v>520</v>
      </c>
      <c r="P36" s="45" t="s">
        <v>508</v>
      </c>
      <c r="Q36" s="45" t="s">
        <v>509</v>
      </c>
      <c r="R36" s="80" t="b">
        <v>0</v>
      </c>
      <c r="S36" s="45">
        <v>100</v>
      </c>
      <c r="T36" s="45">
        <v>110</v>
      </c>
      <c r="U36" s="45">
        <v>95</v>
      </c>
      <c r="V36" s="45">
        <v>90</v>
      </c>
      <c r="W36" s="45">
        <v>100</v>
      </c>
      <c r="X36" s="45">
        <v>100</v>
      </c>
      <c r="Y36" s="45">
        <v>1</v>
      </c>
      <c r="Z36" s="45">
        <v>1</v>
      </c>
      <c r="AA36" s="45">
        <v>1</v>
      </c>
      <c r="AB36" s="45">
        <v>6720</v>
      </c>
      <c r="AC36" s="45" t="s">
        <v>510</v>
      </c>
      <c r="AD36" s="45" t="s">
        <v>503</v>
      </c>
      <c r="AE36" s="45">
        <v>100</v>
      </c>
      <c r="AF36" s="45">
        <v>150</v>
      </c>
      <c r="AG36" s="45">
        <v>850</v>
      </c>
      <c r="AH36" s="45">
        <v>1300</v>
      </c>
      <c r="AI36" s="45">
        <v>500</v>
      </c>
      <c r="AJ36" s="80" t="b">
        <v>0</v>
      </c>
      <c r="AK36" s="80" t="b">
        <v>0</v>
      </c>
      <c r="AL36" s="45" t="s">
        <v>511</v>
      </c>
      <c r="AM36" s="80" t="b">
        <v>0</v>
      </c>
      <c r="AN36" s="80" t="b">
        <v>0</v>
      </c>
      <c r="AO36" s="45">
        <v>350</v>
      </c>
      <c r="AP36" s="45">
        <v>1</v>
      </c>
      <c r="AQ36" s="45">
        <v>5</v>
      </c>
      <c r="AR36" s="45">
        <v>25</v>
      </c>
      <c r="AS36" s="45">
        <v>90</v>
      </c>
      <c r="AT36" s="45">
        <v>1</v>
      </c>
      <c r="AU36" s="80" t="b">
        <v>0</v>
      </c>
      <c r="AV36" s="80" t="b">
        <v>0</v>
      </c>
      <c r="AW36" s="45">
        <v>5</v>
      </c>
      <c r="AX36" s="80" t="b">
        <v>0</v>
      </c>
      <c r="AY36" s="80" t="b">
        <v>1</v>
      </c>
      <c r="AZ36" s="45">
        <v>100</v>
      </c>
      <c r="BA36" s="45">
        <v>50</v>
      </c>
      <c r="BB36" s="45">
        <v>360</v>
      </c>
      <c r="BC36" s="45">
        <v>2</v>
      </c>
      <c r="BD36" s="45">
        <v>0</v>
      </c>
      <c r="BE36" s="45">
        <v>0</v>
      </c>
      <c r="BF36" s="45">
        <v>0</v>
      </c>
      <c r="BG36" s="45">
        <v>0</v>
      </c>
      <c r="BH36" s="45">
        <v>0</v>
      </c>
      <c r="BI36" s="45">
        <v>1</v>
      </c>
      <c r="BJ36" s="45">
        <v>0</v>
      </c>
      <c r="BK36" s="45">
        <v>0</v>
      </c>
      <c r="BL36" s="45">
        <v>0</v>
      </c>
      <c r="BM36" s="45">
        <v>0</v>
      </c>
      <c r="BN36" s="45">
        <v>0</v>
      </c>
      <c r="BO36" s="45">
        <v>0</v>
      </c>
      <c r="BP36" s="45" t="s">
        <v>503</v>
      </c>
      <c r="BQ36" s="45" t="s">
        <v>503</v>
      </c>
      <c r="BR36" s="45" t="s">
        <v>503</v>
      </c>
      <c r="BS36" s="45" t="s">
        <v>503</v>
      </c>
      <c r="BT36" s="45">
        <v>35</v>
      </c>
      <c r="BU36" s="45" t="b">
        <v>0</v>
      </c>
      <c r="BV36" s="45"/>
      <c r="BW36" s="2"/>
    </row>
    <row r="37" spans="1:75" ht="15.75" customHeight="1" x14ac:dyDescent="0.25">
      <c r="A37" s="45" t="s">
        <v>30</v>
      </c>
      <c r="B37" s="45" t="s">
        <v>229</v>
      </c>
      <c r="C37" s="45" t="s">
        <v>503</v>
      </c>
      <c r="D37" s="45" t="s">
        <v>503</v>
      </c>
      <c r="E37" s="45" t="s">
        <v>503</v>
      </c>
      <c r="F37" s="80" t="b">
        <v>1</v>
      </c>
      <c r="G37" s="45" t="s">
        <v>339</v>
      </c>
      <c r="H37" s="45" t="s">
        <v>229</v>
      </c>
      <c r="I37" s="45">
        <v>58</v>
      </c>
      <c r="J37" s="45" t="s">
        <v>517</v>
      </c>
      <c r="K37" s="45" t="s">
        <v>536</v>
      </c>
      <c r="L37" s="45">
        <v>7</v>
      </c>
      <c r="M37" s="45" t="s">
        <v>514</v>
      </c>
      <c r="N37" s="45" t="s">
        <v>515</v>
      </c>
      <c r="O37" s="45" t="s">
        <v>520</v>
      </c>
      <c r="P37" s="45" t="s">
        <v>508</v>
      </c>
      <c r="Q37" s="45" t="s">
        <v>509</v>
      </c>
      <c r="R37" s="80" t="b">
        <v>0</v>
      </c>
      <c r="S37" s="45">
        <v>100</v>
      </c>
      <c r="T37" s="45">
        <v>110</v>
      </c>
      <c r="U37" s="45">
        <v>95</v>
      </c>
      <c r="V37" s="45">
        <v>90</v>
      </c>
      <c r="W37" s="45">
        <v>100</v>
      </c>
      <c r="X37" s="45">
        <v>100</v>
      </c>
      <c r="Y37" s="45">
        <v>1</v>
      </c>
      <c r="Z37" s="45">
        <v>1</v>
      </c>
      <c r="AA37" s="45">
        <v>1</v>
      </c>
      <c r="AB37" s="45">
        <v>7270</v>
      </c>
      <c r="AC37" s="45" t="s">
        <v>510</v>
      </c>
      <c r="AD37" s="45" t="s">
        <v>503</v>
      </c>
      <c r="AE37" s="45">
        <v>100</v>
      </c>
      <c r="AF37" s="45">
        <v>150</v>
      </c>
      <c r="AG37" s="45">
        <v>850</v>
      </c>
      <c r="AH37" s="45">
        <v>1300</v>
      </c>
      <c r="AI37" s="45">
        <v>500</v>
      </c>
      <c r="AJ37" s="80" t="b">
        <v>0</v>
      </c>
      <c r="AK37" s="80" t="b">
        <v>0</v>
      </c>
      <c r="AL37" s="45" t="s">
        <v>511</v>
      </c>
      <c r="AM37" s="80" t="b">
        <v>0</v>
      </c>
      <c r="AN37" s="80" t="b">
        <v>0</v>
      </c>
      <c r="AO37" s="45">
        <v>350</v>
      </c>
      <c r="AP37" s="45">
        <v>1</v>
      </c>
      <c r="AQ37" s="45">
        <v>5</v>
      </c>
      <c r="AR37" s="45">
        <v>25</v>
      </c>
      <c r="AS37" s="45">
        <v>90</v>
      </c>
      <c r="AT37" s="45">
        <v>1</v>
      </c>
      <c r="AU37" s="80" t="b">
        <v>0</v>
      </c>
      <c r="AV37" s="80" t="b">
        <v>1</v>
      </c>
      <c r="AW37" s="45">
        <v>5</v>
      </c>
      <c r="AX37" s="80" t="b">
        <v>0</v>
      </c>
      <c r="AY37" s="80" t="b">
        <v>1</v>
      </c>
      <c r="AZ37" s="45">
        <v>100</v>
      </c>
      <c r="BA37" s="45">
        <v>50</v>
      </c>
      <c r="BB37" s="45">
        <v>240</v>
      </c>
      <c r="BC37" s="45">
        <v>2</v>
      </c>
      <c r="BD37" s="45">
        <v>0</v>
      </c>
      <c r="BE37" s="45">
        <v>0</v>
      </c>
      <c r="BF37" s="45">
        <v>0</v>
      </c>
      <c r="BG37" s="45">
        <v>0</v>
      </c>
      <c r="BH37" s="45">
        <v>0</v>
      </c>
      <c r="BI37" s="45">
        <v>1</v>
      </c>
      <c r="BJ37" s="45">
        <v>0</v>
      </c>
      <c r="BK37" s="45">
        <v>0</v>
      </c>
      <c r="BL37" s="45">
        <v>0</v>
      </c>
      <c r="BM37" s="45">
        <v>0</v>
      </c>
      <c r="BN37" s="45">
        <v>0</v>
      </c>
      <c r="BO37" s="45">
        <v>0</v>
      </c>
      <c r="BP37" s="45" t="s">
        <v>503</v>
      </c>
      <c r="BQ37" s="45" t="s">
        <v>503</v>
      </c>
      <c r="BR37" s="45" t="s">
        <v>503</v>
      </c>
      <c r="BS37" s="45" t="s">
        <v>503</v>
      </c>
      <c r="BT37" s="45">
        <v>36</v>
      </c>
      <c r="BU37" s="45" t="b">
        <v>1</v>
      </c>
      <c r="BV37" s="45"/>
      <c r="BW37" s="45" t="s">
        <v>517</v>
      </c>
    </row>
    <row r="38" spans="1:75" ht="15.75" customHeight="1" x14ac:dyDescent="0.25">
      <c r="A38" s="45" t="s">
        <v>39</v>
      </c>
      <c r="B38" s="45" t="s">
        <v>578</v>
      </c>
      <c r="C38" s="45" t="s">
        <v>503</v>
      </c>
      <c r="D38" s="45" t="s">
        <v>503</v>
      </c>
      <c r="E38" s="45" t="s">
        <v>503</v>
      </c>
      <c r="F38" s="80" t="b">
        <v>1</v>
      </c>
      <c r="G38" s="45" t="s">
        <v>223</v>
      </c>
      <c r="H38" s="45" t="s">
        <v>578</v>
      </c>
      <c r="I38" s="45">
        <v>80</v>
      </c>
      <c r="J38" s="2"/>
      <c r="K38" s="45" t="s">
        <v>536</v>
      </c>
      <c r="L38" s="45">
        <v>7</v>
      </c>
      <c r="M38" s="45" t="s">
        <v>570</v>
      </c>
      <c r="N38" s="45" t="s">
        <v>506</v>
      </c>
      <c r="O38" s="45" t="s">
        <v>507</v>
      </c>
      <c r="P38" s="45" t="s">
        <v>508</v>
      </c>
      <c r="Q38" s="45" t="s">
        <v>509</v>
      </c>
      <c r="R38" s="80" t="b">
        <v>0</v>
      </c>
      <c r="S38" s="45">
        <v>110</v>
      </c>
      <c r="T38" s="45">
        <v>80</v>
      </c>
      <c r="U38" s="45">
        <v>80</v>
      </c>
      <c r="V38" s="45">
        <v>90</v>
      </c>
      <c r="W38" s="45">
        <v>100</v>
      </c>
      <c r="X38" s="45">
        <v>100</v>
      </c>
      <c r="Y38" s="45">
        <v>1</v>
      </c>
      <c r="Z38" s="45">
        <v>1</v>
      </c>
      <c r="AA38" s="45">
        <v>1</v>
      </c>
      <c r="AB38" s="45">
        <v>5230</v>
      </c>
      <c r="AC38" s="45" t="s">
        <v>521</v>
      </c>
      <c r="AD38" s="45" t="s">
        <v>503</v>
      </c>
      <c r="AE38" s="45">
        <v>83</v>
      </c>
      <c r="AF38" s="45">
        <v>83</v>
      </c>
      <c r="AG38" s="45">
        <v>630</v>
      </c>
      <c r="AH38" s="45">
        <v>800</v>
      </c>
      <c r="AI38" s="45">
        <v>456</v>
      </c>
      <c r="AJ38" s="80" t="b">
        <v>0</v>
      </c>
      <c r="AK38" s="80" t="b">
        <v>0</v>
      </c>
      <c r="AL38" s="45" t="s">
        <v>511</v>
      </c>
      <c r="AM38" s="80" t="b">
        <v>0</v>
      </c>
      <c r="AN38" s="80" t="b">
        <v>0</v>
      </c>
      <c r="AO38" s="45">
        <v>400</v>
      </c>
      <c r="AP38" s="45">
        <v>1</v>
      </c>
      <c r="AQ38" s="45">
        <v>6</v>
      </c>
      <c r="AR38" s="45">
        <v>25</v>
      </c>
      <c r="AS38" s="45">
        <v>90</v>
      </c>
      <c r="AT38" s="45">
        <v>1</v>
      </c>
      <c r="AU38" s="80" t="b">
        <v>0</v>
      </c>
      <c r="AV38" s="80" t="b">
        <v>0</v>
      </c>
      <c r="AW38" s="45">
        <v>5</v>
      </c>
      <c r="AX38" s="80" t="b">
        <v>0</v>
      </c>
      <c r="AY38" s="80" t="b">
        <v>1</v>
      </c>
      <c r="AZ38" s="45">
        <v>130</v>
      </c>
      <c r="BA38" s="45">
        <v>50</v>
      </c>
      <c r="BB38" s="45">
        <v>540</v>
      </c>
      <c r="BC38" s="45">
        <v>0</v>
      </c>
      <c r="BD38" s="45">
        <v>0</v>
      </c>
      <c r="BE38" s="45">
        <v>0</v>
      </c>
      <c r="BF38" s="45">
        <v>0</v>
      </c>
      <c r="BG38" s="45">
        <v>0</v>
      </c>
      <c r="BH38" s="45">
        <v>0</v>
      </c>
      <c r="BI38" s="45">
        <v>2</v>
      </c>
      <c r="BJ38" s="45">
        <v>0</v>
      </c>
      <c r="BK38" s="45">
        <v>0</v>
      </c>
      <c r="BL38" s="45">
        <v>0</v>
      </c>
      <c r="BM38" s="45">
        <v>0</v>
      </c>
      <c r="BN38" s="45">
        <v>0</v>
      </c>
      <c r="BO38" s="45">
        <v>0</v>
      </c>
      <c r="BP38" s="45" t="s">
        <v>503</v>
      </c>
      <c r="BQ38" s="45" t="s">
        <v>503</v>
      </c>
      <c r="BR38" s="45" t="s">
        <v>503</v>
      </c>
      <c r="BS38" s="45" t="s">
        <v>503</v>
      </c>
      <c r="BT38" s="45">
        <v>37</v>
      </c>
      <c r="BU38" s="45" t="b">
        <v>0</v>
      </c>
      <c r="BV38" s="45"/>
      <c r="BW38" s="2"/>
    </row>
    <row r="39" spans="1:75" x14ac:dyDescent="0.25">
      <c r="A39" s="45" t="s">
        <v>40</v>
      </c>
      <c r="B39" s="45" t="s">
        <v>225</v>
      </c>
      <c r="C39" s="45" t="s">
        <v>503</v>
      </c>
      <c r="D39" s="45" t="s">
        <v>503</v>
      </c>
      <c r="E39" s="45" t="s">
        <v>503</v>
      </c>
      <c r="F39" s="80" t="b">
        <v>1</v>
      </c>
      <c r="G39" s="45" t="s">
        <v>337</v>
      </c>
      <c r="H39" s="45" t="s">
        <v>225</v>
      </c>
      <c r="I39" s="45">
        <v>80</v>
      </c>
      <c r="J39" s="45" t="s">
        <v>517</v>
      </c>
      <c r="K39" s="45" t="s">
        <v>536</v>
      </c>
      <c r="L39" s="45">
        <v>8</v>
      </c>
      <c r="M39" s="45" t="s">
        <v>570</v>
      </c>
      <c r="N39" s="45" t="s">
        <v>545</v>
      </c>
      <c r="O39" s="45" t="s">
        <v>507</v>
      </c>
      <c r="P39" s="45" t="s">
        <v>508</v>
      </c>
      <c r="Q39" s="45" t="s">
        <v>509</v>
      </c>
      <c r="R39" s="80" t="b">
        <v>0</v>
      </c>
      <c r="S39" s="45">
        <v>115</v>
      </c>
      <c r="T39" s="45">
        <v>80</v>
      </c>
      <c r="U39" s="45">
        <v>80</v>
      </c>
      <c r="V39" s="45">
        <v>95</v>
      </c>
      <c r="W39" s="45">
        <v>100</v>
      </c>
      <c r="X39" s="45">
        <v>100</v>
      </c>
      <c r="Y39" s="45">
        <v>1</v>
      </c>
      <c r="Z39" s="45">
        <v>1</v>
      </c>
      <c r="AA39" s="45">
        <v>1</v>
      </c>
      <c r="AB39" s="45">
        <v>5320</v>
      </c>
      <c r="AC39" s="45" t="s">
        <v>521</v>
      </c>
      <c r="AD39" s="45" t="s">
        <v>503</v>
      </c>
      <c r="AE39" s="45">
        <v>83</v>
      </c>
      <c r="AF39" s="45">
        <v>83</v>
      </c>
      <c r="AG39" s="45">
        <v>630</v>
      </c>
      <c r="AH39" s="45">
        <v>800</v>
      </c>
      <c r="AI39" s="45">
        <v>456</v>
      </c>
      <c r="AJ39" s="80" t="b">
        <v>0</v>
      </c>
      <c r="AK39" s="80" t="b">
        <v>0</v>
      </c>
      <c r="AL39" s="45" t="s">
        <v>511</v>
      </c>
      <c r="AM39" s="80" t="b">
        <v>0</v>
      </c>
      <c r="AN39" s="80" t="b">
        <v>0</v>
      </c>
      <c r="AO39" s="45">
        <v>400</v>
      </c>
      <c r="AP39" s="45">
        <v>1</v>
      </c>
      <c r="AQ39" s="45">
        <v>6</v>
      </c>
      <c r="AR39" s="45">
        <v>25</v>
      </c>
      <c r="AS39" s="45">
        <v>90</v>
      </c>
      <c r="AT39" s="45">
        <v>1</v>
      </c>
      <c r="AU39" s="80" t="b">
        <v>0</v>
      </c>
      <c r="AV39" s="80" t="b">
        <v>0</v>
      </c>
      <c r="AW39" s="45">
        <v>5</v>
      </c>
      <c r="AX39" s="80" t="b">
        <v>0</v>
      </c>
      <c r="AY39" s="80" t="b">
        <v>1</v>
      </c>
      <c r="AZ39" s="45">
        <v>130</v>
      </c>
      <c r="BA39" s="45">
        <v>50</v>
      </c>
      <c r="BB39" s="45">
        <v>530</v>
      </c>
      <c r="BC39" s="45">
        <v>0</v>
      </c>
      <c r="BD39" s="45">
        <v>3</v>
      </c>
      <c r="BE39" s="45">
        <v>0</v>
      </c>
      <c r="BF39" s="45">
        <v>0</v>
      </c>
      <c r="BG39" s="45">
        <v>0</v>
      </c>
      <c r="BH39" s="45">
        <v>0</v>
      </c>
      <c r="BI39" s="45">
        <v>2</v>
      </c>
      <c r="BJ39" s="45">
        <v>0</v>
      </c>
      <c r="BK39" s="45">
        <v>0</v>
      </c>
      <c r="BL39" s="45">
        <v>0</v>
      </c>
      <c r="BM39" s="45">
        <v>0</v>
      </c>
      <c r="BN39" s="45">
        <v>0</v>
      </c>
      <c r="BO39" s="45">
        <v>0</v>
      </c>
      <c r="BP39" s="45" t="s">
        <v>503</v>
      </c>
      <c r="BQ39" s="45" t="s">
        <v>503</v>
      </c>
      <c r="BR39" s="45" t="s">
        <v>503</v>
      </c>
      <c r="BS39" s="45" t="s">
        <v>503</v>
      </c>
      <c r="BT39" s="45">
        <v>38</v>
      </c>
      <c r="BU39" s="45" t="b">
        <v>1</v>
      </c>
      <c r="BV39" s="45"/>
      <c r="BW39" s="45" t="s">
        <v>517</v>
      </c>
    </row>
    <row r="40" spans="1:75" x14ac:dyDescent="0.25">
      <c r="A40" s="45" t="s">
        <v>100</v>
      </c>
      <c r="B40" s="45" t="s">
        <v>579</v>
      </c>
      <c r="C40" s="45" t="s">
        <v>503</v>
      </c>
      <c r="D40" s="45" t="s">
        <v>503</v>
      </c>
      <c r="E40" s="45" t="s">
        <v>503</v>
      </c>
      <c r="F40" s="80" t="b">
        <v>1</v>
      </c>
      <c r="G40" s="45" t="s">
        <v>580</v>
      </c>
      <c r="H40" s="45" t="s">
        <v>579</v>
      </c>
      <c r="I40" s="45">
        <v>34</v>
      </c>
      <c r="J40" s="2"/>
      <c r="K40" s="45" t="s">
        <v>526</v>
      </c>
      <c r="L40" s="45">
        <v>3</v>
      </c>
      <c r="M40" s="45" t="s">
        <v>533</v>
      </c>
      <c r="N40" s="45" t="s">
        <v>506</v>
      </c>
      <c r="O40" s="45" t="s">
        <v>520</v>
      </c>
      <c r="P40" s="45" t="s">
        <v>508</v>
      </c>
      <c r="Q40" s="45" t="s">
        <v>509</v>
      </c>
      <c r="R40" s="80" t="b">
        <v>0</v>
      </c>
      <c r="S40" s="45">
        <v>70</v>
      </c>
      <c r="T40" s="45">
        <v>70</v>
      </c>
      <c r="U40" s="45">
        <v>70</v>
      </c>
      <c r="V40" s="45">
        <v>90</v>
      </c>
      <c r="W40" s="45">
        <v>100</v>
      </c>
      <c r="X40" s="45">
        <v>100</v>
      </c>
      <c r="Y40" s="45">
        <v>1</v>
      </c>
      <c r="Z40" s="45">
        <v>1</v>
      </c>
      <c r="AA40" s="45">
        <v>1</v>
      </c>
      <c r="AB40" s="45">
        <v>1450</v>
      </c>
      <c r="AC40" s="45" t="s">
        <v>521</v>
      </c>
      <c r="AD40" s="45" t="s">
        <v>503</v>
      </c>
      <c r="AE40" s="45">
        <v>50</v>
      </c>
      <c r="AF40" s="45">
        <v>100</v>
      </c>
      <c r="AG40" s="45">
        <v>300</v>
      </c>
      <c r="AH40" s="45">
        <v>400</v>
      </c>
      <c r="AI40" s="45">
        <v>200</v>
      </c>
      <c r="AJ40" s="80" t="b">
        <v>0</v>
      </c>
      <c r="AK40" s="80" t="b">
        <v>0</v>
      </c>
      <c r="AL40" s="45" t="s">
        <v>522</v>
      </c>
      <c r="AM40" s="80" t="b">
        <v>0</v>
      </c>
      <c r="AN40" s="80" t="b">
        <v>0</v>
      </c>
      <c r="AO40" s="45">
        <v>150</v>
      </c>
      <c r="AP40" s="45">
        <v>1</v>
      </c>
      <c r="AQ40" s="45">
        <v>2</v>
      </c>
      <c r="AR40" s="45">
        <v>25</v>
      </c>
      <c r="AS40" s="45">
        <v>90</v>
      </c>
      <c r="AT40" s="45">
        <v>1</v>
      </c>
      <c r="AU40" s="80" t="b">
        <v>0</v>
      </c>
      <c r="AV40" s="80" t="b">
        <v>0</v>
      </c>
      <c r="AW40" s="45">
        <v>0</v>
      </c>
      <c r="AX40" s="80" t="b">
        <v>0</v>
      </c>
      <c r="AY40" s="80" t="b">
        <v>1</v>
      </c>
      <c r="AZ40" s="45">
        <v>100</v>
      </c>
      <c r="BA40" s="45">
        <v>50</v>
      </c>
      <c r="BB40" s="45">
        <v>1190</v>
      </c>
      <c r="BC40" s="45">
        <v>0</v>
      </c>
      <c r="BD40" s="45">
        <v>0</v>
      </c>
      <c r="BE40" s="45">
        <v>0</v>
      </c>
      <c r="BF40" s="45">
        <v>0</v>
      </c>
      <c r="BG40" s="45">
        <v>0</v>
      </c>
      <c r="BH40" s="45">
        <v>0</v>
      </c>
      <c r="BI40" s="45">
        <v>0</v>
      </c>
      <c r="BJ40" s="45">
        <v>0</v>
      </c>
      <c r="BK40" s="45">
        <v>0</v>
      </c>
      <c r="BL40" s="45">
        <v>0</v>
      </c>
      <c r="BM40" s="45">
        <v>0</v>
      </c>
      <c r="BN40" s="45">
        <v>0</v>
      </c>
      <c r="BO40" s="45">
        <v>1</v>
      </c>
      <c r="BP40" s="45" t="s">
        <v>503</v>
      </c>
      <c r="BQ40" s="45" t="s">
        <v>503</v>
      </c>
      <c r="BR40" s="45" t="s">
        <v>503</v>
      </c>
      <c r="BS40" s="45" t="s">
        <v>503</v>
      </c>
      <c r="BT40" s="45">
        <v>39</v>
      </c>
      <c r="BU40" s="45" t="b">
        <v>0</v>
      </c>
      <c r="BV40" s="45"/>
      <c r="BW40" s="2"/>
    </row>
    <row r="41" spans="1:75" x14ac:dyDescent="0.25">
      <c r="A41" s="45" t="s">
        <v>50</v>
      </c>
      <c r="B41" s="45" t="s">
        <v>581</v>
      </c>
      <c r="C41" s="45" t="s">
        <v>503</v>
      </c>
      <c r="D41" s="45" t="s">
        <v>503</v>
      </c>
      <c r="E41" s="45" t="s">
        <v>503</v>
      </c>
      <c r="F41" s="80" t="b">
        <v>1</v>
      </c>
      <c r="G41" s="45" t="s">
        <v>582</v>
      </c>
      <c r="H41" s="45" t="s">
        <v>581</v>
      </c>
      <c r="I41" s="45">
        <v>83</v>
      </c>
      <c r="J41" s="2"/>
      <c r="K41" s="45" t="s">
        <v>536</v>
      </c>
      <c r="L41" s="45">
        <v>7</v>
      </c>
      <c r="M41" s="45" t="s">
        <v>523</v>
      </c>
      <c r="N41" s="45" t="s">
        <v>506</v>
      </c>
      <c r="O41" s="45" t="s">
        <v>507</v>
      </c>
      <c r="P41" s="45" t="s">
        <v>508</v>
      </c>
      <c r="Q41" s="45" t="s">
        <v>509</v>
      </c>
      <c r="R41" s="80" t="b">
        <v>0</v>
      </c>
      <c r="S41" s="45">
        <v>100</v>
      </c>
      <c r="T41" s="45">
        <v>140</v>
      </c>
      <c r="U41" s="45">
        <v>100</v>
      </c>
      <c r="V41" s="45">
        <v>110</v>
      </c>
      <c r="W41" s="45">
        <v>100</v>
      </c>
      <c r="X41" s="45">
        <v>100</v>
      </c>
      <c r="Y41" s="45">
        <v>1</v>
      </c>
      <c r="Z41" s="45">
        <v>1</v>
      </c>
      <c r="AA41" s="45">
        <v>1</v>
      </c>
      <c r="AB41" s="45">
        <v>8440</v>
      </c>
      <c r="AC41" s="45" t="s">
        <v>510</v>
      </c>
      <c r="AD41" s="45" t="s">
        <v>503</v>
      </c>
      <c r="AE41" s="45">
        <v>100</v>
      </c>
      <c r="AF41" s="45">
        <v>280</v>
      </c>
      <c r="AG41" s="45">
        <v>720</v>
      </c>
      <c r="AH41" s="45">
        <v>900</v>
      </c>
      <c r="AI41" s="45">
        <v>460</v>
      </c>
      <c r="AJ41" s="80" t="b">
        <v>0</v>
      </c>
      <c r="AK41" s="80" t="b">
        <v>0</v>
      </c>
      <c r="AL41" s="45" t="s">
        <v>516</v>
      </c>
      <c r="AM41" s="80" t="b">
        <v>0</v>
      </c>
      <c r="AN41" s="80" t="b">
        <v>0</v>
      </c>
      <c r="AO41" s="45">
        <v>475</v>
      </c>
      <c r="AP41" s="45">
        <v>1</v>
      </c>
      <c r="AQ41" s="45">
        <v>7</v>
      </c>
      <c r="AR41" s="45">
        <v>25</v>
      </c>
      <c r="AS41" s="45">
        <v>90</v>
      </c>
      <c r="AT41" s="45">
        <v>1</v>
      </c>
      <c r="AU41" s="80" t="b">
        <v>0</v>
      </c>
      <c r="AV41" s="80" t="b">
        <v>0</v>
      </c>
      <c r="AW41" s="45">
        <v>5</v>
      </c>
      <c r="AX41" s="80" t="b">
        <v>1</v>
      </c>
      <c r="AY41" s="80" t="b">
        <v>1</v>
      </c>
      <c r="AZ41" s="45">
        <v>100</v>
      </c>
      <c r="BA41" s="45">
        <v>50</v>
      </c>
      <c r="BB41" s="45">
        <v>130</v>
      </c>
      <c r="BC41" s="45">
        <v>0</v>
      </c>
      <c r="BD41" s="45">
        <v>0</v>
      </c>
      <c r="BE41" s="45">
        <v>0</v>
      </c>
      <c r="BF41" s="45">
        <v>0</v>
      </c>
      <c r="BG41" s="45">
        <v>1</v>
      </c>
      <c r="BH41" s="45">
        <v>0</v>
      </c>
      <c r="BI41" s="45">
        <v>2</v>
      </c>
      <c r="BJ41" s="45">
        <v>0</v>
      </c>
      <c r="BK41" s="45">
        <v>0</v>
      </c>
      <c r="BL41" s="45">
        <v>0</v>
      </c>
      <c r="BM41" s="45">
        <v>3</v>
      </c>
      <c r="BN41" s="45">
        <v>0</v>
      </c>
      <c r="BO41" s="45">
        <v>0</v>
      </c>
      <c r="BP41" s="45" t="s">
        <v>503</v>
      </c>
      <c r="BQ41" s="45" t="s">
        <v>503</v>
      </c>
      <c r="BR41" s="45" t="s">
        <v>503</v>
      </c>
      <c r="BS41" s="45" t="s">
        <v>503</v>
      </c>
      <c r="BT41" s="45">
        <v>40</v>
      </c>
      <c r="BU41" s="45" t="b">
        <v>0</v>
      </c>
      <c r="BV41" s="45"/>
      <c r="BW41" s="2"/>
    </row>
    <row r="42" spans="1:75" x14ac:dyDescent="0.25">
      <c r="A42" s="45" t="s">
        <v>102</v>
      </c>
      <c r="B42" s="45" t="s">
        <v>583</v>
      </c>
      <c r="C42" s="45" t="s">
        <v>503</v>
      </c>
      <c r="D42" s="45" t="s">
        <v>503</v>
      </c>
      <c r="E42" s="45" t="s">
        <v>503</v>
      </c>
      <c r="F42" s="80" t="b">
        <v>1</v>
      </c>
      <c r="G42" s="45" t="s">
        <v>584</v>
      </c>
      <c r="H42" s="45" t="s">
        <v>583</v>
      </c>
      <c r="I42" s="45">
        <v>36</v>
      </c>
      <c r="J42" s="2"/>
      <c r="K42" s="45" t="s">
        <v>504</v>
      </c>
      <c r="L42" s="45">
        <v>3</v>
      </c>
      <c r="M42" s="45" t="s">
        <v>533</v>
      </c>
      <c r="N42" s="45" t="s">
        <v>506</v>
      </c>
      <c r="O42" s="45" t="s">
        <v>520</v>
      </c>
      <c r="P42" s="45" t="s">
        <v>508</v>
      </c>
      <c r="Q42" s="45" t="s">
        <v>509</v>
      </c>
      <c r="R42" s="80" t="b">
        <v>0</v>
      </c>
      <c r="S42" s="45">
        <v>90</v>
      </c>
      <c r="T42" s="45">
        <v>90</v>
      </c>
      <c r="U42" s="45">
        <v>75</v>
      </c>
      <c r="V42" s="45">
        <v>90</v>
      </c>
      <c r="W42" s="45">
        <v>100</v>
      </c>
      <c r="X42" s="45">
        <v>100</v>
      </c>
      <c r="Y42" s="45">
        <v>1.1000000000000001</v>
      </c>
      <c r="Z42" s="45">
        <v>1</v>
      </c>
      <c r="AA42" s="45">
        <v>1</v>
      </c>
      <c r="AB42" s="45">
        <v>2740</v>
      </c>
      <c r="AC42" s="45" t="s">
        <v>521</v>
      </c>
      <c r="AD42" s="45" t="s">
        <v>503</v>
      </c>
      <c r="AE42" s="45">
        <v>62</v>
      </c>
      <c r="AF42" s="45">
        <v>62</v>
      </c>
      <c r="AG42" s="45">
        <v>460</v>
      </c>
      <c r="AH42" s="45">
        <v>800</v>
      </c>
      <c r="AI42" s="45">
        <v>261</v>
      </c>
      <c r="AJ42" s="80" t="b">
        <v>0</v>
      </c>
      <c r="AK42" s="80" t="b">
        <v>0</v>
      </c>
      <c r="AL42" s="45" t="s">
        <v>522</v>
      </c>
      <c r="AM42" s="80" t="b">
        <v>0</v>
      </c>
      <c r="AN42" s="80" t="b">
        <v>0</v>
      </c>
      <c r="AO42" s="45">
        <v>225</v>
      </c>
      <c r="AP42" s="45">
        <v>1</v>
      </c>
      <c r="AQ42" s="45">
        <v>3</v>
      </c>
      <c r="AR42" s="45">
        <v>25</v>
      </c>
      <c r="AS42" s="45">
        <v>90</v>
      </c>
      <c r="AT42" s="45">
        <v>1</v>
      </c>
      <c r="AU42" s="80" t="b">
        <v>0</v>
      </c>
      <c r="AV42" s="80" t="b">
        <v>0</v>
      </c>
      <c r="AW42" s="45">
        <v>0</v>
      </c>
      <c r="AX42" s="80" t="b">
        <v>0</v>
      </c>
      <c r="AY42" s="80" t="b">
        <v>1</v>
      </c>
      <c r="AZ42" s="45">
        <v>100</v>
      </c>
      <c r="BA42" s="45">
        <v>50</v>
      </c>
      <c r="BB42" s="45">
        <v>890</v>
      </c>
      <c r="BC42" s="45">
        <v>0</v>
      </c>
      <c r="BD42" s="45">
        <v>0</v>
      </c>
      <c r="BE42" s="45">
        <v>0</v>
      </c>
      <c r="BF42" s="45">
        <v>0</v>
      </c>
      <c r="BG42" s="45">
        <v>0</v>
      </c>
      <c r="BH42" s="45">
        <v>0</v>
      </c>
      <c r="BI42" s="45">
        <v>0</v>
      </c>
      <c r="BJ42" s="45">
        <v>0</v>
      </c>
      <c r="BK42" s="45">
        <v>0</v>
      </c>
      <c r="BL42" s="45">
        <v>0</v>
      </c>
      <c r="BM42" s="45">
        <v>0</v>
      </c>
      <c r="BN42" s="45">
        <v>0</v>
      </c>
      <c r="BO42" s="45">
        <v>1</v>
      </c>
      <c r="BP42" s="45" t="s">
        <v>503</v>
      </c>
      <c r="BQ42" s="45" t="s">
        <v>503</v>
      </c>
      <c r="BR42" s="45" t="s">
        <v>503</v>
      </c>
      <c r="BS42" s="45" t="s">
        <v>503</v>
      </c>
      <c r="BT42" s="45">
        <v>41</v>
      </c>
      <c r="BU42" s="45" t="b">
        <v>0</v>
      </c>
      <c r="BV42" s="45"/>
      <c r="BW42" s="2"/>
    </row>
    <row r="43" spans="1:75" x14ac:dyDescent="0.25">
      <c r="A43" s="45" t="s">
        <v>43</v>
      </c>
      <c r="B43" s="45" t="s">
        <v>585</v>
      </c>
      <c r="C43" s="45" t="s">
        <v>503</v>
      </c>
      <c r="D43" s="45" t="s">
        <v>503</v>
      </c>
      <c r="E43" s="45" t="s">
        <v>503</v>
      </c>
      <c r="F43" s="80" t="b">
        <v>1</v>
      </c>
      <c r="G43" s="45" t="s">
        <v>224</v>
      </c>
      <c r="H43" s="45" t="s">
        <v>585</v>
      </c>
      <c r="I43" s="45">
        <v>65</v>
      </c>
      <c r="J43" s="2"/>
      <c r="K43" s="45" t="s">
        <v>504</v>
      </c>
      <c r="L43" s="45">
        <v>4</v>
      </c>
      <c r="M43" s="45" t="s">
        <v>545</v>
      </c>
      <c r="N43" s="45" t="s">
        <v>506</v>
      </c>
      <c r="O43" s="45" t="s">
        <v>571</v>
      </c>
      <c r="P43" s="45" t="s">
        <v>508</v>
      </c>
      <c r="Q43" s="45" t="s">
        <v>509</v>
      </c>
      <c r="R43" s="80" t="b">
        <v>0</v>
      </c>
      <c r="S43" s="45">
        <v>90</v>
      </c>
      <c r="T43" s="45">
        <v>70</v>
      </c>
      <c r="U43" s="45">
        <v>90</v>
      </c>
      <c r="V43" s="45">
        <v>80</v>
      </c>
      <c r="W43" s="45">
        <v>100</v>
      </c>
      <c r="X43" s="45">
        <v>100</v>
      </c>
      <c r="Y43" s="45">
        <v>1</v>
      </c>
      <c r="Z43" s="45">
        <v>1</v>
      </c>
      <c r="AA43" s="45">
        <v>1</v>
      </c>
      <c r="AB43" s="45">
        <v>5050</v>
      </c>
      <c r="AC43" s="45" t="s">
        <v>510</v>
      </c>
      <c r="AD43" s="45" t="s">
        <v>503</v>
      </c>
      <c r="AE43" s="45">
        <v>100</v>
      </c>
      <c r="AF43" s="45">
        <v>200</v>
      </c>
      <c r="AG43" s="45">
        <v>500</v>
      </c>
      <c r="AH43" s="45">
        <v>650</v>
      </c>
      <c r="AI43" s="45">
        <v>350</v>
      </c>
      <c r="AJ43" s="80" t="b">
        <v>0</v>
      </c>
      <c r="AK43" s="80" t="b">
        <v>0</v>
      </c>
      <c r="AL43" s="45" t="s">
        <v>511</v>
      </c>
      <c r="AM43" s="80" t="b">
        <v>0</v>
      </c>
      <c r="AN43" s="80" t="b">
        <v>0</v>
      </c>
      <c r="AO43" s="45">
        <v>350</v>
      </c>
      <c r="AP43" s="45">
        <v>1</v>
      </c>
      <c r="AQ43" s="45">
        <v>5</v>
      </c>
      <c r="AR43" s="45">
        <v>25</v>
      </c>
      <c r="AS43" s="45">
        <v>90</v>
      </c>
      <c r="AT43" s="45">
        <v>1</v>
      </c>
      <c r="AU43" s="80" t="b">
        <v>0</v>
      </c>
      <c r="AV43" s="80" t="b">
        <v>0</v>
      </c>
      <c r="AW43" s="45">
        <v>3</v>
      </c>
      <c r="AX43" s="80" t="b">
        <v>1</v>
      </c>
      <c r="AY43" s="80" t="b">
        <v>1</v>
      </c>
      <c r="AZ43" s="45">
        <v>100</v>
      </c>
      <c r="BA43" s="45">
        <v>50</v>
      </c>
      <c r="BB43" s="45">
        <v>560</v>
      </c>
      <c r="BC43" s="45">
        <v>0</v>
      </c>
      <c r="BD43" s="45">
        <v>2</v>
      </c>
      <c r="BE43" s="45">
        <v>0</v>
      </c>
      <c r="BF43" s="45">
        <v>0</v>
      </c>
      <c r="BG43" s="45">
        <v>0</v>
      </c>
      <c r="BH43" s="45">
        <v>0</v>
      </c>
      <c r="BI43" s="45">
        <v>0</v>
      </c>
      <c r="BJ43" s="45">
        <v>0</v>
      </c>
      <c r="BK43" s="45">
        <v>0</v>
      </c>
      <c r="BL43" s="45">
        <v>0</v>
      </c>
      <c r="BM43" s="45">
        <v>0</v>
      </c>
      <c r="BN43" s="45">
        <v>0</v>
      </c>
      <c r="BO43" s="45">
        <v>0</v>
      </c>
      <c r="BP43" s="45" t="s">
        <v>503</v>
      </c>
      <c r="BQ43" s="45" t="s">
        <v>503</v>
      </c>
      <c r="BR43" s="45" t="s">
        <v>503</v>
      </c>
      <c r="BS43" s="45" t="s">
        <v>503</v>
      </c>
      <c r="BT43" s="45">
        <v>42</v>
      </c>
      <c r="BU43" s="45" t="b">
        <v>0</v>
      </c>
      <c r="BV43" s="45"/>
      <c r="BW43" s="2"/>
    </row>
    <row r="44" spans="1:75" x14ac:dyDescent="0.25">
      <c r="A44" s="45" t="s">
        <v>46</v>
      </c>
      <c r="B44" s="45" t="s">
        <v>275</v>
      </c>
      <c r="C44" s="45" t="s">
        <v>503</v>
      </c>
      <c r="D44" s="45" t="s">
        <v>503</v>
      </c>
      <c r="E44" s="45" t="s">
        <v>503</v>
      </c>
      <c r="F44" s="80" t="b">
        <v>1</v>
      </c>
      <c r="G44" s="45" t="s">
        <v>363</v>
      </c>
      <c r="H44" s="45" t="s">
        <v>275</v>
      </c>
      <c r="I44" s="45">
        <v>65</v>
      </c>
      <c r="J44" s="45" t="s">
        <v>517</v>
      </c>
      <c r="K44" s="45" t="s">
        <v>504</v>
      </c>
      <c r="L44" s="45">
        <v>5</v>
      </c>
      <c r="M44" s="45" t="s">
        <v>505</v>
      </c>
      <c r="N44" s="45" t="s">
        <v>506</v>
      </c>
      <c r="O44" s="45" t="s">
        <v>571</v>
      </c>
      <c r="P44" s="45" t="s">
        <v>508</v>
      </c>
      <c r="Q44" s="45" t="s">
        <v>509</v>
      </c>
      <c r="R44" s="80" t="b">
        <v>0</v>
      </c>
      <c r="S44" s="45">
        <v>90</v>
      </c>
      <c r="T44" s="45">
        <v>70</v>
      </c>
      <c r="U44" s="45">
        <v>90</v>
      </c>
      <c r="V44" s="45">
        <v>100</v>
      </c>
      <c r="W44" s="45">
        <v>100</v>
      </c>
      <c r="X44" s="45">
        <v>100</v>
      </c>
      <c r="Y44" s="45">
        <v>1</v>
      </c>
      <c r="Z44" s="45">
        <v>1</v>
      </c>
      <c r="AA44" s="45">
        <v>1</v>
      </c>
      <c r="AB44" s="45">
        <v>5140</v>
      </c>
      <c r="AC44" s="45" t="s">
        <v>510</v>
      </c>
      <c r="AD44" s="45" t="s">
        <v>503</v>
      </c>
      <c r="AE44" s="45">
        <v>100</v>
      </c>
      <c r="AF44" s="45">
        <v>200</v>
      </c>
      <c r="AG44" s="45">
        <v>500</v>
      </c>
      <c r="AH44" s="45">
        <v>650</v>
      </c>
      <c r="AI44" s="45">
        <v>350</v>
      </c>
      <c r="AJ44" s="80" t="b">
        <v>0</v>
      </c>
      <c r="AK44" s="80" t="b">
        <v>0</v>
      </c>
      <c r="AL44" s="45" t="s">
        <v>511</v>
      </c>
      <c r="AM44" s="80" t="b">
        <v>0</v>
      </c>
      <c r="AN44" s="80" t="b">
        <v>0</v>
      </c>
      <c r="AO44" s="45">
        <v>350</v>
      </c>
      <c r="AP44" s="45">
        <v>1</v>
      </c>
      <c r="AQ44" s="45">
        <v>5</v>
      </c>
      <c r="AR44" s="45">
        <v>25</v>
      </c>
      <c r="AS44" s="45">
        <v>90</v>
      </c>
      <c r="AT44" s="45">
        <v>1</v>
      </c>
      <c r="AU44" s="80" t="b">
        <v>0</v>
      </c>
      <c r="AV44" s="80" t="b">
        <v>0</v>
      </c>
      <c r="AW44" s="45">
        <v>3</v>
      </c>
      <c r="AX44" s="80" t="b">
        <v>1</v>
      </c>
      <c r="AY44" s="80" t="b">
        <v>1</v>
      </c>
      <c r="AZ44" s="45">
        <v>100</v>
      </c>
      <c r="BA44" s="45">
        <v>50</v>
      </c>
      <c r="BB44" s="45">
        <v>550</v>
      </c>
      <c r="BC44" s="45">
        <v>0</v>
      </c>
      <c r="BD44" s="45">
        <v>0</v>
      </c>
      <c r="BE44" s="45">
        <v>0</v>
      </c>
      <c r="BF44" s="45">
        <v>0</v>
      </c>
      <c r="BG44" s="45">
        <v>0</v>
      </c>
      <c r="BH44" s="45">
        <v>1</v>
      </c>
      <c r="BI44" s="45">
        <v>0</v>
      </c>
      <c r="BJ44" s="45">
        <v>0</v>
      </c>
      <c r="BK44" s="45">
        <v>0</v>
      </c>
      <c r="BL44" s="45">
        <v>0</v>
      </c>
      <c r="BM44" s="45">
        <v>0</v>
      </c>
      <c r="BN44" s="45">
        <v>0</v>
      </c>
      <c r="BO44" s="45">
        <v>0</v>
      </c>
      <c r="BP44" s="45" t="s">
        <v>503</v>
      </c>
      <c r="BQ44" s="45" t="s">
        <v>503</v>
      </c>
      <c r="BR44" s="45" t="s">
        <v>503</v>
      </c>
      <c r="BS44" s="45" t="s">
        <v>503</v>
      </c>
      <c r="BT44" s="45">
        <v>43</v>
      </c>
      <c r="BU44" s="45" t="b">
        <v>1</v>
      </c>
      <c r="BV44" s="45"/>
      <c r="BW44" s="45" t="s">
        <v>517</v>
      </c>
    </row>
    <row r="45" spans="1:75" x14ac:dyDescent="0.25">
      <c r="A45" s="45" t="s">
        <v>108</v>
      </c>
      <c r="B45" s="45" t="s">
        <v>586</v>
      </c>
      <c r="C45" s="45" t="s">
        <v>503</v>
      </c>
      <c r="D45" s="45" t="s">
        <v>503</v>
      </c>
      <c r="E45" s="45" t="s">
        <v>503</v>
      </c>
      <c r="F45" s="80" t="b">
        <v>1</v>
      </c>
      <c r="G45" s="45" t="s">
        <v>587</v>
      </c>
      <c r="H45" s="45" t="s">
        <v>586</v>
      </c>
      <c r="I45" s="45">
        <v>44</v>
      </c>
      <c r="J45" s="2"/>
      <c r="K45" s="45" t="s">
        <v>504</v>
      </c>
      <c r="L45" s="45">
        <v>3</v>
      </c>
      <c r="M45" s="45" t="s">
        <v>515</v>
      </c>
      <c r="N45" s="45" t="s">
        <v>506</v>
      </c>
      <c r="O45" s="45" t="s">
        <v>534</v>
      </c>
      <c r="P45" s="45" t="s">
        <v>508</v>
      </c>
      <c r="Q45" s="45" t="s">
        <v>509</v>
      </c>
      <c r="R45" s="80" t="b">
        <v>0</v>
      </c>
      <c r="S45" s="45">
        <v>75</v>
      </c>
      <c r="T45" s="45">
        <v>80</v>
      </c>
      <c r="U45" s="45">
        <v>95</v>
      </c>
      <c r="V45" s="45">
        <v>80</v>
      </c>
      <c r="W45" s="45">
        <v>100</v>
      </c>
      <c r="X45" s="45">
        <v>100</v>
      </c>
      <c r="Y45" s="45">
        <v>1</v>
      </c>
      <c r="Z45" s="45">
        <v>1</v>
      </c>
      <c r="AA45" s="45">
        <v>1</v>
      </c>
      <c r="AB45" s="45">
        <v>1840</v>
      </c>
      <c r="AC45" s="45" t="s">
        <v>554</v>
      </c>
      <c r="AD45" s="45" t="s">
        <v>503</v>
      </c>
      <c r="AE45" s="45">
        <v>85</v>
      </c>
      <c r="AF45" s="45">
        <v>170</v>
      </c>
      <c r="AG45" s="45">
        <v>920</v>
      </c>
      <c r="AH45" s="45">
        <v>1200</v>
      </c>
      <c r="AI45" s="45">
        <v>545</v>
      </c>
      <c r="AJ45" s="80" t="b">
        <v>0</v>
      </c>
      <c r="AK45" s="80" t="b">
        <v>0</v>
      </c>
      <c r="AL45" s="45" t="s">
        <v>511</v>
      </c>
      <c r="AM45" s="80" t="b">
        <v>0</v>
      </c>
      <c r="AN45" s="80" t="b">
        <v>0</v>
      </c>
      <c r="AO45" s="45">
        <v>350</v>
      </c>
      <c r="AP45" s="45">
        <v>1</v>
      </c>
      <c r="AQ45" s="45">
        <v>5</v>
      </c>
      <c r="AR45" s="45">
        <v>25</v>
      </c>
      <c r="AS45" s="45">
        <v>90</v>
      </c>
      <c r="AT45" s="45">
        <v>1</v>
      </c>
      <c r="AU45" s="80" t="b">
        <v>0</v>
      </c>
      <c r="AV45" s="80" t="b">
        <v>1</v>
      </c>
      <c r="AW45" s="45">
        <v>3</v>
      </c>
      <c r="AX45" s="80" t="b">
        <v>1</v>
      </c>
      <c r="AY45" s="80" t="b">
        <v>1</v>
      </c>
      <c r="AZ45" s="45">
        <v>100</v>
      </c>
      <c r="BA45" s="45">
        <v>50</v>
      </c>
      <c r="BB45" s="45">
        <v>1080</v>
      </c>
      <c r="BC45" s="45">
        <v>0</v>
      </c>
      <c r="BD45" s="45">
        <v>0</v>
      </c>
      <c r="BE45" s="45">
        <v>0</v>
      </c>
      <c r="BF45" s="45">
        <v>0</v>
      </c>
      <c r="BG45" s="45">
        <v>0</v>
      </c>
      <c r="BH45" s="45">
        <v>0</v>
      </c>
      <c r="BI45" s="45">
        <v>1</v>
      </c>
      <c r="BJ45" s="45">
        <v>0</v>
      </c>
      <c r="BK45" s="45">
        <v>0</v>
      </c>
      <c r="BL45" s="45">
        <v>0</v>
      </c>
      <c r="BM45" s="45">
        <v>0</v>
      </c>
      <c r="BN45" s="45">
        <v>0</v>
      </c>
      <c r="BO45" s="45">
        <v>0</v>
      </c>
      <c r="BP45" s="45" t="s">
        <v>503</v>
      </c>
      <c r="BQ45" s="45" t="s">
        <v>503</v>
      </c>
      <c r="BR45" s="45" t="s">
        <v>503</v>
      </c>
      <c r="BS45" s="45" t="s">
        <v>503</v>
      </c>
      <c r="BT45" s="45">
        <v>44</v>
      </c>
      <c r="BU45" s="45" t="b">
        <v>0</v>
      </c>
      <c r="BV45" s="45"/>
      <c r="BW45" s="2"/>
    </row>
    <row r="46" spans="1:75" x14ac:dyDescent="0.25">
      <c r="A46" s="45" t="s">
        <v>58</v>
      </c>
      <c r="B46" s="45" t="s">
        <v>588</v>
      </c>
      <c r="C46" s="45" t="s">
        <v>503</v>
      </c>
      <c r="D46" s="45" t="s">
        <v>503</v>
      </c>
      <c r="E46" s="45" t="s">
        <v>503</v>
      </c>
      <c r="F46" s="80" t="b">
        <v>1</v>
      </c>
      <c r="G46" s="45" t="s">
        <v>589</v>
      </c>
      <c r="H46" s="45" t="s">
        <v>588</v>
      </c>
      <c r="I46" s="45">
        <v>82</v>
      </c>
      <c r="J46" s="2"/>
      <c r="K46" s="45" t="s">
        <v>536</v>
      </c>
      <c r="L46" s="45">
        <v>7</v>
      </c>
      <c r="M46" s="45" t="s">
        <v>545</v>
      </c>
      <c r="N46" s="45" t="s">
        <v>570</v>
      </c>
      <c r="O46" s="45" t="s">
        <v>571</v>
      </c>
      <c r="P46" s="45" t="s">
        <v>508</v>
      </c>
      <c r="Q46" s="45" t="s">
        <v>509</v>
      </c>
      <c r="R46" s="80" t="b">
        <v>0</v>
      </c>
      <c r="S46" s="45">
        <v>110</v>
      </c>
      <c r="T46" s="45">
        <v>70</v>
      </c>
      <c r="U46" s="45">
        <v>100</v>
      </c>
      <c r="V46" s="45">
        <v>100</v>
      </c>
      <c r="W46" s="45">
        <v>100</v>
      </c>
      <c r="X46" s="45">
        <v>100</v>
      </c>
      <c r="Y46" s="45">
        <v>1</v>
      </c>
      <c r="Z46" s="45">
        <v>1</v>
      </c>
      <c r="AA46" s="45">
        <v>1</v>
      </c>
      <c r="AB46" s="45">
        <v>5600</v>
      </c>
      <c r="AC46" s="45" t="s">
        <v>521</v>
      </c>
      <c r="AD46" s="45" t="s">
        <v>503</v>
      </c>
      <c r="AE46" s="45">
        <v>75</v>
      </c>
      <c r="AF46" s="45">
        <v>150</v>
      </c>
      <c r="AG46" s="45">
        <v>600</v>
      </c>
      <c r="AH46" s="45">
        <v>800</v>
      </c>
      <c r="AI46" s="45">
        <v>350</v>
      </c>
      <c r="AJ46" s="80" t="b">
        <v>0</v>
      </c>
      <c r="AK46" s="80" t="b">
        <v>0</v>
      </c>
      <c r="AL46" s="45" t="s">
        <v>511</v>
      </c>
      <c r="AM46" s="80" t="b">
        <v>0</v>
      </c>
      <c r="AN46" s="80" t="b">
        <v>0</v>
      </c>
      <c r="AO46" s="45">
        <v>400</v>
      </c>
      <c r="AP46" s="45">
        <v>1</v>
      </c>
      <c r="AQ46" s="45">
        <v>6</v>
      </c>
      <c r="AR46" s="45">
        <v>25</v>
      </c>
      <c r="AS46" s="45">
        <v>90</v>
      </c>
      <c r="AT46" s="45">
        <v>1</v>
      </c>
      <c r="AU46" s="80" t="b">
        <v>0</v>
      </c>
      <c r="AV46" s="80" t="b">
        <v>0</v>
      </c>
      <c r="AW46" s="45">
        <v>5</v>
      </c>
      <c r="AX46" s="80" t="b">
        <v>0</v>
      </c>
      <c r="AY46" s="80" t="b">
        <v>1</v>
      </c>
      <c r="AZ46" s="45">
        <v>100</v>
      </c>
      <c r="BA46" s="45">
        <v>50</v>
      </c>
      <c r="BB46" s="45">
        <v>500</v>
      </c>
      <c r="BC46" s="45">
        <v>0</v>
      </c>
      <c r="BD46" s="45">
        <v>3</v>
      </c>
      <c r="BE46" s="45">
        <v>0</v>
      </c>
      <c r="BF46" s="45">
        <v>0</v>
      </c>
      <c r="BG46" s="45">
        <v>0</v>
      </c>
      <c r="BH46" s="45">
        <v>0</v>
      </c>
      <c r="BI46" s="45">
        <v>0</v>
      </c>
      <c r="BJ46" s="45">
        <v>0</v>
      </c>
      <c r="BK46" s="45">
        <v>0</v>
      </c>
      <c r="BL46" s="45">
        <v>0</v>
      </c>
      <c r="BM46" s="45">
        <v>0</v>
      </c>
      <c r="BN46" s="45">
        <v>0</v>
      </c>
      <c r="BO46" s="45">
        <v>0</v>
      </c>
      <c r="BP46" s="45" t="s">
        <v>503</v>
      </c>
      <c r="BQ46" s="45" t="s">
        <v>503</v>
      </c>
      <c r="BR46" s="45" t="s">
        <v>503</v>
      </c>
      <c r="BS46" s="45" t="s">
        <v>503</v>
      </c>
      <c r="BT46" s="45">
        <v>45</v>
      </c>
      <c r="BU46" s="45" t="b">
        <v>0</v>
      </c>
      <c r="BV46" s="45"/>
      <c r="BW46" s="2"/>
    </row>
    <row r="47" spans="1:75" x14ac:dyDescent="0.25">
      <c r="A47" s="45" t="s">
        <v>140</v>
      </c>
      <c r="B47" s="45" t="s">
        <v>590</v>
      </c>
      <c r="C47" s="45" t="s">
        <v>503</v>
      </c>
      <c r="D47" s="45" t="s">
        <v>503</v>
      </c>
      <c r="E47" s="45" t="s">
        <v>503</v>
      </c>
      <c r="F47" s="80" t="b">
        <v>1</v>
      </c>
      <c r="G47" s="45" t="s">
        <v>591</v>
      </c>
      <c r="H47" s="45" t="s">
        <v>590</v>
      </c>
      <c r="I47" s="45">
        <v>2</v>
      </c>
      <c r="J47" s="2"/>
      <c r="K47" s="45" t="s">
        <v>519</v>
      </c>
      <c r="L47" s="45">
        <v>1</v>
      </c>
      <c r="M47" s="45" t="s">
        <v>533</v>
      </c>
      <c r="N47" s="45" t="s">
        <v>506</v>
      </c>
      <c r="O47" s="45" t="s">
        <v>507</v>
      </c>
      <c r="P47" s="45" t="s">
        <v>508</v>
      </c>
      <c r="Q47" s="45" t="s">
        <v>509</v>
      </c>
      <c r="R47" s="80" t="b">
        <v>0</v>
      </c>
      <c r="S47" s="45">
        <v>70</v>
      </c>
      <c r="T47" s="45">
        <v>70</v>
      </c>
      <c r="U47" s="45">
        <v>70</v>
      </c>
      <c r="V47" s="45">
        <v>70</v>
      </c>
      <c r="W47" s="45">
        <v>100</v>
      </c>
      <c r="X47" s="45">
        <v>100</v>
      </c>
      <c r="Y47" s="45">
        <v>2</v>
      </c>
      <c r="Z47" s="45">
        <v>1.5</v>
      </c>
      <c r="AA47" s="45">
        <v>1</v>
      </c>
      <c r="AB47" s="45">
        <v>1000</v>
      </c>
      <c r="AC47" s="45" t="s">
        <v>521</v>
      </c>
      <c r="AD47" s="45" t="s">
        <v>503</v>
      </c>
      <c r="AE47" s="45">
        <v>30</v>
      </c>
      <c r="AF47" s="45">
        <v>60</v>
      </c>
      <c r="AG47" s="45">
        <v>400</v>
      </c>
      <c r="AH47" s="45">
        <v>550</v>
      </c>
      <c r="AI47" s="45">
        <v>160</v>
      </c>
      <c r="AJ47" s="80" t="b">
        <v>0</v>
      </c>
      <c r="AK47" s="80" t="b">
        <v>0</v>
      </c>
      <c r="AL47" s="45" t="s">
        <v>522</v>
      </c>
      <c r="AM47" s="80" t="b">
        <v>0</v>
      </c>
      <c r="AN47" s="80" t="b">
        <v>0</v>
      </c>
      <c r="AO47" s="45">
        <v>150</v>
      </c>
      <c r="AP47" s="45">
        <v>1</v>
      </c>
      <c r="AQ47" s="45">
        <v>2</v>
      </c>
      <c r="AR47" s="45">
        <v>25</v>
      </c>
      <c r="AS47" s="45">
        <v>90</v>
      </c>
      <c r="AT47" s="45">
        <v>1</v>
      </c>
      <c r="AU47" s="80" t="b">
        <v>1</v>
      </c>
      <c r="AV47" s="80" t="b">
        <v>0</v>
      </c>
      <c r="AW47" s="45">
        <v>0</v>
      </c>
      <c r="AX47" s="80" t="b">
        <v>0</v>
      </c>
      <c r="AY47" s="80" t="b">
        <v>1</v>
      </c>
      <c r="AZ47" s="45">
        <v>100</v>
      </c>
      <c r="BA47" s="45">
        <v>50</v>
      </c>
      <c r="BB47" s="45">
        <v>1460</v>
      </c>
      <c r="BC47" s="45">
        <v>0</v>
      </c>
      <c r="BD47" s="45">
        <v>0</v>
      </c>
      <c r="BE47" s="45">
        <v>0</v>
      </c>
      <c r="BF47" s="45">
        <v>0</v>
      </c>
      <c r="BG47" s="45">
        <v>1</v>
      </c>
      <c r="BH47" s="45">
        <v>1</v>
      </c>
      <c r="BI47" s="45">
        <v>0</v>
      </c>
      <c r="BJ47" s="45">
        <v>1</v>
      </c>
      <c r="BK47" s="45">
        <v>0</v>
      </c>
      <c r="BL47" s="45">
        <v>0</v>
      </c>
      <c r="BM47" s="45">
        <v>0</v>
      </c>
      <c r="BN47" s="45">
        <v>1</v>
      </c>
      <c r="BO47" s="45">
        <v>0</v>
      </c>
      <c r="BP47" s="45" t="s">
        <v>592</v>
      </c>
      <c r="BQ47" s="45" t="s">
        <v>503</v>
      </c>
      <c r="BR47" s="45" t="s">
        <v>503</v>
      </c>
      <c r="BS47" s="45" t="s">
        <v>503</v>
      </c>
      <c r="BT47" s="45">
        <v>46</v>
      </c>
      <c r="BU47" s="45" t="b">
        <v>0</v>
      </c>
      <c r="BV47" s="45"/>
      <c r="BW47" s="2"/>
    </row>
    <row r="48" spans="1:75" x14ac:dyDescent="0.25">
      <c r="A48" s="45" t="s">
        <v>81</v>
      </c>
      <c r="B48" s="45" t="s">
        <v>593</v>
      </c>
      <c r="C48" s="45" t="s">
        <v>503</v>
      </c>
      <c r="D48" s="45" t="s">
        <v>503</v>
      </c>
      <c r="E48" s="45" t="s">
        <v>503</v>
      </c>
      <c r="F48" s="80" t="b">
        <v>1</v>
      </c>
      <c r="G48" s="45" t="s">
        <v>594</v>
      </c>
      <c r="H48" s="45" t="s">
        <v>593</v>
      </c>
      <c r="I48" s="45">
        <v>17</v>
      </c>
      <c r="J48" s="2"/>
      <c r="K48" s="45" t="s">
        <v>519</v>
      </c>
      <c r="L48" s="45">
        <v>1</v>
      </c>
      <c r="M48" s="45" t="s">
        <v>515</v>
      </c>
      <c r="N48" s="45" t="s">
        <v>506</v>
      </c>
      <c r="O48" s="45" t="s">
        <v>507</v>
      </c>
      <c r="P48" s="45" t="s">
        <v>508</v>
      </c>
      <c r="Q48" s="45" t="s">
        <v>509</v>
      </c>
      <c r="R48" s="80" t="b">
        <v>0</v>
      </c>
      <c r="S48" s="45">
        <v>70</v>
      </c>
      <c r="T48" s="45">
        <v>70</v>
      </c>
      <c r="U48" s="45">
        <v>70</v>
      </c>
      <c r="V48" s="45">
        <v>70</v>
      </c>
      <c r="W48" s="45">
        <v>100</v>
      </c>
      <c r="X48" s="45">
        <v>100</v>
      </c>
      <c r="Y48" s="45">
        <v>1.2</v>
      </c>
      <c r="Z48" s="45">
        <v>1</v>
      </c>
      <c r="AA48" s="45">
        <v>1</v>
      </c>
      <c r="AB48" s="45">
        <v>1050</v>
      </c>
      <c r="AC48" s="45" t="s">
        <v>510</v>
      </c>
      <c r="AD48" s="45" t="s">
        <v>503</v>
      </c>
      <c r="AE48" s="45">
        <v>10</v>
      </c>
      <c r="AF48" s="45">
        <v>10</v>
      </c>
      <c r="AG48" s="45">
        <v>300</v>
      </c>
      <c r="AH48" s="45">
        <v>400</v>
      </c>
      <c r="AI48" s="45">
        <v>100</v>
      </c>
      <c r="AJ48" s="80" t="b">
        <v>0</v>
      </c>
      <c r="AK48" s="80" t="b">
        <v>0</v>
      </c>
      <c r="AL48" s="45" t="s">
        <v>522</v>
      </c>
      <c r="AM48" s="80" t="b">
        <v>0</v>
      </c>
      <c r="AN48" s="80" t="b">
        <v>0</v>
      </c>
      <c r="AO48" s="45">
        <v>150</v>
      </c>
      <c r="AP48" s="45">
        <v>1</v>
      </c>
      <c r="AQ48" s="45">
        <v>2</v>
      </c>
      <c r="AR48" s="45">
        <v>25</v>
      </c>
      <c r="AS48" s="45">
        <v>90</v>
      </c>
      <c r="AT48" s="45">
        <v>1</v>
      </c>
      <c r="AU48" s="80" t="b">
        <v>1</v>
      </c>
      <c r="AV48" s="80" t="b">
        <v>1</v>
      </c>
      <c r="AW48" s="45">
        <v>0</v>
      </c>
      <c r="AX48" s="80" t="b">
        <v>0</v>
      </c>
      <c r="AY48" s="80" t="b">
        <v>1</v>
      </c>
      <c r="AZ48" s="45">
        <v>100</v>
      </c>
      <c r="BA48" s="45">
        <v>50</v>
      </c>
      <c r="BB48" s="45">
        <v>1380</v>
      </c>
      <c r="BC48" s="45">
        <v>0</v>
      </c>
      <c r="BD48" s="45">
        <v>0</v>
      </c>
      <c r="BE48" s="45">
        <v>0</v>
      </c>
      <c r="BF48" s="45">
        <v>0</v>
      </c>
      <c r="BG48" s="45">
        <v>1</v>
      </c>
      <c r="BH48" s="45">
        <v>0</v>
      </c>
      <c r="BI48" s="45">
        <v>0</v>
      </c>
      <c r="BJ48" s="45">
        <v>1</v>
      </c>
      <c r="BK48" s="45">
        <v>0</v>
      </c>
      <c r="BL48" s="45">
        <v>0</v>
      </c>
      <c r="BM48" s="45">
        <v>0</v>
      </c>
      <c r="BN48" s="45">
        <v>1</v>
      </c>
      <c r="BO48" s="45">
        <v>0</v>
      </c>
      <c r="BP48" s="45" t="s">
        <v>503</v>
      </c>
      <c r="BQ48" s="45" t="s">
        <v>503</v>
      </c>
      <c r="BR48" s="45" t="s">
        <v>503</v>
      </c>
      <c r="BS48" s="45" t="s">
        <v>503</v>
      </c>
      <c r="BT48" s="45">
        <v>47</v>
      </c>
      <c r="BU48" s="45" t="b">
        <v>0</v>
      </c>
      <c r="BV48" s="45"/>
      <c r="BW48" s="2"/>
    </row>
    <row r="49" spans="1:75" x14ac:dyDescent="0.25">
      <c r="A49" s="45" t="s">
        <v>137</v>
      </c>
      <c r="B49" s="45" t="s">
        <v>595</v>
      </c>
      <c r="C49" s="45" t="s">
        <v>503</v>
      </c>
      <c r="D49" s="45" t="s">
        <v>503</v>
      </c>
      <c r="E49" s="45" t="s">
        <v>503</v>
      </c>
      <c r="F49" s="80" t="b">
        <v>1</v>
      </c>
      <c r="G49" s="45" t="s">
        <v>596</v>
      </c>
      <c r="H49" s="45" t="s">
        <v>595</v>
      </c>
      <c r="I49" s="45">
        <v>93</v>
      </c>
      <c r="J49" s="2"/>
      <c r="K49" s="45" t="s">
        <v>526</v>
      </c>
      <c r="L49" s="45">
        <v>3</v>
      </c>
      <c r="M49" s="45" t="s">
        <v>533</v>
      </c>
      <c r="N49" s="45" t="s">
        <v>506</v>
      </c>
      <c r="O49" s="45" t="s">
        <v>520</v>
      </c>
      <c r="P49" s="45" t="s">
        <v>508</v>
      </c>
      <c r="Q49" s="45" t="s">
        <v>509</v>
      </c>
      <c r="R49" s="80" t="b">
        <v>0</v>
      </c>
      <c r="S49" s="45">
        <v>110</v>
      </c>
      <c r="T49" s="45">
        <v>110</v>
      </c>
      <c r="U49" s="45">
        <v>110</v>
      </c>
      <c r="V49" s="45">
        <v>90</v>
      </c>
      <c r="W49" s="45">
        <v>100</v>
      </c>
      <c r="X49" s="45">
        <v>100</v>
      </c>
      <c r="Y49" s="45">
        <v>1</v>
      </c>
      <c r="Z49" s="45">
        <v>1</v>
      </c>
      <c r="AA49" s="45">
        <v>1</v>
      </c>
      <c r="AB49" s="45">
        <v>2250</v>
      </c>
      <c r="AC49" s="45" t="s">
        <v>554</v>
      </c>
      <c r="AD49" s="45" t="s">
        <v>503</v>
      </c>
      <c r="AE49" s="45">
        <v>85</v>
      </c>
      <c r="AF49" s="45">
        <v>100</v>
      </c>
      <c r="AG49" s="45">
        <v>750</v>
      </c>
      <c r="AH49" s="45">
        <v>1050</v>
      </c>
      <c r="AI49" s="45">
        <v>417</v>
      </c>
      <c r="AJ49" s="80" t="b">
        <v>0</v>
      </c>
      <c r="AK49" s="80" t="b">
        <v>0</v>
      </c>
      <c r="AL49" s="45" t="s">
        <v>522</v>
      </c>
      <c r="AM49" s="80" t="b">
        <v>0</v>
      </c>
      <c r="AN49" s="80" t="b">
        <v>0</v>
      </c>
      <c r="AO49" s="45">
        <v>400</v>
      </c>
      <c r="AP49" s="45">
        <v>1</v>
      </c>
      <c r="AQ49" s="45">
        <v>6</v>
      </c>
      <c r="AR49" s="45">
        <v>25</v>
      </c>
      <c r="AS49" s="45">
        <v>90</v>
      </c>
      <c r="AT49" s="45">
        <v>1</v>
      </c>
      <c r="AU49" s="80" t="b">
        <v>0</v>
      </c>
      <c r="AV49" s="80" t="b">
        <v>0</v>
      </c>
      <c r="AW49" s="45">
        <v>5</v>
      </c>
      <c r="AX49" s="80" t="b">
        <v>0</v>
      </c>
      <c r="AY49" s="80" t="b">
        <v>1</v>
      </c>
      <c r="AZ49" s="45">
        <v>100</v>
      </c>
      <c r="BA49" s="45">
        <v>50</v>
      </c>
      <c r="BB49" s="45">
        <v>980</v>
      </c>
      <c r="BC49" s="45">
        <v>0</v>
      </c>
      <c r="BD49" s="45">
        <v>0</v>
      </c>
      <c r="BE49" s="45">
        <v>0</v>
      </c>
      <c r="BF49" s="45">
        <v>0</v>
      </c>
      <c r="BG49" s="45">
        <v>0</v>
      </c>
      <c r="BH49" s="45">
        <v>0</v>
      </c>
      <c r="BI49" s="45">
        <v>2</v>
      </c>
      <c r="BJ49" s="45">
        <v>0</v>
      </c>
      <c r="BK49" s="45">
        <v>0</v>
      </c>
      <c r="BL49" s="45">
        <v>0</v>
      </c>
      <c r="BM49" s="45">
        <v>0</v>
      </c>
      <c r="BN49" s="45">
        <v>0</v>
      </c>
      <c r="BO49" s="45">
        <v>0</v>
      </c>
      <c r="BP49" s="45" t="s">
        <v>503</v>
      </c>
      <c r="BQ49" s="45" t="s">
        <v>503</v>
      </c>
      <c r="BR49" s="45" t="s">
        <v>503</v>
      </c>
      <c r="BS49" s="45" t="s">
        <v>503</v>
      </c>
      <c r="BT49" s="45">
        <v>48</v>
      </c>
      <c r="BU49" s="45" t="b">
        <v>0</v>
      </c>
      <c r="BV49" s="45"/>
      <c r="BW49" s="2"/>
    </row>
    <row r="50" spans="1:75" x14ac:dyDescent="0.25">
      <c r="A50" s="45" t="s">
        <v>11</v>
      </c>
      <c r="B50" s="45" t="s">
        <v>597</v>
      </c>
      <c r="C50" s="45" t="s">
        <v>503</v>
      </c>
      <c r="D50" s="45" t="s">
        <v>503</v>
      </c>
      <c r="E50" s="45" t="s">
        <v>503</v>
      </c>
      <c r="F50" s="80" t="b">
        <v>1</v>
      </c>
      <c r="G50" s="45" t="s">
        <v>285</v>
      </c>
      <c r="H50" s="45" t="s">
        <v>597</v>
      </c>
      <c r="I50" s="45">
        <v>88</v>
      </c>
      <c r="J50" s="2"/>
      <c r="K50" s="45" t="s">
        <v>536</v>
      </c>
      <c r="L50" s="45">
        <v>6</v>
      </c>
      <c r="M50" s="45" t="s">
        <v>514</v>
      </c>
      <c r="N50" s="45" t="s">
        <v>505</v>
      </c>
      <c r="O50" s="45" t="s">
        <v>520</v>
      </c>
      <c r="P50" s="45" t="s">
        <v>508</v>
      </c>
      <c r="Q50" s="45" t="s">
        <v>509</v>
      </c>
      <c r="R50" s="80" t="b">
        <v>0</v>
      </c>
      <c r="S50" s="45">
        <v>110</v>
      </c>
      <c r="T50" s="45">
        <v>100</v>
      </c>
      <c r="U50" s="45">
        <v>105</v>
      </c>
      <c r="V50" s="45">
        <v>120</v>
      </c>
      <c r="W50" s="45">
        <v>100</v>
      </c>
      <c r="X50" s="45">
        <v>100</v>
      </c>
      <c r="Y50" s="45">
        <v>1</v>
      </c>
      <c r="Z50" s="45">
        <v>1</v>
      </c>
      <c r="AA50" s="45">
        <v>1</v>
      </c>
      <c r="AB50" s="45">
        <v>6940</v>
      </c>
      <c r="AC50" s="45" t="s">
        <v>510</v>
      </c>
      <c r="AD50" s="45" t="s">
        <v>503</v>
      </c>
      <c r="AE50" s="45">
        <v>50</v>
      </c>
      <c r="AF50" s="45">
        <v>80</v>
      </c>
      <c r="AG50" s="45">
        <v>390</v>
      </c>
      <c r="AH50" s="45">
        <v>550</v>
      </c>
      <c r="AI50" s="45">
        <v>235</v>
      </c>
      <c r="AJ50" s="80" t="b">
        <v>0</v>
      </c>
      <c r="AK50" s="80" t="b">
        <v>0</v>
      </c>
      <c r="AL50" s="45" t="s">
        <v>516</v>
      </c>
      <c r="AM50" s="80" t="b">
        <v>0</v>
      </c>
      <c r="AN50" s="80" t="b">
        <v>0</v>
      </c>
      <c r="AO50" s="45">
        <v>350</v>
      </c>
      <c r="AP50" s="45">
        <v>1</v>
      </c>
      <c r="AQ50" s="45">
        <v>5</v>
      </c>
      <c r="AR50" s="45">
        <v>25</v>
      </c>
      <c r="AS50" s="45">
        <v>90</v>
      </c>
      <c r="AT50" s="45">
        <v>1</v>
      </c>
      <c r="AU50" s="80" t="b">
        <v>0</v>
      </c>
      <c r="AV50" s="80" t="b">
        <v>0</v>
      </c>
      <c r="AW50" s="45">
        <v>5</v>
      </c>
      <c r="AX50" s="80" t="b">
        <v>1</v>
      </c>
      <c r="AY50" s="80" t="b">
        <v>1</v>
      </c>
      <c r="AZ50" s="45">
        <v>100</v>
      </c>
      <c r="BA50" s="45">
        <v>50</v>
      </c>
      <c r="BB50" s="45">
        <v>320</v>
      </c>
      <c r="BC50" s="45">
        <v>3</v>
      </c>
      <c r="BD50" s="45">
        <v>0</v>
      </c>
      <c r="BE50" s="45">
        <v>0</v>
      </c>
      <c r="BF50" s="45">
        <v>0</v>
      </c>
      <c r="BG50" s="45">
        <v>0</v>
      </c>
      <c r="BH50" s="45">
        <v>0</v>
      </c>
      <c r="BI50" s="45">
        <v>0</v>
      </c>
      <c r="BJ50" s="45">
        <v>3</v>
      </c>
      <c r="BK50" s="45">
        <v>0</v>
      </c>
      <c r="BL50" s="45">
        <v>0</v>
      </c>
      <c r="BM50" s="45">
        <v>0</v>
      </c>
      <c r="BN50" s="45">
        <v>0</v>
      </c>
      <c r="BO50" s="45">
        <v>0</v>
      </c>
      <c r="BP50" s="45" t="s">
        <v>503</v>
      </c>
      <c r="BQ50" s="45" t="s">
        <v>503</v>
      </c>
      <c r="BR50" s="45" t="s">
        <v>503</v>
      </c>
      <c r="BS50" s="45" t="s">
        <v>503</v>
      </c>
      <c r="BT50" s="45">
        <v>49</v>
      </c>
      <c r="BU50" s="45" t="b">
        <v>0</v>
      </c>
      <c r="BV50" s="45"/>
      <c r="BW50" s="2"/>
    </row>
    <row r="51" spans="1:75" x14ac:dyDescent="0.25">
      <c r="A51" s="45" t="s">
        <v>5</v>
      </c>
      <c r="B51" s="45" t="s">
        <v>286</v>
      </c>
      <c r="C51" s="45" t="s">
        <v>503</v>
      </c>
      <c r="D51" s="45" t="s">
        <v>503</v>
      </c>
      <c r="E51" s="45" t="s">
        <v>503</v>
      </c>
      <c r="F51" s="80" t="b">
        <v>1</v>
      </c>
      <c r="G51" s="45" t="s">
        <v>369</v>
      </c>
      <c r="H51" s="45" t="s">
        <v>286</v>
      </c>
      <c r="I51" s="45">
        <v>88</v>
      </c>
      <c r="J51" s="45" t="s">
        <v>517</v>
      </c>
      <c r="K51" s="45" t="s">
        <v>536</v>
      </c>
      <c r="L51" s="45">
        <v>7</v>
      </c>
      <c r="M51" s="45" t="s">
        <v>523</v>
      </c>
      <c r="N51" s="45" t="s">
        <v>505</v>
      </c>
      <c r="O51" s="45" t="s">
        <v>520</v>
      </c>
      <c r="P51" s="45" t="s">
        <v>508</v>
      </c>
      <c r="Q51" s="45" t="s">
        <v>509</v>
      </c>
      <c r="R51" s="80" t="b">
        <v>0</v>
      </c>
      <c r="S51" s="45">
        <v>110</v>
      </c>
      <c r="T51" s="45">
        <v>100</v>
      </c>
      <c r="U51" s="45">
        <v>105</v>
      </c>
      <c r="V51" s="45">
        <v>130</v>
      </c>
      <c r="W51" s="45">
        <v>100</v>
      </c>
      <c r="X51" s="45">
        <v>100</v>
      </c>
      <c r="Y51" s="45">
        <v>1</v>
      </c>
      <c r="Z51" s="45">
        <v>1</v>
      </c>
      <c r="AA51" s="45">
        <v>1</v>
      </c>
      <c r="AB51" s="45">
        <v>7380</v>
      </c>
      <c r="AC51" s="45" t="s">
        <v>510</v>
      </c>
      <c r="AD51" s="45" t="s">
        <v>503</v>
      </c>
      <c r="AE51" s="45">
        <v>50</v>
      </c>
      <c r="AF51" s="45">
        <v>80</v>
      </c>
      <c r="AG51" s="45">
        <v>390</v>
      </c>
      <c r="AH51" s="45">
        <v>550</v>
      </c>
      <c r="AI51" s="45">
        <v>235</v>
      </c>
      <c r="AJ51" s="80" t="b">
        <v>0</v>
      </c>
      <c r="AK51" s="80" t="b">
        <v>0</v>
      </c>
      <c r="AL51" s="45" t="s">
        <v>516</v>
      </c>
      <c r="AM51" s="80" t="b">
        <v>0</v>
      </c>
      <c r="AN51" s="80" t="b">
        <v>0</v>
      </c>
      <c r="AO51" s="45">
        <v>350</v>
      </c>
      <c r="AP51" s="45">
        <v>1</v>
      </c>
      <c r="AQ51" s="45">
        <v>5</v>
      </c>
      <c r="AR51" s="45">
        <v>25</v>
      </c>
      <c r="AS51" s="45">
        <v>90</v>
      </c>
      <c r="AT51" s="45">
        <v>1</v>
      </c>
      <c r="AU51" s="80" t="b">
        <v>0</v>
      </c>
      <c r="AV51" s="80" t="b">
        <v>0</v>
      </c>
      <c r="AW51" s="45">
        <v>5</v>
      </c>
      <c r="AX51" s="80" t="b">
        <v>1</v>
      </c>
      <c r="AY51" s="80" t="b">
        <v>1</v>
      </c>
      <c r="AZ51" s="45">
        <v>100</v>
      </c>
      <c r="BA51" s="45">
        <v>50</v>
      </c>
      <c r="BB51" s="45">
        <v>230</v>
      </c>
      <c r="BC51" s="45">
        <v>0</v>
      </c>
      <c r="BD51" s="45">
        <v>0</v>
      </c>
      <c r="BE51" s="45">
        <v>0</v>
      </c>
      <c r="BF51" s="45">
        <v>0</v>
      </c>
      <c r="BG51" s="45">
        <v>0</v>
      </c>
      <c r="BH51" s="45">
        <v>0</v>
      </c>
      <c r="BI51" s="45">
        <v>0</v>
      </c>
      <c r="BJ51" s="45">
        <v>3</v>
      </c>
      <c r="BK51" s="45">
        <v>0</v>
      </c>
      <c r="BL51" s="45">
        <v>0</v>
      </c>
      <c r="BM51" s="45">
        <v>3</v>
      </c>
      <c r="BN51" s="45">
        <v>0</v>
      </c>
      <c r="BO51" s="45">
        <v>0</v>
      </c>
      <c r="BP51" s="45" t="s">
        <v>503</v>
      </c>
      <c r="BQ51" s="45" t="s">
        <v>503</v>
      </c>
      <c r="BR51" s="45" t="s">
        <v>503</v>
      </c>
      <c r="BS51" s="45" t="s">
        <v>503</v>
      </c>
      <c r="BT51" s="45">
        <v>50</v>
      </c>
      <c r="BU51" s="45" t="b">
        <v>1</v>
      </c>
      <c r="BV51" s="45"/>
      <c r="BW51" s="45" t="s">
        <v>517</v>
      </c>
    </row>
    <row r="52" spans="1:75" x14ac:dyDescent="0.25">
      <c r="A52" s="45" t="s">
        <v>125</v>
      </c>
      <c r="B52" s="45" t="s">
        <v>598</v>
      </c>
      <c r="C52" s="45" t="s">
        <v>503</v>
      </c>
      <c r="D52" s="45" t="s">
        <v>503</v>
      </c>
      <c r="E52" s="45" t="s">
        <v>503</v>
      </c>
      <c r="F52" s="80" t="b">
        <v>1</v>
      </c>
      <c r="G52" s="45" t="s">
        <v>208</v>
      </c>
      <c r="H52" s="45" t="s">
        <v>598</v>
      </c>
      <c r="I52" s="45">
        <v>66</v>
      </c>
      <c r="J52" s="2"/>
      <c r="K52" s="45" t="s">
        <v>504</v>
      </c>
      <c r="L52" s="45">
        <v>6</v>
      </c>
      <c r="M52" s="45" t="s">
        <v>515</v>
      </c>
      <c r="N52" s="45" t="s">
        <v>506</v>
      </c>
      <c r="O52" s="45" t="s">
        <v>520</v>
      </c>
      <c r="P52" s="45" t="s">
        <v>508</v>
      </c>
      <c r="Q52" s="45" t="s">
        <v>509</v>
      </c>
      <c r="R52" s="80" t="b">
        <v>0</v>
      </c>
      <c r="S52" s="45">
        <v>75</v>
      </c>
      <c r="T52" s="45">
        <v>50</v>
      </c>
      <c r="U52" s="45">
        <v>105</v>
      </c>
      <c r="V52" s="45">
        <v>80</v>
      </c>
      <c r="W52" s="45">
        <v>100</v>
      </c>
      <c r="X52" s="45">
        <v>100</v>
      </c>
      <c r="Y52" s="45">
        <v>1</v>
      </c>
      <c r="Z52" s="45">
        <v>1</v>
      </c>
      <c r="AA52" s="45">
        <v>1</v>
      </c>
      <c r="AB52" s="45">
        <v>1570</v>
      </c>
      <c r="AC52" s="45" t="s">
        <v>510</v>
      </c>
      <c r="AD52" s="45" t="s">
        <v>503</v>
      </c>
      <c r="AE52" s="45">
        <v>100</v>
      </c>
      <c r="AF52" s="45">
        <v>160</v>
      </c>
      <c r="AG52" s="45">
        <v>600</v>
      </c>
      <c r="AH52" s="45">
        <v>800</v>
      </c>
      <c r="AI52" s="45">
        <v>365</v>
      </c>
      <c r="AJ52" s="80" t="b">
        <v>0</v>
      </c>
      <c r="AK52" s="80" t="b">
        <v>0</v>
      </c>
      <c r="AL52" s="45" t="s">
        <v>516</v>
      </c>
      <c r="AM52" s="80" t="b">
        <v>0</v>
      </c>
      <c r="AN52" s="80" t="b">
        <v>0</v>
      </c>
      <c r="AO52" s="45">
        <v>225</v>
      </c>
      <c r="AP52" s="45">
        <v>1</v>
      </c>
      <c r="AQ52" s="45">
        <v>3</v>
      </c>
      <c r="AR52" s="45">
        <v>25</v>
      </c>
      <c r="AS52" s="45">
        <v>90</v>
      </c>
      <c r="AT52" s="45">
        <v>1</v>
      </c>
      <c r="AU52" s="80" t="b">
        <v>0</v>
      </c>
      <c r="AV52" s="80" t="b">
        <v>1</v>
      </c>
      <c r="AW52" s="45">
        <v>5</v>
      </c>
      <c r="AX52" s="80" t="b">
        <v>1</v>
      </c>
      <c r="AY52" s="80" t="b">
        <v>1</v>
      </c>
      <c r="AZ52" s="45">
        <v>100</v>
      </c>
      <c r="BA52" s="45">
        <v>50</v>
      </c>
      <c r="BB52" s="45">
        <v>1150</v>
      </c>
      <c r="BC52" s="45">
        <v>0</v>
      </c>
      <c r="BD52" s="45">
        <v>0</v>
      </c>
      <c r="BE52" s="45">
        <v>0</v>
      </c>
      <c r="BF52" s="45">
        <v>0</v>
      </c>
      <c r="BG52" s="45">
        <v>0</v>
      </c>
      <c r="BH52" s="45">
        <v>2</v>
      </c>
      <c r="BI52" s="45">
        <v>0</v>
      </c>
      <c r="BJ52" s="45">
        <v>1</v>
      </c>
      <c r="BK52" s="45">
        <v>0</v>
      </c>
      <c r="BL52" s="45">
        <v>0</v>
      </c>
      <c r="BM52" s="45">
        <v>0</v>
      </c>
      <c r="BN52" s="45">
        <v>0</v>
      </c>
      <c r="BO52" s="45">
        <v>0</v>
      </c>
      <c r="BP52" s="45" t="s">
        <v>503</v>
      </c>
      <c r="BQ52" s="45" t="s">
        <v>503</v>
      </c>
      <c r="BR52" s="45" t="s">
        <v>503</v>
      </c>
      <c r="BS52" s="45" t="s">
        <v>503</v>
      </c>
      <c r="BT52" s="45">
        <v>51</v>
      </c>
      <c r="BU52" s="45" t="b">
        <v>0</v>
      </c>
      <c r="BV52" s="45"/>
      <c r="BW52" s="2"/>
    </row>
    <row r="53" spans="1:75" x14ac:dyDescent="0.25">
      <c r="A53" s="45" t="s">
        <v>113</v>
      </c>
      <c r="B53" s="45" t="s">
        <v>599</v>
      </c>
      <c r="C53" s="45" t="s">
        <v>503</v>
      </c>
      <c r="D53" s="45" t="s">
        <v>503</v>
      </c>
      <c r="E53" s="45" t="s">
        <v>503</v>
      </c>
      <c r="F53" s="80" t="b">
        <v>1</v>
      </c>
      <c r="G53" s="45" t="s">
        <v>266</v>
      </c>
      <c r="H53" s="45" t="s">
        <v>599</v>
      </c>
      <c r="I53" s="45">
        <v>48</v>
      </c>
      <c r="J53" s="2"/>
      <c r="K53" s="45" t="s">
        <v>504</v>
      </c>
      <c r="L53" s="45">
        <v>5</v>
      </c>
      <c r="M53" s="45" t="s">
        <v>529</v>
      </c>
      <c r="N53" s="45" t="s">
        <v>506</v>
      </c>
      <c r="O53" s="45" t="s">
        <v>507</v>
      </c>
      <c r="P53" s="45" t="s">
        <v>508</v>
      </c>
      <c r="Q53" s="45" t="s">
        <v>509</v>
      </c>
      <c r="R53" s="80" t="b">
        <v>0</v>
      </c>
      <c r="S53" s="45">
        <v>90</v>
      </c>
      <c r="T53" s="45">
        <v>100</v>
      </c>
      <c r="U53" s="45">
        <v>105</v>
      </c>
      <c r="V53" s="45">
        <v>80</v>
      </c>
      <c r="W53" s="45">
        <v>100</v>
      </c>
      <c r="X53" s="45">
        <v>100</v>
      </c>
      <c r="Y53" s="45">
        <v>1</v>
      </c>
      <c r="Z53" s="45">
        <v>1</v>
      </c>
      <c r="AA53" s="45">
        <v>1</v>
      </c>
      <c r="AB53" s="45">
        <v>2050</v>
      </c>
      <c r="AC53" s="45" t="s">
        <v>510</v>
      </c>
      <c r="AD53" s="45" t="s">
        <v>503</v>
      </c>
      <c r="AE53" s="45">
        <v>100</v>
      </c>
      <c r="AF53" s="45">
        <v>100</v>
      </c>
      <c r="AG53" s="45">
        <v>600</v>
      </c>
      <c r="AH53" s="45">
        <v>750</v>
      </c>
      <c r="AI53" s="45">
        <v>400</v>
      </c>
      <c r="AJ53" s="80" t="b">
        <v>0</v>
      </c>
      <c r="AK53" s="80" t="b">
        <v>0</v>
      </c>
      <c r="AL53" s="45" t="s">
        <v>511</v>
      </c>
      <c r="AM53" s="80" t="b">
        <v>0</v>
      </c>
      <c r="AN53" s="80" t="b">
        <v>0</v>
      </c>
      <c r="AO53" s="45">
        <v>225</v>
      </c>
      <c r="AP53" s="45">
        <v>1</v>
      </c>
      <c r="AQ53" s="45">
        <v>3</v>
      </c>
      <c r="AR53" s="45">
        <v>25</v>
      </c>
      <c r="AS53" s="45">
        <v>90</v>
      </c>
      <c r="AT53" s="45">
        <v>1</v>
      </c>
      <c r="AU53" s="80" t="b">
        <v>0</v>
      </c>
      <c r="AV53" s="80" t="b">
        <v>0</v>
      </c>
      <c r="AW53" s="45">
        <v>3</v>
      </c>
      <c r="AX53" s="80" t="b">
        <v>0</v>
      </c>
      <c r="AY53" s="80" t="b">
        <v>1</v>
      </c>
      <c r="AZ53" s="45">
        <v>100</v>
      </c>
      <c r="BA53" s="45">
        <v>50</v>
      </c>
      <c r="BB53" s="45">
        <v>1020</v>
      </c>
      <c r="BC53" s="45">
        <v>0</v>
      </c>
      <c r="BD53" s="45">
        <v>0</v>
      </c>
      <c r="BE53" s="45">
        <v>1</v>
      </c>
      <c r="BF53" s="45">
        <v>0</v>
      </c>
      <c r="BG53" s="45">
        <v>2</v>
      </c>
      <c r="BH53" s="45">
        <v>2</v>
      </c>
      <c r="BI53" s="45">
        <v>1</v>
      </c>
      <c r="BJ53" s="45">
        <v>0</v>
      </c>
      <c r="BK53" s="45">
        <v>0</v>
      </c>
      <c r="BL53" s="45">
        <v>1</v>
      </c>
      <c r="BM53" s="45">
        <v>0</v>
      </c>
      <c r="BN53" s="45">
        <v>2</v>
      </c>
      <c r="BO53" s="45">
        <v>0</v>
      </c>
      <c r="BP53" s="45" t="s">
        <v>503</v>
      </c>
      <c r="BQ53" s="45" t="s">
        <v>503</v>
      </c>
      <c r="BR53" s="45" t="s">
        <v>503</v>
      </c>
      <c r="BS53" s="45" t="s">
        <v>503</v>
      </c>
      <c r="BT53" s="45">
        <v>52</v>
      </c>
      <c r="BU53" s="45" t="b">
        <v>0</v>
      </c>
      <c r="BV53" s="45"/>
      <c r="BW53" s="2"/>
    </row>
    <row r="54" spans="1:75" x14ac:dyDescent="0.25">
      <c r="A54" s="45" t="s">
        <v>114</v>
      </c>
      <c r="B54" s="45" t="s">
        <v>268</v>
      </c>
      <c r="C54" s="45" t="s">
        <v>503</v>
      </c>
      <c r="D54" s="45" t="s">
        <v>503</v>
      </c>
      <c r="E54" s="45" t="s">
        <v>503</v>
      </c>
      <c r="F54" s="80" t="b">
        <v>1</v>
      </c>
      <c r="G54" s="45" t="s">
        <v>359</v>
      </c>
      <c r="H54" s="45" t="s">
        <v>268</v>
      </c>
      <c r="I54" s="45">
        <v>48</v>
      </c>
      <c r="J54" s="45" t="s">
        <v>517</v>
      </c>
      <c r="K54" s="45" t="s">
        <v>504</v>
      </c>
      <c r="L54" s="45">
        <v>6</v>
      </c>
      <c r="M54" s="45" t="s">
        <v>529</v>
      </c>
      <c r="N54" s="45" t="s">
        <v>505</v>
      </c>
      <c r="O54" s="45" t="s">
        <v>507</v>
      </c>
      <c r="P54" s="45" t="s">
        <v>508</v>
      </c>
      <c r="Q54" s="45" t="s">
        <v>509</v>
      </c>
      <c r="R54" s="80" t="b">
        <v>0</v>
      </c>
      <c r="S54" s="45">
        <v>90</v>
      </c>
      <c r="T54" s="45">
        <v>100</v>
      </c>
      <c r="U54" s="45">
        <v>105</v>
      </c>
      <c r="V54" s="45">
        <v>80</v>
      </c>
      <c r="W54" s="45">
        <v>100</v>
      </c>
      <c r="X54" s="45">
        <v>100</v>
      </c>
      <c r="Y54" s="45">
        <v>1</v>
      </c>
      <c r="Z54" s="45">
        <v>1</v>
      </c>
      <c r="AA54" s="45">
        <v>1</v>
      </c>
      <c r="AB54" s="45">
        <v>2150</v>
      </c>
      <c r="AC54" s="45" t="s">
        <v>510</v>
      </c>
      <c r="AD54" s="45" t="s">
        <v>503</v>
      </c>
      <c r="AE54" s="45">
        <v>100</v>
      </c>
      <c r="AF54" s="45">
        <v>100</v>
      </c>
      <c r="AG54" s="45">
        <v>600</v>
      </c>
      <c r="AH54" s="45">
        <v>750</v>
      </c>
      <c r="AI54" s="45">
        <v>400</v>
      </c>
      <c r="AJ54" s="80" t="b">
        <v>0</v>
      </c>
      <c r="AK54" s="80" t="b">
        <v>0</v>
      </c>
      <c r="AL54" s="45" t="s">
        <v>511</v>
      </c>
      <c r="AM54" s="80" t="b">
        <v>0</v>
      </c>
      <c r="AN54" s="80" t="b">
        <v>0</v>
      </c>
      <c r="AO54" s="45">
        <v>225</v>
      </c>
      <c r="AP54" s="45">
        <v>1</v>
      </c>
      <c r="AQ54" s="45">
        <v>3</v>
      </c>
      <c r="AR54" s="45">
        <v>25</v>
      </c>
      <c r="AS54" s="45">
        <v>90</v>
      </c>
      <c r="AT54" s="45">
        <v>1</v>
      </c>
      <c r="AU54" s="80" t="b">
        <v>0</v>
      </c>
      <c r="AV54" s="80" t="b">
        <v>0</v>
      </c>
      <c r="AW54" s="45">
        <v>3</v>
      </c>
      <c r="AX54" s="80" t="b">
        <v>0</v>
      </c>
      <c r="AY54" s="80" t="b">
        <v>1</v>
      </c>
      <c r="AZ54" s="45">
        <v>100</v>
      </c>
      <c r="BA54" s="45">
        <v>50</v>
      </c>
      <c r="BB54" s="45">
        <v>1000</v>
      </c>
      <c r="BC54" s="45">
        <v>0</v>
      </c>
      <c r="BD54" s="45">
        <v>0</v>
      </c>
      <c r="BE54" s="45">
        <v>0</v>
      </c>
      <c r="BF54" s="45">
        <v>0</v>
      </c>
      <c r="BG54" s="45">
        <v>2</v>
      </c>
      <c r="BH54" s="45">
        <v>2</v>
      </c>
      <c r="BI54" s="45">
        <v>1</v>
      </c>
      <c r="BJ54" s="45">
        <v>0</v>
      </c>
      <c r="BK54" s="45">
        <v>0</v>
      </c>
      <c r="BL54" s="45">
        <v>1</v>
      </c>
      <c r="BM54" s="45">
        <v>0</v>
      </c>
      <c r="BN54" s="45">
        <v>2</v>
      </c>
      <c r="BO54" s="45">
        <v>0</v>
      </c>
      <c r="BP54" s="45" t="s">
        <v>503</v>
      </c>
      <c r="BQ54" s="45" t="s">
        <v>503</v>
      </c>
      <c r="BR54" s="45" t="s">
        <v>503</v>
      </c>
      <c r="BS54" s="45" t="s">
        <v>503</v>
      </c>
      <c r="BT54" s="45">
        <v>53</v>
      </c>
      <c r="BU54" s="45" t="b">
        <v>1</v>
      </c>
      <c r="BV54" s="45"/>
      <c r="BW54" s="45" t="s">
        <v>517</v>
      </c>
    </row>
    <row r="55" spans="1:75" x14ac:dyDescent="0.25">
      <c r="A55" s="45" t="s">
        <v>24</v>
      </c>
      <c r="B55" s="45" t="s">
        <v>600</v>
      </c>
      <c r="C55" s="45" t="s">
        <v>503</v>
      </c>
      <c r="D55" s="45" t="s">
        <v>503</v>
      </c>
      <c r="E55" s="45" t="s">
        <v>503</v>
      </c>
      <c r="F55" s="80" t="b">
        <v>1</v>
      </c>
      <c r="G55" s="45" t="s">
        <v>203</v>
      </c>
      <c r="H55" s="45" t="s">
        <v>600</v>
      </c>
      <c r="I55" s="45">
        <v>85</v>
      </c>
      <c r="J55" s="2"/>
      <c r="K55" s="45" t="s">
        <v>569</v>
      </c>
      <c r="L55" s="45">
        <v>8</v>
      </c>
      <c r="M55" s="45" t="s">
        <v>570</v>
      </c>
      <c r="N55" s="45" t="s">
        <v>545</v>
      </c>
      <c r="O55" s="45" t="s">
        <v>601</v>
      </c>
      <c r="P55" s="45" t="s">
        <v>508</v>
      </c>
      <c r="Q55" s="45" t="s">
        <v>509</v>
      </c>
      <c r="R55" s="80" t="b">
        <v>0</v>
      </c>
      <c r="S55" s="45">
        <v>110</v>
      </c>
      <c r="T55" s="45">
        <v>110</v>
      </c>
      <c r="U55" s="45">
        <v>100</v>
      </c>
      <c r="V55" s="45">
        <v>70</v>
      </c>
      <c r="W55" s="45">
        <v>100</v>
      </c>
      <c r="X55" s="45">
        <v>100</v>
      </c>
      <c r="Y55" s="45">
        <v>1</v>
      </c>
      <c r="Z55" s="45">
        <v>1</v>
      </c>
      <c r="AA55" s="45">
        <v>1</v>
      </c>
      <c r="AB55" s="45">
        <v>10240</v>
      </c>
      <c r="AC55" s="45" t="s">
        <v>510</v>
      </c>
      <c r="AD55" s="45" t="s">
        <v>503</v>
      </c>
      <c r="AE55" s="45">
        <v>40</v>
      </c>
      <c r="AF55" s="45">
        <v>60</v>
      </c>
      <c r="AG55" s="45">
        <v>650</v>
      </c>
      <c r="AH55" s="45">
        <v>800</v>
      </c>
      <c r="AI55" s="45">
        <v>150</v>
      </c>
      <c r="AJ55" s="80" t="b">
        <v>0</v>
      </c>
      <c r="AK55" s="80" t="b">
        <v>0</v>
      </c>
      <c r="AL55" s="45" t="s">
        <v>522</v>
      </c>
      <c r="AM55" s="80" t="b">
        <v>0</v>
      </c>
      <c r="AN55" s="80" t="b">
        <v>0</v>
      </c>
      <c r="AO55" s="45">
        <v>475</v>
      </c>
      <c r="AP55" s="45">
        <v>1</v>
      </c>
      <c r="AQ55" s="45">
        <v>7</v>
      </c>
      <c r="AR55" s="45">
        <v>25</v>
      </c>
      <c r="AS55" s="45">
        <v>90</v>
      </c>
      <c r="AT55" s="45">
        <v>1</v>
      </c>
      <c r="AU55" s="80" t="b">
        <v>0</v>
      </c>
      <c r="AV55" s="80" t="b">
        <v>0</v>
      </c>
      <c r="AW55" s="45">
        <v>5</v>
      </c>
      <c r="AX55" s="80" t="b">
        <v>1</v>
      </c>
      <c r="AY55" s="80" t="b">
        <v>1</v>
      </c>
      <c r="AZ55" s="45">
        <v>100</v>
      </c>
      <c r="BA55" s="45">
        <v>50</v>
      </c>
      <c r="BB55" s="45">
        <v>280</v>
      </c>
      <c r="BC55" s="45">
        <v>0</v>
      </c>
      <c r="BD55" s="45">
        <v>2</v>
      </c>
      <c r="BE55" s="45">
        <v>0</v>
      </c>
      <c r="BF55" s="45">
        <v>0</v>
      </c>
      <c r="BG55" s="45">
        <v>0</v>
      </c>
      <c r="BH55" s="45">
        <v>0</v>
      </c>
      <c r="BI55" s="45">
        <v>0</v>
      </c>
      <c r="BJ55" s="45">
        <v>0</v>
      </c>
      <c r="BK55" s="45">
        <v>0</v>
      </c>
      <c r="BL55" s="45">
        <v>0</v>
      </c>
      <c r="BM55" s="45">
        <v>0</v>
      </c>
      <c r="BN55" s="45">
        <v>1</v>
      </c>
      <c r="BO55" s="45">
        <v>0</v>
      </c>
      <c r="BP55" s="45" t="s">
        <v>602</v>
      </c>
      <c r="BQ55" s="45" t="s">
        <v>503</v>
      </c>
      <c r="BR55" s="45" t="s">
        <v>503</v>
      </c>
      <c r="BS55" s="45" t="s">
        <v>503</v>
      </c>
      <c r="BT55" s="45">
        <v>54</v>
      </c>
      <c r="BU55" s="45" t="b">
        <v>0</v>
      </c>
      <c r="BV55" s="45"/>
      <c r="BW55" s="2"/>
    </row>
    <row r="56" spans="1:75" x14ac:dyDescent="0.25">
      <c r="A56" s="45" t="s">
        <v>25</v>
      </c>
      <c r="B56" s="45" t="s">
        <v>205</v>
      </c>
      <c r="C56" s="45" t="s">
        <v>503</v>
      </c>
      <c r="D56" s="45" t="s">
        <v>503</v>
      </c>
      <c r="E56" s="45" t="s">
        <v>503</v>
      </c>
      <c r="F56" s="80" t="b">
        <v>1</v>
      </c>
      <c r="G56" s="45" t="s">
        <v>327</v>
      </c>
      <c r="H56" s="45" t="s">
        <v>205</v>
      </c>
      <c r="I56" s="45">
        <v>85</v>
      </c>
      <c r="J56" s="45" t="s">
        <v>517</v>
      </c>
      <c r="K56" s="45" t="s">
        <v>569</v>
      </c>
      <c r="L56" s="45">
        <v>9</v>
      </c>
      <c r="M56" s="45" t="s">
        <v>570</v>
      </c>
      <c r="N56" s="45" t="s">
        <v>542</v>
      </c>
      <c r="O56" s="45" t="s">
        <v>601</v>
      </c>
      <c r="P56" s="45" t="s">
        <v>508</v>
      </c>
      <c r="Q56" s="45" t="s">
        <v>509</v>
      </c>
      <c r="R56" s="80" t="b">
        <v>0</v>
      </c>
      <c r="S56" s="45">
        <v>110</v>
      </c>
      <c r="T56" s="45">
        <v>110</v>
      </c>
      <c r="U56" s="45">
        <v>110</v>
      </c>
      <c r="V56" s="45">
        <v>75</v>
      </c>
      <c r="W56" s="45">
        <v>100</v>
      </c>
      <c r="X56" s="45">
        <v>100</v>
      </c>
      <c r="Y56" s="45">
        <v>1</v>
      </c>
      <c r="Z56" s="45">
        <v>1</v>
      </c>
      <c r="AA56" s="45">
        <v>1</v>
      </c>
      <c r="AB56" s="45">
        <v>10380</v>
      </c>
      <c r="AC56" s="45" t="s">
        <v>510</v>
      </c>
      <c r="AD56" s="45" t="s">
        <v>503</v>
      </c>
      <c r="AE56" s="45">
        <v>40</v>
      </c>
      <c r="AF56" s="45">
        <v>60</v>
      </c>
      <c r="AG56" s="45">
        <v>650</v>
      </c>
      <c r="AH56" s="45">
        <v>800</v>
      </c>
      <c r="AI56" s="45">
        <v>150</v>
      </c>
      <c r="AJ56" s="80" t="b">
        <v>0</v>
      </c>
      <c r="AK56" s="80" t="b">
        <v>0</v>
      </c>
      <c r="AL56" s="45" t="s">
        <v>522</v>
      </c>
      <c r="AM56" s="80" t="b">
        <v>0</v>
      </c>
      <c r="AN56" s="80" t="b">
        <v>0</v>
      </c>
      <c r="AO56" s="45">
        <v>475</v>
      </c>
      <c r="AP56" s="45">
        <v>1</v>
      </c>
      <c r="AQ56" s="45">
        <v>7</v>
      </c>
      <c r="AR56" s="45">
        <v>25</v>
      </c>
      <c r="AS56" s="45">
        <v>90</v>
      </c>
      <c r="AT56" s="45">
        <v>1</v>
      </c>
      <c r="AU56" s="80" t="b">
        <v>0</v>
      </c>
      <c r="AV56" s="80" t="b">
        <v>0</v>
      </c>
      <c r="AW56" s="45">
        <v>5</v>
      </c>
      <c r="AX56" s="80" t="b">
        <v>1</v>
      </c>
      <c r="AY56" s="80" t="b">
        <v>1</v>
      </c>
      <c r="AZ56" s="45">
        <v>100</v>
      </c>
      <c r="BA56" s="45">
        <v>50</v>
      </c>
      <c r="BB56" s="45">
        <v>270</v>
      </c>
      <c r="BC56" s="45">
        <v>0</v>
      </c>
      <c r="BD56" s="45">
        <v>0</v>
      </c>
      <c r="BE56" s="45">
        <v>0</v>
      </c>
      <c r="BF56" s="45">
        <v>3</v>
      </c>
      <c r="BG56" s="45">
        <v>0</v>
      </c>
      <c r="BH56" s="45">
        <v>0</v>
      </c>
      <c r="BI56" s="45">
        <v>0</v>
      </c>
      <c r="BJ56" s="45">
        <v>0</v>
      </c>
      <c r="BK56" s="45">
        <v>0</v>
      </c>
      <c r="BL56" s="45">
        <v>0</v>
      </c>
      <c r="BM56" s="45">
        <v>0</v>
      </c>
      <c r="BN56" s="45">
        <v>1</v>
      </c>
      <c r="BO56" s="45">
        <v>0</v>
      </c>
      <c r="BP56" s="45" t="s">
        <v>503</v>
      </c>
      <c r="BQ56" s="45" t="s">
        <v>503</v>
      </c>
      <c r="BR56" s="45" t="s">
        <v>503</v>
      </c>
      <c r="BS56" s="45" t="s">
        <v>503</v>
      </c>
      <c r="BT56" s="45">
        <v>55</v>
      </c>
      <c r="BU56" s="45" t="b">
        <v>1</v>
      </c>
      <c r="BV56" s="45"/>
      <c r="BW56" s="45" t="s">
        <v>517</v>
      </c>
    </row>
    <row r="57" spans="1:75" x14ac:dyDescent="0.25">
      <c r="A57" s="45" t="s">
        <v>120</v>
      </c>
      <c r="B57" s="45" t="s">
        <v>603</v>
      </c>
      <c r="C57" s="45" t="s">
        <v>503</v>
      </c>
      <c r="D57" s="45" t="s">
        <v>503</v>
      </c>
      <c r="E57" s="45" t="s">
        <v>503</v>
      </c>
      <c r="F57" s="80" t="b">
        <v>1</v>
      </c>
      <c r="G57" s="45" t="s">
        <v>312</v>
      </c>
      <c r="H57" s="45" t="s">
        <v>603</v>
      </c>
      <c r="I57" s="45">
        <v>61</v>
      </c>
      <c r="J57" s="2"/>
      <c r="K57" s="45" t="s">
        <v>504</v>
      </c>
      <c r="L57" s="45">
        <v>6</v>
      </c>
      <c r="M57" s="45" t="s">
        <v>514</v>
      </c>
      <c r="N57" s="45" t="s">
        <v>506</v>
      </c>
      <c r="O57" s="45" t="s">
        <v>520</v>
      </c>
      <c r="P57" s="45" t="s">
        <v>508</v>
      </c>
      <c r="Q57" s="45" t="s">
        <v>509</v>
      </c>
      <c r="R57" s="80" t="b">
        <v>0</v>
      </c>
      <c r="S57" s="45">
        <v>100</v>
      </c>
      <c r="T57" s="45">
        <v>70</v>
      </c>
      <c r="U57" s="45">
        <v>115</v>
      </c>
      <c r="V57" s="45">
        <v>100</v>
      </c>
      <c r="W57" s="45">
        <v>110</v>
      </c>
      <c r="X57" s="45">
        <v>100</v>
      </c>
      <c r="Y57" s="45">
        <v>1</v>
      </c>
      <c r="Z57" s="45">
        <v>1</v>
      </c>
      <c r="AA57" s="45">
        <v>1</v>
      </c>
      <c r="AB57" s="45">
        <v>3170</v>
      </c>
      <c r="AC57" s="45" t="s">
        <v>554</v>
      </c>
      <c r="AD57" s="45" t="s">
        <v>503</v>
      </c>
      <c r="AE57" s="45">
        <v>80</v>
      </c>
      <c r="AF57" s="45">
        <v>130</v>
      </c>
      <c r="AG57" s="45">
        <v>700</v>
      </c>
      <c r="AH57" s="45">
        <v>900</v>
      </c>
      <c r="AI57" s="45">
        <v>415</v>
      </c>
      <c r="AJ57" s="80" t="b">
        <v>0</v>
      </c>
      <c r="AK57" s="80" t="b">
        <v>0</v>
      </c>
      <c r="AL57" s="45" t="s">
        <v>511</v>
      </c>
      <c r="AM57" s="80" t="b">
        <v>0</v>
      </c>
      <c r="AN57" s="80" t="b">
        <v>0</v>
      </c>
      <c r="AO57" s="45">
        <v>300</v>
      </c>
      <c r="AP57" s="45">
        <v>1</v>
      </c>
      <c r="AQ57" s="45">
        <v>4</v>
      </c>
      <c r="AR57" s="45">
        <v>25</v>
      </c>
      <c r="AS57" s="45">
        <v>90</v>
      </c>
      <c r="AT57" s="45">
        <v>1</v>
      </c>
      <c r="AU57" s="80" t="b">
        <v>0</v>
      </c>
      <c r="AV57" s="80" t="b">
        <v>0</v>
      </c>
      <c r="AW57" s="45">
        <v>5</v>
      </c>
      <c r="AX57" s="80" t="b">
        <v>1</v>
      </c>
      <c r="AY57" s="80" t="b">
        <v>1</v>
      </c>
      <c r="AZ57" s="45">
        <v>100</v>
      </c>
      <c r="BA57" s="45">
        <v>50</v>
      </c>
      <c r="BB57" s="45">
        <v>830</v>
      </c>
      <c r="BC57" s="45">
        <v>2</v>
      </c>
      <c r="BD57" s="45">
        <v>0</v>
      </c>
      <c r="BE57" s="45">
        <v>0</v>
      </c>
      <c r="BF57" s="45">
        <v>0</v>
      </c>
      <c r="BG57" s="45">
        <v>0</v>
      </c>
      <c r="BH57" s="45">
        <v>0</v>
      </c>
      <c r="BI57" s="45">
        <v>0</v>
      </c>
      <c r="BJ57" s="45">
        <v>0</v>
      </c>
      <c r="BK57" s="45">
        <v>0</v>
      </c>
      <c r="BL57" s="45">
        <v>0</v>
      </c>
      <c r="BM57" s="45">
        <v>0</v>
      </c>
      <c r="BN57" s="45">
        <v>0</v>
      </c>
      <c r="BO57" s="45">
        <v>0</v>
      </c>
      <c r="BP57" s="45" t="s">
        <v>503</v>
      </c>
      <c r="BQ57" s="45" t="s">
        <v>503</v>
      </c>
      <c r="BR57" s="45" t="s">
        <v>503</v>
      </c>
      <c r="BS57" s="45" t="s">
        <v>503</v>
      </c>
      <c r="BT57" s="45">
        <v>56</v>
      </c>
      <c r="BU57" s="45" t="b">
        <v>0</v>
      </c>
      <c r="BV57" s="45"/>
      <c r="BW57" s="2"/>
    </row>
    <row r="58" spans="1:75" x14ac:dyDescent="0.25">
      <c r="A58" s="45" t="s">
        <v>109</v>
      </c>
      <c r="B58" s="45" t="s">
        <v>604</v>
      </c>
      <c r="C58" s="45" t="s">
        <v>503</v>
      </c>
      <c r="D58" s="45" t="s">
        <v>503</v>
      </c>
      <c r="E58" s="45" t="s">
        <v>503</v>
      </c>
      <c r="F58" s="80" t="b">
        <v>1</v>
      </c>
      <c r="G58" s="45" t="s">
        <v>258</v>
      </c>
      <c r="H58" s="45" t="s">
        <v>604</v>
      </c>
      <c r="I58" s="45">
        <v>45</v>
      </c>
      <c r="J58" s="2"/>
      <c r="K58" s="45" t="s">
        <v>526</v>
      </c>
      <c r="L58" s="45">
        <v>2</v>
      </c>
      <c r="M58" s="45" t="s">
        <v>515</v>
      </c>
      <c r="N58" s="45" t="s">
        <v>506</v>
      </c>
      <c r="O58" s="45" t="s">
        <v>507</v>
      </c>
      <c r="P58" s="45" t="s">
        <v>508</v>
      </c>
      <c r="Q58" s="45" t="s">
        <v>509</v>
      </c>
      <c r="R58" s="80" t="b">
        <v>0</v>
      </c>
      <c r="S58" s="45">
        <v>80</v>
      </c>
      <c r="T58" s="45">
        <v>90</v>
      </c>
      <c r="U58" s="45">
        <v>80</v>
      </c>
      <c r="V58" s="45">
        <v>50</v>
      </c>
      <c r="W58" s="45">
        <v>100</v>
      </c>
      <c r="X58" s="45">
        <v>100</v>
      </c>
      <c r="Y58" s="45">
        <v>1</v>
      </c>
      <c r="Z58" s="45">
        <v>1</v>
      </c>
      <c r="AA58" s="45">
        <v>1</v>
      </c>
      <c r="AB58" s="45">
        <v>1720</v>
      </c>
      <c r="AC58" s="45" t="s">
        <v>510</v>
      </c>
      <c r="AD58" s="45" t="s">
        <v>503</v>
      </c>
      <c r="AE58" s="45">
        <v>100</v>
      </c>
      <c r="AF58" s="45">
        <v>140</v>
      </c>
      <c r="AG58" s="45">
        <v>600</v>
      </c>
      <c r="AH58" s="45">
        <v>800</v>
      </c>
      <c r="AI58" s="45">
        <v>270</v>
      </c>
      <c r="AJ58" s="80" t="b">
        <v>0</v>
      </c>
      <c r="AK58" s="80" t="b">
        <v>0</v>
      </c>
      <c r="AL58" s="45" t="s">
        <v>522</v>
      </c>
      <c r="AM58" s="80" t="b">
        <v>0</v>
      </c>
      <c r="AN58" s="80" t="b">
        <v>0</v>
      </c>
      <c r="AO58" s="45">
        <v>225</v>
      </c>
      <c r="AP58" s="45">
        <v>1</v>
      </c>
      <c r="AQ58" s="45">
        <v>3</v>
      </c>
      <c r="AR58" s="45">
        <v>25</v>
      </c>
      <c r="AS58" s="45">
        <v>90</v>
      </c>
      <c r="AT58" s="45">
        <v>1</v>
      </c>
      <c r="AU58" s="80" t="b">
        <v>0</v>
      </c>
      <c r="AV58" s="80" t="b">
        <v>1</v>
      </c>
      <c r="AW58" s="45">
        <v>1</v>
      </c>
      <c r="AX58" s="80" t="b">
        <v>1</v>
      </c>
      <c r="AY58" s="80" t="b">
        <v>1</v>
      </c>
      <c r="AZ58" s="45">
        <v>100</v>
      </c>
      <c r="BA58" s="45">
        <v>50</v>
      </c>
      <c r="BB58" s="45">
        <v>1120</v>
      </c>
      <c r="BC58" s="45">
        <v>0</v>
      </c>
      <c r="BD58" s="45">
        <v>0</v>
      </c>
      <c r="BE58" s="45">
        <v>0</v>
      </c>
      <c r="BF58" s="45">
        <v>0</v>
      </c>
      <c r="BG58" s="45">
        <v>1</v>
      </c>
      <c r="BH58" s="45">
        <v>1</v>
      </c>
      <c r="BI58" s="45">
        <v>0</v>
      </c>
      <c r="BJ58" s="45">
        <v>0</v>
      </c>
      <c r="BK58" s="45">
        <v>0</v>
      </c>
      <c r="BL58" s="45">
        <v>0</v>
      </c>
      <c r="BM58" s="45">
        <v>0</v>
      </c>
      <c r="BN58" s="45">
        <v>1</v>
      </c>
      <c r="BO58" s="45">
        <v>0</v>
      </c>
      <c r="BP58" s="45" t="s">
        <v>503</v>
      </c>
      <c r="BQ58" s="45" t="s">
        <v>503</v>
      </c>
      <c r="BR58" s="45" t="s">
        <v>503</v>
      </c>
      <c r="BS58" s="45" t="s">
        <v>503</v>
      </c>
      <c r="BT58" s="45">
        <v>57</v>
      </c>
      <c r="BU58" s="45" t="b">
        <v>0</v>
      </c>
      <c r="BV58" s="45"/>
      <c r="BW58" s="2"/>
    </row>
    <row r="59" spans="1:75" x14ac:dyDescent="0.25">
      <c r="A59" s="45" t="s">
        <v>110</v>
      </c>
      <c r="B59" s="45" t="s">
        <v>260</v>
      </c>
      <c r="C59" s="45" t="s">
        <v>503</v>
      </c>
      <c r="D59" s="45" t="s">
        <v>503</v>
      </c>
      <c r="E59" s="45" t="s">
        <v>503</v>
      </c>
      <c r="F59" s="80" t="b">
        <v>1</v>
      </c>
      <c r="G59" s="45" t="s">
        <v>355</v>
      </c>
      <c r="H59" s="45" t="s">
        <v>260</v>
      </c>
      <c r="I59" s="45">
        <v>45</v>
      </c>
      <c r="J59" s="45" t="s">
        <v>517</v>
      </c>
      <c r="K59" s="45" t="s">
        <v>526</v>
      </c>
      <c r="L59" s="45">
        <v>3</v>
      </c>
      <c r="M59" s="45" t="s">
        <v>514</v>
      </c>
      <c r="N59" s="45" t="s">
        <v>506</v>
      </c>
      <c r="O59" s="45" t="s">
        <v>507</v>
      </c>
      <c r="P59" s="45" t="s">
        <v>508</v>
      </c>
      <c r="Q59" s="45" t="s">
        <v>509</v>
      </c>
      <c r="R59" s="80" t="b">
        <v>0</v>
      </c>
      <c r="S59" s="45">
        <v>80</v>
      </c>
      <c r="T59" s="45">
        <v>90</v>
      </c>
      <c r="U59" s="45">
        <v>80</v>
      </c>
      <c r="V59" s="45">
        <v>50</v>
      </c>
      <c r="W59" s="45">
        <v>100</v>
      </c>
      <c r="X59" s="45">
        <v>100</v>
      </c>
      <c r="Y59" s="45">
        <v>1</v>
      </c>
      <c r="Z59" s="45">
        <v>1</v>
      </c>
      <c r="AA59" s="45">
        <v>1</v>
      </c>
      <c r="AB59" s="45">
        <v>1640</v>
      </c>
      <c r="AC59" s="45" t="s">
        <v>510</v>
      </c>
      <c r="AD59" s="45" t="s">
        <v>503</v>
      </c>
      <c r="AE59" s="45">
        <v>100</v>
      </c>
      <c r="AF59" s="45">
        <v>140</v>
      </c>
      <c r="AG59" s="45">
        <v>400</v>
      </c>
      <c r="AH59" s="45">
        <v>550</v>
      </c>
      <c r="AI59" s="45">
        <v>270</v>
      </c>
      <c r="AJ59" s="80" t="b">
        <v>0</v>
      </c>
      <c r="AK59" s="80" t="b">
        <v>0</v>
      </c>
      <c r="AL59" s="45" t="s">
        <v>522</v>
      </c>
      <c r="AM59" s="80" t="b">
        <v>0</v>
      </c>
      <c r="AN59" s="80" t="b">
        <v>0</v>
      </c>
      <c r="AO59" s="45">
        <v>225</v>
      </c>
      <c r="AP59" s="45">
        <v>1</v>
      </c>
      <c r="AQ59" s="45">
        <v>3</v>
      </c>
      <c r="AR59" s="45">
        <v>25</v>
      </c>
      <c r="AS59" s="45">
        <v>90</v>
      </c>
      <c r="AT59" s="45">
        <v>1</v>
      </c>
      <c r="AU59" s="80" t="b">
        <v>0</v>
      </c>
      <c r="AV59" s="80" t="b">
        <v>0</v>
      </c>
      <c r="AW59" s="45">
        <v>1</v>
      </c>
      <c r="AX59" s="80" t="b">
        <v>1</v>
      </c>
      <c r="AY59" s="80" t="b">
        <v>1</v>
      </c>
      <c r="AZ59" s="45">
        <v>100</v>
      </c>
      <c r="BA59" s="45">
        <v>50</v>
      </c>
      <c r="BB59" s="45">
        <v>1140</v>
      </c>
      <c r="BC59" s="45">
        <v>1</v>
      </c>
      <c r="BD59" s="45">
        <v>0</v>
      </c>
      <c r="BE59" s="45">
        <v>0</v>
      </c>
      <c r="BF59" s="45">
        <v>0</v>
      </c>
      <c r="BG59" s="45">
        <v>1</v>
      </c>
      <c r="BH59" s="45">
        <v>1</v>
      </c>
      <c r="BI59" s="45">
        <v>0</v>
      </c>
      <c r="BJ59" s="45">
        <v>0</v>
      </c>
      <c r="BK59" s="45">
        <v>0</v>
      </c>
      <c r="BL59" s="45">
        <v>0</v>
      </c>
      <c r="BM59" s="45">
        <v>0</v>
      </c>
      <c r="BN59" s="45">
        <v>1</v>
      </c>
      <c r="BO59" s="45">
        <v>0</v>
      </c>
      <c r="BP59" s="45" t="s">
        <v>503</v>
      </c>
      <c r="BQ59" s="45" t="s">
        <v>503</v>
      </c>
      <c r="BR59" s="45" t="s">
        <v>503</v>
      </c>
      <c r="BS59" s="45" t="s">
        <v>503</v>
      </c>
      <c r="BT59" s="45">
        <v>58</v>
      </c>
      <c r="BU59" s="45" t="b">
        <v>1</v>
      </c>
      <c r="BV59" s="45"/>
      <c r="BW59" s="45" t="s">
        <v>517</v>
      </c>
    </row>
    <row r="60" spans="1:75" x14ac:dyDescent="0.25">
      <c r="A60" s="45" t="s">
        <v>69</v>
      </c>
      <c r="B60" s="45" t="s">
        <v>605</v>
      </c>
      <c r="C60" s="45" t="s">
        <v>503</v>
      </c>
      <c r="D60" s="45" t="s">
        <v>503</v>
      </c>
      <c r="E60" s="45" t="s">
        <v>503</v>
      </c>
      <c r="F60" s="80" t="b">
        <v>1</v>
      </c>
      <c r="G60" s="45" t="s">
        <v>271</v>
      </c>
      <c r="H60" s="45" t="s">
        <v>605</v>
      </c>
      <c r="I60" s="45">
        <v>6</v>
      </c>
      <c r="J60" s="2"/>
      <c r="K60" s="45" t="s">
        <v>519</v>
      </c>
      <c r="L60" s="45">
        <v>1</v>
      </c>
      <c r="M60" s="45" t="s">
        <v>545</v>
      </c>
      <c r="N60" s="45" t="s">
        <v>506</v>
      </c>
      <c r="O60" s="45" t="s">
        <v>507</v>
      </c>
      <c r="P60" s="45" t="s">
        <v>508</v>
      </c>
      <c r="Q60" s="45" t="s">
        <v>509</v>
      </c>
      <c r="R60" s="80" t="b">
        <v>0</v>
      </c>
      <c r="S60" s="45">
        <v>60</v>
      </c>
      <c r="T60" s="45">
        <v>80</v>
      </c>
      <c r="U60" s="45">
        <v>80</v>
      </c>
      <c r="V60" s="45">
        <v>60</v>
      </c>
      <c r="W60" s="45">
        <v>100</v>
      </c>
      <c r="X60" s="45">
        <v>100</v>
      </c>
      <c r="Y60" s="45">
        <v>1.3</v>
      </c>
      <c r="Z60" s="45">
        <v>1.1000000000000001</v>
      </c>
      <c r="AA60" s="45">
        <v>1</v>
      </c>
      <c r="AB60" s="45">
        <v>1120</v>
      </c>
      <c r="AC60" s="45" t="s">
        <v>521</v>
      </c>
      <c r="AD60" s="45" t="s">
        <v>503</v>
      </c>
      <c r="AE60" s="45">
        <v>70</v>
      </c>
      <c r="AF60" s="45">
        <v>105</v>
      </c>
      <c r="AG60" s="45">
        <v>300</v>
      </c>
      <c r="AH60" s="45">
        <v>400</v>
      </c>
      <c r="AI60" s="45">
        <v>202</v>
      </c>
      <c r="AJ60" s="80" t="b">
        <v>0</v>
      </c>
      <c r="AK60" s="80" t="b">
        <v>0</v>
      </c>
      <c r="AL60" s="45" t="s">
        <v>522</v>
      </c>
      <c r="AM60" s="80" t="b">
        <v>0</v>
      </c>
      <c r="AN60" s="80" t="b">
        <v>0</v>
      </c>
      <c r="AO60" s="45">
        <v>150</v>
      </c>
      <c r="AP60" s="45">
        <v>1</v>
      </c>
      <c r="AQ60" s="45">
        <v>2</v>
      </c>
      <c r="AR60" s="45">
        <v>25</v>
      </c>
      <c r="AS60" s="45">
        <v>90</v>
      </c>
      <c r="AT60" s="45">
        <v>1</v>
      </c>
      <c r="AU60" s="80" t="b">
        <v>1</v>
      </c>
      <c r="AV60" s="80" t="b">
        <v>0</v>
      </c>
      <c r="AW60" s="45">
        <v>0</v>
      </c>
      <c r="AX60" s="80" t="b">
        <v>0</v>
      </c>
      <c r="AY60" s="80" t="b">
        <v>1</v>
      </c>
      <c r="AZ60" s="45">
        <v>100</v>
      </c>
      <c r="BA60" s="45">
        <v>50</v>
      </c>
      <c r="BB60" s="45">
        <v>1330</v>
      </c>
      <c r="BC60" s="45">
        <v>0</v>
      </c>
      <c r="BD60" s="45">
        <v>1</v>
      </c>
      <c r="BE60" s="45">
        <v>0</v>
      </c>
      <c r="BF60" s="45">
        <v>0</v>
      </c>
      <c r="BG60" s="45">
        <v>1</v>
      </c>
      <c r="BH60" s="45">
        <v>0</v>
      </c>
      <c r="BI60" s="45">
        <v>0</v>
      </c>
      <c r="BJ60" s="45">
        <v>0</v>
      </c>
      <c r="BK60" s="45">
        <v>0</v>
      </c>
      <c r="BL60" s="45">
        <v>0</v>
      </c>
      <c r="BM60" s="45">
        <v>0</v>
      </c>
      <c r="BN60" s="45">
        <v>1</v>
      </c>
      <c r="BO60" s="45">
        <v>0</v>
      </c>
      <c r="BP60" s="45" t="s">
        <v>503</v>
      </c>
      <c r="BQ60" s="45" t="s">
        <v>503</v>
      </c>
      <c r="BR60" s="45" t="s">
        <v>503</v>
      </c>
      <c r="BS60" s="45" t="s">
        <v>503</v>
      </c>
      <c r="BT60" s="45">
        <v>59</v>
      </c>
      <c r="BU60" s="45" t="b">
        <v>0</v>
      </c>
      <c r="BV60" s="45"/>
      <c r="BW60" s="2"/>
    </row>
    <row r="61" spans="1:75" x14ac:dyDescent="0.25">
      <c r="A61" s="45" t="s">
        <v>48</v>
      </c>
      <c r="B61" s="45" t="s">
        <v>606</v>
      </c>
      <c r="C61" s="45" t="s">
        <v>503</v>
      </c>
      <c r="D61" s="45" t="s">
        <v>503</v>
      </c>
      <c r="E61" s="45" t="s">
        <v>503</v>
      </c>
      <c r="F61" s="80" t="b">
        <v>1</v>
      </c>
      <c r="G61" s="45" t="s">
        <v>215</v>
      </c>
      <c r="H61" s="45" t="s">
        <v>606</v>
      </c>
      <c r="I61" s="45">
        <v>71</v>
      </c>
      <c r="J61" s="2"/>
      <c r="K61" s="45" t="s">
        <v>536</v>
      </c>
      <c r="L61" s="45">
        <v>4</v>
      </c>
      <c r="M61" s="45" t="s">
        <v>514</v>
      </c>
      <c r="N61" s="45" t="s">
        <v>515</v>
      </c>
      <c r="O61" s="45" t="s">
        <v>534</v>
      </c>
      <c r="P61" s="45" t="s">
        <v>508</v>
      </c>
      <c r="Q61" s="45" t="s">
        <v>509</v>
      </c>
      <c r="R61" s="80" t="b">
        <v>0</v>
      </c>
      <c r="S61" s="45">
        <v>90</v>
      </c>
      <c r="T61" s="45">
        <v>100</v>
      </c>
      <c r="U61" s="45">
        <v>115</v>
      </c>
      <c r="V61" s="45">
        <v>90</v>
      </c>
      <c r="W61" s="45">
        <v>100</v>
      </c>
      <c r="X61" s="45">
        <v>100</v>
      </c>
      <c r="Y61" s="45">
        <v>1</v>
      </c>
      <c r="Z61" s="45">
        <v>1</v>
      </c>
      <c r="AA61" s="45">
        <v>1</v>
      </c>
      <c r="AB61" s="45">
        <v>4360</v>
      </c>
      <c r="AC61" s="45" t="s">
        <v>510</v>
      </c>
      <c r="AD61" s="45" t="s">
        <v>503</v>
      </c>
      <c r="AE61" s="45">
        <v>100</v>
      </c>
      <c r="AF61" s="45">
        <v>350</v>
      </c>
      <c r="AG61" s="45">
        <v>700</v>
      </c>
      <c r="AH61" s="45">
        <v>850</v>
      </c>
      <c r="AI61" s="45">
        <v>475</v>
      </c>
      <c r="AJ61" s="80" t="b">
        <v>0</v>
      </c>
      <c r="AK61" s="80" t="b">
        <v>0</v>
      </c>
      <c r="AL61" s="45" t="s">
        <v>511</v>
      </c>
      <c r="AM61" s="80" t="b">
        <v>0</v>
      </c>
      <c r="AN61" s="80" t="b">
        <v>0</v>
      </c>
      <c r="AO61" s="45">
        <v>400</v>
      </c>
      <c r="AP61" s="45">
        <v>1</v>
      </c>
      <c r="AQ61" s="45">
        <v>6</v>
      </c>
      <c r="AR61" s="45">
        <v>25</v>
      </c>
      <c r="AS61" s="45">
        <v>90</v>
      </c>
      <c r="AT61" s="45">
        <v>1</v>
      </c>
      <c r="AU61" s="80" t="b">
        <v>0</v>
      </c>
      <c r="AV61" s="80" t="b">
        <v>1</v>
      </c>
      <c r="AW61" s="45">
        <v>5</v>
      </c>
      <c r="AX61" s="80" t="b">
        <v>1</v>
      </c>
      <c r="AY61" s="80" t="b">
        <v>1</v>
      </c>
      <c r="AZ61" s="45">
        <v>150</v>
      </c>
      <c r="BA61" s="45">
        <v>50</v>
      </c>
      <c r="BB61" s="45">
        <v>660</v>
      </c>
      <c r="BC61" s="45">
        <v>1</v>
      </c>
      <c r="BD61" s="45">
        <v>0</v>
      </c>
      <c r="BE61" s="45">
        <v>0</v>
      </c>
      <c r="BF61" s="45">
        <v>0</v>
      </c>
      <c r="BG61" s="45">
        <v>0</v>
      </c>
      <c r="BH61" s="45">
        <v>0</v>
      </c>
      <c r="BI61" s="45">
        <v>0</v>
      </c>
      <c r="BJ61" s="45">
        <v>0</v>
      </c>
      <c r="BK61" s="45">
        <v>0</v>
      </c>
      <c r="BL61" s="45">
        <v>0</v>
      </c>
      <c r="BM61" s="45">
        <v>0</v>
      </c>
      <c r="BN61" s="45">
        <v>3</v>
      </c>
      <c r="BO61" s="45">
        <v>0</v>
      </c>
      <c r="BP61" s="45" t="s">
        <v>503</v>
      </c>
      <c r="BQ61" s="45" t="s">
        <v>503</v>
      </c>
      <c r="BR61" s="45" t="s">
        <v>503</v>
      </c>
      <c r="BS61" s="45" t="s">
        <v>503</v>
      </c>
      <c r="BT61" s="45">
        <v>60</v>
      </c>
      <c r="BU61" s="45" t="b">
        <v>0</v>
      </c>
      <c r="BV61" s="45"/>
      <c r="BW61" s="2"/>
    </row>
    <row r="62" spans="1:75" x14ac:dyDescent="0.25">
      <c r="A62" s="45" t="s">
        <v>49</v>
      </c>
      <c r="B62" s="45" t="s">
        <v>217</v>
      </c>
      <c r="C62" s="45" t="s">
        <v>503</v>
      </c>
      <c r="D62" s="45" t="s">
        <v>503</v>
      </c>
      <c r="E62" s="45" t="s">
        <v>503</v>
      </c>
      <c r="F62" s="80" t="b">
        <v>1</v>
      </c>
      <c r="G62" s="45" t="s">
        <v>333</v>
      </c>
      <c r="H62" s="45" t="s">
        <v>217</v>
      </c>
      <c r="I62" s="45">
        <v>71</v>
      </c>
      <c r="J62" s="45" t="s">
        <v>517</v>
      </c>
      <c r="K62" s="45" t="s">
        <v>536</v>
      </c>
      <c r="L62" s="45">
        <v>5</v>
      </c>
      <c r="M62" s="45" t="s">
        <v>523</v>
      </c>
      <c r="N62" s="45" t="s">
        <v>515</v>
      </c>
      <c r="O62" s="45" t="s">
        <v>534</v>
      </c>
      <c r="P62" s="45" t="s">
        <v>508</v>
      </c>
      <c r="Q62" s="45" t="s">
        <v>509</v>
      </c>
      <c r="R62" s="80" t="b">
        <v>0</v>
      </c>
      <c r="S62" s="45">
        <v>90</v>
      </c>
      <c r="T62" s="45">
        <v>100</v>
      </c>
      <c r="U62" s="45">
        <v>120</v>
      </c>
      <c r="V62" s="45">
        <v>95</v>
      </c>
      <c r="W62" s="45">
        <v>100</v>
      </c>
      <c r="X62" s="45">
        <v>100</v>
      </c>
      <c r="Y62" s="45">
        <v>1</v>
      </c>
      <c r="Z62" s="45">
        <v>1</v>
      </c>
      <c r="AA62" s="45">
        <v>1</v>
      </c>
      <c r="AB62" s="45">
        <v>4610</v>
      </c>
      <c r="AC62" s="45" t="s">
        <v>510</v>
      </c>
      <c r="AD62" s="45" t="s">
        <v>503</v>
      </c>
      <c r="AE62" s="45">
        <v>100</v>
      </c>
      <c r="AF62" s="45">
        <v>350</v>
      </c>
      <c r="AG62" s="45">
        <v>700</v>
      </c>
      <c r="AH62" s="45">
        <v>850</v>
      </c>
      <c r="AI62" s="45">
        <v>475</v>
      </c>
      <c r="AJ62" s="80" t="b">
        <v>0</v>
      </c>
      <c r="AK62" s="80" t="b">
        <v>0</v>
      </c>
      <c r="AL62" s="45" t="s">
        <v>511</v>
      </c>
      <c r="AM62" s="80" t="b">
        <v>0</v>
      </c>
      <c r="AN62" s="80" t="b">
        <v>0</v>
      </c>
      <c r="AO62" s="45">
        <v>400</v>
      </c>
      <c r="AP62" s="45">
        <v>1</v>
      </c>
      <c r="AQ62" s="45">
        <v>6</v>
      </c>
      <c r="AR62" s="45">
        <v>25</v>
      </c>
      <c r="AS62" s="45">
        <v>90</v>
      </c>
      <c r="AT62" s="45">
        <v>1</v>
      </c>
      <c r="AU62" s="80" t="b">
        <v>0</v>
      </c>
      <c r="AV62" s="80" t="b">
        <v>1</v>
      </c>
      <c r="AW62" s="45">
        <v>5</v>
      </c>
      <c r="AX62" s="80" t="b">
        <v>1</v>
      </c>
      <c r="AY62" s="80" t="b">
        <v>1</v>
      </c>
      <c r="AZ62" s="45">
        <v>150</v>
      </c>
      <c r="BA62" s="45">
        <v>50</v>
      </c>
      <c r="BB62" s="45">
        <v>620</v>
      </c>
      <c r="BC62" s="45">
        <v>0</v>
      </c>
      <c r="BD62" s="45">
        <v>0</v>
      </c>
      <c r="BE62" s="45">
        <v>0</v>
      </c>
      <c r="BF62" s="45">
        <v>0</v>
      </c>
      <c r="BG62" s="45">
        <v>0</v>
      </c>
      <c r="BH62" s="45">
        <v>0</v>
      </c>
      <c r="BI62" s="45">
        <v>0</v>
      </c>
      <c r="BJ62" s="45">
        <v>0</v>
      </c>
      <c r="BK62" s="45">
        <v>0</v>
      </c>
      <c r="BL62" s="45">
        <v>0</v>
      </c>
      <c r="BM62" s="45">
        <v>2</v>
      </c>
      <c r="BN62" s="45">
        <v>3</v>
      </c>
      <c r="BO62" s="45">
        <v>0</v>
      </c>
      <c r="BP62" s="45" t="s">
        <v>503</v>
      </c>
      <c r="BQ62" s="45" t="s">
        <v>503</v>
      </c>
      <c r="BR62" s="45" t="s">
        <v>503</v>
      </c>
      <c r="BS62" s="45" t="s">
        <v>503</v>
      </c>
      <c r="BT62" s="45">
        <v>61</v>
      </c>
      <c r="BU62" s="45" t="b">
        <v>1</v>
      </c>
      <c r="BV62" s="45"/>
      <c r="BW62" s="45" t="s">
        <v>517</v>
      </c>
    </row>
    <row r="63" spans="1:75" x14ac:dyDescent="0.25">
      <c r="A63" s="45" t="s">
        <v>66</v>
      </c>
      <c r="B63" s="45" t="s">
        <v>607</v>
      </c>
      <c r="C63" s="45" t="s">
        <v>503</v>
      </c>
      <c r="D63" s="45" t="s">
        <v>503</v>
      </c>
      <c r="E63" s="45" t="s">
        <v>503</v>
      </c>
      <c r="F63" s="80" t="b">
        <v>1</v>
      </c>
      <c r="G63" s="45" t="s">
        <v>608</v>
      </c>
      <c r="H63" s="45" t="s">
        <v>607</v>
      </c>
      <c r="I63" s="45">
        <v>3</v>
      </c>
      <c r="J63" s="2"/>
      <c r="K63" s="45" t="s">
        <v>519</v>
      </c>
      <c r="L63" s="45">
        <v>1</v>
      </c>
      <c r="M63" s="45" t="s">
        <v>533</v>
      </c>
      <c r="N63" s="45" t="s">
        <v>506</v>
      </c>
      <c r="O63" s="45" t="s">
        <v>534</v>
      </c>
      <c r="P63" s="45" t="s">
        <v>508</v>
      </c>
      <c r="Q63" s="45" t="s">
        <v>509</v>
      </c>
      <c r="R63" s="80" t="b">
        <v>0</v>
      </c>
      <c r="S63" s="45">
        <v>60</v>
      </c>
      <c r="T63" s="45">
        <v>70</v>
      </c>
      <c r="U63" s="45">
        <v>60</v>
      </c>
      <c r="V63" s="45">
        <v>60</v>
      </c>
      <c r="W63" s="45">
        <v>70</v>
      </c>
      <c r="X63" s="45">
        <v>100</v>
      </c>
      <c r="Y63" s="45">
        <v>2</v>
      </c>
      <c r="Z63" s="45">
        <v>1.5</v>
      </c>
      <c r="AA63" s="45">
        <v>1</v>
      </c>
      <c r="AB63" s="45">
        <v>1000</v>
      </c>
      <c r="AC63" s="45" t="s">
        <v>567</v>
      </c>
      <c r="AD63" s="45" t="s">
        <v>503</v>
      </c>
      <c r="AE63" s="45">
        <v>50</v>
      </c>
      <c r="AF63" s="45">
        <v>50</v>
      </c>
      <c r="AG63" s="45">
        <v>375</v>
      </c>
      <c r="AH63" s="45">
        <v>550</v>
      </c>
      <c r="AI63" s="45">
        <v>212</v>
      </c>
      <c r="AJ63" s="80" t="b">
        <v>0</v>
      </c>
      <c r="AK63" s="80" t="b">
        <v>0</v>
      </c>
      <c r="AL63" s="45" t="s">
        <v>522</v>
      </c>
      <c r="AM63" s="80" t="b">
        <v>0</v>
      </c>
      <c r="AN63" s="80" t="b">
        <v>0</v>
      </c>
      <c r="AO63" s="45">
        <v>100</v>
      </c>
      <c r="AP63" s="45">
        <v>1</v>
      </c>
      <c r="AQ63" s="45">
        <v>1</v>
      </c>
      <c r="AR63" s="45">
        <v>25</v>
      </c>
      <c r="AS63" s="45">
        <v>90</v>
      </c>
      <c r="AT63" s="45">
        <v>1</v>
      </c>
      <c r="AU63" s="80" t="b">
        <v>1</v>
      </c>
      <c r="AV63" s="80" t="b">
        <v>0</v>
      </c>
      <c r="AW63" s="45">
        <v>0</v>
      </c>
      <c r="AX63" s="80" t="b">
        <v>0</v>
      </c>
      <c r="AY63" s="80" t="b">
        <v>1</v>
      </c>
      <c r="AZ63" s="45">
        <v>100</v>
      </c>
      <c r="BA63" s="45">
        <v>50</v>
      </c>
      <c r="BB63" s="45">
        <v>1500</v>
      </c>
      <c r="BC63" s="45">
        <v>0</v>
      </c>
      <c r="BD63" s="45">
        <v>0</v>
      </c>
      <c r="BE63" s="45">
        <v>0</v>
      </c>
      <c r="BF63" s="45">
        <v>0</v>
      </c>
      <c r="BG63" s="45">
        <v>0</v>
      </c>
      <c r="BH63" s="45">
        <v>1</v>
      </c>
      <c r="BI63" s="45">
        <v>0</v>
      </c>
      <c r="BJ63" s="45">
        <v>0</v>
      </c>
      <c r="BK63" s="45">
        <v>0</v>
      </c>
      <c r="BL63" s="45">
        <v>0</v>
      </c>
      <c r="BM63" s="45">
        <v>0</v>
      </c>
      <c r="BN63" s="45">
        <v>0</v>
      </c>
      <c r="BO63" s="45">
        <v>1</v>
      </c>
      <c r="BP63" s="45" t="s">
        <v>503</v>
      </c>
      <c r="BQ63" s="45" t="s">
        <v>503</v>
      </c>
      <c r="BR63" s="45" t="s">
        <v>503</v>
      </c>
      <c r="BS63" s="45" t="s">
        <v>503</v>
      </c>
      <c r="BT63" s="45">
        <v>62</v>
      </c>
      <c r="BU63" s="45" t="b">
        <v>0</v>
      </c>
      <c r="BV63" s="45"/>
      <c r="BW63" s="2"/>
    </row>
    <row r="64" spans="1:75" x14ac:dyDescent="0.25">
      <c r="A64" s="45" t="s">
        <v>123</v>
      </c>
      <c r="B64" s="45" t="s">
        <v>609</v>
      </c>
      <c r="C64" s="45" t="s">
        <v>503</v>
      </c>
      <c r="D64" s="45" t="s">
        <v>503</v>
      </c>
      <c r="E64" s="45" t="s">
        <v>503</v>
      </c>
      <c r="F64" s="80" t="b">
        <v>1</v>
      </c>
      <c r="G64" s="45" t="s">
        <v>239</v>
      </c>
      <c r="H64" s="45" t="s">
        <v>609</v>
      </c>
      <c r="I64" s="45">
        <v>64</v>
      </c>
      <c r="J64" s="2"/>
      <c r="K64" s="45" t="s">
        <v>536</v>
      </c>
      <c r="L64" s="45">
        <v>6</v>
      </c>
      <c r="M64" s="45" t="s">
        <v>529</v>
      </c>
      <c r="N64" s="45" t="s">
        <v>570</v>
      </c>
      <c r="O64" s="45" t="s">
        <v>507</v>
      </c>
      <c r="P64" s="45" t="s">
        <v>508</v>
      </c>
      <c r="Q64" s="45" t="s">
        <v>509</v>
      </c>
      <c r="R64" s="80" t="b">
        <v>0</v>
      </c>
      <c r="S64" s="45">
        <v>110</v>
      </c>
      <c r="T64" s="45">
        <v>90</v>
      </c>
      <c r="U64" s="45">
        <v>85</v>
      </c>
      <c r="V64" s="45">
        <v>90</v>
      </c>
      <c r="W64" s="45">
        <v>150</v>
      </c>
      <c r="X64" s="45">
        <v>100</v>
      </c>
      <c r="Y64" s="45">
        <v>1</v>
      </c>
      <c r="Z64" s="45">
        <v>1</v>
      </c>
      <c r="AA64" s="45">
        <v>1</v>
      </c>
      <c r="AB64" s="45">
        <v>3240</v>
      </c>
      <c r="AC64" s="45" t="s">
        <v>567</v>
      </c>
      <c r="AD64" s="45" t="s">
        <v>503</v>
      </c>
      <c r="AE64" s="45">
        <v>70</v>
      </c>
      <c r="AF64" s="45">
        <v>120</v>
      </c>
      <c r="AG64" s="45">
        <v>550</v>
      </c>
      <c r="AH64" s="45">
        <v>700</v>
      </c>
      <c r="AI64" s="45">
        <v>335</v>
      </c>
      <c r="AJ64" s="80" t="b">
        <v>0</v>
      </c>
      <c r="AK64" s="80" t="b">
        <v>0</v>
      </c>
      <c r="AL64" s="45" t="s">
        <v>522</v>
      </c>
      <c r="AM64" s="80" t="b">
        <v>0</v>
      </c>
      <c r="AN64" s="80" t="b">
        <v>0</v>
      </c>
      <c r="AO64" s="45">
        <v>400</v>
      </c>
      <c r="AP64" s="45">
        <v>1</v>
      </c>
      <c r="AQ64" s="45">
        <v>6</v>
      </c>
      <c r="AR64" s="45">
        <v>25</v>
      </c>
      <c r="AS64" s="45">
        <v>90</v>
      </c>
      <c r="AT64" s="45">
        <v>1</v>
      </c>
      <c r="AU64" s="80" t="b">
        <v>0</v>
      </c>
      <c r="AV64" s="80" t="b">
        <v>0</v>
      </c>
      <c r="AW64" s="45">
        <v>5</v>
      </c>
      <c r="AX64" s="80" t="b">
        <v>0</v>
      </c>
      <c r="AY64" s="80" t="b">
        <v>1</v>
      </c>
      <c r="AZ64" s="45">
        <v>100</v>
      </c>
      <c r="BA64" s="45">
        <v>50</v>
      </c>
      <c r="BB64" s="45">
        <v>820</v>
      </c>
      <c r="BC64" s="45">
        <v>0</v>
      </c>
      <c r="BD64" s="45">
        <v>0</v>
      </c>
      <c r="BE64" s="45">
        <v>2</v>
      </c>
      <c r="BF64" s="45">
        <v>0</v>
      </c>
      <c r="BG64" s="45">
        <v>0</v>
      </c>
      <c r="BH64" s="45">
        <v>0</v>
      </c>
      <c r="BI64" s="45">
        <v>2</v>
      </c>
      <c r="BJ64" s="45">
        <v>0</v>
      </c>
      <c r="BK64" s="45">
        <v>0</v>
      </c>
      <c r="BL64" s="45">
        <v>0</v>
      </c>
      <c r="BM64" s="45">
        <v>0</v>
      </c>
      <c r="BN64" s="45">
        <v>0</v>
      </c>
      <c r="BO64" s="45">
        <v>0</v>
      </c>
      <c r="BP64" s="45" t="s">
        <v>503</v>
      </c>
      <c r="BQ64" s="45" t="s">
        <v>503</v>
      </c>
      <c r="BR64" s="45" t="s">
        <v>503</v>
      </c>
      <c r="BS64" s="45" t="s">
        <v>503</v>
      </c>
      <c r="BT64" s="45">
        <v>63</v>
      </c>
      <c r="BU64" s="45" t="b">
        <v>0</v>
      </c>
      <c r="BV64" s="45"/>
      <c r="BW64" s="2"/>
    </row>
    <row r="65" spans="1:75" x14ac:dyDescent="0.25">
      <c r="A65" s="45" t="s">
        <v>124</v>
      </c>
      <c r="B65" s="45" t="s">
        <v>241</v>
      </c>
      <c r="C65" s="45" t="s">
        <v>503</v>
      </c>
      <c r="D65" s="45" t="s">
        <v>503</v>
      </c>
      <c r="E65" s="45" t="s">
        <v>503</v>
      </c>
      <c r="F65" s="80" t="b">
        <v>1</v>
      </c>
      <c r="G65" s="45" t="s">
        <v>345</v>
      </c>
      <c r="H65" s="45" t="s">
        <v>241</v>
      </c>
      <c r="I65" s="45">
        <v>64</v>
      </c>
      <c r="J65" s="45" t="s">
        <v>517</v>
      </c>
      <c r="K65" s="45" t="s">
        <v>536</v>
      </c>
      <c r="L65" s="45">
        <v>7</v>
      </c>
      <c r="M65" s="45" t="s">
        <v>542</v>
      </c>
      <c r="N65" s="45" t="s">
        <v>570</v>
      </c>
      <c r="O65" s="45" t="s">
        <v>507</v>
      </c>
      <c r="P65" s="45" t="s">
        <v>508</v>
      </c>
      <c r="Q65" s="45" t="s">
        <v>509</v>
      </c>
      <c r="R65" s="80" t="b">
        <v>0</v>
      </c>
      <c r="S65" s="45">
        <v>110</v>
      </c>
      <c r="T65" s="45">
        <v>90</v>
      </c>
      <c r="U65" s="45">
        <v>90</v>
      </c>
      <c r="V65" s="45">
        <v>90</v>
      </c>
      <c r="W65" s="45">
        <v>150</v>
      </c>
      <c r="X65" s="45">
        <v>100</v>
      </c>
      <c r="Y65" s="45">
        <v>1</v>
      </c>
      <c r="Z65" s="45">
        <v>1</v>
      </c>
      <c r="AA65" s="45">
        <v>1</v>
      </c>
      <c r="AB65" s="45">
        <v>3380</v>
      </c>
      <c r="AC65" s="45" t="s">
        <v>567</v>
      </c>
      <c r="AD65" s="45" t="s">
        <v>503</v>
      </c>
      <c r="AE65" s="45">
        <v>70</v>
      </c>
      <c r="AF65" s="45">
        <v>120</v>
      </c>
      <c r="AG65" s="45">
        <v>550</v>
      </c>
      <c r="AH65" s="45">
        <v>700</v>
      </c>
      <c r="AI65" s="45">
        <v>335</v>
      </c>
      <c r="AJ65" s="80" t="b">
        <v>0</v>
      </c>
      <c r="AK65" s="80" t="b">
        <v>0</v>
      </c>
      <c r="AL65" s="45" t="s">
        <v>522</v>
      </c>
      <c r="AM65" s="80" t="b">
        <v>0</v>
      </c>
      <c r="AN65" s="80" t="b">
        <v>0</v>
      </c>
      <c r="AO65" s="45">
        <v>400</v>
      </c>
      <c r="AP65" s="45">
        <v>1</v>
      </c>
      <c r="AQ65" s="45">
        <v>6</v>
      </c>
      <c r="AR65" s="45">
        <v>25</v>
      </c>
      <c r="AS65" s="45">
        <v>90</v>
      </c>
      <c r="AT65" s="45">
        <v>1</v>
      </c>
      <c r="AU65" s="80" t="b">
        <v>0</v>
      </c>
      <c r="AV65" s="80" t="b">
        <v>0</v>
      </c>
      <c r="AW65" s="45">
        <v>5</v>
      </c>
      <c r="AX65" s="80" t="b">
        <v>0</v>
      </c>
      <c r="AY65" s="80" t="b">
        <v>1</v>
      </c>
      <c r="AZ65" s="45">
        <v>100</v>
      </c>
      <c r="BA65" s="45">
        <v>50</v>
      </c>
      <c r="BB65" s="45">
        <v>810</v>
      </c>
      <c r="BC65" s="45">
        <v>0</v>
      </c>
      <c r="BD65" s="45">
        <v>0</v>
      </c>
      <c r="BE65" s="45">
        <v>0</v>
      </c>
      <c r="BF65" s="45">
        <v>2</v>
      </c>
      <c r="BG65" s="45">
        <v>0</v>
      </c>
      <c r="BH65" s="45">
        <v>0</v>
      </c>
      <c r="BI65" s="45">
        <v>2</v>
      </c>
      <c r="BJ65" s="45">
        <v>0</v>
      </c>
      <c r="BK65" s="45">
        <v>0</v>
      </c>
      <c r="BL65" s="45">
        <v>0</v>
      </c>
      <c r="BM65" s="45">
        <v>0</v>
      </c>
      <c r="BN65" s="45">
        <v>0</v>
      </c>
      <c r="BO65" s="45">
        <v>0</v>
      </c>
      <c r="BP65" s="45" t="s">
        <v>503</v>
      </c>
      <c r="BQ65" s="45" t="s">
        <v>503</v>
      </c>
      <c r="BR65" s="45" t="s">
        <v>503</v>
      </c>
      <c r="BS65" s="45" t="s">
        <v>503</v>
      </c>
      <c r="BT65" s="45">
        <v>64</v>
      </c>
      <c r="BU65" s="45" t="b">
        <v>1</v>
      </c>
      <c r="BV65" s="45"/>
      <c r="BW65" s="45" t="s">
        <v>517</v>
      </c>
    </row>
    <row r="66" spans="1:75" x14ac:dyDescent="0.25">
      <c r="A66" s="45" t="s">
        <v>70</v>
      </c>
      <c r="B66" s="45" t="s">
        <v>610</v>
      </c>
      <c r="C66" s="45" t="s">
        <v>503</v>
      </c>
      <c r="D66" s="45" t="s">
        <v>503</v>
      </c>
      <c r="E66" s="45" t="s">
        <v>503</v>
      </c>
      <c r="F66" s="80" t="b">
        <v>1</v>
      </c>
      <c r="G66" s="45" t="s">
        <v>204</v>
      </c>
      <c r="H66" s="45" t="s">
        <v>610</v>
      </c>
      <c r="I66" s="45">
        <v>7</v>
      </c>
      <c r="J66" s="2"/>
      <c r="K66" s="45" t="s">
        <v>519</v>
      </c>
      <c r="L66" s="45">
        <v>1</v>
      </c>
      <c r="M66" s="45" t="s">
        <v>542</v>
      </c>
      <c r="N66" s="45" t="s">
        <v>506</v>
      </c>
      <c r="O66" s="45" t="s">
        <v>507</v>
      </c>
      <c r="P66" s="45" t="s">
        <v>508</v>
      </c>
      <c r="Q66" s="45" t="s">
        <v>509</v>
      </c>
      <c r="R66" s="80" t="b">
        <v>0</v>
      </c>
      <c r="S66" s="45">
        <v>60</v>
      </c>
      <c r="T66" s="45">
        <v>60</v>
      </c>
      <c r="U66" s="45">
        <v>75</v>
      </c>
      <c r="V66" s="45">
        <v>70</v>
      </c>
      <c r="W66" s="45">
        <v>80</v>
      </c>
      <c r="X66" s="45">
        <v>100</v>
      </c>
      <c r="Y66" s="45">
        <v>1.3</v>
      </c>
      <c r="Z66" s="45">
        <v>1.1000000000000001</v>
      </c>
      <c r="AA66" s="45">
        <v>1</v>
      </c>
      <c r="AB66" s="45">
        <v>1030</v>
      </c>
      <c r="AC66" s="45" t="s">
        <v>521</v>
      </c>
      <c r="AD66" s="45" t="s">
        <v>503</v>
      </c>
      <c r="AE66" s="45">
        <v>40</v>
      </c>
      <c r="AF66" s="45">
        <v>80</v>
      </c>
      <c r="AG66" s="45">
        <v>350</v>
      </c>
      <c r="AH66" s="45">
        <v>500</v>
      </c>
      <c r="AI66" s="45">
        <v>270</v>
      </c>
      <c r="AJ66" s="80" t="b">
        <v>0</v>
      </c>
      <c r="AK66" s="80" t="b">
        <v>0</v>
      </c>
      <c r="AL66" s="45" t="s">
        <v>522</v>
      </c>
      <c r="AM66" s="80" t="b">
        <v>0</v>
      </c>
      <c r="AN66" s="80" t="b">
        <v>0</v>
      </c>
      <c r="AO66" s="45">
        <v>150</v>
      </c>
      <c r="AP66" s="45">
        <v>1</v>
      </c>
      <c r="AQ66" s="45">
        <v>2</v>
      </c>
      <c r="AR66" s="45">
        <v>25</v>
      </c>
      <c r="AS66" s="45">
        <v>90</v>
      </c>
      <c r="AT66" s="45">
        <v>1</v>
      </c>
      <c r="AU66" s="80" t="b">
        <v>1</v>
      </c>
      <c r="AV66" s="80" t="b">
        <v>0</v>
      </c>
      <c r="AW66" s="45">
        <v>0</v>
      </c>
      <c r="AX66" s="80" t="b">
        <v>0</v>
      </c>
      <c r="AY66" s="80" t="b">
        <v>1</v>
      </c>
      <c r="AZ66" s="45">
        <v>100</v>
      </c>
      <c r="BA66" s="45">
        <v>50</v>
      </c>
      <c r="BB66" s="45">
        <v>1410</v>
      </c>
      <c r="BC66" s="45">
        <v>0</v>
      </c>
      <c r="BD66" s="45">
        <v>0</v>
      </c>
      <c r="BE66" s="45">
        <v>0</v>
      </c>
      <c r="BF66" s="45">
        <v>1</v>
      </c>
      <c r="BG66" s="45">
        <v>1</v>
      </c>
      <c r="BH66" s="45">
        <v>0</v>
      </c>
      <c r="BI66" s="45">
        <v>0</v>
      </c>
      <c r="BJ66" s="45">
        <v>0</v>
      </c>
      <c r="BK66" s="45">
        <v>0</v>
      </c>
      <c r="BL66" s="45">
        <v>0</v>
      </c>
      <c r="BM66" s="45">
        <v>0</v>
      </c>
      <c r="BN66" s="45">
        <v>1</v>
      </c>
      <c r="BO66" s="45">
        <v>0</v>
      </c>
      <c r="BP66" s="45" t="s">
        <v>503</v>
      </c>
      <c r="BQ66" s="45" t="s">
        <v>503</v>
      </c>
      <c r="BR66" s="45" t="s">
        <v>503</v>
      </c>
      <c r="BS66" s="45" t="s">
        <v>503</v>
      </c>
      <c r="BT66" s="45">
        <v>65</v>
      </c>
      <c r="BU66" s="45" t="b">
        <v>0</v>
      </c>
      <c r="BV66" s="45"/>
      <c r="BW66" s="2"/>
    </row>
    <row r="67" spans="1:75" x14ac:dyDescent="0.25">
      <c r="A67" s="45" t="s">
        <v>3</v>
      </c>
      <c r="B67" s="45" t="s">
        <v>291</v>
      </c>
      <c r="C67" s="45" t="s">
        <v>503</v>
      </c>
      <c r="D67" s="45" t="s">
        <v>503</v>
      </c>
      <c r="E67" s="45" t="s">
        <v>503</v>
      </c>
      <c r="F67" s="80" t="b">
        <v>1</v>
      </c>
      <c r="G67" s="45" t="s">
        <v>246</v>
      </c>
      <c r="H67" s="45" t="s">
        <v>291</v>
      </c>
      <c r="I67" s="45">
        <v>110</v>
      </c>
      <c r="J67" s="45" t="s">
        <v>517</v>
      </c>
      <c r="K67" s="45" t="s">
        <v>536</v>
      </c>
      <c r="L67" s="45">
        <v>20</v>
      </c>
      <c r="M67" s="45" t="s">
        <v>523</v>
      </c>
      <c r="N67" s="45" t="s">
        <v>506</v>
      </c>
      <c r="O67" s="45" t="s">
        <v>520</v>
      </c>
      <c r="P67" s="45" t="s">
        <v>508</v>
      </c>
      <c r="Q67" s="45" t="s">
        <v>509</v>
      </c>
      <c r="R67" s="80" t="b">
        <v>0</v>
      </c>
      <c r="S67" s="45">
        <v>140</v>
      </c>
      <c r="T67" s="45">
        <v>100</v>
      </c>
      <c r="U67" s="45">
        <v>140</v>
      </c>
      <c r="V67" s="45">
        <v>120</v>
      </c>
      <c r="W67" s="45">
        <v>70</v>
      </c>
      <c r="X67" s="45">
        <v>100</v>
      </c>
      <c r="Y67" s="45">
        <v>1</v>
      </c>
      <c r="Z67" s="45">
        <v>1</v>
      </c>
      <c r="AA67" s="45">
        <v>1</v>
      </c>
      <c r="AB67" s="45">
        <v>8440</v>
      </c>
      <c r="AC67" s="45" t="s">
        <v>521</v>
      </c>
      <c r="AD67" s="45" t="s">
        <v>503</v>
      </c>
      <c r="AE67" s="45">
        <v>120</v>
      </c>
      <c r="AF67" s="45">
        <v>120</v>
      </c>
      <c r="AG67" s="45">
        <v>1000</v>
      </c>
      <c r="AH67" s="45">
        <v>1500</v>
      </c>
      <c r="AI67" s="45">
        <v>440</v>
      </c>
      <c r="AJ67" s="80" t="b">
        <v>0</v>
      </c>
      <c r="AK67" s="80" t="b">
        <v>0</v>
      </c>
      <c r="AL67" s="45" t="s">
        <v>611</v>
      </c>
      <c r="AM67" s="80" t="b">
        <v>0</v>
      </c>
      <c r="AN67" s="80" t="b">
        <v>0</v>
      </c>
      <c r="AO67" s="45">
        <v>475</v>
      </c>
      <c r="AP67" s="45">
        <v>1</v>
      </c>
      <c r="AQ67" s="45">
        <v>7</v>
      </c>
      <c r="AR67" s="45">
        <v>25</v>
      </c>
      <c r="AS67" s="45">
        <v>90</v>
      </c>
      <c r="AT67" s="45">
        <v>1</v>
      </c>
      <c r="AU67" s="80" t="b">
        <v>0</v>
      </c>
      <c r="AV67" s="80" t="b">
        <v>0</v>
      </c>
      <c r="AW67" s="45">
        <v>5</v>
      </c>
      <c r="AX67" s="80" t="b">
        <v>0</v>
      </c>
      <c r="AY67" s="80" t="b">
        <v>1</v>
      </c>
      <c r="AZ67" s="45">
        <v>300</v>
      </c>
      <c r="BA67" s="45">
        <v>50</v>
      </c>
      <c r="BB67" s="45">
        <v>120</v>
      </c>
      <c r="BC67" s="45">
        <v>0</v>
      </c>
      <c r="BD67" s="45">
        <v>0</v>
      </c>
      <c r="BE67" s="45">
        <v>0</v>
      </c>
      <c r="BF67" s="45">
        <v>0</v>
      </c>
      <c r="BG67" s="45">
        <v>0</v>
      </c>
      <c r="BH67" s="45">
        <v>0</v>
      </c>
      <c r="BI67" s="45">
        <v>0</v>
      </c>
      <c r="BJ67" s="45">
        <v>0</v>
      </c>
      <c r="BK67" s="45">
        <v>0</v>
      </c>
      <c r="BL67" s="45">
        <v>0</v>
      </c>
      <c r="BM67" s="45">
        <v>4</v>
      </c>
      <c r="BN67" s="45">
        <v>0</v>
      </c>
      <c r="BO67" s="45">
        <v>0</v>
      </c>
      <c r="BP67" s="45" t="s">
        <v>612</v>
      </c>
      <c r="BQ67" s="45" t="s">
        <v>613</v>
      </c>
      <c r="BR67" s="45" t="s">
        <v>503</v>
      </c>
      <c r="BS67" s="45" t="s">
        <v>503</v>
      </c>
      <c r="BT67" s="45">
        <v>66</v>
      </c>
      <c r="BU67" s="45" t="b">
        <v>1</v>
      </c>
      <c r="BV67" s="45"/>
      <c r="BW67" s="2"/>
    </row>
    <row r="68" spans="1:75" x14ac:dyDescent="0.25">
      <c r="A68" s="45" t="s">
        <v>35</v>
      </c>
      <c r="B68" s="45" t="s">
        <v>248</v>
      </c>
      <c r="C68" s="45" t="s">
        <v>503</v>
      </c>
      <c r="D68" s="45" t="s">
        <v>503</v>
      </c>
      <c r="E68" s="45" t="s">
        <v>503</v>
      </c>
      <c r="F68" s="80" t="b">
        <v>1</v>
      </c>
      <c r="G68" s="45" t="s">
        <v>349</v>
      </c>
      <c r="H68" s="45" t="s">
        <v>248</v>
      </c>
      <c r="I68" s="45">
        <v>110</v>
      </c>
      <c r="J68" s="45" t="s">
        <v>517</v>
      </c>
      <c r="K68" s="45" t="s">
        <v>536</v>
      </c>
      <c r="L68" s="45">
        <v>20</v>
      </c>
      <c r="M68" s="45" t="s">
        <v>515</v>
      </c>
      <c r="N68" s="45" t="s">
        <v>506</v>
      </c>
      <c r="O68" s="45" t="s">
        <v>520</v>
      </c>
      <c r="P68" s="45" t="s">
        <v>508</v>
      </c>
      <c r="Q68" s="45" t="s">
        <v>509</v>
      </c>
      <c r="R68" s="80" t="b">
        <v>0</v>
      </c>
      <c r="S68" s="45">
        <v>140</v>
      </c>
      <c r="T68" s="45">
        <v>100</v>
      </c>
      <c r="U68" s="45">
        <v>140</v>
      </c>
      <c r="V68" s="45">
        <v>135</v>
      </c>
      <c r="W68" s="45">
        <v>70</v>
      </c>
      <c r="X68" s="45">
        <v>100</v>
      </c>
      <c r="Y68" s="45">
        <v>1</v>
      </c>
      <c r="Z68" s="45">
        <v>1</v>
      </c>
      <c r="AA68" s="45">
        <v>1</v>
      </c>
      <c r="AB68" s="45">
        <v>8560</v>
      </c>
      <c r="AC68" s="45" t="s">
        <v>521</v>
      </c>
      <c r="AD68" s="45" t="s">
        <v>503</v>
      </c>
      <c r="AE68" s="45">
        <v>120</v>
      </c>
      <c r="AF68" s="45">
        <v>120</v>
      </c>
      <c r="AG68" s="45">
        <v>1000</v>
      </c>
      <c r="AH68" s="45">
        <v>1500</v>
      </c>
      <c r="AI68" s="45">
        <v>440</v>
      </c>
      <c r="AJ68" s="80" t="b">
        <v>0</v>
      </c>
      <c r="AK68" s="80" t="b">
        <v>0</v>
      </c>
      <c r="AL68" s="45" t="s">
        <v>611</v>
      </c>
      <c r="AM68" s="80" t="b">
        <v>0</v>
      </c>
      <c r="AN68" s="80" t="b">
        <v>0</v>
      </c>
      <c r="AO68" s="45">
        <v>475</v>
      </c>
      <c r="AP68" s="45">
        <v>1</v>
      </c>
      <c r="AQ68" s="45">
        <v>7</v>
      </c>
      <c r="AR68" s="45">
        <v>25</v>
      </c>
      <c r="AS68" s="45">
        <v>90</v>
      </c>
      <c r="AT68" s="45">
        <v>1</v>
      </c>
      <c r="AU68" s="80" t="b">
        <v>0</v>
      </c>
      <c r="AV68" s="80" t="b">
        <v>1</v>
      </c>
      <c r="AW68" s="45">
        <v>5</v>
      </c>
      <c r="AX68" s="80" t="b">
        <v>0</v>
      </c>
      <c r="AY68" s="80" t="b">
        <v>1</v>
      </c>
      <c r="AZ68" s="45">
        <v>300</v>
      </c>
      <c r="BA68" s="45">
        <v>50</v>
      </c>
      <c r="BB68" s="45">
        <v>100</v>
      </c>
      <c r="BC68" s="45">
        <v>0</v>
      </c>
      <c r="BD68" s="45">
        <v>0</v>
      </c>
      <c r="BE68" s="45">
        <v>0</v>
      </c>
      <c r="BF68" s="45">
        <v>0</v>
      </c>
      <c r="BG68" s="45">
        <v>0</v>
      </c>
      <c r="BH68" s="45">
        <v>4</v>
      </c>
      <c r="BI68" s="45">
        <v>0</v>
      </c>
      <c r="BJ68" s="45">
        <v>0</v>
      </c>
      <c r="BK68" s="45">
        <v>0</v>
      </c>
      <c r="BL68" s="45">
        <v>0</v>
      </c>
      <c r="BM68" s="45">
        <v>0</v>
      </c>
      <c r="BN68" s="45">
        <v>0</v>
      </c>
      <c r="BO68" s="45">
        <v>0</v>
      </c>
      <c r="BP68" s="45" t="s">
        <v>612</v>
      </c>
      <c r="BQ68" s="45" t="s">
        <v>503</v>
      </c>
      <c r="BR68" s="45" t="s">
        <v>503</v>
      </c>
      <c r="BS68" s="45" t="s">
        <v>503</v>
      </c>
      <c r="BT68" s="45">
        <v>67</v>
      </c>
      <c r="BU68" s="45" t="b">
        <v>1</v>
      </c>
      <c r="BV68" s="45"/>
      <c r="BW68" s="45" t="s">
        <v>517</v>
      </c>
    </row>
    <row r="69" spans="1:75" x14ac:dyDescent="0.25">
      <c r="A69" s="45" t="s">
        <v>56</v>
      </c>
      <c r="B69" s="45" t="s">
        <v>614</v>
      </c>
      <c r="C69" s="45" t="s">
        <v>503</v>
      </c>
      <c r="D69" s="45" t="s">
        <v>503</v>
      </c>
      <c r="E69" s="45" t="s">
        <v>503</v>
      </c>
      <c r="F69" s="80" t="b">
        <v>1</v>
      </c>
      <c r="G69" s="45" t="s">
        <v>231</v>
      </c>
      <c r="H69" s="45" t="s">
        <v>614</v>
      </c>
      <c r="I69" s="45">
        <v>90</v>
      </c>
      <c r="J69" s="2"/>
      <c r="K69" s="45" t="s">
        <v>569</v>
      </c>
      <c r="L69" s="45">
        <v>8</v>
      </c>
      <c r="M69" s="45" t="s">
        <v>529</v>
      </c>
      <c r="N69" s="45" t="s">
        <v>506</v>
      </c>
      <c r="O69" s="45" t="s">
        <v>520</v>
      </c>
      <c r="P69" s="45" t="s">
        <v>508</v>
      </c>
      <c r="Q69" s="45" t="s">
        <v>509</v>
      </c>
      <c r="R69" s="80" t="b">
        <v>0</v>
      </c>
      <c r="S69" s="45">
        <v>150</v>
      </c>
      <c r="T69" s="45">
        <v>100</v>
      </c>
      <c r="U69" s="45">
        <v>85</v>
      </c>
      <c r="V69" s="45">
        <v>90</v>
      </c>
      <c r="W69" s="45">
        <v>30</v>
      </c>
      <c r="X69" s="45">
        <v>100</v>
      </c>
      <c r="Y69" s="45">
        <v>1</v>
      </c>
      <c r="Z69" s="45">
        <v>1</v>
      </c>
      <c r="AA69" s="45">
        <v>1</v>
      </c>
      <c r="AB69" s="45">
        <v>9450</v>
      </c>
      <c r="AC69" s="45" t="s">
        <v>554</v>
      </c>
      <c r="AD69" s="45" t="s">
        <v>503</v>
      </c>
      <c r="AE69" s="45">
        <v>100</v>
      </c>
      <c r="AF69" s="45">
        <v>135</v>
      </c>
      <c r="AG69" s="45">
        <v>430</v>
      </c>
      <c r="AH69" s="45">
        <v>600</v>
      </c>
      <c r="AI69" s="45">
        <v>282</v>
      </c>
      <c r="AJ69" s="80" t="b">
        <v>0</v>
      </c>
      <c r="AK69" s="80" t="b">
        <v>0</v>
      </c>
      <c r="AL69" s="45" t="s">
        <v>511</v>
      </c>
      <c r="AM69" s="80" t="b">
        <v>0</v>
      </c>
      <c r="AN69" s="80" t="b">
        <v>0</v>
      </c>
      <c r="AO69" s="45">
        <v>525</v>
      </c>
      <c r="AP69" s="45">
        <v>1</v>
      </c>
      <c r="AQ69" s="45">
        <v>8</v>
      </c>
      <c r="AR69" s="45">
        <v>25</v>
      </c>
      <c r="AS69" s="45">
        <v>90</v>
      </c>
      <c r="AT69" s="45">
        <v>1</v>
      </c>
      <c r="AU69" s="80" t="b">
        <v>0</v>
      </c>
      <c r="AV69" s="80" t="b">
        <v>0</v>
      </c>
      <c r="AW69" s="45">
        <v>5</v>
      </c>
      <c r="AX69" s="80" t="b">
        <v>0</v>
      </c>
      <c r="AY69" s="80" t="b">
        <v>1</v>
      </c>
      <c r="AZ69" s="45">
        <v>100</v>
      </c>
      <c r="BA69" s="45">
        <v>50</v>
      </c>
      <c r="BB69" s="45">
        <v>300</v>
      </c>
      <c r="BC69" s="45">
        <v>0</v>
      </c>
      <c r="BD69" s="45">
        <v>0</v>
      </c>
      <c r="BE69" s="45">
        <v>2</v>
      </c>
      <c r="BF69" s="45">
        <v>0</v>
      </c>
      <c r="BG69" s="45">
        <v>0</v>
      </c>
      <c r="BH69" s="45">
        <v>0</v>
      </c>
      <c r="BI69" s="45">
        <v>2</v>
      </c>
      <c r="BJ69" s="45">
        <v>2</v>
      </c>
      <c r="BK69" s="45">
        <v>0</v>
      </c>
      <c r="BL69" s="45">
        <v>0</v>
      </c>
      <c r="BM69" s="45">
        <v>0</v>
      </c>
      <c r="BN69" s="45">
        <v>0</v>
      </c>
      <c r="BO69" s="45">
        <v>0</v>
      </c>
      <c r="BP69" s="45" t="s">
        <v>503</v>
      </c>
      <c r="BQ69" s="45" t="s">
        <v>503</v>
      </c>
      <c r="BR69" s="45" t="s">
        <v>503</v>
      </c>
      <c r="BS69" s="45" t="s">
        <v>503</v>
      </c>
      <c r="BT69" s="45">
        <v>68</v>
      </c>
      <c r="BU69" s="45" t="b">
        <v>0</v>
      </c>
      <c r="BV69" s="45"/>
      <c r="BW69" s="2"/>
    </row>
    <row r="70" spans="1:75" x14ac:dyDescent="0.25">
      <c r="A70" s="45" t="s">
        <v>26</v>
      </c>
      <c r="B70" s="45" t="s">
        <v>233</v>
      </c>
      <c r="C70" s="45" t="s">
        <v>503</v>
      </c>
      <c r="D70" s="45" t="s">
        <v>503</v>
      </c>
      <c r="E70" s="45" t="s">
        <v>503</v>
      </c>
      <c r="F70" s="80" t="b">
        <v>1</v>
      </c>
      <c r="G70" s="45" t="s">
        <v>341</v>
      </c>
      <c r="H70" s="45" t="s">
        <v>233</v>
      </c>
      <c r="I70" s="45">
        <v>90</v>
      </c>
      <c r="J70" s="45" t="s">
        <v>517</v>
      </c>
      <c r="K70" s="45" t="s">
        <v>569</v>
      </c>
      <c r="L70" s="45">
        <v>9</v>
      </c>
      <c r="M70" s="45" t="s">
        <v>523</v>
      </c>
      <c r="N70" s="45" t="s">
        <v>506</v>
      </c>
      <c r="O70" s="45" t="s">
        <v>520</v>
      </c>
      <c r="P70" s="45" t="s">
        <v>508</v>
      </c>
      <c r="Q70" s="45" t="s">
        <v>509</v>
      </c>
      <c r="R70" s="80" t="b">
        <v>0</v>
      </c>
      <c r="S70" s="45">
        <v>150</v>
      </c>
      <c r="T70" s="45">
        <v>100</v>
      </c>
      <c r="U70" s="45">
        <v>85</v>
      </c>
      <c r="V70" s="45">
        <v>90</v>
      </c>
      <c r="W70" s="45">
        <v>30</v>
      </c>
      <c r="X70" s="45">
        <v>100</v>
      </c>
      <c r="Y70" s="45">
        <v>1</v>
      </c>
      <c r="Z70" s="45">
        <v>1</v>
      </c>
      <c r="AA70" s="45">
        <v>1</v>
      </c>
      <c r="AB70" s="45">
        <v>9580</v>
      </c>
      <c r="AC70" s="45" t="s">
        <v>554</v>
      </c>
      <c r="AD70" s="45" t="s">
        <v>503</v>
      </c>
      <c r="AE70" s="45">
        <v>100</v>
      </c>
      <c r="AF70" s="45">
        <v>135</v>
      </c>
      <c r="AG70" s="45">
        <v>430</v>
      </c>
      <c r="AH70" s="45">
        <v>600</v>
      </c>
      <c r="AI70" s="45">
        <v>282</v>
      </c>
      <c r="AJ70" s="80" t="b">
        <v>0</v>
      </c>
      <c r="AK70" s="80" t="b">
        <v>0</v>
      </c>
      <c r="AL70" s="45" t="s">
        <v>511</v>
      </c>
      <c r="AM70" s="80" t="b">
        <v>0</v>
      </c>
      <c r="AN70" s="80" t="b">
        <v>0</v>
      </c>
      <c r="AO70" s="45">
        <v>525</v>
      </c>
      <c r="AP70" s="45">
        <v>1</v>
      </c>
      <c r="AQ70" s="45">
        <v>8</v>
      </c>
      <c r="AR70" s="45">
        <v>25</v>
      </c>
      <c r="AS70" s="45">
        <v>90</v>
      </c>
      <c r="AT70" s="45">
        <v>1</v>
      </c>
      <c r="AU70" s="80" t="b">
        <v>0</v>
      </c>
      <c r="AV70" s="80" t="b">
        <v>0</v>
      </c>
      <c r="AW70" s="45">
        <v>5</v>
      </c>
      <c r="AX70" s="80" t="b">
        <v>0</v>
      </c>
      <c r="AY70" s="80" t="b">
        <v>1</v>
      </c>
      <c r="AZ70" s="45">
        <v>100</v>
      </c>
      <c r="BA70" s="45">
        <v>50</v>
      </c>
      <c r="BB70" s="45">
        <v>290</v>
      </c>
      <c r="BC70" s="45">
        <v>0</v>
      </c>
      <c r="BD70" s="45">
        <v>0</v>
      </c>
      <c r="BE70" s="45">
        <v>0</v>
      </c>
      <c r="BF70" s="45">
        <v>0</v>
      </c>
      <c r="BG70" s="45">
        <v>0</v>
      </c>
      <c r="BH70" s="45">
        <v>0</v>
      </c>
      <c r="BI70" s="45">
        <v>2</v>
      </c>
      <c r="BJ70" s="45">
        <v>2</v>
      </c>
      <c r="BK70" s="45">
        <v>0</v>
      </c>
      <c r="BL70" s="45">
        <v>0</v>
      </c>
      <c r="BM70" s="45">
        <v>2</v>
      </c>
      <c r="BN70" s="45">
        <v>0</v>
      </c>
      <c r="BO70" s="45">
        <v>0</v>
      </c>
      <c r="BP70" s="45" t="s">
        <v>503</v>
      </c>
      <c r="BQ70" s="45" t="s">
        <v>503</v>
      </c>
      <c r="BR70" s="45" t="s">
        <v>503</v>
      </c>
      <c r="BS70" s="45" t="s">
        <v>503</v>
      </c>
      <c r="BT70" s="45">
        <v>69</v>
      </c>
      <c r="BU70" s="45" t="b">
        <v>1</v>
      </c>
      <c r="BV70" s="45"/>
      <c r="BW70" s="45" t="s">
        <v>517</v>
      </c>
    </row>
    <row r="71" spans="1:75" x14ac:dyDescent="0.25">
      <c r="A71" s="45" t="s">
        <v>138</v>
      </c>
      <c r="B71" s="45" t="s">
        <v>615</v>
      </c>
      <c r="C71" s="45" t="s">
        <v>503</v>
      </c>
      <c r="D71" s="45" t="s">
        <v>503</v>
      </c>
      <c r="E71" s="45" t="s">
        <v>503</v>
      </c>
      <c r="F71" s="80" t="b">
        <v>1</v>
      </c>
      <c r="G71" s="45" t="s">
        <v>263</v>
      </c>
      <c r="H71" s="45" t="s">
        <v>615</v>
      </c>
      <c r="I71" s="45">
        <v>94</v>
      </c>
      <c r="J71" s="2"/>
      <c r="K71" s="45" t="s">
        <v>504</v>
      </c>
      <c r="L71" s="45">
        <v>6</v>
      </c>
      <c r="M71" s="45" t="s">
        <v>515</v>
      </c>
      <c r="N71" s="45" t="s">
        <v>506</v>
      </c>
      <c r="O71" s="45" t="s">
        <v>507</v>
      </c>
      <c r="P71" s="45" t="s">
        <v>508</v>
      </c>
      <c r="Q71" s="45" t="s">
        <v>509</v>
      </c>
      <c r="R71" s="80" t="b">
        <v>0</v>
      </c>
      <c r="S71" s="45">
        <v>100</v>
      </c>
      <c r="T71" s="45">
        <v>100</v>
      </c>
      <c r="U71" s="45">
        <v>105</v>
      </c>
      <c r="V71" s="45">
        <v>110</v>
      </c>
      <c r="W71" s="45">
        <v>110</v>
      </c>
      <c r="X71" s="45">
        <v>100</v>
      </c>
      <c r="Y71" s="45">
        <v>1</v>
      </c>
      <c r="Z71" s="45">
        <v>1</v>
      </c>
      <c r="AA71" s="45">
        <v>1</v>
      </c>
      <c r="AB71" s="45">
        <v>2100</v>
      </c>
      <c r="AC71" s="45" t="s">
        <v>510</v>
      </c>
      <c r="AD71" s="45" t="s">
        <v>503</v>
      </c>
      <c r="AE71" s="45">
        <v>60</v>
      </c>
      <c r="AF71" s="45">
        <v>100</v>
      </c>
      <c r="AG71" s="45">
        <v>550</v>
      </c>
      <c r="AH71" s="45">
        <v>700</v>
      </c>
      <c r="AI71" s="45">
        <v>325</v>
      </c>
      <c r="AJ71" s="80" t="b">
        <v>0</v>
      </c>
      <c r="AK71" s="80" t="b">
        <v>0</v>
      </c>
      <c r="AL71" s="45" t="s">
        <v>522</v>
      </c>
      <c r="AM71" s="80" t="b">
        <v>0</v>
      </c>
      <c r="AN71" s="80" t="b">
        <v>0</v>
      </c>
      <c r="AO71" s="45">
        <v>350</v>
      </c>
      <c r="AP71" s="45">
        <v>1</v>
      </c>
      <c r="AQ71" s="45">
        <v>5</v>
      </c>
      <c r="AR71" s="45">
        <v>25</v>
      </c>
      <c r="AS71" s="45">
        <v>90</v>
      </c>
      <c r="AT71" s="45">
        <v>1</v>
      </c>
      <c r="AU71" s="80" t="b">
        <v>0</v>
      </c>
      <c r="AV71" s="80" t="b">
        <v>1</v>
      </c>
      <c r="AW71" s="45">
        <v>5</v>
      </c>
      <c r="AX71" s="80" t="b">
        <v>0</v>
      </c>
      <c r="AY71" s="80" t="b">
        <v>1</v>
      </c>
      <c r="AZ71" s="45">
        <v>100</v>
      </c>
      <c r="BA71" s="45">
        <v>50</v>
      </c>
      <c r="BB71" s="45">
        <v>1010</v>
      </c>
      <c r="BC71" s="45">
        <v>0</v>
      </c>
      <c r="BD71" s="45">
        <v>0</v>
      </c>
      <c r="BE71" s="45">
        <v>0</v>
      </c>
      <c r="BF71" s="45">
        <v>0</v>
      </c>
      <c r="BG71" s="45">
        <v>0</v>
      </c>
      <c r="BH71" s="45">
        <v>0</v>
      </c>
      <c r="BI71" s="45">
        <v>0</v>
      </c>
      <c r="BJ71" s="45">
        <v>0</v>
      </c>
      <c r="BK71" s="45">
        <v>0</v>
      </c>
      <c r="BL71" s="45">
        <v>3</v>
      </c>
      <c r="BM71" s="45">
        <v>0</v>
      </c>
      <c r="BN71" s="45">
        <v>0</v>
      </c>
      <c r="BO71" s="45">
        <v>0</v>
      </c>
      <c r="BP71" s="45" t="s">
        <v>503</v>
      </c>
      <c r="BQ71" s="45" t="s">
        <v>503</v>
      </c>
      <c r="BR71" s="45" t="s">
        <v>503</v>
      </c>
      <c r="BS71" s="45" t="s">
        <v>503</v>
      </c>
      <c r="BT71" s="45">
        <v>70</v>
      </c>
      <c r="BU71" s="45" t="b">
        <v>0</v>
      </c>
      <c r="BV71" s="45"/>
      <c r="BW71" s="2"/>
    </row>
    <row r="72" spans="1:75" x14ac:dyDescent="0.25">
      <c r="A72" s="45" t="s">
        <v>134</v>
      </c>
      <c r="B72" s="45" t="s">
        <v>616</v>
      </c>
      <c r="C72" s="45" t="s">
        <v>503</v>
      </c>
      <c r="D72" s="45" t="s">
        <v>503</v>
      </c>
      <c r="E72" s="45" t="s">
        <v>503</v>
      </c>
      <c r="F72" s="80" t="b">
        <v>1</v>
      </c>
      <c r="G72" s="45" t="s">
        <v>270</v>
      </c>
      <c r="H72" s="45" t="s">
        <v>616</v>
      </c>
      <c r="I72" s="45">
        <v>86</v>
      </c>
      <c r="J72" s="2"/>
      <c r="K72" s="45" t="s">
        <v>569</v>
      </c>
      <c r="L72" s="45">
        <v>7</v>
      </c>
      <c r="M72" s="45" t="s">
        <v>529</v>
      </c>
      <c r="N72" s="45" t="s">
        <v>506</v>
      </c>
      <c r="O72" s="45" t="s">
        <v>520</v>
      </c>
      <c r="P72" s="45" t="s">
        <v>508</v>
      </c>
      <c r="Q72" s="45" t="s">
        <v>509</v>
      </c>
      <c r="R72" s="80" t="b">
        <v>0</v>
      </c>
      <c r="S72" s="45">
        <v>120</v>
      </c>
      <c r="T72" s="45">
        <v>80</v>
      </c>
      <c r="U72" s="45">
        <v>90</v>
      </c>
      <c r="V72" s="45">
        <v>100</v>
      </c>
      <c r="W72" s="45">
        <v>120</v>
      </c>
      <c r="X72" s="45">
        <v>100</v>
      </c>
      <c r="Y72" s="45">
        <v>1</v>
      </c>
      <c r="Z72" s="45">
        <v>1</v>
      </c>
      <c r="AA72" s="45">
        <v>1</v>
      </c>
      <c r="AB72" s="45">
        <v>2920</v>
      </c>
      <c r="AC72" s="45" t="s">
        <v>554</v>
      </c>
      <c r="AD72" s="45" t="s">
        <v>503</v>
      </c>
      <c r="AE72" s="45">
        <v>50</v>
      </c>
      <c r="AF72" s="45">
        <v>75</v>
      </c>
      <c r="AG72" s="45">
        <v>350</v>
      </c>
      <c r="AH72" s="45">
        <v>500</v>
      </c>
      <c r="AI72" s="45">
        <v>200</v>
      </c>
      <c r="AJ72" s="80" t="b">
        <v>0</v>
      </c>
      <c r="AK72" s="80" t="b">
        <v>0</v>
      </c>
      <c r="AL72" s="45" t="s">
        <v>522</v>
      </c>
      <c r="AM72" s="80" t="b">
        <v>0</v>
      </c>
      <c r="AN72" s="80" t="b">
        <v>0</v>
      </c>
      <c r="AO72" s="45">
        <v>475</v>
      </c>
      <c r="AP72" s="45">
        <v>1</v>
      </c>
      <c r="AQ72" s="45">
        <v>7</v>
      </c>
      <c r="AR72" s="45">
        <v>25</v>
      </c>
      <c r="AS72" s="45">
        <v>90</v>
      </c>
      <c r="AT72" s="45">
        <v>1</v>
      </c>
      <c r="AU72" s="80" t="b">
        <v>0</v>
      </c>
      <c r="AV72" s="80" t="b">
        <v>0</v>
      </c>
      <c r="AW72" s="45">
        <v>5</v>
      </c>
      <c r="AX72" s="80" t="b">
        <v>0</v>
      </c>
      <c r="AY72" s="80" t="b">
        <v>1</v>
      </c>
      <c r="AZ72" s="45">
        <v>100</v>
      </c>
      <c r="BA72" s="45">
        <v>50</v>
      </c>
      <c r="BB72" s="45">
        <v>860</v>
      </c>
      <c r="BC72" s="45">
        <v>0</v>
      </c>
      <c r="BD72" s="45">
        <v>0</v>
      </c>
      <c r="BE72" s="45">
        <v>3</v>
      </c>
      <c r="BF72" s="45">
        <v>0</v>
      </c>
      <c r="BG72" s="45">
        <v>0</v>
      </c>
      <c r="BH72" s="45">
        <v>0</v>
      </c>
      <c r="BI72" s="45">
        <v>0</v>
      </c>
      <c r="BJ72" s="45">
        <v>0</v>
      </c>
      <c r="BK72" s="45">
        <v>0</v>
      </c>
      <c r="BL72" s="45">
        <v>0</v>
      </c>
      <c r="BM72" s="45">
        <v>0</v>
      </c>
      <c r="BN72" s="45">
        <v>0</v>
      </c>
      <c r="BO72" s="45">
        <v>0</v>
      </c>
      <c r="BP72" s="45" t="s">
        <v>503</v>
      </c>
      <c r="BQ72" s="45" t="s">
        <v>503</v>
      </c>
      <c r="BR72" s="45" t="s">
        <v>503</v>
      </c>
      <c r="BS72" s="45" t="s">
        <v>503</v>
      </c>
      <c r="BT72" s="45">
        <v>71</v>
      </c>
      <c r="BU72" s="45" t="b">
        <v>0</v>
      </c>
      <c r="BV72" s="45"/>
      <c r="BW72" s="2"/>
    </row>
    <row r="73" spans="1:75" x14ac:dyDescent="0.25">
      <c r="A73" s="45" t="s">
        <v>135</v>
      </c>
      <c r="B73" s="45" t="s">
        <v>272</v>
      </c>
      <c r="C73" s="45" t="s">
        <v>503</v>
      </c>
      <c r="D73" s="45" t="s">
        <v>503</v>
      </c>
      <c r="E73" s="45" t="s">
        <v>503</v>
      </c>
      <c r="F73" s="80" t="b">
        <v>1</v>
      </c>
      <c r="G73" s="45" t="s">
        <v>361</v>
      </c>
      <c r="H73" s="45" t="s">
        <v>272</v>
      </c>
      <c r="I73" s="45">
        <v>86</v>
      </c>
      <c r="J73" s="45" t="s">
        <v>517</v>
      </c>
      <c r="K73" s="45" t="s">
        <v>569</v>
      </c>
      <c r="L73" s="45">
        <v>8</v>
      </c>
      <c r="M73" s="45" t="s">
        <v>529</v>
      </c>
      <c r="N73" s="45" t="s">
        <v>545</v>
      </c>
      <c r="O73" s="45" t="s">
        <v>520</v>
      </c>
      <c r="P73" s="45" t="s">
        <v>508</v>
      </c>
      <c r="Q73" s="45" t="s">
        <v>509</v>
      </c>
      <c r="R73" s="80" t="b">
        <v>0</v>
      </c>
      <c r="S73" s="45">
        <v>120</v>
      </c>
      <c r="T73" s="45">
        <v>80</v>
      </c>
      <c r="U73" s="45">
        <v>95</v>
      </c>
      <c r="V73" s="45">
        <v>100</v>
      </c>
      <c r="W73" s="45">
        <v>120</v>
      </c>
      <c r="X73" s="45">
        <v>100</v>
      </c>
      <c r="Y73" s="45">
        <v>1</v>
      </c>
      <c r="Z73" s="45">
        <v>1</v>
      </c>
      <c r="AA73" s="45">
        <v>1</v>
      </c>
      <c r="AB73" s="45">
        <v>3110</v>
      </c>
      <c r="AC73" s="45" t="s">
        <v>554</v>
      </c>
      <c r="AD73" s="45" t="s">
        <v>503</v>
      </c>
      <c r="AE73" s="45">
        <v>50</v>
      </c>
      <c r="AF73" s="45">
        <v>75</v>
      </c>
      <c r="AG73" s="45">
        <v>350</v>
      </c>
      <c r="AH73" s="45">
        <v>500</v>
      </c>
      <c r="AI73" s="45">
        <v>200</v>
      </c>
      <c r="AJ73" s="80" t="b">
        <v>0</v>
      </c>
      <c r="AK73" s="80" t="b">
        <v>0</v>
      </c>
      <c r="AL73" s="45" t="s">
        <v>522</v>
      </c>
      <c r="AM73" s="80" t="b">
        <v>0</v>
      </c>
      <c r="AN73" s="80" t="b">
        <v>0</v>
      </c>
      <c r="AO73" s="45">
        <v>475</v>
      </c>
      <c r="AP73" s="45">
        <v>1</v>
      </c>
      <c r="AQ73" s="45">
        <v>7</v>
      </c>
      <c r="AR73" s="45">
        <v>25</v>
      </c>
      <c r="AS73" s="45">
        <v>90</v>
      </c>
      <c r="AT73" s="45">
        <v>1</v>
      </c>
      <c r="AU73" s="80" t="b">
        <v>0</v>
      </c>
      <c r="AV73" s="80" t="b">
        <v>0</v>
      </c>
      <c r="AW73" s="45">
        <v>5</v>
      </c>
      <c r="AX73" s="80" t="b">
        <v>0</v>
      </c>
      <c r="AY73" s="80" t="b">
        <v>1</v>
      </c>
      <c r="AZ73" s="45">
        <v>100</v>
      </c>
      <c r="BA73" s="45">
        <v>50</v>
      </c>
      <c r="BB73" s="45">
        <v>840</v>
      </c>
      <c r="BC73" s="45">
        <v>0</v>
      </c>
      <c r="BD73" s="45">
        <v>3</v>
      </c>
      <c r="BE73" s="45">
        <v>0</v>
      </c>
      <c r="BF73" s="45">
        <v>0</v>
      </c>
      <c r="BG73" s="45">
        <v>0</v>
      </c>
      <c r="BH73" s="45">
        <v>0</v>
      </c>
      <c r="BI73" s="45">
        <v>0</v>
      </c>
      <c r="BJ73" s="45">
        <v>0</v>
      </c>
      <c r="BK73" s="45">
        <v>0</v>
      </c>
      <c r="BL73" s="45">
        <v>0</v>
      </c>
      <c r="BM73" s="45">
        <v>0</v>
      </c>
      <c r="BN73" s="45">
        <v>0</v>
      </c>
      <c r="BO73" s="45">
        <v>0</v>
      </c>
      <c r="BP73" s="45" t="s">
        <v>503</v>
      </c>
      <c r="BQ73" s="45" t="s">
        <v>503</v>
      </c>
      <c r="BR73" s="45" t="s">
        <v>503</v>
      </c>
      <c r="BS73" s="45" t="s">
        <v>503</v>
      </c>
      <c r="BT73" s="45">
        <v>72</v>
      </c>
      <c r="BU73" s="45" t="b">
        <v>1</v>
      </c>
      <c r="BV73" s="45"/>
      <c r="BW73" s="45" t="s">
        <v>517</v>
      </c>
    </row>
    <row r="74" spans="1:75" x14ac:dyDescent="0.25">
      <c r="A74" s="45" t="s">
        <v>17</v>
      </c>
      <c r="B74" s="45" t="s">
        <v>306</v>
      </c>
      <c r="C74" s="45" t="s">
        <v>503</v>
      </c>
      <c r="D74" s="45" t="s">
        <v>503</v>
      </c>
      <c r="E74" s="45" t="s">
        <v>503</v>
      </c>
      <c r="F74" s="80" t="b">
        <v>1</v>
      </c>
      <c r="G74" s="45" t="s">
        <v>317</v>
      </c>
      <c r="H74" s="45" t="s">
        <v>306</v>
      </c>
      <c r="I74" s="45">
        <v>105</v>
      </c>
      <c r="J74" s="45" t="s">
        <v>517</v>
      </c>
      <c r="K74" s="45" t="s">
        <v>536</v>
      </c>
      <c r="L74" s="45">
        <v>9</v>
      </c>
      <c r="M74" s="45" t="s">
        <v>514</v>
      </c>
      <c r="N74" s="45" t="s">
        <v>506</v>
      </c>
      <c r="O74" s="45" t="s">
        <v>534</v>
      </c>
      <c r="P74" s="45" t="s">
        <v>508</v>
      </c>
      <c r="Q74" s="45" t="s">
        <v>509</v>
      </c>
      <c r="R74" s="80" t="b">
        <v>0</v>
      </c>
      <c r="S74" s="45">
        <v>100</v>
      </c>
      <c r="T74" s="45">
        <v>100</v>
      </c>
      <c r="U74" s="45">
        <v>105</v>
      </c>
      <c r="V74" s="45">
        <v>110</v>
      </c>
      <c r="W74" s="45">
        <v>90</v>
      </c>
      <c r="X74" s="45">
        <v>100</v>
      </c>
      <c r="Y74" s="45">
        <v>1</v>
      </c>
      <c r="Z74" s="45">
        <v>1</v>
      </c>
      <c r="AA74" s="45">
        <v>1</v>
      </c>
      <c r="AB74" s="45">
        <v>6720</v>
      </c>
      <c r="AC74" s="45" t="s">
        <v>510</v>
      </c>
      <c r="AD74" s="45" t="s">
        <v>503</v>
      </c>
      <c r="AE74" s="45">
        <v>150</v>
      </c>
      <c r="AF74" s="45">
        <v>200</v>
      </c>
      <c r="AG74" s="45">
        <v>1000</v>
      </c>
      <c r="AH74" s="45">
        <v>1400</v>
      </c>
      <c r="AI74" s="45">
        <v>500</v>
      </c>
      <c r="AJ74" s="80" t="b">
        <v>0</v>
      </c>
      <c r="AK74" s="80" t="b">
        <v>0</v>
      </c>
      <c r="AL74" s="45" t="s">
        <v>516</v>
      </c>
      <c r="AM74" s="80" t="b">
        <v>0</v>
      </c>
      <c r="AN74" s="80" t="b">
        <v>0</v>
      </c>
      <c r="AO74" s="45">
        <v>525</v>
      </c>
      <c r="AP74" s="45">
        <v>1</v>
      </c>
      <c r="AQ74" s="45">
        <v>8</v>
      </c>
      <c r="AR74" s="45">
        <v>25</v>
      </c>
      <c r="AS74" s="45">
        <v>90</v>
      </c>
      <c r="AT74" s="45">
        <v>1</v>
      </c>
      <c r="AU74" s="80" t="b">
        <v>0</v>
      </c>
      <c r="AV74" s="80" t="b">
        <v>0</v>
      </c>
      <c r="AW74" s="45">
        <v>5</v>
      </c>
      <c r="AX74" s="80" t="b">
        <v>0</v>
      </c>
      <c r="AY74" s="80" t="b">
        <v>1</v>
      </c>
      <c r="AZ74" s="45">
        <v>230</v>
      </c>
      <c r="BA74" s="45">
        <v>50</v>
      </c>
      <c r="BB74" s="45">
        <v>370</v>
      </c>
      <c r="BC74" s="45">
        <v>3</v>
      </c>
      <c r="BD74" s="45">
        <v>0</v>
      </c>
      <c r="BE74" s="45">
        <v>0</v>
      </c>
      <c r="BF74" s="45">
        <v>0</v>
      </c>
      <c r="BG74" s="45">
        <v>0</v>
      </c>
      <c r="BH74" s="45">
        <v>0</v>
      </c>
      <c r="BI74" s="45">
        <v>0</v>
      </c>
      <c r="BJ74" s="45">
        <v>0</v>
      </c>
      <c r="BK74" s="45">
        <v>0</v>
      </c>
      <c r="BL74" s="45">
        <v>0</v>
      </c>
      <c r="BM74" s="45">
        <v>0</v>
      </c>
      <c r="BN74" s="45">
        <v>3</v>
      </c>
      <c r="BO74" s="45">
        <v>0</v>
      </c>
      <c r="BP74" s="45" t="s">
        <v>503</v>
      </c>
      <c r="BQ74" s="45" t="s">
        <v>503</v>
      </c>
      <c r="BR74" s="45" t="s">
        <v>503</v>
      </c>
      <c r="BS74" s="45" t="s">
        <v>503</v>
      </c>
      <c r="BT74" s="45">
        <v>73</v>
      </c>
      <c r="BU74" s="45" t="b">
        <v>1</v>
      </c>
      <c r="BV74" s="45"/>
      <c r="BW74" s="2"/>
    </row>
    <row r="75" spans="1:75" x14ac:dyDescent="0.25">
      <c r="A75" s="45" t="s">
        <v>38</v>
      </c>
      <c r="B75" s="45" t="s">
        <v>617</v>
      </c>
      <c r="C75" s="45" t="s">
        <v>503</v>
      </c>
      <c r="D75" s="45" t="s">
        <v>503</v>
      </c>
      <c r="E75" s="45" t="s">
        <v>503</v>
      </c>
      <c r="F75" s="80" t="b">
        <v>1</v>
      </c>
      <c r="G75" s="45" t="s">
        <v>618</v>
      </c>
      <c r="H75" s="45" t="s">
        <v>617</v>
      </c>
      <c r="I75" s="45">
        <v>96</v>
      </c>
      <c r="J75" s="2"/>
      <c r="K75" s="45" t="s">
        <v>569</v>
      </c>
      <c r="L75" s="45">
        <v>9</v>
      </c>
      <c r="M75" s="45" t="s">
        <v>514</v>
      </c>
      <c r="N75" s="45" t="s">
        <v>506</v>
      </c>
      <c r="O75" s="45" t="s">
        <v>520</v>
      </c>
      <c r="P75" s="45" t="s">
        <v>508</v>
      </c>
      <c r="Q75" s="45" t="s">
        <v>509</v>
      </c>
      <c r="R75" s="80" t="b">
        <v>0</v>
      </c>
      <c r="S75" s="45">
        <v>100</v>
      </c>
      <c r="T75" s="45">
        <v>150</v>
      </c>
      <c r="U75" s="45">
        <v>125</v>
      </c>
      <c r="V75" s="45">
        <v>120</v>
      </c>
      <c r="W75" s="45">
        <v>50</v>
      </c>
      <c r="X75" s="45">
        <v>100</v>
      </c>
      <c r="Y75" s="45">
        <v>1</v>
      </c>
      <c r="Z75" s="45">
        <v>1</v>
      </c>
      <c r="AA75" s="45">
        <v>1</v>
      </c>
      <c r="AB75" s="45">
        <v>10520</v>
      </c>
      <c r="AC75" s="45" t="s">
        <v>510</v>
      </c>
      <c r="AD75" s="45" t="s">
        <v>503</v>
      </c>
      <c r="AE75" s="45">
        <v>150</v>
      </c>
      <c r="AF75" s="45">
        <v>400</v>
      </c>
      <c r="AG75" s="45">
        <v>700</v>
      </c>
      <c r="AH75" s="45">
        <v>900</v>
      </c>
      <c r="AI75" s="45">
        <v>500</v>
      </c>
      <c r="AJ75" s="80" t="b">
        <v>0</v>
      </c>
      <c r="AK75" s="80" t="b">
        <v>0</v>
      </c>
      <c r="AL75" s="45" t="s">
        <v>516</v>
      </c>
      <c r="AM75" s="80" t="b">
        <v>0</v>
      </c>
      <c r="AN75" s="80" t="b">
        <v>0</v>
      </c>
      <c r="AO75" s="45">
        <v>600</v>
      </c>
      <c r="AP75" s="45">
        <v>1</v>
      </c>
      <c r="AQ75" s="45">
        <v>9</v>
      </c>
      <c r="AR75" s="45">
        <v>25</v>
      </c>
      <c r="AS75" s="45">
        <v>90</v>
      </c>
      <c r="AT75" s="45">
        <v>1</v>
      </c>
      <c r="AU75" s="80" t="b">
        <v>0</v>
      </c>
      <c r="AV75" s="80" t="b">
        <v>0</v>
      </c>
      <c r="AW75" s="45">
        <v>5</v>
      </c>
      <c r="AX75" s="80" t="b">
        <v>0</v>
      </c>
      <c r="AY75" s="80" t="b">
        <v>1</v>
      </c>
      <c r="AZ75" s="45">
        <v>100</v>
      </c>
      <c r="BA75" s="45">
        <v>50</v>
      </c>
      <c r="BB75" s="45">
        <v>10</v>
      </c>
      <c r="BC75" s="45">
        <v>3</v>
      </c>
      <c r="BD75" s="45">
        <v>0</v>
      </c>
      <c r="BE75" s="45">
        <v>0</v>
      </c>
      <c r="BF75" s="45">
        <v>0</v>
      </c>
      <c r="BG75" s="45">
        <v>0</v>
      </c>
      <c r="BH75" s="45">
        <v>0</v>
      </c>
      <c r="BI75" s="45">
        <v>0</v>
      </c>
      <c r="BJ75" s="45">
        <v>4</v>
      </c>
      <c r="BK75" s="45">
        <v>0</v>
      </c>
      <c r="BL75" s="45">
        <v>0</v>
      </c>
      <c r="BM75" s="45">
        <v>0</v>
      </c>
      <c r="BN75" s="45">
        <v>0</v>
      </c>
      <c r="BO75" s="45">
        <v>0</v>
      </c>
      <c r="BP75" s="45" t="s">
        <v>619</v>
      </c>
      <c r="BQ75" s="45" t="s">
        <v>503</v>
      </c>
      <c r="BR75" s="45" t="s">
        <v>503</v>
      </c>
      <c r="BS75" s="45" t="s">
        <v>503</v>
      </c>
      <c r="BT75" s="45">
        <v>74</v>
      </c>
      <c r="BU75" s="45" t="b">
        <v>0</v>
      </c>
      <c r="BV75" s="45"/>
      <c r="BW75" s="2"/>
    </row>
    <row r="76" spans="1:75" x14ac:dyDescent="0.25">
      <c r="A76" s="45" t="s">
        <v>101</v>
      </c>
      <c r="B76" s="45" t="s">
        <v>620</v>
      </c>
      <c r="C76" s="45" t="s">
        <v>503</v>
      </c>
      <c r="D76" s="45" t="s">
        <v>503</v>
      </c>
      <c r="E76" s="45" t="s">
        <v>503</v>
      </c>
      <c r="F76" s="80" t="b">
        <v>1</v>
      </c>
      <c r="G76" s="45" t="s">
        <v>621</v>
      </c>
      <c r="H76" s="45" t="s">
        <v>620</v>
      </c>
      <c r="I76" s="45">
        <v>35</v>
      </c>
      <c r="J76" s="2"/>
      <c r="K76" s="45" t="s">
        <v>526</v>
      </c>
      <c r="L76" s="45">
        <v>3</v>
      </c>
      <c r="M76" s="45" t="s">
        <v>529</v>
      </c>
      <c r="N76" s="45" t="s">
        <v>506</v>
      </c>
      <c r="O76" s="45" t="s">
        <v>520</v>
      </c>
      <c r="P76" s="45" t="s">
        <v>508</v>
      </c>
      <c r="Q76" s="45" t="s">
        <v>509</v>
      </c>
      <c r="R76" s="80" t="b">
        <v>0</v>
      </c>
      <c r="S76" s="45">
        <v>100</v>
      </c>
      <c r="T76" s="45">
        <v>70</v>
      </c>
      <c r="U76" s="45">
        <v>70</v>
      </c>
      <c r="V76" s="45">
        <v>90</v>
      </c>
      <c r="W76" s="45">
        <v>120</v>
      </c>
      <c r="X76" s="45">
        <v>100</v>
      </c>
      <c r="Y76" s="45">
        <v>1</v>
      </c>
      <c r="Z76" s="45">
        <v>1</v>
      </c>
      <c r="AA76" s="45">
        <v>1</v>
      </c>
      <c r="AB76" s="45">
        <v>2510</v>
      </c>
      <c r="AC76" s="45" t="s">
        <v>521</v>
      </c>
      <c r="AD76" s="45" t="s">
        <v>503</v>
      </c>
      <c r="AE76" s="45">
        <v>70</v>
      </c>
      <c r="AF76" s="45">
        <v>70</v>
      </c>
      <c r="AG76" s="45">
        <v>400</v>
      </c>
      <c r="AH76" s="45">
        <v>550</v>
      </c>
      <c r="AI76" s="45">
        <v>235</v>
      </c>
      <c r="AJ76" s="80" t="b">
        <v>0</v>
      </c>
      <c r="AK76" s="80" t="b">
        <v>0</v>
      </c>
      <c r="AL76" s="45" t="s">
        <v>522</v>
      </c>
      <c r="AM76" s="80" t="b">
        <v>0</v>
      </c>
      <c r="AN76" s="80" t="b">
        <v>0</v>
      </c>
      <c r="AO76" s="45">
        <v>300</v>
      </c>
      <c r="AP76" s="45">
        <v>1</v>
      </c>
      <c r="AQ76" s="45">
        <v>4</v>
      </c>
      <c r="AR76" s="45">
        <v>25</v>
      </c>
      <c r="AS76" s="45">
        <v>90</v>
      </c>
      <c r="AT76" s="45">
        <v>1</v>
      </c>
      <c r="AU76" s="80" t="b">
        <v>0</v>
      </c>
      <c r="AV76" s="80" t="b">
        <v>0</v>
      </c>
      <c r="AW76" s="45">
        <v>0</v>
      </c>
      <c r="AX76" s="80" t="b">
        <v>0</v>
      </c>
      <c r="AY76" s="80" t="b">
        <v>1</v>
      </c>
      <c r="AZ76" s="45">
        <v>100</v>
      </c>
      <c r="BA76" s="45">
        <v>50</v>
      </c>
      <c r="BB76" s="45">
        <v>930</v>
      </c>
      <c r="BC76" s="45">
        <v>0</v>
      </c>
      <c r="BD76" s="45">
        <v>0</v>
      </c>
      <c r="BE76" s="45">
        <v>2</v>
      </c>
      <c r="BF76" s="45">
        <v>0</v>
      </c>
      <c r="BG76" s="45">
        <v>0</v>
      </c>
      <c r="BH76" s="45">
        <v>0</v>
      </c>
      <c r="BI76" s="45">
        <v>0</v>
      </c>
      <c r="BJ76" s="45">
        <v>0</v>
      </c>
      <c r="BK76" s="45">
        <v>0</v>
      </c>
      <c r="BL76" s="45">
        <v>0</v>
      </c>
      <c r="BM76" s="45">
        <v>0</v>
      </c>
      <c r="BN76" s="45">
        <v>0</v>
      </c>
      <c r="BO76" s="45">
        <v>1</v>
      </c>
      <c r="BP76" s="45" t="s">
        <v>503</v>
      </c>
      <c r="BQ76" s="45" t="s">
        <v>503</v>
      </c>
      <c r="BR76" s="45" t="s">
        <v>503</v>
      </c>
      <c r="BS76" s="45" t="s">
        <v>503</v>
      </c>
      <c r="BT76" s="45">
        <v>75</v>
      </c>
      <c r="BU76" s="45" t="b">
        <v>0</v>
      </c>
      <c r="BV76" s="45"/>
      <c r="BW76" s="2"/>
    </row>
    <row r="77" spans="1:75" x14ac:dyDescent="0.25">
      <c r="A77" s="45" t="s">
        <v>119</v>
      </c>
      <c r="B77" s="45" t="s">
        <v>622</v>
      </c>
      <c r="C77" s="45" t="s">
        <v>503</v>
      </c>
      <c r="D77" s="45" t="s">
        <v>503</v>
      </c>
      <c r="E77" s="45" t="s">
        <v>503</v>
      </c>
      <c r="F77" s="80" t="b">
        <v>1</v>
      </c>
      <c r="G77" s="45" t="s">
        <v>251</v>
      </c>
      <c r="H77" s="45" t="s">
        <v>622</v>
      </c>
      <c r="I77" s="45">
        <v>59</v>
      </c>
      <c r="J77" s="2"/>
      <c r="K77" s="45" t="s">
        <v>504</v>
      </c>
      <c r="L77" s="45">
        <v>4</v>
      </c>
      <c r="M77" s="45" t="s">
        <v>523</v>
      </c>
      <c r="N77" s="45" t="s">
        <v>506</v>
      </c>
      <c r="O77" s="45" t="s">
        <v>520</v>
      </c>
      <c r="P77" s="45" t="s">
        <v>508</v>
      </c>
      <c r="Q77" s="45" t="s">
        <v>509</v>
      </c>
      <c r="R77" s="80" t="b">
        <v>0</v>
      </c>
      <c r="S77" s="45">
        <v>100</v>
      </c>
      <c r="T77" s="45">
        <v>80</v>
      </c>
      <c r="U77" s="45">
        <v>85</v>
      </c>
      <c r="V77" s="45">
        <v>110</v>
      </c>
      <c r="W77" s="45">
        <v>100</v>
      </c>
      <c r="X77" s="45">
        <v>100</v>
      </c>
      <c r="Y77" s="45">
        <v>1</v>
      </c>
      <c r="Z77" s="45">
        <v>1</v>
      </c>
      <c r="AA77" s="45">
        <v>1</v>
      </c>
      <c r="AB77" s="45">
        <v>2800</v>
      </c>
      <c r="AC77" s="45" t="s">
        <v>510</v>
      </c>
      <c r="AD77" s="45" t="s">
        <v>503</v>
      </c>
      <c r="AE77" s="45">
        <v>35</v>
      </c>
      <c r="AF77" s="45">
        <v>70</v>
      </c>
      <c r="AG77" s="45">
        <v>550</v>
      </c>
      <c r="AH77" s="45">
        <v>700</v>
      </c>
      <c r="AI77" s="45">
        <v>310</v>
      </c>
      <c r="AJ77" s="80" t="b">
        <v>0</v>
      </c>
      <c r="AK77" s="80" t="b">
        <v>0</v>
      </c>
      <c r="AL77" s="45" t="s">
        <v>511</v>
      </c>
      <c r="AM77" s="80" t="b">
        <v>0</v>
      </c>
      <c r="AN77" s="80" t="b">
        <v>0</v>
      </c>
      <c r="AO77" s="45">
        <v>475</v>
      </c>
      <c r="AP77" s="45">
        <v>1</v>
      </c>
      <c r="AQ77" s="45">
        <v>7</v>
      </c>
      <c r="AR77" s="45">
        <v>25</v>
      </c>
      <c r="AS77" s="45">
        <v>90</v>
      </c>
      <c r="AT77" s="45">
        <v>1</v>
      </c>
      <c r="AU77" s="80" t="b">
        <v>0</v>
      </c>
      <c r="AV77" s="80" t="b">
        <v>0</v>
      </c>
      <c r="AW77" s="45">
        <v>0</v>
      </c>
      <c r="AX77" s="80" t="b">
        <v>0</v>
      </c>
      <c r="AY77" s="80" t="b">
        <v>1</v>
      </c>
      <c r="AZ77" s="45">
        <v>100</v>
      </c>
      <c r="BA77" s="45">
        <v>50</v>
      </c>
      <c r="BB77" s="45">
        <v>880</v>
      </c>
      <c r="BC77" s="45">
        <v>0</v>
      </c>
      <c r="BD77" s="45">
        <v>0</v>
      </c>
      <c r="BE77" s="45">
        <v>0</v>
      </c>
      <c r="BF77" s="45">
        <v>0</v>
      </c>
      <c r="BG77" s="45">
        <v>0</v>
      </c>
      <c r="BH77" s="45">
        <v>0</v>
      </c>
      <c r="BI77" s="45">
        <v>2</v>
      </c>
      <c r="BJ77" s="45">
        <v>0</v>
      </c>
      <c r="BK77" s="45">
        <v>0</v>
      </c>
      <c r="BL77" s="45">
        <v>0</v>
      </c>
      <c r="BM77" s="45">
        <v>2</v>
      </c>
      <c r="BN77" s="45">
        <v>0</v>
      </c>
      <c r="BO77" s="45">
        <v>0</v>
      </c>
      <c r="BP77" s="45" t="s">
        <v>503</v>
      </c>
      <c r="BQ77" s="45" t="s">
        <v>503</v>
      </c>
      <c r="BR77" s="45" t="s">
        <v>503</v>
      </c>
      <c r="BS77" s="45" t="s">
        <v>503</v>
      </c>
      <c r="BT77" s="45">
        <v>76</v>
      </c>
      <c r="BU77" s="45" t="b">
        <v>0</v>
      </c>
      <c r="BV77" s="45"/>
      <c r="BW77" s="2"/>
    </row>
    <row r="78" spans="1:75" x14ac:dyDescent="0.25">
      <c r="A78" s="45" t="s">
        <v>55</v>
      </c>
      <c r="B78" s="45" t="s">
        <v>314</v>
      </c>
      <c r="C78" s="45" t="s">
        <v>503</v>
      </c>
      <c r="D78" s="45" t="s">
        <v>503</v>
      </c>
      <c r="E78" s="45" t="s">
        <v>503</v>
      </c>
      <c r="F78" s="80" t="b">
        <v>1</v>
      </c>
      <c r="G78" s="45" t="s">
        <v>322</v>
      </c>
      <c r="H78" s="45" t="s">
        <v>314</v>
      </c>
      <c r="I78" s="45">
        <v>107</v>
      </c>
      <c r="J78" s="45" t="s">
        <v>517</v>
      </c>
      <c r="K78" s="45" t="s">
        <v>536</v>
      </c>
      <c r="L78" s="45">
        <v>10</v>
      </c>
      <c r="M78" s="45" t="s">
        <v>515</v>
      </c>
      <c r="N78" s="45" t="s">
        <v>506</v>
      </c>
      <c r="O78" s="45" t="s">
        <v>520</v>
      </c>
      <c r="P78" s="45" t="s">
        <v>508</v>
      </c>
      <c r="Q78" s="45" t="s">
        <v>509</v>
      </c>
      <c r="R78" s="80" t="b">
        <v>0</v>
      </c>
      <c r="S78" s="45">
        <v>120</v>
      </c>
      <c r="T78" s="45">
        <v>130</v>
      </c>
      <c r="U78" s="45">
        <v>120</v>
      </c>
      <c r="V78" s="45">
        <v>140</v>
      </c>
      <c r="W78" s="45">
        <v>90</v>
      </c>
      <c r="X78" s="45">
        <v>100</v>
      </c>
      <c r="Y78" s="45">
        <v>1</v>
      </c>
      <c r="Z78" s="45">
        <v>1</v>
      </c>
      <c r="AA78" s="45">
        <v>1</v>
      </c>
      <c r="AB78" s="45">
        <v>9060</v>
      </c>
      <c r="AC78" s="45" t="s">
        <v>510</v>
      </c>
      <c r="AD78" s="45" t="s">
        <v>503</v>
      </c>
      <c r="AE78" s="45">
        <v>80</v>
      </c>
      <c r="AF78" s="45">
        <v>80</v>
      </c>
      <c r="AG78" s="45">
        <v>850</v>
      </c>
      <c r="AH78" s="45">
        <v>1200</v>
      </c>
      <c r="AI78" s="45">
        <v>465</v>
      </c>
      <c r="AJ78" s="80" t="b">
        <v>0</v>
      </c>
      <c r="AK78" s="80" t="b">
        <v>0</v>
      </c>
      <c r="AL78" s="45" t="s">
        <v>516</v>
      </c>
      <c r="AM78" s="80" t="b">
        <v>0</v>
      </c>
      <c r="AN78" s="80" t="b">
        <v>0</v>
      </c>
      <c r="AO78" s="45">
        <v>525</v>
      </c>
      <c r="AP78" s="45">
        <v>1</v>
      </c>
      <c r="AQ78" s="45">
        <v>8</v>
      </c>
      <c r="AR78" s="45">
        <v>25</v>
      </c>
      <c r="AS78" s="45">
        <v>90</v>
      </c>
      <c r="AT78" s="45">
        <v>1</v>
      </c>
      <c r="AU78" s="80" t="b">
        <v>0</v>
      </c>
      <c r="AV78" s="80" t="b">
        <v>1</v>
      </c>
      <c r="AW78" s="45">
        <v>5</v>
      </c>
      <c r="AX78" s="80" t="b">
        <v>0</v>
      </c>
      <c r="AY78" s="80" t="b">
        <v>1</v>
      </c>
      <c r="AZ78" s="45">
        <v>250</v>
      </c>
      <c r="BA78" s="45">
        <v>50</v>
      </c>
      <c r="BB78" s="45">
        <v>60</v>
      </c>
      <c r="BC78" s="45">
        <v>0</v>
      </c>
      <c r="BD78" s="45">
        <v>0</v>
      </c>
      <c r="BE78" s="45">
        <v>0</v>
      </c>
      <c r="BF78" s="45">
        <v>0</v>
      </c>
      <c r="BG78" s="45">
        <v>0</v>
      </c>
      <c r="BH78" s="45">
        <v>1</v>
      </c>
      <c r="BI78" s="45">
        <v>0</v>
      </c>
      <c r="BJ78" s="45">
        <v>0</v>
      </c>
      <c r="BK78" s="45">
        <v>0</v>
      </c>
      <c r="BL78" s="45">
        <v>0</v>
      </c>
      <c r="BM78" s="45">
        <v>0</v>
      </c>
      <c r="BN78" s="45">
        <v>0</v>
      </c>
      <c r="BO78" s="45">
        <v>0</v>
      </c>
      <c r="BP78" s="45" t="s">
        <v>503</v>
      </c>
      <c r="BQ78" s="45" t="s">
        <v>503</v>
      </c>
      <c r="BR78" s="45" t="s">
        <v>503</v>
      </c>
      <c r="BS78" s="45" t="s">
        <v>503</v>
      </c>
      <c r="BT78" s="45">
        <v>77</v>
      </c>
      <c r="BU78" s="45" t="b">
        <v>1</v>
      </c>
      <c r="BV78" s="45"/>
      <c r="BW78" s="2"/>
    </row>
    <row r="79" spans="1:75" x14ac:dyDescent="0.25">
      <c r="A79" s="45" t="s">
        <v>27</v>
      </c>
      <c r="B79" s="45" t="s">
        <v>623</v>
      </c>
      <c r="C79" s="45" t="s">
        <v>503</v>
      </c>
      <c r="D79" s="45" t="s">
        <v>503</v>
      </c>
      <c r="E79" s="45" t="s">
        <v>503</v>
      </c>
      <c r="F79" s="80" t="b">
        <v>1</v>
      </c>
      <c r="G79" s="45" t="s">
        <v>624</v>
      </c>
      <c r="H79" s="45" t="s">
        <v>623</v>
      </c>
      <c r="I79" s="45">
        <v>79</v>
      </c>
      <c r="J79" s="2"/>
      <c r="K79" s="45" t="s">
        <v>536</v>
      </c>
      <c r="L79" s="45">
        <v>7</v>
      </c>
      <c r="M79" s="45" t="s">
        <v>523</v>
      </c>
      <c r="N79" s="45" t="s">
        <v>506</v>
      </c>
      <c r="O79" s="45" t="s">
        <v>507</v>
      </c>
      <c r="P79" s="45" t="s">
        <v>508</v>
      </c>
      <c r="Q79" s="45" t="s">
        <v>509</v>
      </c>
      <c r="R79" s="80" t="b">
        <v>0</v>
      </c>
      <c r="S79" s="45">
        <v>110</v>
      </c>
      <c r="T79" s="45">
        <v>90</v>
      </c>
      <c r="U79" s="45">
        <v>90</v>
      </c>
      <c r="V79" s="45">
        <v>100</v>
      </c>
      <c r="W79" s="45">
        <v>90</v>
      </c>
      <c r="X79" s="45">
        <v>100</v>
      </c>
      <c r="Y79" s="45">
        <v>1</v>
      </c>
      <c r="Z79" s="45">
        <v>1</v>
      </c>
      <c r="AA79" s="45">
        <v>1</v>
      </c>
      <c r="AB79" s="45">
        <v>5900</v>
      </c>
      <c r="AC79" s="45" t="s">
        <v>521</v>
      </c>
      <c r="AD79" s="45" t="s">
        <v>503</v>
      </c>
      <c r="AE79" s="45">
        <v>50</v>
      </c>
      <c r="AF79" s="45">
        <v>100</v>
      </c>
      <c r="AG79" s="45">
        <v>400</v>
      </c>
      <c r="AH79" s="45">
        <v>550</v>
      </c>
      <c r="AI79" s="45">
        <v>250</v>
      </c>
      <c r="AJ79" s="80" t="b">
        <v>0</v>
      </c>
      <c r="AK79" s="80" t="b">
        <v>0</v>
      </c>
      <c r="AL79" s="45" t="s">
        <v>511</v>
      </c>
      <c r="AM79" s="80" t="b">
        <v>0</v>
      </c>
      <c r="AN79" s="80" t="b">
        <v>0</v>
      </c>
      <c r="AO79" s="45">
        <v>350</v>
      </c>
      <c r="AP79" s="45">
        <v>1</v>
      </c>
      <c r="AQ79" s="45">
        <v>5</v>
      </c>
      <c r="AR79" s="45">
        <v>25</v>
      </c>
      <c r="AS79" s="45">
        <v>90</v>
      </c>
      <c r="AT79" s="45">
        <v>1</v>
      </c>
      <c r="AU79" s="80" t="b">
        <v>0</v>
      </c>
      <c r="AV79" s="80" t="b">
        <v>0</v>
      </c>
      <c r="AW79" s="45">
        <v>5</v>
      </c>
      <c r="AX79" s="80" t="b">
        <v>0</v>
      </c>
      <c r="AY79" s="80" t="b">
        <v>1</v>
      </c>
      <c r="AZ79" s="45">
        <v>100</v>
      </c>
      <c r="BA79" s="45">
        <v>50</v>
      </c>
      <c r="BB79" s="45">
        <v>450</v>
      </c>
      <c r="BC79" s="45">
        <v>0</v>
      </c>
      <c r="BD79" s="45">
        <v>0</v>
      </c>
      <c r="BE79" s="45">
        <v>0</v>
      </c>
      <c r="BF79" s="45">
        <v>0</v>
      </c>
      <c r="BG79" s="45">
        <v>0</v>
      </c>
      <c r="BH79" s="45">
        <v>0</v>
      </c>
      <c r="BI79" s="45">
        <v>0</v>
      </c>
      <c r="BJ79" s="45">
        <v>0</v>
      </c>
      <c r="BK79" s="45">
        <v>0</v>
      </c>
      <c r="BL79" s="45">
        <v>2</v>
      </c>
      <c r="BM79" s="45">
        <v>2</v>
      </c>
      <c r="BN79" s="45">
        <v>0</v>
      </c>
      <c r="BO79" s="45">
        <v>1</v>
      </c>
      <c r="BP79" s="45" t="s">
        <v>503</v>
      </c>
      <c r="BQ79" s="45" t="s">
        <v>503</v>
      </c>
      <c r="BR79" s="45" t="s">
        <v>503</v>
      </c>
      <c r="BS79" s="45" t="s">
        <v>503</v>
      </c>
      <c r="BT79" s="45">
        <v>78</v>
      </c>
      <c r="BU79" s="45" t="b">
        <v>0</v>
      </c>
      <c r="BV79" s="45"/>
      <c r="BW79" s="2"/>
    </row>
    <row r="80" spans="1:75" x14ac:dyDescent="0.25">
      <c r="A80" s="45" t="s">
        <v>78</v>
      </c>
      <c r="B80" s="45" t="s">
        <v>625</v>
      </c>
      <c r="C80" s="45" t="s">
        <v>503</v>
      </c>
      <c r="D80" s="45" t="s">
        <v>503</v>
      </c>
      <c r="E80" s="45" t="s">
        <v>503</v>
      </c>
      <c r="F80" s="80" t="b">
        <v>1</v>
      </c>
      <c r="G80" s="45" t="s">
        <v>626</v>
      </c>
      <c r="H80" s="45" t="s">
        <v>625</v>
      </c>
      <c r="I80" s="45">
        <v>14</v>
      </c>
      <c r="J80" s="2"/>
      <c r="K80" s="45" t="s">
        <v>519</v>
      </c>
      <c r="L80" s="45">
        <v>2</v>
      </c>
      <c r="M80" s="45" t="s">
        <v>533</v>
      </c>
      <c r="N80" s="45" t="s">
        <v>506</v>
      </c>
      <c r="O80" s="45" t="s">
        <v>520</v>
      </c>
      <c r="P80" s="45" t="s">
        <v>508</v>
      </c>
      <c r="Q80" s="45" t="s">
        <v>509</v>
      </c>
      <c r="R80" s="80" t="b">
        <v>0</v>
      </c>
      <c r="S80" s="45">
        <v>70</v>
      </c>
      <c r="T80" s="45">
        <v>70</v>
      </c>
      <c r="U80" s="45">
        <v>70</v>
      </c>
      <c r="V80" s="45">
        <v>70</v>
      </c>
      <c r="W80" s="45">
        <v>140</v>
      </c>
      <c r="X80" s="45">
        <v>100</v>
      </c>
      <c r="Y80" s="45">
        <v>1.7</v>
      </c>
      <c r="Z80" s="45">
        <v>1.3</v>
      </c>
      <c r="AA80" s="45">
        <v>1</v>
      </c>
      <c r="AB80" s="45">
        <v>1000</v>
      </c>
      <c r="AC80" s="45" t="s">
        <v>521</v>
      </c>
      <c r="AD80" s="45" t="s">
        <v>503</v>
      </c>
      <c r="AE80" s="45">
        <v>30</v>
      </c>
      <c r="AF80" s="45">
        <v>60</v>
      </c>
      <c r="AG80" s="45">
        <v>350</v>
      </c>
      <c r="AH80" s="45">
        <v>450</v>
      </c>
      <c r="AI80" s="45">
        <v>190</v>
      </c>
      <c r="AJ80" s="80" t="b">
        <v>0</v>
      </c>
      <c r="AK80" s="80" t="b">
        <v>0</v>
      </c>
      <c r="AL80" s="45" t="s">
        <v>522</v>
      </c>
      <c r="AM80" s="80" t="b">
        <v>0</v>
      </c>
      <c r="AN80" s="80" t="b">
        <v>0</v>
      </c>
      <c r="AO80" s="45">
        <v>100</v>
      </c>
      <c r="AP80" s="45">
        <v>1</v>
      </c>
      <c r="AQ80" s="45">
        <v>1</v>
      </c>
      <c r="AR80" s="45">
        <v>25</v>
      </c>
      <c r="AS80" s="45">
        <v>90</v>
      </c>
      <c r="AT80" s="45">
        <v>1</v>
      </c>
      <c r="AU80" s="80" t="b">
        <v>1</v>
      </c>
      <c r="AV80" s="80" t="b">
        <v>0</v>
      </c>
      <c r="AW80" s="45">
        <v>0</v>
      </c>
      <c r="AX80" s="80" t="b">
        <v>0</v>
      </c>
      <c r="AY80" s="80" t="b">
        <v>1</v>
      </c>
      <c r="AZ80" s="45">
        <v>100</v>
      </c>
      <c r="BA80" s="45">
        <v>50</v>
      </c>
      <c r="BB80" s="45">
        <v>1450</v>
      </c>
      <c r="BC80" s="45">
        <v>0</v>
      </c>
      <c r="BD80" s="45">
        <v>0</v>
      </c>
      <c r="BE80" s="45">
        <v>0</v>
      </c>
      <c r="BF80" s="45">
        <v>0</v>
      </c>
      <c r="BG80" s="45">
        <v>0</v>
      </c>
      <c r="BH80" s="45">
        <v>1</v>
      </c>
      <c r="BI80" s="45">
        <v>0</v>
      </c>
      <c r="BJ80" s="45">
        <v>0</v>
      </c>
      <c r="BK80" s="45">
        <v>0</v>
      </c>
      <c r="BL80" s="45">
        <v>0</v>
      </c>
      <c r="BM80" s="45">
        <v>0</v>
      </c>
      <c r="BN80" s="45">
        <v>0</v>
      </c>
      <c r="BO80" s="45">
        <v>1</v>
      </c>
      <c r="BP80" s="45" t="s">
        <v>503</v>
      </c>
      <c r="BQ80" s="45" t="s">
        <v>503</v>
      </c>
      <c r="BR80" s="45" t="s">
        <v>503</v>
      </c>
      <c r="BS80" s="45" t="s">
        <v>503</v>
      </c>
      <c r="BT80" s="45">
        <v>79</v>
      </c>
      <c r="BU80" s="45" t="b">
        <v>0</v>
      </c>
      <c r="BV80" s="45"/>
      <c r="BW80" s="2"/>
    </row>
    <row r="81" spans="1:75" x14ac:dyDescent="0.25">
      <c r="A81" s="45" t="s">
        <v>129</v>
      </c>
      <c r="B81" s="45" t="s">
        <v>627</v>
      </c>
      <c r="C81" s="45" t="s">
        <v>503</v>
      </c>
      <c r="D81" s="45" t="s">
        <v>503</v>
      </c>
      <c r="E81" s="45" t="s">
        <v>503</v>
      </c>
      <c r="F81" s="80" t="b">
        <v>1</v>
      </c>
      <c r="G81" s="45" t="s">
        <v>628</v>
      </c>
      <c r="H81" s="45" t="s">
        <v>627</v>
      </c>
      <c r="I81" s="45">
        <v>76</v>
      </c>
      <c r="J81" s="2"/>
      <c r="K81" s="45" t="s">
        <v>504</v>
      </c>
      <c r="L81" s="45">
        <v>6</v>
      </c>
      <c r="M81" s="45" t="s">
        <v>514</v>
      </c>
      <c r="N81" s="45" t="s">
        <v>506</v>
      </c>
      <c r="O81" s="45" t="s">
        <v>507</v>
      </c>
      <c r="P81" s="45" t="s">
        <v>508</v>
      </c>
      <c r="Q81" s="45" t="s">
        <v>509</v>
      </c>
      <c r="R81" s="80" t="b">
        <v>0</v>
      </c>
      <c r="S81" s="45">
        <v>90</v>
      </c>
      <c r="T81" s="45">
        <v>50</v>
      </c>
      <c r="U81" s="45">
        <v>110</v>
      </c>
      <c r="V81" s="45">
        <v>80</v>
      </c>
      <c r="W81" s="45">
        <v>120</v>
      </c>
      <c r="X81" s="45">
        <v>100</v>
      </c>
      <c r="Y81" s="45">
        <v>1</v>
      </c>
      <c r="Z81" s="45">
        <v>1</v>
      </c>
      <c r="AA81" s="45">
        <v>1</v>
      </c>
      <c r="AB81" s="45">
        <v>1540</v>
      </c>
      <c r="AC81" s="45" t="s">
        <v>521</v>
      </c>
      <c r="AD81" s="45" t="s">
        <v>503</v>
      </c>
      <c r="AE81" s="45">
        <v>70</v>
      </c>
      <c r="AF81" s="45">
        <v>145</v>
      </c>
      <c r="AG81" s="45">
        <v>440</v>
      </c>
      <c r="AH81" s="45">
        <v>620</v>
      </c>
      <c r="AI81" s="45">
        <v>292</v>
      </c>
      <c r="AJ81" s="80" t="b">
        <v>0</v>
      </c>
      <c r="AK81" s="80" t="b">
        <v>0</v>
      </c>
      <c r="AL81" s="45" t="s">
        <v>522</v>
      </c>
      <c r="AM81" s="80" t="b">
        <v>0</v>
      </c>
      <c r="AN81" s="80" t="b">
        <v>0</v>
      </c>
      <c r="AO81" s="45">
        <v>350</v>
      </c>
      <c r="AP81" s="45">
        <v>1</v>
      </c>
      <c r="AQ81" s="45">
        <v>5</v>
      </c>
      <c r="AR81" s="45">
        <v>25</v>
      </c>
      <c r="AS81" s="45">
        <v>90</v>
      </c>
      <c r="AT81" s="45">
        <v>1</v>
      </c>
      <c r="AU81" s="80" t="b">
        <v>0</v>
      </c>
      <c r="AV81" s="80" t="b">
        <v>0</v>
      </c>
      <c r="AW81" s="45">
        <v>5</v>
      </c>
      <c r="AX81" s="80" t="b">
        <v>0</v>
      </c>
      <c r="AY81" s="80" t="b">
        <v>1</v>
      </c>
      <c r="AZ81" s="45">
        <v>100</v>
      </c>
      <c r="BA81" s="45">
        <v>50</v>
      </c>
      <c r="BB81" s="45">
        <v>1160</v>
      </c>
      <c r="BC81" s="45">
        <v>2</v>
      </c>
      <c r="BD81" s="45">
        <v>0</v>
      </c>
      <c r="BE81" s="45">
        <v>0</v>
      </c>
      <c r="BF81" s="45">
        <v>0</v>
      </c>
      <c r="BG81" s="45">
        <v>3</v>
      </c>
      <c r="BH81" s="45">
        <v>0</v>
      </c>
      <c r="BI81" s="45">
        <v>0</v>
      </c>
      <c r="BJ81" s="45">
        <v>0</v>
      </c>
      <c r="BK81" s="45">
        <v>0</v>
      </c>
      <c r="BL81" s="45">
        <v>0</v>
      </c>
      <c r="BM81" s="45">
        <v>0</v>
      </c>
      <c r="BN81" s="45">
        <v>2</v>
      </c>
      <c r="BO81" s="45">
        <v>0</v>
      </c>
      <c r="BP81" s="45" t="s">
        <v>503</v>
      </c>
      <c r="BQ81" s="45" t="s">
        <v>503</v>
      </c>
      <c r="BR81" s="45" t="s">
        <v>503</v>
      </c>
      <c r="BS81" s="45" t="s">
        <v>503</v>
      </c>
      <c r="BT81" s="45">
        <v>80</v>
      </c>
      <c r="BU81" s="45" t="b">
        <v>0</v>
      </c>
      <c r="BV81" s="45"/>
      <c r="BW81" s="2"/>
    </row>
    <row r="82" spans="1:75" x14ac:dyDescent="0.25">
      <c r="A82" s="45" t="s">
        <v>127</v>
      </c>
      <c r="B82" s="45" t="s">
        <v>629</v>
      </c>
      <c r="C82" s="45" t="s">
        <v>503</v>
      </c>
      <c r="D82" s="45" t="s">
        <v>503</v>
      </c>
      <c r="E82" s="45" t="s">
        <v>503</v>
      </c>
      <c r="F82" s="80" t="b">
        <v>1</v>
      </c>
      <c r="G82" s="45" t="s">
        <v>630</v>
      </c>
      <c r="H82" s="45" t="s">
        <v>629</v>
      </c>
      <c r="I82" s="45">
        <v>69</v>
      </c>
      <c r="J82" s="2"/>
      <c r="K82" s="45" t="s">
        <v>536</v>
      </c>
      <c r="L82" s="45">
        <v>5</v>
      </c>
      <c r="M82" s="45" t="s">
        <v>533</v>
      </c>
      <c r="N82" s="45" t="s">
        <v>506</v>
      </c>
      <c r="O82" s="45" t="s">
        <v>507</v>
      </c>
      <c r="P82" s="45" t="s">
        <v>508</v>
      </c>
      <c r="Q82" s="45" t="s">
        <v>509</v>
      </c>
      <c r="R82" s="80" t="b">
        <v>0</v>
      </c>
      <c r="S82" s="45">
        <v>120</v>
      </c>
      <c r="T82" s="45">
        <v>70</v>
      </c>
      <c r="U82" s="45">
        <v>70</v>
      </c>
      <c r="V82" s="45">
        <v>70</v>
      </c>
      <c r="W82" s="45">
        <v>140</v>
      </c>
      <c r="X82" s="45">
        <v>100</v>
      </c>
      <c r="Y82" s="45">
        <v>1</v>
      </c>
      <c r="Z82" s="45">
        <v>1</v>
      </c>
      <c r="AA82" s="45">
        <v>1</v>
      </c>
      <c r="AB82" s="45">
        <v>2450</v>
      </c>
      <c r="AC82" s="45" t="s">
        <v>510</v>
      </c>
      <c r="AD82" s="45" t="s">
        <v>503</v>
      </c>
      <c r="AE82" s="45">
        <v>90</v>
      </c>
      <c r="AF82" s="45">
        <v>170</v>
      </c>
      <c r="AG82" s="45">
        <v>750</v>
      </c>
      <c r="AH82" s="45">
        <v>850</v>
      </c>
      <c r="AI82" s="45">
        <v>460</v>
      </c>
      <c r="AJ82" s="80" t="b">
        <v>0</v>
      </c>
      <c r="AK82" s="80" t="b">
        <v>0</v>
      </c>
      <c r="AL82" s="45" t="s">
        <v>522</v>
      </c>
      <c r="AM82" s="80" t="b">
        <v>0</v>
      </c>
      <c r="AN82" s="80" t="b">
        <v>0</v>
      </c>
      <c r="AO82" s="45">
        <v>350</v>
      </c>
      <c r="AP82" s="45">
        <v>1</v>
      </c>
      <c r="AQ82" s="45">
        <v>5</v>
      </c>
      <c r="AR82" s="45">
        <v>25</v>
      </c>
      <c r="AS82" s="45">
        <v>90</v>
      </c>
      <c r="AT82" s="45">
        <v>1</v>
      </c>
      <c r="AU82" s="80" t="b">
        <v>0</v>
      </c>
      <c r="AV82" s="80" t="b">
        <v>1</v>
      </c>
      <c r="AW82" s="45">
        <v>5</v>
      </c>
      <c r="AX82" s="80" t="b">
        <v>0</v>
      </c>
      <c r="AY82" s="80" t="b">
        <v>1</v>
      </c>
      <c r="AZ82" s="45">
        <v>100</v>
      </c>
      <c r="BA82" s="45">
        <v>30</v>
      </c>
      <c r="BB82" s="45">
        <v>940</v>
      </c>
      <c r="BC82" s="45">
        <v>0</v>
      </c>
      <c r="BD82" s="45">
        <v>0</v>
      </c>
      <c r="BE82" s="45">
        <v>0</v>
      </c>
      <c r="BF82" s="45">
        <v>0</v>
      </c>
      <c r="BG82" s="45">
        <v>2</v>
      </c>
      <c r="BH82" s="45">
        <v>0</v>
      </c>
      <c r="BI82" s="45">
        <v>0</v>
      </c>
      <c r="BJ82" s="45">
        <v>1</v>
      </c>
      <c r="BK82" s="45">
        <v>0</v>
      </c>
      <c r="BL82" s="45">
        <v>2</v>
      </c>
      <c r="BM82" s="45">
        <v>0</v>
      </c>
      <c r="BN82" s="45">
        <v>2</v>
      </c>
      <c r="BO82" s="45">
        <v>0</v>
      </c>
      <c r="BP82" s="45" t="s">
        <v>631</v>
      </c>
      <c r="BQ82" s="45" t="s">
        <v>503</v>
      </c>
      <c r="BR82" s="45" t="s">
        <v>503</v>
      </c>
      <c r="BS82" s="45" t="s">
        <v>503</v>
      </c>
      <c r="BT82" s="45">
        <v>81</v>
      </c>
      <c r="BU82" s="45" t="b">
        <v>0</v>
      </c>
      <c r="BV82" s="45"/>
      <c r="BW82" s="2"/>
    </row>
    <row r="83" spans="1:75" x14ac:dyDescent="0.25">
      <c r="A83" s="45" t="s">
        <v>79</v>
      </c>
      <c r="B83" s="45" t="s">
        <v>632</v>
      </c>
      <c r="C83" s="45" t="s">
        <v>503</v>
      </c>
      <c r="D83" s="45" t="s">
        <v>503</v>
      </c>
      <c r="E83" s="45" t="s">
        <v>503</v>
      </c>
      <c r="F83" s="80" t="b">
        <v>1</v>
      </c>
      <c r="G83" s="45" t="s">
        <v>633</v>
      </c>
      <c r="H83" s="45" t="s">
        <v>632</v>
      </c>
      <c r="I83" s="45">
        <v>15</v>
      </c>
      <c r="J83" s="2"/>
      <c r="K83" s="45" t="s">
        <v>519</v>
      </c>
      <c r="L83" s="45">
        <v>1</v>
      </c>
      <c r="M83" s="45" t="s">
        <v>515</v>
      </c>
      <c r="N83" s="45" t="s">
        <v>506</v>
      </c>
      <c r="O83" s="45" t="s">
        <v>534</v>
      </c>
      <c r="P83" s="45" t="s">
        <v>508</v>
      </c>
      <c r="Q83" s="45" t="s">
        <v>509</v>
      </c>
      <c r="R83" s="80" t="b">
        <v>0</v>
      </c>
      <c r="S83" s="45">
        <v>70</v>
      </c>
      <c r="T83" s="45">
        <v>70</v>
      </c>
      <c r="U83" s="45">
        <v>70</v>
      </c>
      <c r="V83" s="45">
        <v>80</v>
      </c>
      <c r="W83" s="45">
        <v>100</v>
      </c>
      <c r="X83" s="45">
        <v>100</v>
      </c>
      <c r="Y83" s="45">
        <v>1</v>
      </c>
      <c r="Z83" s="45">
        <v>1</v>
      </c>
      <c r="AA83" s="45">
        <v>1</v>
      </c>
      <c r="AB83" s="45">
        <v>1050</v>
      </c>
      <c r="AC83" s="45" t="s">
        <v>554</v>
      </c>
      <c r="AD83" s="45" t="s">
        <v>503</v>
      </c>
      <c r="AE83" s="45">
        <v>26</v>
      </c>
      <c r="AF83" s="45">
        <v>70</v>
      </c>
      <c r="AG83" s="45">
        <v>380</v>
      </c>
      <c r="AH83" s="45">
        <v>550</v>
      </c>
      <c r="AI83" s="45">
        <v>225</v>
      </c>
      <c r="AJ83" s="80" t="b">
        <v>0</v>
      </c>
      <c r="AK83" s="80" t="b">
        <v>0</v>
      </c>
      <c r="AL83" s="45" t="s">
        <v>522</v>
      </c>
      <c r="AM83" s="80" t="b">
        <v>0</v>
      </c>
      <c r="AN83" s="80" t="b">
        <v>0</v>
      </c>
      <c r="AO83" s="45">
        <v>225</v>
      </c>
      <c r="AP83" s="45">
        <v>1</v>
      </c>
      <c r="AQ83" s="45">
        <v>3</v>
      </c>
      <c r="AR83" s="45">
        <v>25</v>
      </c>
      <c r="AS83" s="45">
        <v>90</v>
      </c>
      <c r="AT83" s="45">
        <v>1</v>
      </c>
      <c r="AU83" s="80" t="b">
        <v>1</v>
      </c>
      <c r="AV83" s="80" t="b">
        <v>1</v>
      </c>
      <c r="AW83" s="45">
        <v>0</v>
      </c>
      <c r="AX83" s="80" t="b">
        <v>0</v>
      </c>
      <c r="AY83" s="80" t="b">
        <v>1</v>
      </c>
      <c r="AZ83" s="45">
        <v>100</v>
      </c>
      <c r="BA83" s="45">
        <v>50</v>
      </c>
      <c r="BB83" s="45">
        <v>1390</v>
      </c>
      <c r="BC83" s="45">
        <v>0</v>
      </c>
      <c r="BD83" s="45">
        <v>0</v>
      </c>
      <c r="BE83" s="45">
        <v>0</v>
      </c>
      <c r="BF83" s="45">
        <v>0</v>
      </c>
      <c r="BG83" s="45">
        <v>0</v>
      </c>
      <c r="BH83" s="45">
        <v>1</v>
      </c>
      <c r="BI83" s="45">
        <v>0</v>
      </c>
      <c r="BJ83" s="45">
        <v>0</v>
      </c>
      <c r="BK83" s="45">
        <v>0</v>
      </c>
      <c r="BL83" s="45">
        <v>0</v>
      </c>
      <c r="BM83" s="45">
        <v>0</v>
      </c>
      <c r="BN83" s="45">
        <v>0</v>
      </c>
      <c r="BO83" s="45">
        <v>0</v>
      </c>
      <c r="BP83" s="45" t="s">
        <v>503</v>
      </c>
      <c r="BQ83" s="45" t="s">
        <v>503</v>
      </c>
      <c r="BR83" s="45" t="s">
        <v>503</v>
      </c>
      <c r="BS83" s="45" t="s">
        <v>503</v>
      </c>
      <c r="BT83" s="45">
        <v>82</v>
      </c>
      <c r="BU83" s="45" t="b">
        <v>0</v>
      </c>
      <c r="BV83" s="45"/>
      <c r="BW83" s="2"/>
    </row>
    <row r="84" spans="1:75" x14ac:dyDescent="0.25">
      <c r="A84" s="45" t="s">
        <v>132</v>
      </c>
      <c r="B84" s="45" t="s">
        <v>634</v>
      </c>
      <c r="C84" s="45" t="s">
        <v>503</v>
      </c>
      <c r="D84" s="45" t="s">
        <v>503</v>
      </c>
      <c r="E84" s="45" t="s">
        <v>503</v>
      </c>
      <c r="F84" s="80" t="b">
        <v>1</v>
      </c>
      <c r="G84" s="45" t="s">
        <v>635</v>
      </c>
      <c r="H84" s="45" t="s">
        <v>634</v>
      </c>
      <c r="I84" s="45">
        <v>81</v>
      </c>
      <c r="J84" s="2"/>
      <c r="K84" s="45" t="s">
        <v>519</v>
      </c>
      <c r="L84" s="45">
        <v>1</v>
      </c>
      <c r="M84" s="45" t="s">
        <v>545</v>
      </c>
      <c r="N84" s="45" t="s">
        <v>506</v>
      </c>
      <c r="O84" s="45" t="s">
        <v>636</v>
      </c>
      <c r="P84" s="45" t="s">
        <v>508</v>
      </c>
      <c r="Q84" s="45" t="s">
        <v>509</v>
      </c>
      <c r="R84" s="80" t="b">
        <v>0</v>
      </c>
      <c r="S84" s="45">
        <v>70</v>
      </c>
      <c r="T84" s="45">
        <v>100</v>
      </c>
      <c r="U84" s="45">
        <v>70</v>
      </c>
      <c r="V84" s="45">
        <v>70</v>
      </c>
      <c r="W84" s="45">
        <v>100</v>
      </c>
      <c r="X84" s="45">
        <v>100</v>
      </c>
      <c r="Y84" s="45">
        <v>1</v>
      </c>
      <c r="Z84" s="45">
        <v>1</v>
      </c>
      <c r="AA84" s="45">
        <v>1</v>
      </c>
      <c r="AB84" s="45">
        <v>1260</v>
      </c>
      <c r="AC84" s="45" t="s">
        <v>554</v>
      </c>
      <c r="AD84" s="45" t="s">
        <v>503</v>
      </c>
      <c r="AE84" s="45">
        <v>50</v>
      </c>
      <c r="AF84" s="45">
        <v>100</v>
      </c>
      <c r="AG84" s="45">
        <v>700</v>
      </c>
      <c r="AH84" s="45">
        <v>900</v>
      </c>
      <c r="AI84" s="45">
        <v>400</v>
      </c>
      <c r="AJ84" s="80" t="b">
        <v>0</v>
      </c>
      <c r="AK84" s="80" t="b">
        <v>0</v>
      </c>
      <c r="AL84" s="45" t="s">
        <v>522</v>
      </c>
      <c r="AM84" s="80" t="b">
        <v>0</v>
      </c>
      <c r="AN84" s="80" t="b">
        <v>0</v>
      </c>
      <c r="AO84" s="45">
        <v>100</v>
      </c>
      <c r="AP84" s="45">
        <v>1</v>
      </c>
      <c r="AQ84" s="45">
        <v>1</v>
      </c>
      <c r="AR84" s="45">
        <v>25</v>
      </c>
      <c r="AS84" s="45">
        <v>90</v>
      </c>
      <c r="AT84" s="45">
        <v>1</v>
      </c>
      <c r="AU84" s="80" t="b">
        <v>1</v>
      </c>
      <c r="AV84" s="80" t="b">
        <v>0</v>
      </c>
      <c r="AW84" s="45">
        <v>0</v>
      </c>
      <c r="AX84" s="80" t="b">
        <v>0</v>
      </c>
      <c r="AY84" s="80" t="b">
        <v>1</v>
      </c>
      <c r="AZ84" s="45">
        <v>100</v>
      </c>
      <c r="BA84" s="45">
        <v>50</v>
      </c>
      <c r="BB84" s="45">
        <v>1260</v>
      </c>
      <c r="BC84" s="45">
        <v>0</v>
      </c>
      <c r="BD84" s="45">
        <v>1</v>
      </c>
      <c r="BE84" s="45">
        <v>0</v>
      </c>
      <c r="BF84" s="45">
        <v>0</v>
      </c>
      <c r="BG84" s="45">
        <v>0</v>
      </c>
      <c r="BH84" s="45">
        <v>0</v>
      </c>
      <c r="BI84" s="45">
        <v>0</v>
      </c>
      <c r="BJ84" s="45">
        <v>0</v>
      </c>
      <c r="BK84" s="45">
        <v>0</v>
      </c>
      <c r="BL84" s="45">
        <v>0</v>
      </c>
      <c r="BM84" s="45">
        <v>0</v>
      </c>
      <c r="BN84" s="45">
        <v>0</v>
      </c>
      <c r="BO84" s="45">
        <v>0</v>
      </c>
      <c r="BP84" s="45" t="s">
        <v>503</v>
      </c>
      <c r="BQ84" s="45" t="s">
        <v>503</v>
      </c>
      <c r="BR84" s="45" t="s">
        <v>503</v>
      </c>
      <c r="BS84" s="45" t="s">
        <v>503</v>
      </c>
      <c r="BT84" s="45">
        <v>83</v>
      </c>
      <c r="BU84" s="45" t="b">
        <v>0</v>
      </c>
      <c r="BV84" s="45"/>
      <c r="BW84" s="2"/>
    </row>
    <row r="85" spans="1:75" x14ac:dyDescent="0.25">
      <c r="A85" s="45" t="s">
        <v>133</v>
      </c>
      <c r="B85" s="45" t="s">
        <v>637</v>
      </c>
      <c r="C85" s="45" t="s">
        <v>503</v>
      </c>
      <c r="D85" s="45" t="s">
        <v>503</v>
      </c>
      <c r="E85" s="45" t="s">
        <v>503</v>
      </c>
      <c r="F85" s="80" t="b">
        <v>1</v>
      </c>
      <c r="G85" s="45" t="s">
        <v>638</v>
      </c>
      <c r="H85" s="45" t="s">
        <v>637</v>
      </c>
      <c r="I85" s="45">
        <v>81</v>
      </c>
      <c r="J85" s="2"/>
      <c r="K85" s="45" t="s">
        <v>519</v>
      </c>
      <c r="L85" s="45">
        <v>2</v>
      </c>
      <c r="M85" s="45" t="s">
        <v>514</v>
      </c>
      <c r="N85" s="45" t="s">
        <v>506</v>
      </c>
      <c r="O85" s="45" t="s">
        <v>636</v>
      </c>
      <c r="P85" s="45" t="s">
        <v>508</v>
      </c>
      <c r="Q85" s="45" t="s">
        <v>509</v>
      </c>
      <c r="R85" s="80" t="b">
        <v>0</v>
      </c>
      <c r="S85" s="45">
        <v>70</v>
      </c>
      <c r="T85" s="45">
        <v>100</v>
      </c>
      <c r="U85" s="45">
        <v>70</v>
      </c>
      <c r="V85" s="45">
        <v>70</v>
      </c>
      <c r="W85" s="45">
        <v>100</v>
      </c>
      <c r="X85" s="45">
        <v>100</v>
      </c>
      <c r="Y85" s="45">
        <v>1</v>
      </c>
      <c r="Z85" s="45">
        <v>1</v>
      </c>
      <c r="AA85" s="45">
        <v>1</v>
      </c>
      <c r="AB85" s="45">
        <v>1240</v>
      </c>
      <c r="AC85" s="45" t="s">
        <v>554</v>
      </c>
      <c r="AD85" s="45" t="s">
        <v>503</v>
      </c>
      <c r="AE85" s="45">
        <v>50</v>
      </c>
      <c r="AF85" s="45">
        <v>100</v>
      </c>
      <c r="AG85" s="45">
        <v>700</v>
      </c>
      <c r="AH85" s="45">
        <v>900</v>
      </c>
      <c r="AI85" s="45">
        <v>400</v>
      </c>
      <c r="AJ85" s="80" t="b">
        <v>0</v>
      </c>
      <c r="AK85" s="80" t="b">
        <v>0</v>
      </c>
      <c r="AL85" s="45" t="s">
        <v>522</v>
      </c>
      <c r="AM85" s="80" t="b">
        <v>0</v>
      </c>
      <c r="AN85" s="80" t="b">
        <v>0</v>
      </c>
      <c r="AO85" s="45">
        <v>100</v>
      </c>
      <c r="AP85" s="45">
        <v>1</v>
      </c>
      <c r="AQ85" s="45">
        <v>1</v>
      </c>
      <c r="AR85" s="45">
        <v>25</v>
      </c>
      <c r="AS85" s="45">
        <v>90</v>
      </c>
      <c r="AT85" s="45">
        <v>1</v>
      </c>
      <c r="AU85" s="80" t="b">
        <v>1</v>
      </c>
      <c r="AV85" s="80" t="b">
        <v>0</v>
      </c>
      <c r="AW85" s="45">
        <v>0</v>
      </c>
      <c r="AX85" s="80" t="b">
        <v>0</v>
      </c>
      <c r="AY85" s="80" t="b">
        <v>1</v>
      </c>
      <c r="AZ85" s="45">
        <v>100</v>
      </c>
      <c r="BA85" s="45">
        <v>50</v>
      </c>
      <c r="BB85" s="45">
        <v>1270</v>
      </c>
      <c r="BC85" s="45">
        <v>1</v>
      </c>
      <c r="BD85" s="45">
        <v>0</v>
      </c>
      <c r="BE85" s="45">
        <v>0</v>
      </c>
      <c r="BF85" s="45">
        <v>0</v>
      </c>
      <c r="BG85" s="45">
        <v>0</v>
      </c>
      <c r="BH85" s="45">
        <v>0</v>
      </c>
      <c r="BI85" s="45">
        <v>0</v>
      </c>
      <c r="BJ85" s="45">
        <v>0</v>
      </c>
      <c r="BK85" s="45">
        <v>0</v>
      </c>
      <c r="BL85" s="45">
        <v>0</v>
      </c>
      <c r="BM85" s="45">
        <v>0</v>
      </c>
      <c r="BN85" s="45">
        <v>0</v>
      </c>
      <c r="BO85" s="45">
        <v>0</v>
      </c>
      <c r="BP85" s="45" t="s">
        <v>503</v>
      </c>
      <c r="BQ85" s="45" t="s">
        <v>503</v>
      </c>
      <c r="BR85" s="45" t="s">
        <v>503</v>
      </c>
      <c r="BS85" s="45" t="s">
        <v>503</v>
      </c>
      <c r="BT85" s="45">
        <v>84</v>
      </c>
      <c r="BU85" s="45" t="b">
        <v>0</v>
      </c>
      <c r="BV85" s="45"/>
      <c r="BW85" s="45" t="s">
        <v>517</v>
      </c>
    </row>
    <row r="86" spans="1:75" x14ac:dyDescent="0.25">
      <c r="A86" s="45" t="s">
        <v>87</v>
      </c>
      <c r="B86" s="45" t="s">
        <v>639</v>
      </c>
      <c r="C86" s="45" t="s">
        <v>503</v>
      </c>
      <c r="D86" s="45" t="s">
        <v>503</v>
      </c>
      <c r="E86" s="45" t="s">
        <v>503</v>
      </c>
      <c r="F86" s="80" t="b">
        <v>1</v>
      </c>
      <c r="G86" s="45" t="s">
        <v>640</v>
      </c>
      <c r="H86" s="45" t="s">
        <v>639</v>
      </c>
      <c r="I86" s="45">
        <v>23</v>
      </c>
      <c r="J86" s="2"/>
      <c r="K86" s="45" t="s">
        <v>519</v>
      </c>
      <c r="L86" s="45">
        <v>1</v>
      </c>
      <c r="M86" s="45" t="s">
        <v>515</v>
      </c>
      <c r="N86" s="45" t="s">
        <v>506</v>
      </c>
      <c r="O86" s="45" t="s">
        <v>576</v>
      </c>
      <c r="P86" s="45" t="s">
        <v>508</v>
      </c>
      <c r="Q86" s="45" t="s">
        <v>509</v>
      </c>
      <c r="R86" s="80" t="b">
        <v>0</v>
      </c>
      <c r="S86" s="45">
        <v>60</v>
      </c>
      <c r="T86" s="45">
        <v>100</v>
      </c>
      <c r="U86" s="45">
        <v>60</v>
      </c>
      <c r="V86" s="45">
        <v>70</v>
      </c>
      <c r="W86" s="45">
        <v>100</v>
      </c>
      <c r="X86" s="45">
        <v>100</v>
      </c>
      <c r="Y86" s="45">
        <v>1</v>
      </c>
      <c r="Z86" s="45">
        <v>1</v>
      </c>
      <c r="AA86" s="45">
        <v>1</v>
      </c>
      <c r="AB86" s="45">
        <v>1200</v>
      </c>
      <c r="AC86" s="45" t="s">
        <v>554</v>
      </c>
      <c r="AD86" s="45" t="s">
        <v>503</v>
      </c>
      <c r="AE86" s="45">
        <v>60</v>
      </c>
      <c r="AF86" s="45">
        <v>120</v>
      </c>
      <c r="AG86" s="45">
        <v>400</v>
      </c>
      <c r="AH86" s="45">
        <v>550</v>
      </c>
      <c r="AI86" s="45">
        <v>260</v>
      </c>
      <c r="AJ86" s="80" t="b">
        <v>0</v>
      </c>
      <c r="AK86" s="80" t="b">
        <v>0</v>
      </c>
      <c r="AL86" s="45" t="s">
        <v>522</v>
      </c>
      <c r="AM86" s="80" t="b">
        <v>0</v>
      </c>
      <c r="AN86" s="80" t="b">
        <v>0</v>
      </c>
      <c r="AO86" s="45">
        <v>225</v>
      </c>
      <c r="AP86" s="45">
        <v>1</v>
      </c>
      <c r="AQ86" s="45">
        <v>3</v>
      </c>
      <c r="AR86" s="45">
        <v>25</v>
      </c>
      <c r="AS86" s="45">
        <v>90</v>
      </c>
      <c r="AT86" s="45">
        <v>1</v>
      </c>
      <c r="AU86" s="80" t="b">
        <v>0</v>
      </c>
      <c r="AV86" s="80" t="b">
        <v>1</v>
      </c>
      <c r="AW86" s="45">
        <v>0</v>
      </c>
      <c r="AX86" s="80" t="b">
        <v>0</v>
      </c>
      <c r="AY86" s="80" t="b">
        <v>1</v>
      </c>
      <c r="AZ86" s="45">
        <v>100</v>
      </c>
      <c r="BA86" s="45">
        <v>50</v>
      </c>
      <c r="BB86" s="45">
        <v>1290</v>
      </c>
      <c r="BC86" s="45">
        <v>0</v>
      </c>
      <c r="BD86" s="45">
        <v>0</v>
      </c>
      <c r="BE86" s="45">
        <v>0</v>
      </c>
      <c r="BF86" s="45">
        <v>0</v>
      </c>
      <c r="BG86" s="45">
        <v>0</v>
      </c>
      <c r="BH86" s="45">
        <v>1</v>
      </c>
      <c r="BI86" s="45">
        <v>0</v>
      </c>
      <c r="BJ86" s="45">
        <v>0</v>
      </c>
      <c r="BK86" s="45">
        <v>0</v>
      </c>
      <c r="BL86" s="45">
        <v>0</v>
      </c>
      <c r="BM86" s="45">
        <v>0</v>
      </c>
      <c r="BN86" s="45">
        <v>2</v>
      </c>
      <c r="BO86" s="45">
        <v>0</v>
      </c>
      <c r="BP86" s="45" t="s">
        <v>503</v>
      </c>
      <c r="BQ86" s="45" t="s">
        <v>503</v>
      </c>
      <c r="BR86" s="45" t="s">
        <v>503</v>
      </c>
      <c r="BS86" s="45" t="s">
        <v>503</v>
      </c>
      <c r="BT86" s="45">
        <v>85</v>
      </c>
      <c r="BU86" s="45" t="b">
        <v>0</v>
      </c>
      <c r="BV86" s="45"/>
      <c r="BW86" s="2"/>
    </row>
    <row r="87" spans="1:75" x14ac:dyDescent="0.25">
      <c r="A87" s="45" t="s">
        <v>94</v>
      </c>
      <c r="B87" s="45" t="s">
        <v>641</v>
      </c>
      <c r="C87" s="45" t="s">
        <v>503</v>
      </c>
      <c r="D87" s="45" t="s">
        <v>503</v>
      </c>
      <c r="E87" s="45" t="s">
        <v>503</v>
      </c>
      <c r="F87" s="80" t="b">
        <v>1</v>
      </c>
      <c r="G87" s="45" t="s">
        <v>642</v>
      </c>
      <c r="H87" s="45" t="s">
        <v>641</v>
      </c>
      <c r="I87" s="45">
        <v>29</v>
      </c>
      <c r="J87" s="2"/>
      <c r="K87" s="45" t="s">
        <v>526</v>
      </c>
      <c r="L87" s="45">
        <v>2</v>
      </c>
      <c r="M87" s="45" t="s">
        <v>533</v>
      </c>
      <c r="N87" s="45" t="s">
        <v>506</v>
      </c>
      <c r="O87" s="45" t="s">
        <v>520</v>
      </c>
      <c r="P87" s="45" t="s">
        <v>508</v>
      </c>
      <c r="Q87" s="45" t="s">
        <v>509</v>
      </c>
      <c r="R87" s="80" t="b">
        <v>0</v>
      </c>
      <c r="S87" s="45">
        <v>90</v>
      </c>
      <c r="T87" s="45">
        <v>100</v>
      </c>
      <c r="U87" s="45">
        <v>50</v>
      </c>
      <c r="V87" s="45">
        <v>80</v>
      </c>
      <c r="W87" s="45">
        <v>100</v>
      </c>
      <c r="X87" s="45">
        <v>100</v>
      </c>
      <c r="Y87" s="45">
        <v>1</v>
      </c>
      <c r="Z87" s="45">
        <v>1</v>
      </c>
      <c r="AA87" s="45">
        <v>1</v>
      </c>
      <c r="AB87" s="45">
        <v>2620</v>
      </c>
      <c r="AC87" s="45" t="s">
        <v>521</v>
      </c>
      <c r="AD87" s="45" t="s">
        <v>503</v>
      </c>
      <c r="AE87" s="45">
        <v>55</v>
      </c>
      <c r="AF87" s="45">
        <v>55</v>
      </c>
      <c r="AG87" s="45">
        <v>580</v>
      </c>
      <c r="AH87" s="45">
        <v>700</v>
      </c>
      <c r="AI87" s="45">
        <v>317</v>
      </c>
      <c r="AJ87" s="80" t="b">
        <v>0</v>
      </c>
      <c r="AK87" s="80" t="b">
        <v>0</v>
      </c>
      <c r="AL87" s="45" t="s">
        <v>522</v>
      </c>
      <c r="AM87" s="80" t="b">
        <v>0</v>
      </c>
      <c r="AN87" s="80" t="b">
        <v>0</v>
      </c>
      <c r="AO87" s="45">
        <v>225</v>
      </c>
      <c r="AP87" s="45">
        <v>1</v>
      </c>
      <c r="AQ87" s="45">
        <v>3</v>
      </c>
      <c r="AR87" s="45">
        <v>25</v>
      </c>
      <c r="AS87" s="45">
        <v>90</v>
      </c>
      <c r="AT87" s="45">
        <v>1</v>
      </c>
      <c r="AU87" s="80" t="b">
        <v>0</v>
      </c>
      <c r="AV87" s="80" t="b">
        <v>0</v>
      </c>
      <c r="AW87" s="45">
        <v>0</v>
      </c>
      <c r="AX87" s="80" t="b">
        <v>0</v>
      </c>
      <c r="AY87" s="80" t="b">
        <v>1</v>
      </c>
      <c r="AZ87" s="45">
        <v>100</v>
      </c>
      <c r="BA87" s="45">
        <v>20</v>
      </c>
      <c r="BB87" s="45">
        <v>910</v>
      </c>
      <c r="BC87" s="45">
        <v>0</v>
      </c>
      <c r="BD87" s="45">
        <v>0</v>
      </c>
      <c r="BE87" s="45">
        <v>0</v>
      </c>
      <c r="BF87" s="45">
        <v>0</v>
      </c>
      <c r="BG87" s="45">
        <v>0</v>
      </c>
      <c r="BH87" s="45">
        <v>0</v>
      </c>
      <c r="BI87" s="45">
        <v>0</v>
      </c>
      <c r="BJ87" s="45">
        <v>0</v>
      </c>
      <c r="BK87" s="45">
        <v>0</v>
      </c>
      <c r="BL87" s="45">
        <v>0</v>
      </c>
      <c r="BM87" s="45">
        <v>0</v>
      </c>
      <c r="BN87" s="45">
        <v>0</v>
      </c>
      <c r="BO87" s="45">
        <v>1</v>
      </c>
      <c r="BP87" s="45" t="s">
        <v>503</v>
      </c>
      <c r="BQ87" s="45" t="s">
        <v>503</v>
      </c>
      <c r="BR87" s="45" t="s">
        <v>503</v>
      </c>
      <c r="BS87" s="45" t="s">
        <v>503</v>
      </c>
      <c r="BT87" s="45">
        <v>86</v>
      </c>
      <c r="BU87" s="45" t="b">
        <v>0</v>
      </c>
      <c r="BV87" s="45"/>
      <c r="BW87" s="2"/>
    </row>
    <row r="88" spans="1:75" x14ac:dyDescent="0.25">
      <c r="A88" s="45" t="s">
        <v>63</v>
      </c>
      <c r="B88" s="45" t="s">
        <v>643</v>
      </c>
      <c r="C88" s="45" t="s">
        <v>503</v>
      </c>
      <c r="D88" s="45" t="s">
        <v>503</v>
      </c>
      <c r="E88" s="45" t="s">
        <v>503</v>
      </c>
      <c r="F88" s="80" t="b">
        <v>1</v>
      </c>
      <c r="G88" s="45" t="s">
        <v>232</v>
      </c>
      <c r="H88" s="45" t="s">
        <v>643</v>
      </c>
      <c r="I88" s="45">
        <v>91</v>
      </c>
      <c r="J88" s="2"/>
      <c r="K88" s="45" t="s">
        <v>536</v>
      </c>
      <c r="L88" s="45">
        <v>7</v>
      </c>
      <c r="M88" s="45" t="s">
        <v>523</v>
      </c>
      <c r="N88" s="45" t="s">
        <v>506</v>
      </c>
      <c r="O88" s="45" t="s">
        <v>507</v>
      </c>
      <c r="P88" s="45" t="s">
        <v>508</v>
      </c>
      <c r="Q88" s="45" t="s">
        <v>509</v>
      </c>
      <c r="R88" s="80" t="b">
        <v>0</v>
      </c>
      <c r="S88" s="45">
        <v>140</v>
      </c>
      <c r="T88" s="45">
        <v>100</v>
      </c>
      <c r="U88" s="45">
        <v>80</v>
      </c>
      <c r="V88" s="45">
        <v>100</v>
      </c>
      <c r="W88" s="45">
        <v>100</v>
      </c>
      <c r="X88" s="45">
        <v>100</v>
      </c>
      <c r="Y88" s="45">
        <v>1</v>
      </c>
      <c r="Z88" s="45">
        <v>1</v>
      </c>
      <c r="AA88" s="45">
        <v>1</v>
      </c>
      <c r="AB88" s="45">
        <v>5900</v>
      </c>
      <c r="AC88" s="45" t="s">
        <v>510</v>
      </c>
      <c r="AD88" s="45" t="s">
        <v>503</v>
      </c>
      <c r="AE88" s="45">
        <v>70</v>
      </c>
      <c r="AF88" s="45">
        <v>100</v>
      </c>
      <c r="AG88" s="45">
        <v>365</v>
      </c>
      <c r="AH88" s="45">
        <v>550</v>
      </c>
      <c r="AI88" s="45">
        <v>150</v>
      </c>
      <c r="AJ88" s="80" t="b">
        <v>0</v>
      </c>
      <c r="AK88" s="80" t="b">
        <v>0</v>
      </c>
      <c r="AL88" s="45" t="s">
        <v>522</v>
      </c>
      <c r="AM88" s="80" t="b">
        <v>0</v>
      </c>
      <c r="AN88" s="80" t="b">
        <v>0</v>
      </c>
      <c r="AO88" s="45">
        <v>525</v>
      </c>
      <c r="AP88" s="45">
        <v>1</v>
      </c>
      <c r="AQ88" s="45">
        <v>8</v>
      </c>
      <c r="AR88" s="45">
        <v>25</v>
      </c>
      <c r="AS88" s="45">
        <v>90</v>
      </c>
      <c r="AT88" s="45">
        <v>1</v>
      </c>
      <c r="AU88" s="80" t="b">
        <v>0</v>
      </c>
      <c r="AV88" s="80" t="b">
        <v>0</v>
      </c>
      <c r="AW88" s="45">
        <v>5</v>
      </c>
      <c r="AX88" s="80" t="b">
        <v>1</v>
      </c>
      <c r="AY88" s="80" t="b">
        <v>1</v>
      </c>
      <c r="AZ88" s="45">
        <v>100</v>
      </c>
      <c r="BA88" s="45">
        <v>50</v>
      </c>
      <c r="BB88" s="45">
        <v>460</v>
      </c>
      <c r="BC88" s="45">
        <v>0</v>
      </c>
      <c r="BD88" s="45">
        <v>0</v>
      </c>
      <c r="BE88" s="45">
        <v>0</v>
      </c>
      <c r="BF88" s="45">
        <v>0</v>
      </c>
      <c r="BG88" s="45">
        <v>2</v>
      </c>
      <c r="BH88" s="45">
        <v>0</v>
      </c>
      <c r="BI88" s="45">
        <v>3</v>
      </c>
      <c r="BJ88" s="45">
        <v>0</v>
      </c>
      <c r="BK88" s="45">
        <v>0</v>
      </c>
      <c r="BL88" s="45">
        <v>0</v>
      </c>
      <c r="BM88" s="45">
        <v>2</v>
      </c>
      <c r="BN88" s="45">
        <v>4</v>
      </c>
      <c r="BO88" s="45">
        <v>0</v>
      </c>
      <c r="BP88" s="45" t="s">
        <v>503</v>
      </c>
      <c r="BQ88" s="45" t="s">
        <v>503</v>
      </c>
      <c r="BR88" s="45" t="s">
        <v>503</v>
      </c>
      <c r="BS88" s="45" t="s">
        <v>503</v>
      </c>
      <c r="BT88" s="45">
        <v>87</v>
      </c>
      <c r="BU88" s="45" t="b">
        <v>0</v>
      </c>
      <c r="BV88" s="45"/>
      <c r="BW88" s="2"/>
    </row>
    <row r="89" spans="1:75" x14ac:dyDescent="0.25">
      <c r="A89" s="45" t="s">
        <v>62</v>
      </c>
      <c r="B89" s="45" t="s">
        <v>644</v>
      </c>
      <c r="C89" s="45" t="s">
        <v>503</v>
      </c>
      <c r="D89" s="45" t="s">
        <v>503</v>
      </c>
      <c r="E89" s="45" t="s">
        <v>503</v>
      </c>
      <c r="F89" s="80" t="b">
        <v>1</v>
      </c>
      <c r="G89" s="45" t="s">
        <v>645</v>
      </c>
      <c r="H89" s="45" t="s">
        <v>644</v>
      </c>
      <c r="I89" s="45">
        <v>91</v>
      </c>
      <c r="J89" s="2"/>
      <c r="K89" s="45" t="s">
        <v>536</v>
      </c>
      <c r="L89" s="45">
        <v>8</v>
      </c>
      <c r="M89" s="45" t="s">
        <v>529</v>
      </c>
      <c r="N89" s="45" t="s">
        <v>506</v>
      </c>
      <c r="O89" s="45" t="s">
        <v>507</v>
      </c>
      <c r="P89" s="45" t="s">
        <v>508</v>
      </c>
      <c r="Q89" s="45" t="s">
        <v>509</v>
      </c>
      <c r="R89" s="80" t="b">
        <v>0</v>
      </c>
      <c r="S89" s="45">
        <v>140</v>
      </c>
      <c r="T89" s="45">
        <v>100</v>
      </c>
      <c r="U89" s="45">
        <v>80</v>
      </c>
      <c r="V89" s="45">
        <v>110</v>
      </c>
      <c r="W89" s="45">
        <v>100</v>
      </c>
      <c r="X89" s="45">
        <v>100</v>
      </c>
      <c r="Y89" s="45">
        <v>1</v>
      </c>
      <c r="Z89" s="45">
        <v>1</v>
      </c>
      <c r="AA89" s="45">
        <v>1</v>
      </c>
      <c r="AB89" s="45">
        <v>5700</v>
      </c>
      <c r="AC89" s="45" t="s">
        <v>510</v>
      </c>
      <c r="AD89" s="45" t="s">
        <v>503</v>
      </c>
      <c r="AE89" s="45">
        <v>70</v>
      </c>
      <c r="AF89" s="45">
        <v>100</v>
      </c>
      <c r="AG89" s="45">
        <v>365</v>
      </c>
      <c r="AH89" s="45">
        <v>550</v>
      </c>
      <c r="AI89" s="45">
        <v>150</v>
      </c>
      <c r="AJ89" s="80" t="b">
        <v>0</v>
      </c>
      <c r="AK89" s="80" t="b">
        <v>0</v>
      </c>
      <c r="AL89" s="45" t="s">
        <v>522</v>
      </c>
      <c r="AM89" s="80" t="b">
        <v>0</v>
      </c>
      <c r="AN89" s="80" t="b">
        <v>0</v>
      </c>
      <c r="AO89" s="45">
        <v>525</v>
      </c>
      <c r="AP89" s="45">
        <v>1</v>
      </c>
      <c r="AQ89" s="45">
        <v>8</v>
      </c>
      <c r="AR89" s="45">
        <v>25</v>
      </c>
      <c r="AS89" s="45">
        <v>90</v>
      </c>
      <c r="AT89" s="45">
        <v>1</v>
      </c>
      <c r="AU89" s="80" t="b">
        <v>0</v>
      </c>
      <c r="AV89" s="80" t="b">
        <v>0</v>
      </c>
      <c r="AW89" s="45">
        <v>5</v>
      </c>
      <c r="AX89" s="80" t="b">
        <v>1</v>
      </c>
      <c r="AY89" s="80" t="b">
        <v>1</v>
      </c>
      <c r="AZ89" s="45">
        <v>100</v>
      </c>
      <c r="BA89" s="45">
        <v>50</v>
      </c>
      <c r="BB89" s="45">
        <v>480</v>
      </c>
      <c r="BC89" s="45">
        <v>0</v>
      </c>
      <c r="BD89" s="45">
        <v>0</v>
      </c>
      <c r="BE89" s="45">
        <v>1</v>
      </c>
      <c r="BF89" s="45">
        <v>0</v>
      </c>
      <c r="BG89" s="45">
        <v>2</v>
      </c>
      <c r="BH89" s="45">
        <v>0</v>
      </c>
      <c r="BI89" s="45">
        <v>3</v>
      </c>
      <c r="BJ89" s="45">
        <v>0</v>
      </c>
      <c r="BK89" s="45">
        <v>0</v>
      </c>
      <c r="BL89" s="45">
        <v>0</v>
      </c>
      <c r="BM89" s="45">
        <v>0</v>
      </c>
      <c r="BN89" s="45">
        <v>4</v>
      </c>
      <c r="BO89" s="45">
        <v>0</v>
      </c>
      <c r="BP89" s="45" t="s">
        <v>503</v>
      </c>
      <c r="BQ89" s="45" t="s">
        <v>503</v>
      </c>
      <c r="BR89" s="45" t="s">
        <v>503</v>
      </c>
      <c r="BS89" s="45" t="s">
        <v>503</v>
      </c>
      <c r="BT89" s="45">
        <v>88</v>
      </c>
      <c r="BU89" s="45" t="b">
        <v>0</v>
      </c>
      <c r="BV89" s="45"/>
      <c r="BW89" s="45" t="s">
        <v>517</v>
      </c>
    </row>
    <row r="90" spans="1:75" x14ac:dyDescent="0.25">
      <c r="A90" s="45" t="s">
        <v>131</v>
      </c>
      <c r="B90" s="45" t="s">
        <v>646</v>
      </c>
      <c r="C90" s="45" t="s">
        <v>503</v>
      </c>
      <c r="D90" s="45" t="s">
        <v>503</v>
      </c>
      <c r="E90" s="45" t="s">
        <v>503</v>
      </c>
      <c r="F90" s="80" t="b">
        <v>1</v>
      </c>
      <c r="G90" s="45" t="s">
        <v>647</v>
      </c>
      <c r="H90" s="45" t="s">
        <v>646</v>
      </c>
      <c r="I90" s="45">
        <v>78</v>
      </c>
      <c r="J90" s="2"/>
      <c r="K90" s="45" t="s">
        <v>504</v>
      </c>
      <c r="L90" s="45">
        <v>8</v>
      </c>
      <c r="M90" s="45" t="s">
        <v>529</v>
      </c>
      <c r="N90" s="45" t="s">
        <v>506</v>
      </c>
      <c r="O90" s="45" t="s">
        <v>507</v>
      </c>
      <c r="P90" s="45" t="s">
        <v>508</v>
      </c>
      <c r="Q90" s="45" t="s">
        <v>509</v>
      </c>
      <c r="R90" s="80" t="b">
        <v>0</v>
      </c>
      <c r="S90" s="45">
        <v>100</v>
      </c>
      <c r="T90" s="45">
        <v>100</v>
      </c>
      <c r="U90" s="45">
        <v>100</v>
      </c>
      <c r="V90" s="45">
        <v>120</v>
      </c>
      <c r="W90" s="45">
        <v>100</v>
      </c>
      <c r="X90" s="45">
        <v>100</v>
      </c>
      <c r="Y90" s="45">
        <v>1</v>
      </c>
      <c r="Z90" s="45">
        <v>1</v>
      </c>
      <c r="AA90" s="45">
        <v>1</v>
      </c>
      <c r="AB90" s="45">
        <v>1960</v>
      </c>
      <c r="AC90" s="45" t="s">
        <v>510</v>
      </c>
      <c r="AD90" s="45" t="s">
        <v>503</v>
      </c>
      <c r="AE90" s="45">
        <v>100</v>
      </c>
      <c r="AF90" s="45">
        <v>150</v>
      </c>
      <c r="AG90" s="45">
        <v>400</v>
      </c>
      <c r="AH90" s="45">
        <v>550</v>
      </c>
      <c r="AI90" s="45">
        <v>275</v>
      </c>
      <c r="AJ90" s="80" t="b">
        <v>0</v>
      </c>
      <c r="AK90" s="80" t="b">
        <v>0</v>
      </c>
      <c r="AL90" s="45" t="s">
        <v>522</v>
      </c>
      <c r="AM90" s="80" t="b">
        <v>0</v>
      </c>
      <c r="AN90" s="80" t="b">
        <v>0</v>
      </c>
      <c r="AO90" s="45">
        <v>225</v>
      </c>
      <c r="AP90" s="45">
        <v>1</v>
      </c>
      <c r="AQ90" s="45">
        <v>3</v>
      </c>
      <c r="AR90" s="45">
        <v>25</v>
      </c>
      <c r="AS90" s="45">
        <v>90</v>
      </c>
      <c r="AT90" s="45">
        <v>1</v>
      </c>
      <c r="AU90" s="80" t="b">
        <v>0</v>
      </c>
      <c r="AV90" s="80" t="b">
        <v>0</v>
      </c>
      <c r="AW90" s="45">
        <v>5</v>
      </c>
      <c r="AX90" s="80" t="b">
        <v>0</v>
      </c>
      <c r="AY90" s="80" t="b">
        <v>1</v>
      </c>
      <c r="AZ90" s="45">
        <v>100</v>
      </c>
      <c r="BA90" s="45">
        <v>50</v>
      </c>
      <c r="BB90" s="45">
        <v>1050</v>
      </c>
      <c r="BC90" s="45">
        <v>0</v>
      </c>
      <c r="BD90" s="45">
        <v>0</v>
      </c>
      <c r="BE90" s="45">
        <v>2</v>
      </c>
      <c r="BF90" s="45">
        <v>0</v>
      </c>
      <c r="BG90" s="45">
        <v>2</v>
      </c>
      <c r="BH90" s="45">
        <v>2</v>
      </c>
      <c r="BI90" s="45">
        <v>0</v>
      </c>
      <c r="BJ90" s="45">
        <v>0</v>
      </c>
      <c r="BK90" s="45">
        <v>0</v>
      </c>
      <c r="BL90" s="45">
        <v>3</v>
      </c>
      <c r="BM90" s="45">
        <v>0</v>
      </c>
      <c r="BN90" s="45">
        <v>1</v>
      </c>
      <c r="BO90" s="45">
        <v>0</v>
      </c>
      <c r="BP90" s="45" t="s">
        <v>503</v>
      </c>
      <c r="BQ90" s="45" t="s">
        <v>503</v>
      </c>
      <c r="BR90" s="45" t="s">
        <v>503</v>
      </c>
      <c r="BS90" s="45" t="s">
        <v>503</v>
      </c>
      <c r="BT90" s="45">
        <v>89</v>
      </c>
      <c r="BU90" s="45" t="b">
        <v>0</v>
      </c>
      <c r="BV90" s="45"/>
      <c r="BW90" s="2"/>
    </row>
    <row r="91" spans="1:75" x14ac:dyDescent="0.25">
      <c r="A91" s="45" t="s">
        <v>18</v>
      </c>
      <c r="B91" s="45" t="s">
        <v>648</v>
      </c>
      <c r="C91" s="45" t="s">
        <v>503</v>
      </c>
      <c r="D91" s="45" t="s">
        <v>503</v>
      </c>
      <c r="E91" s="45" t="s">
        <v>503</v>
      </c>
      <c r="F91" s="80" t="b">
        <v>1</v>
      </c>
      <c r="G91" s="45" t="s">
        <v>649</v>
      </c>
      <c r="H91" s="45" t="s">
        <v>648</v>
      </c>
      <c r="I91" s="45">
        <v>38</v>
      </c>
      <c r="J91" s="2"/>
      <c r="K91" s="45" t="s">
        <v>536</v>
      </c>
      <c r="L91" s="45">
        <v>3</v>
      </c>
      <c r="M91" s="45" t="s">
        <v>533</v>
      </c>
      <c r="N91" s="45" t="s">
        <v>506</v>
      </c>
      <c r="O91" s="45" t="s">
        <v>534</v>
      </c>
      <c r="P91" s="45" t="s">
        <v>508</v>
      </c>
      <c r="Q91" s="45" t="s">
        <v>509</v>
      </c>
      <c r="R91" s="80" t="b">
        <v>0</v>
      </c>
      <c r="S91" s="45">
        <v>100</v>
      </c>
      <c r="T91" s="45">
        <v>100</v>
      </c>
      <c r="U91" s="45">
        <v>95</v>
      </c>
      <c r="V91" s="45">
        <v>80</v>
      </c>
      <c r="W91" s="45">
        <v>100</v>
      </c>
      <c r="X91" s="45">
        <v>100</v>
      </c>
      <c r="Y91" s="45">
        <v>1</v>
      </c>
      <c r="Z91" s="45">
        <v>1</v>
      </c>
      <c r="AA91" s="45">
        <v>1</v>
      </c>
      <c r="AB91" s="45">
        <v>6300</v>
      </c>
      <c r="AC91" s="45" t="s">
        <v>554</v>
      </c>
      <c r="AD91" s="45" t="s">
        <v>503</v>
      </c>
      <c r="AE91" s="45">
        <v>150</v>
      </c>
      <c r="AF91" s="45">
        <v>150</v>
      </c>
      <c r="AG91" s="45">
        <v>600</v>
      </c>
      <c r="AH91" s="45">
        <v>750</v>
      </c>
      <c r="AI91" s="45">
        <v>450</v>
      </c>
      <c r="AJ91" s="80" t="b">
        <v>0</v>
      </c>
      <c r="AK91" s="80" t="b">
        <v>0</v>
      </c>
      <c r="AL91" s="45" t="s">
        <v>522</v>
      </c>
      <c r="AM91" s="80" t="b">
        <v>0</v>
      </c>
      <c r="AN91" s="80" t="b">
        <v>0</v>
      </c>
      <c r="AO91" s="45">
        <v>475</v>
      </c>
      <c r="AP91" s="45">
        <v>1</v>
      </c>
      <c r="AQ91" s="45">
        <v>7</v>
      </c>
      <c r="AR91" s="45">
        <v>25</v>
      </c>
      <c r="AS91" s="45">
        <v>90</v>
      </c>
      <c r="AT91" s="45">
        <v>1</v>
      </c>
      <c r="AU91" s="80" t="b">
        <v>0</v>
      </c>
      <c r="AV91" s="80" t="b">
        <v>0</v>
      </c>
      <c r="AW91" s="45">
        <v>3</v>
      </c>
      <c r="AX91" s="80" t="b">
        <v>1</v>
      </c>
      <c r="AY91" s="80" t="b">
        <v>1</v>
      </c>
      <c r="AZ91" s="45">
        <v>100</v>
      </c>
      <c r="BA91" s="45">
        <v>50</v>
      </c>
      <c r="BB91" s="45">
        <v>420</v>
      </c>
      <c r="BC91" s="45">
        <v>0</v>
      </c>
      <c r="BD91" s="45">
        <v>0</v>
      </c>
      <c r="BE91" s="45">
        <v>0</v>
      </c>
      <c r="BF91" s="45">
        <v>0</v>
      </c>
      <c r="BG91" s="45">
        <v>0</v>
      </c>
      <c r="BH91" s="45">
        <v>2</v>
      </c>
      <c r="BI91" s="45">
        <v>0</v>
      </c>
      <c r="BJ91" s="45">
        <v>0</v>
      </c>
      <c r="BK91" s="45">
        <v>0</v>
      </c>
      <c r="BL91" s="45">
        <v>0</v>
      </c>
      <c r="BM91" s="45">
        <v>0</v>
      </c>
      <c r="BN91" s="45">
        <v>0</v>
      </c>
      <c r="BO91" s="45">
        <v>0</v>
      </c>
      <c r="BP91" s="45" t="s">
        <v>503</v>
      </c>
      <c r="BQ91" s="45" t="s">
        <v>503</v>
      </c>
      <c r="BR91" s="45" t="s">
        <v>503</v>
      </c>
      <c r="BS91" s="45" t="s">
        <v>503</v>
      </c>
      <c r="BT91" s="45">
        <v>90</v>
      </c>
      <c r="BU91" s="45" t="b">
        <v>0</v>
      </c>
      <c r="BV91" s="45"/>
      <c r="BW91" s="2"/>
    </row>
    <row r="92" spans="1:75" x14ac:dyDescent="0.25">
      <c r="A92" s="45" t="s">
        <v>93</v>
      </c>
      <c r="B92" s="45" t="s">
        <v>650</v>
      </c>
      <c r="C92" s="45" t="s">
        <v>503</v>
      </c>
      <c r="D92" s="45" t="s">
        <v>503</v>
      </c>
      <c r="E92" s="45" t="s">
        <v>503</v>
      </c>
      <c r="F92" s="80" t="b">
        <v>1</v>
      </c>
      <c r="G92" s="45" t="s">
        <v>651</v>
      </c>
      <c r="H92" s="45" t="s">
        <v>650</v>
      </c>
      <c r="I92" s="45">
        <v>28</v>
      </c>
      <c r="J92" s="2"/>
      <c r="K92" s="45" t="s">
        <v>519</v>
      </c>
      <c r="L92" s="45">
        <v>1</v>
      </c>
      <c r="M92" s="45" t="s">
        <v>529</v>
      </c>
      <c r="N92" s="45" t="s">
        <v>506</v>
      </c>
      <c r="O92" s="45" t="s">
        <v>507</v>
      </c>
      <c r="P92" s="45" t="s">
        <v>508</v>
      </c>
      <c r="Q92" s="45" t="s">
        <v>509</v>
      </c>
      <c r="R92" s="80" t="b">
        <v>0</v>
      </c>
      <c r="S92" s="45">
        <v>75</v>
      </c>
      <c r="T92" s="45">
        <v>100</v>
      </c>
      <c r="U92" s="45">
        <v>65</v>
      </c>
      <c r="V92" s="45">
        <v>70</v>
      </c>
      <c r="W92" s="45">
        <v>100</v>
      </c>
      <c r="X92" s="45">
        <v>100</v>
      </c>
      <c r="Y92" s="45">
        <v>1</v>
      </c>
      <c r="Z92" s="45">
        <v>1</v>
      </c>
      <c r="AA92" s="45">
        <v>1</v>
      </c>
      <c r="AB92" s="45">
        <v>1220</v>
      </c>
      <c r="AC92" s="45" t="s">
        <v>521</v>
      </c>
      <c r="AD92" s="45" t="s">
        <v>503</v>
      </c>
      <c r="AE92" s="45">
        <v>100</v>
      </c>
      <c r="AF92" s="45">
        <v>100</v>
      </c>
      <c r="AG92" s="45">
        <v>400</v>
      </c>
      <c r="AH92" s="45">
        <v>550</v>
      </c>
      <c r="AI92" s="45">
        <v>250</v>
      </c>
      <c r="AJ92" s="80" t="b">
        <v>0</v>
      </c>
      <c r="AK92" s="80" t="b">
        <v>0</v>
      </c>
      <c r="AL92" s="45" t="s">
        <v>522</v>
      </c>
      <c r="AM92" s="80" t="b">
        <v>0</v>
      </c>
      <c r="AN92" s="80" t="b">
        <v>0</v>
      </c>
      <c r="AO92" s="45">
        <v>225</v>
      </c>
      <c r="AP92" s="45">
        <v>1</v>
      </c>
      <c r="AQ92" s="45">
        <v>3</v>
      </c>
      <c r="AR92" s="45">
        <v>25</v>
      </c>
      <c r="AS92" s="45">
        <v>90</v>
      </c>
      <c r="AT92" s="45">
        <v>1</v>
      </c>
      <c r="AU92" s="80" t="b">
        <v>0</v>
      </c>
      <c r="AV92" s="80" t="b">
        <v>0</v>
      </c>
      <c r="AW92" s="45">
        <v>0</v>
      </c>
      <c r="AX92" s="80" t="b">
        <v>0</v>
      </c>
      <c r="AY92" s="80" t="b">
        <v>1</v>
      </c>
      <c r="AZ92" s="45">
        <v>100</v>
      </c>
      <c r="BA92" s="45">
        <v>50</v>
      </c>
      <c r="BB92" s="45">
        <v>1280</v>
      </c>
      <c r="BC92" s="45">
        <v>0</v>
      </c>
      <c r="BD92" s="45">
        <v>0</v>
      </c>
      <c r="BE92" s="45">
        <v>1</v>
      </c>
      <c r="BF92" s="45">
        <v>0</v>
      </c>
      <c r="BG92" s="45">
        <v>1</v>
      </c>
      <c r="BH92" s="45">
        <v>1</v>
      </c>
      <c r="BI92" s="45">
        <v>0</v>
      </c>
      <c r="BJ92" s="45">
        <v>0</v>
      </c>
      <c r="BK92" s="45">
        <v>0</v>
      </c>
      <c r="BL92" s="45">
        <v>1</v>
      </c>
      <c r="BM92" s="45">
        <v>0</v>
      </c>
      <c r="BN92" s="45">
        <v>1</v>
      </c>
      <c r="BO92" s="45">
        <v>0</v>
      </c>
      <c r="BP92" s="45" t="s">
        <v>503</v>
      </c>
      <c r="BQ92" s="45" t="s">
        <v>503</v>
      </c>
      <c r="BR92" s="45" t="s">
        <v>503</v>
      </c>
      <c r="BS92" s="45" t="s">
        <v>503</v>
      </c>
      <c r="BT92" s="45">
        <v>91</v>
      </c>
      <c r="BU92" s="45" t="b">
        <v>0</v>
      </c>
      <c r="BV92" s="45"/>
      <c r="BW92" s="2"/>
    </row>
    <row r="93" spans="1:75" x14ac:dyDescent="0.25">
      <c r="A93" s="45" t="s">
        <v>7</v>
      </c>
      <c r="B93" s="45" t="s">
        <v>303</v>
      </c>
      <c r="C93" s="45" t="s">
        <v>503</v>
      </c>
      <c r="D93" s="45" t="s">
        <v>503</v>
      </c>
      <c r="E93" s="45" t="s">
        <v>503</v>
      </c>
      <c r="F93" s="80" t="b">
        <v>1</v>
      </c>
      <c r="G93" s="45" t="s">
        <v>254</v>
      </c>
      <c r="H93" s="45" t="s">
        <v>303</v>
      </c>
      <c r="I93" s="45">
        <v>104</v>
      </c>
      <c r="J93" s="45" t="s">
        <v>517</v>
      </c>
      <c r="K93" s="45" t="s">
        <v>536</v>
      </c>
      <c r="L93" s="45">
        <v>9</v>
      </c>
      <c r="M93" s="45" t="s">
        <v>529</v>
      </c>
      <c r="N93" s="45" t="s">
        <v>506</v>
      </c>
      <c r="O93" s="45" t="s">
        <v>507</v>
      </c>
      <c r="P93" s="45" t="s">
        <v>508</v>
      </c>
      <c r="Q93" s="45" t="s">
        <v>509</v>
      </c>
      <c r="R93" s="80" t="b">
        <v>0</v>
      </c>
      <c r="S93" s="45">
        <v>110</v>
      </c>
      <c r="T93" s="45">
        <v>100</v>
      </c>
      <c r="U93" s="45">
        <v>110</v>
      </c>
      <c r="V93" s="45">
        <v>105</v>
      </c>
      <c r="W93" s="45">
        <v>100</v>
      </c>
      <c r="X93" s="45">
        <v>100</v>
      </c>
      <c r="Y93" s="45">
        <v>1</v>
      </c>
      <c r="Z93" s="45">
        <v>1</v>
      </c>
      <c r="AA93" s="45">
        <v>1</v>
      </c>
      <c r="AB93" s="45">
        <v>7160</v>
      </c>
      <c r="AC93" s="45" t="s">
        <v>554</v>
      </c>
      <c r="AD93" s="45" t="s">
        <v>503</v>
      </c>
      <c r="AE93" s="45">
        <v>60</v>
      </c>
      <c r="AF93" s="45">
        <v>100</v>
      </c>
      <c r="AG93" s="45">
        <v>450</v>
      </c>
      <c r="AH93" s="45">
        <v>550</v>
      </c>
      <c r="AI93" s="45">
        <v>275</v>
      </c>
      <c r="AJ93" s="80" t="b">
        <v>0</v>
      </c>
      <c r="AK93" s="80" t="b">
        <v>0</v>
      </c>
      <c r="AL93" s="45" t="s">
        <v>516</v>
      </c>
      <c r="AM93" s="80" t="b">
        <v>0</v>
      </c>
      <c r="AN93" s="80" t="b">
        <v>0</v>
      </c>
      <c r="AO93" s="45">
        <v>400</v>
      </c>
      <c r="AP93" s="45">
        <v>1</v>
      </c>
      <c r="AQ93" s="45">
        <v>6</v>
      </c>
      <c r="AR93" s="45">
        <v>25</v>
      </c>
      <c r="AS93" s="45">
        <v>90</v>
      </c>
      <c r="AT93" s="45">
        <v>1</v>
      </c>
      <c r="AU93" s="80" t="b">
        <v>0</v>
      </c>
      <c r="AV93" s="80" t="b">
        <v>0</v>
      </c>
      <c r="AW93" s="45">
        <v>5</v>
      </c>
      <c r="AX93" s="80" t="b">
        <v>0</v>
      </c>
      <c r="AY93" s="80" t="b">
        <v>1</v>
      </c>
      <c r="AZ93" s="45">
        <v>100</v>
      </c>
      <c r="BA93" s="45">
        <v>30</v>
      </c>
      <c r="BB93" s="45">
        <v>250</v>
      </c>
      <c r="BC93" s="45">
        <v>0</v>
      </c>
      <c r="BD93" s="45">
        <v>0</v>
      </c>
      <c r="BE93" s="45">
        <v>4</v>
      </c>
      <c r="BF93" s="45">
        <v>0</v>
      </c>
      <c r="BG93" s="45">
        <v>3</v>
      </c>
      <c r="BH93" s="45">
        <v>2</v>
      </c>
      <c r="BI93" s="45">
        <v>0</v>
      </c>
      <c r="BJ93" s="45">
        <v>0</v>
      </c>
      <c r="BK93" s="45">
        <v>0</v>
      </c>
      <c r="BL93" s="45">
        <v>3</v>
      </c>
      <c r="BM93" s="45">
        <v>0</v>
      </c>
      <c r="BN93" s="45">
        <v>0</v>
      </c>
      <c r="BO93" s="45">
        <v>0</v>
      </c>
      <c r="BP93" s="45" t="s">
        <v>652</v>
      </c>
      <c r="BQ93" s="45" t="s">
        <v>503</v>
      </c>
      <c r="BR93" s="45" t="s">
        <v>503</v>
      </c>
      <c r="BS93" s="45" t="s">
        <v>503</v>
      </c>
      <c r="BT93" s="45">
        <v>92</v>
      </c>
      <c r="BU93" s="45" t="b">
        <v>1</v>
      </c>
      <c r="BV93" s="45"/>
      <c r="BW93" s="2"/>
    </row>
    <row r="94" spans="1:75" x14ac:dyDescent="0.25">
      <c r="A94" s="45" t="s">
        <v>45</v>
      </c>
      <c r="B94" s="45" t="s">
        <v>256</v>
      </c>
      <c r="C94" s="45" t="s">
        <v>503</v>
      </c>
      <c r="D94" s="45" t="s">
        <v>503</v>
      </c>
      <c r="E94" s="45" t="s">
        <v>503</v>
      </c>
      <c r="F94" s="80" t="b">
        <v>1</v>
      </c>
      <c r="G94" s="45" t="s">
        <v>353</v>
      </c>
      <c r="H94" s="45" t="s">
        <v>256</v>
      </c>
      <c r="I94" s="45">
        <v>104</v>
      </c>
      <c r="J94" s="45" t="s">
        <v>517</v>
      </c>
      <c r="K94" s="45" t="s">
        <v>536</v>
      </c>
      <c r="L94" s="45">
        <v>10</v>
      </c>
      <c r="M94" s="45" t="s">
        <v>515</v>
      </c>
      <c r="N94" s="45" t="s">
        <v>506</v>
      </c>
      <c r="O94" s="45" t="s">
        <v>507</v>
      </c>
      <c r="P94" s="45" t="s">
        <v>508</v>
      </c>
      <c r="Q94" s="45" t="s">
        <v>509</v>
      </c>
      <c r="R94" s="80" t="b">
        <v>0</v>
      </c>
      <c r="S94" s="45">
        <v>110</v>
      </c>
      <c r="T94" s="45">
        <v>100</v>
      </c>
      <c r="U94" s="45">
        <v>110</v>
      </c>
      <c r="V94" s="45">
        <v>115</v>
      </c>
      <c r="W94" s="45">
        <v>100</v>
      </c>
      <c r="X94" s="45">
        <v>100</v>
      </c>
      <c r="Y94" s="45">
        <v>1</v>
      </c>
      <c r="Z94" s="45">
        <v>1</v>
      </c>
      <c r="AA94" s="45">
        <v>1</v>
      </c>
      <c r="AB94" s="45">
        <v>7610</v>
      </c>
      <c r="AC94" s="45" t="s">
        <v>554</v>
      </c>
      <c r="AD94" s="45" t="s">
        <v>503</v>
      </c>
      <c r="AE94" s="45">
        <v>60</v>
      </c>
      <c r="AF94" s="45">
        <v>100</v>
      </c>
      <c r="AG94" s="45">
        <v>450</v>
      </c>
      <c r="AH94" s="45">
        <v>550</v>
      </c>
      <c r="AI94" s="45">
        <v>275</v>
      </c>
      <c r="AJ94" s="80" t="b">
        <v>0</v>
      </c>
      <c r="AK94" s="80" t="b">
        <v>0</v>
      </c>
      <c r="AL94" s="45" t="s">
        <v>516</v>
      </c>
      <c r="AM94" s="80" t="b">
        <v>0</v>
      </c>
      <c r="AN94" s="80" t="b">
        <v>0</v>
      </c>
      <c r="AO94" s="45">
        <v>400</v>
      </c>
      <c r="AP94" s="45">
        <v>1</v>
      </c>
      <c r="AQ94" s="45">
        <v>6</v>
      </c>
      <c r="AR94" s="45">
        <v>25</v>
      </c>
      <c r="AS94" s="45">
        <v>90</v>
      </c>
      <c r="AT94" s="45">
        <v>1</v>
      </c>
      <c r="AU94" s="80" t="b">
        <v>0</v>
      </c>
      <c r="AV94" s="80" t="b">
        <v>0</v>
      </c>
      <c r="AW94" s="45">
        <v>5</v>
      </c>
      <c r="AX94" s="80" t="b">
        <v>0</v>
      </c>
      <c r="AY94" s="80" t="b">
        <v>1</v>
      </c>
      <c r="AZ94" s="45">
        <v>100</v>
      </c>
      <c r="BA94" s="45">
        <v>30</v>
      </c>
      <c r="BB94" s="45">
        <v>210</v>
      </c>
      <c r="BC94" s="45">
        <v>0</v>
      </c>
      <c r="BD94" s="45">
        <v>0</v>
      </c>
      <c r="BE94" s="45">
        <v>0</v>
      </c>
      <c r="BF94" s="45">
        <v>0</v>
      </c>
      <c r="BG94" s="45">
        <v>3</v>
      </c>
      <c r="BH94" s="45">
        <v>2</v>
      </c>
      <c r="BI94" s="45">
        <v>0</v>
      </c>
      <c r="BJ94" s="45">
        <v>0</v>
      </c>
      <c r="BK94" s="45">
        <v>0</v>
      </c>
      <c r="BL94" s="45">
        <v>3</v>
      </c>
      <c r="BM94" s="45">
        <v>0</v>
      </c>
      <c r="BN94" s="45">
        <v>0</v>
      </c>
      <c r="BO94" s="45">
        <v>0</v>
      </c>
      <c r="BP94" s="45" t="s">
        <v>503</v>
      </c>
      <c r="BQ94" s="45" t="s">
        <v>503</v>
      </c>
      <c r="BR94" s="45" t="s">
        <v>503</v>
      </c>
      <c r="BS94" s="45" t="s">
        <v>503</v>
      </c>
      <c r="BT94" s="45">
        <v>93</v>
      </c>
      <c r="BU94" s="45" t="b">
        <v>1</v>
      </c>
      <c r="BV94" s="45"/>
      <c r="BW94" s="45" t="s">
        <v>517</v>
      </c>
    </row>
    <row r="95" spans="1:75" x14ac:dyDescent="0.25">
      <c r="A95" s="45" t="s">
        <v>10</v>
      </c>
      <c r="B95" s="45" t="s">
        <v>653</v>
      </c>
      <c r="C95" s="45" t="s">
        <v>503</v>
      </c>
      <c r="D95" s="45" t="s">
        <v>503</v>
      </c>
      <c r="E95" s="45" t="s">
        <v>503</v>
      </c>
      <c r="F95" s="80" t="b">
        <v>1</v>
      </c>
      <c r="G95" s="45" t="s">
        <v>654</v>
      </c>
      <c r="H95" s="45" t="s">
        <v>653</v>
      </c>
      <c r="I95" s="45">
        <v>51</v>
      </c>
      <c r="J95" s="2"/>
      <c r="K95" s="45" t="s">
        <v>536</v>
      </c>
      <c r="L95" s="45">
        <v>8</v>
      </c>
      <c r="M95" s="45" t="s">
        <v>529</v>
      </c>
      <c r="N95" s="45" t="s">
        <v>506</v>
      </c>
      <c r="O95" s="45" t="s">
        <v>507</v>
      </c>
      <c r="P95" s="45" t="s">
        <v>508</v>
      </c>
      <c r="Q95" s="45" t="s">
        <v>509</v>
      </c>
      <c r="R95" s="80" t="b">
        <v>0</v>
      </c>
      <c r="S95" s="45">
        <v>90</v>
      </c>
      <c r="T95" s="45">
        <v>100</v>
      </c>
      <c r="U95" s="45">
        <v>105</v>
      </c>
      <c r="V95" s="45">
        <v>100</v>
      </c>
      <c r="W95" s="45">
        <v>100</v>
      </c>
      <c r="X95" s="45">
        <v>100</v>
      </c>
      <c r="Y95" s="45">
        <v>1</v>
      </c>
      <c r="Z95" s="45">
        <v>1</v>
      </c>
      <c r="AA95" s="45">
        <v>1</v>
      </c>
      <c r="AB95" s="45">
        <v>6830</v>
      </c>
      <c r="AC95" s="45" t="s">
        <v>510</v>
      </c>
      <c r="AD95" s="45" t="s">
        <v>503</v>
      </c>
      <c r="AE95" s="45">
        <v>150</v>
      </c>
      <c r="AF95" s="45">
        <v>250</v>
      </c>
      <c r="AG95" s="45">
        <v>450</v>
      </c>
      <c r="AH95" s="45">
        <v>550</v>
      </c>
      <c r="AI95" s="45">
        <v>350</v>
      </c>
      <c r="AJ95" s="80" t="b">
        <v>0</v>
      </c>
      <c r="AK95" s="80" t="b">
        <v>0</v>
      </c>
      <c r="AL95" s="45" t="s">
        <v>511</v>
      </c>
      <c r="AM95" s="80" t="b">
        <v>0</v>
      </c>
      <c r="AN95" s="80" t="b">
        <v>0</v>
      </c>
      <c r="AO95" s="45">
        <v>475</v>
      </c>
      <c r="AP95" s="45">
        <v>1</v>
      </c>
      <c r="AQ95" s="45">
        <v>7</v>
      </c>
      <c r="AR95" s="45">
        <v>25</v>
      </c>
      <c r="AS95" s="45">
        <v>90</v>
      </c>
      <c r="AT95" s="45">
        <v>1</v>
      </c>
      <c r="AU95" s="80" t="b">
        <v>0</v>
      </c>
      <c r="AV95" s="80" t="b">
        <v>0</v>
      </c>
      <c r="AW95" s="45">
        <v>5</v>
      </c>
      <c r="AX95" s="80" t="b">
        <v>0</v>
      </c>
      <c r="AY95" s="80" t="b">
        <v>1</v>
      </c>
      <c r="AZ95" s="45">
        <v>100</v>
      </c>
      <c r="BA95" s="45">
        <v>10</v>
      </c>
      <c r="BB95" s="45">
        <v>330</v>
      </c>
      <c r="BC95" s="45">
        <v>0</v>
      </c>
      <c r="BD95" s="45">
        <v>0</v>
      </c>
      <c r="BE95" s="45">
        <v>2</v>
      </c>
      <c r="BF95" s="45">
        <v>0</v>
      </c>
      <c r="BG95" s="45">
        <v>2</v>
      </c>
      <c r="BH95" s="45">
        <v>2</v>
      </c>
      <c r="BI95" s="45">
        <v>1</v>
      </c>
      <c r="BJ95" s="45">
        <v>0</v>
      </c>
      <c r="BK95" s="45">
        <v>0</v>
      </c>
      <c r="BL95" s="45">
        <v>2</v>
      </c>
      <c r="BM95" s="45">
        <v>0</v>
      </c>
      <c r="BN95" s="45">
        <v>0</v>
      </c>
      <c r="BO95" s="45">
        <v>0</v>
      </c>
      <c r="BP95" s="45" t="s">
        <v>503</v>
      </c>
      <c r="BQ95" s="45" t="s">
        <v>503</v>
      </c>
      <c r="BR95" s="45" t="s">
        <v>503</v>
      </c>
      <c r="BS95" s="45" t="s">
        <v>503</v>
      </c>
      <c r="BT95" s="45">
        <v>94</v>
      </c>
      <c r="BU95" s="45" t="b">
        <v>0</v>
      </c>
      <c r="BV95" s="45"/>
      <c r="BW95" s="2"/>
    </row>
    <row r="96" spans="1:75" x14ac:dyDescent="0.25">
      <c r="A96" s="45" t="s">
        <v>116</v>
      </c>
      <c r="B96" s="45" t="s">
        <v>655</v>
      </c>
      <c r="C96" s="45" t="s">
        <v>503</v>
      </c>
      <c r="D96" s="45" t="s">
        <v>503</v>
      </c>
      <c r="E96" s="45" t="s">
        <v>503</v>
      </c>
      <c r="F96" s="80" t="b">
        <v>1</v>
      </c>
      <c r="G96" s="45" t="s">
        <v>656</v>
      </c>
      <c r="H96" s="45" t="s">
        <v>655</v>
      </c>
      <c r="I96" s="45">
        <v>50</v>
      </c>
      <c r="J96" s="2"/>
      <c r="K96" s="45" t="s">
        <v>504</v>
      </c>
      <c r="L96" s="45">
        <v>4</v>
      </c>
      <c r="M96" s="45" t="s">
        <v>529</v>
      </c>
      <c r="N96" s="45" t="s">
        <v>506</v>
      </c>
      <c r="O96" s="45" t="s">
        <v>507</v>
      </c>
      <c r="P96" s="45" t="s">
        <v>508</v>
      </c>
      <c r="Q96" s="45" t="s">
        <v>509</v>
      </c>
      <c r="R96" s="80" t="b">
        <v>0</v>
      </c>
      <c r="S96" s="45">
        <v>80</v>
      </c>
      <c r="T96" s="45">
        <v>100</v>
      </c>
      <c r="U96" s="45">
        <v>90</v>
      </c>
      <c r="V96" s="45">
        <v>90</v>
      </c>
      <c r="W96" s="45">
        <v>100</v>
      </c>
      <c r="X96" s="45">
        <v>100</v>
      </c>
      <c r="Y96" s="45">
        <v>1</v>
      </c>
      <c r="Z96" s="45">
        <v>1</v>
      </c>
      <c r="AA96" s="45">
        <v>1</v>
      </c>
      <c r="AB96" s="45">
        <v>1880</v>
      </c>
      <c r="AC96" s="45" t="s">
        <v>510</v>
      </c>
      <c r="AD96" s="45" t="s">
        <v>503</v>
      </c>
      <c r="AE96" s="45">
        <v>125</v>
      </c>
      <c r="AF96" s="45">
        <v>250</v>
      </c>
      <c r="AG96" s="45">
        <v>450</v>
      </c>
      <c r="AH96" s="45">
        <v>550</v>
      </c>
      <c r="AI96" s="45">
        <v>350</v>
      </c>
      <c r="AJ96" s="80" t="b">
        <v>0</v>
      </c>
      <c r="AK96" s="80" t="b">
        <v>0</v>
      </c>
      <c r="AL96" s="45" t="s">
        <v>522</v>
      </c>
      <c r="AM96" s="80" t="b">
        <v>0</v>
      </c>
      <c r="AN96" s="80" t="b">
        <v>0</v>
      </c>
      <c r="AO96" s="45">
        <v>225</v>
      </c>
      <c r="AP96" s="45">
        <v>1</v>
      </c>
      <c r="AQ96" s="45">
        <v>3</v>
      </c>
      <c r="AR96" s="45">
        <v>25</v>
      </c>
      <c r="AS96" s="45">
        <v>90</v>
      </c>
      <c r="AT96" s="45">
        <v>1</v>
      </c>
      <c r="AU96" s="80" t="b">
        <v>0</v>
      </c>
      <c r="AV96" s="80" t="b">
        <v>0</v>
      </c>
      <c r="AW96" s="45">
        <v>1</v>
      </c>
      <c r="AX96" s="80" t="b">
        <v>0</v>
      </c>
      <c r="AY96" s="80" t="b">
        <v>1</v>
      </c>
      <c r="AZ96" s="45">
        <v>100</v>
      </c>
      <c r="BA96" s="45">
        <v>10</v>
      </c>
      <c r="BB96" s="45">
        <v>1070</v>
      </c>
      <c r="BC96" s="45">
        <v>0</v>
      </c>
      <c r="BD96" s="45">
        <v>0</v>
      </c>
      <c r="BE96" s="45">
        <v>1</v>
      </c>
      <c r="BF96" s="45">
        <v>0</v>
      </c>
      <c r="BG96" s="45">
        <v>1</v>
      </c>
      <c r="BH96" s="45">
        <v>1</v>
      </c>
      <c r="BI96" s="45">
        <v>1</v>
      </c>
      <c r="BJ96" s="45">
        <v>0</v>
      </c>
      <c r="BK96" s="45">
        <v>0</v>
      </c>
      <c r="BL96" s="45">
        <v>1</v>
      </c>
      <c r="BM96" s="45">
        <v>0</v>
      </c>
      <c r="BN96" s="45">
        <v>2</v>
      </c>
      <c r="BO96" s="45">
        <v>1</v>
      </c>
      <c r="BP96" s="45" t="s">
        <v>503</v>
      </c>
      <c r="BQ96" s="45" t="s">
        <v>503</v>
      </c>
      <c r="BR96" s="45" t="s">
        <v>503</v>
      </c>
      <c r="BS96" s="45" t="s">
        <v>503</v>
      </c>
      <c r="BT96" s="45">
        <v>95</v>
      </c>
      <c r="BU96" s="45" t="b">
        <v>0</v>
      </c>
      <c r="BV96" s="45"/>
      <c r="BW96" s="2"/>
    </row>
    <row r="97" spans="1:75" x14ac:dyDescent="0.25">
      <c r="A97" s="45" t="s">
        <v>47</v>
      </c>
      <c r="B97" s="45" t="s">
        <v>657</v>
      </c>
      <c r="C97" s="45" t="s">
        <v>503</v>
      </c>
      <c r="D97" s="45" t="s">
        <v>503</v>
      </c>
      <c r="E97" s="45" t="s">
        <v>503</v>
      </c>
      <c r="F97" s="80" t="b">
        <v>1</v>
      </c>
      <c r="G97" s="45" t="s">
        <v>658</v>
      </c>
      <c r="H97" s="45" t="s">
        <v>657</v>
      </c>
      <c r="I97" s="45">
        <v>68</v>
      </c>
      <c r="J97" s="2"/>
      <c r="K97" s="45" t="s">
        <v>504</v>
      </c>
      <c r="L97" s="45">
        <v>5</v>
      </c>
      <c r="M97" s="45" t="s">
        <v>515</v>
      </c>
      <c r="N97" s="45" t="s">
        <v>506</v>
      </c>
      <c r="O97" s="45" t="s">
        <v>507</v>
      </c>
      <c r="P97" s="45" t="s">
        <v>508</v>
      </c>
      <c r="Q97" s="45" t="s">
        <v>509</v>
      </c>
      <c r="R97" s="80" t="b">
        <v>0</v>
      </c>
      <c r="S97" s="45">
        <v>95</v>
      </c>
      <c r="T97" s="45">
        <v>100</v>
      </c>
      <c r="U97" s="45">
        <v>95</v>
      </c>
      <c r="V97" s="45">
        <v>80</v>
      </c>
      <c r="W97" s="45">
        <v>100</v>
      </c>
      <c r="X97" s="45">
        <v>100</v>
      </c>
      <c r="Y97" s="45">
        <v>1</v>
      </c>
      <c r="Z97" s="45">
        <v>1</v>
      </c>
      <c r="AA97" s="45">
        <v>1</v>
      </c>
      <c r="AB97" s="45">
        <v>3810</v>
      </c>
      <c r="AC97" s="45" t="s">
        <v>510</v>
      </c>
      <c r="AD97" s="45" t="s">
        <v>503</v>
      </c>
      <c r="AE97" s="45">
        <v>80</v>
      </c>
      <c r="AF97" s="45">
        <v>140</v>
      </c>
      <c r="AG97" s="45">
        <v>400</v>
      </c>
      <c r="AH97" s="45">
        <v>550</v>
      </c>
      <c r="AI97" s="45">
        <v>270</v>
      </c>
      <c r="AJ97" s="80" t="b">
        <v>0</v>
      </c>
      <c r="AK97" s="80" t="b">
        <v>0</v>
      </c>
      <c r="AL97" s="45" t="s">
        <v>522</v>
      </c>
      <c r="AM97" s="80" t="b">
        <v>0</v>
      </c>
      <c r="AN97" s="80" t="b">
        <v>0</v>
      </c>
      <c r="AO97" s="45">
        <v>350</v>
      </c>
      <c r="AP97" s="45">
        <v>1</v>
      </c>
      <c r="AQ97" s="45">
        <v>5</v>
      </c>
      <c r="AR97" s="45">
        <v>25</v>
      </c>
      <c r="AS97" s="45">
        <v>90</v>
      </c>
      <c r="AT97" s="45">
        <v>1</v>
      </c>
      <c r="AU97" s="80" t="b">
        <v>0</v>
      </c>
      <c r="AV97" s="80" t="b">
        <v>1</v>
      </c>
      <c r="AW97" s="45">
        <v>3</v>
      </c>
      <c r="AX97" s="80" t="b">
        <v>0</v>
      </c>
      <c r="AY97" s="80" t="b">
        <v>1</v>
      </c>
      <c r="AZ97" s="45">
        <v>100</v>
      </c>
      <c r="BA97" s="45">
        <v>50</v>
      </c>
      <c r="BB97" s="45">
        <v>750</v>
      </c>
      <c r="BC97" s="45">
        <v>0</v>
      </c>
      <c r="BD97" s="45">
        <v>0</v>
      </c>
      <c r="BE97" s="45">
        <v>0</v>
      </c>
      <c r="BF97" s="45">
        <v>0</v>
      </c>
      <c r="BG97" s="45">
        <v>0</v>
      </c>
      <c r="BH97" s="45">
        <v>2</v>
      </c>
      <c r="BI97" s="45">
        <v>0</v>
      </c>
      <c r="BJ97" s="45">
        <v>2</v>
      </c>
      <c r="BK97" s="45">
        <v>0</v>
      </c>
      <c r="BL97" s="45">
        <v>0</v>
      </c>
      <c r="BM97" s="45">
        <v>0</v>
      </c>
      <c r="BN97" s="45">
        <v>2</v>
      </c>
      <c r="BO97" s="45">
        <v>0</v>
      </c>
      <c r="BP97" s="45" t="s">
        <v>503</v>
      </c>
      <c r="BQ97" s="45" t="s">
        <v>503</v>
      </c>
      <c r="BR97" s="45" t="s">
        <v>503</v>
      </c>
      <c r="BS97" s="45" t="s">
        <v>503</v>
      </c>
      <c r="BT97" s="45">
        <v>96</v>
      </c>
      <c r="BU97" s="45" t="b">
        <v>0</v>
      </c>
      <c r="BV97" s="45"/>
      <c r="BW97" s="2"/>
    </row>
    <row r="98" spans="1:75" x14ac:dyDescent="0.25">
      <c r="A98" s="45" t="s">
        <v>9</v>
      </c>
      <c r="B98" s="45" t="s">
        <v>659</v>
      </c>
      <c r="C98" s="45" t="s">
        <v>503</v>
      </c>
      <c r="D98" s="45" t="s">
        <v>503</v>
      </c>
      <c r="E98" s="45" t="s">
        <v>503</v>
      </c>
      <c r="F98" s="80" t="b">
        <v>1</v>
      </c>
      <c r="G98" s="45" t="s">
        <v>235</v>
      </c>
      <c r="H98" s="45" t="s">
        <v>659</v>
      </c>
      <c r="I98" s="45">
        <v>33</v>
      </c>
      <c r="J98" s="2"/>
      <c r="K98" s="45" t="s">
        <v>536</v>
      </c>
      <c r="L98" s="45">
        <v>6</v>
      </c>
      <c r="M98" s="45" t="s">
        <v>529</v>
      </c>
      <c r="N98" s="45" t="s">
        <v>506</v>
      </c>
      <c r="O98" s="45" t="s">
        <v>507</v>
      </c>
      <c r="P98" s="45" t="s">
        <v>508</v>
      </c>
      <c r="Q98" s="45" t="s">
        <v>509</v>
      </c>
      <c r="R98" s="80" t="b">
        <v>0</v>
      </c>
      <c r="S98" s="45">
        <v>100</v>
      </c>
      <c r="T98" s="45">
        <v>100</v>
      </c>
      <c r="U98" s="45">
        <v>90</v>
      </c>
      <c r="V98" s="45">
        <v>90</v>
      </c>
      <c r="W98" s="45">
        <v>100</v>
      </c>
      <c r="X98" s="45">
        <v>100</v>
      </c>
      <c r="Y98" s="45">
        <v>1</v>
      </c>
      <c r="Z98" s="45">
        <v>1</v>
      </c>
      <c r="AA98" s="45">
        <v>1</v>
      </c>
      <c r="AB98" s="45">
        <v>6200</v>
      </c>
      <c r="AC98" s="45" t="s">
        <v>510</v>
      </c>
      <c r="AD98" s="45" t="s">
        <v>503</v>
      </c>
      <c r="AE98" s="45">
        <v>50</v>
      </c>
      <c r="AF98" s="45">
        <v>100</v>
      </c>
      <c r="AG98" s="45">
        <v>500</v>
      </c>
      <c r="AH98" s="45">
        <v>700</v>
      </c>
      <c r="AI98" s="45">
        <v>275</v>
      </c>
      <c r="AJ98" s="80" t="b">
        <v>0</v>
      </c>
      <c r="AK98" s="80" t="b">
        <v>0</v>
      </c>
      <c r="AL98" s="45" t="s">
        <v>511</v>
      </c>
      <c r="AM98" s="80" t="b">
        <v>0</v>
      </c>
      <c r="AN98" s="80" t="b">
        <v>0</v>
      </c>
      <c r="AO98" s="45">
        <v>350</v>
      </c>
      <c r="AP98" s="45">
        <v>1</v>
      </c>
      <c r="AQ98" s="45">
        <v>5</v>
      </c>
      <c r="AR98" s="45">
        <v>25</v>
      </c>
      <c r="AS98" s="45">
        <v>90</v>
      </c>
      <c r="AT98" s="45">
        <v>1</v>
      </c>
      <c r="AU98" s="80" t="b">
        <v>0</v>
      </c>
      <c r="AV98" s="80" t="b">
        <v>0</v>
      </c>
      <c r="AW98" s="45">
        <v>3</v>
      </c>
      <c r="AX98" s="80" t="b">
        <v>0</v>
      </c>
      <c r="AY98" s="80" t="b">
        <v>1</v>
      </c>
      <c r="AZ98" s="45">
        <v>100</v>
      </c>
      <c r="BA98" s="45">
        <v>50</v>
      </c>
      <c r="BB98" s="45">
        <v>430</v>
      </c>
      <c r="BC98" s="45">
        <v>0</v>
      </c>
      <c r="BD98" s="45">
        <v>0</v>
      </c>
      <c r="BE98" s="45">
        <v>2</v>
      </c>
      <c r="BF98" s="45">
        <v>0</v>
      </c>
      <c r="BG98" s="45">
        <v>2</v>
      </c>
      <c r="BH98" s="45">
        <v>0</v>
      </c>
      <c r="BI98" s="45">
        <v>2</v>
      </c>
      <c r="BJ98" s="45">
        <v>0</v>
      </c>
      <c r="BK98" s="45">
        <v>0</v>
      </c>
      <c r="BL98" s="45">
        <v>0</v>
      </c>
      <c r="BM98" s="45">
        <v>0</v>
      </c>
      <c r="BN98" s="45">
        <v>3</v>
      </c>
      <c r="BO98" s="45">
        <v>0</v>
      </c>
      <c r="BP98" s="45" t="s">
        <v>503</v>
      </c>
      <c r="BQ98" s="45" t="s">
        <v>503</v>
      </c>
      <c r="BR98" s="45" t="s">
        <v>503</v>
      </c>
      <c r="BS98" s="45" t="s">
        <v>503</v>
      </c>
      <c r="BT98" s="45">
        <v>97</v>
      </c>
      <c r="BU98" s="45" t="b">
        <v>0</v>
      </c>
      <c r="BV98" s="45"/>
      <c r="BW98" s="2"/>
    </row>
    <row r="99" spans="1:75" x14ac:dyDescent="0.25">
      <c r="A99" s="45" t="s">
        <v>15</v>
      </c>
      <c r="B99" s="45" t="s">
        <v>237</v>
      </c>
      <c r="C99" s="45" t="s">
        <v>503</v>
      </c>
      <c r="D99" s="45" t="s">
        <v>503</v>
      </c>
      <c r="E99" s="45" t="s">
        <v>503</v>
      </c>
      <c r="F99" s="80" t="b">
        <v>1</v>
      </c>
      <c r="G99" s="45" t="s">
        <v>343</v>
      </c>
      <c r="H99" s="45" t="s">
        <v>237</v>
      </c>
      <c r="I99" s="45">
        <v>33</v>
      </c>
      <c r="J99" s="45" t="s">
        <v>517</v>
      </c>
      <c r="K99" s="45" t="s">
        <v>536</v>
      </c>
      <c r="L99" s="45">
        <v>7</v>
      </c>
      <c r="M99" s="45" t="s">
        <v>542</v>
      </c>
      <c r="N99" s="45" t="s">
        <v>506</v>
      </c>
      <c r="O99" s="45" t="s">
        <v>507</v>
      </c>
      <c r="P99" s="45" t="s">
        <v>508</v>
      </c>
      <c r="Q99" s="45" t="s">
        <v>509</v>
      </c>
      <c r="R99" s="80" t="b">
        <v>0</v>
      </c>
      <c r="S99" s="45">
        <v>100</v>
      </c>
      <c r="T99" s="45">
        <v>100</v>
      </c>
      <c r="U99" s="45">
        <v>100</v>
      </c>
      <c r="V99" s="45">
        <v>100</v>
      </c>
      <c r="W99" s="45">
        <v>100</v>
      </c>
      <c r="X99" s="45">
        <v>100</v>
      </c>
      <c r="Y99" s="45">
        <v>1</v>
      </c>
      <c r="Z99" s="45">
        <v>1</v>
      </c>
      <c r="AA99" s="45">
        <v>1</v>
      </c>
      <c r="AB99" s="45">
        <v>6610</v>
      </c>
      <c r="AC99" s="45" t="s">
        <v>510</v>
      </c>
      <c r="AD99" s="45" t="s">
        <v>503</v>
      </c>
      <c r="AE99" s="45">
        <v>50</v>
      </c>
      <c r="AF99" s="45">
        <v>100</v>
      </c>
      <c r="AG99" s="45">
        <v>500</v>
      </c>
      <c r="AH99" s="45">
        <v>700</v>
      </c>
      <c r="AI99" s="45">
        <v>275</v>
      </c>
      <c r="AJ99" s="80" t="b">
        <v>0</v>
      </c>
      <c r="AK99" s="80" t="b">
        <v>0</v>
      </c>
      <c r="AL99" s="45" t="s">
        <v>511</v>
      </c>
      <c r="AM99" s="80" t="b">
        <v>0</v>
      </c>
      <c r="AN99" s="80" t="b">
        <v>0</v>
      </c>
      <c r="AO99" s="45">
        <v>350</v>
      </c>
      <c r="AP99" s="45">
        <v>1</v>
      </c>
      <c r="AQ99" s="45">
        <v>5</v>
      </c>
      <c r="AR99" s="45">
        <v>25</v>
      </c>
      <c r="AS99" s="45">
        <v>90</v>
      </c>
      <c r="AT99" s="45">
        <v>1</v>
      </c>
      <c r="AU99" s="80" t="b">
        <v>0</v>
      </c>
      <c r="AV99" s="80" t="b">
        <v>0</v>
      </c>
      <c r="AW99" s="45">
        <v>3</v>
      </c>
      <c r="AX99" s="80" t="b">
        <v>0</v>
      </c>
      <c r="AY99" s="80" t="b">
        <v>1</v>
      </c>
      <c r="AZ99" s="45">
        <v>100</v>
      </c>
      <c r="BA99" s="45">
        <v>50</v>
      </c>
      <c r="BB99" s="45">
        <v>390</v>
      </c>
      <c r="BC99" s="45">
        <v>0</v>
      </c>
      <c r="BD99" s="45">
        <v>0</v>
      </c>
      <c r="BE99" s="45">
        <v>0</v>
      </c>
      <c r="BF99" s="45">
        <v>2</v>
      </c>
      <c r="BG99" s="45">
        <v>2</v>
      </c>
      <c r="BH99" s="45">
        <v>0</v>
      </c>
      <c r="BI99" s="45">
        <v>2</v>
      </c>
      <c r="BJ99" s="45">
        <v>0</v>
      </c>
      <c r="BK99" s="45">
        <v>0</v>
      </c>
      <c r="BL99" s="45">
        <v>0</v>
      </c>
      <c r="BM99" s="45">
        <v>0</v>
      </c>
      <c r="BN99" s="45">
        <v>3</v>
      </c>
      <c r="BO99" s="45">
        <v>0</v>
      </c>
      <c r="BP99" s="45" t="s">
        <v>503</v>
      </c>
      <c r="BQ99" s="45" t="s">
        <v>503</v>
      </c>
      <c r="BR99" s="45" t="s">
        <v>503</v>
      </c>
      <c r="BS99" s="45" t="s">
        <v>503</v>
      </c>
      <c r="BT99" s="45">
        <v>98</v>
      </c>
      <c r="BU99" s="45" t="b">
        <v>1</v>
      </c>
      <c r="BV99" s="45"/>
      <c r="BW99" s="45" t="s">
        <v>517</v>
      </c>
    </row>
    <row r="100" spans="1:75" x14ac:dyDescent="0.25">
      <c r="A100" s="45" t="s">
        <v>106</v>
      </c>
      <c r="B100" s="45" t="s">
        <v>660</v>
      </c>
      <c r="C100" s="45" t="s">
        <v>503</v>
      </c>
      <c r="D100" s="45" t="s">
        <v>503</v>
      </c>
      <c r="E100" s="45" t="s">
        <v>503</v>
      </c>
      <c r="F100" s="80" t="b">
        <v>1</v>
      </c>
      <c r="G100" s="45" t="s">
        <v>661</v>
      </c>
      <c r="H100" s="45" t="s">
        <v>660</v>
      </c>
      <c r="I100" s="45">
        <v>42</v>
      </c>
      <c r="J100" s="2"/>
      <c r="K100" s="45" t="s">
        <v>504</v>
      </c>
      <c r="L100" s="45">
        <v>4</v>
      </c>
      <c r="M100" s="45" t="s">
        <v>514</v>
      </c>
      <c r="N100" s="45" t="s">
        <v>506</v>
      </c>
      <c r="O100" s="45" t="s">
        <v>520</v>
      </c>
      <c r="P100" s="45" t="s">
        <v>508</v>
      </c>
      <c r="Q100" s="45" t="s">
        <v>509</v>
      </c>
      <c r="R100" s="80" t="b">
        <v>0</v>
      </c>
      <c r="S100" s="45">
        <v>85</v>
      </c>
      <c r="T100" s="45">
        <v>100</v>
      </c>
      <c r="U100" s="45">
        <v>95</v>
      </c>
      <c r="V100" s="45">
        <v>95</v>
      </c>
      <c r="W100" s="45">
        <v>100</v>
      </c>
      <c r="X100" s="45">
        <v>100</v>
      </c>
      <c r="Y100" s="45">
        <v>1</v>
      </c>
      <c r="Z100" s="45">
        <v>1</v>
      </c>
      <c r="AA100" s="45">
        <v>1</v>
      </c>
      <c r="AB100" s="45">
        <v>3520</v>
      </c>
      <c r="AC100" s="45" t="s">
        <v>510</v>
      </c>
      <c r="AD100" s="45" t="s">
        <v>503</v>
      </c>
      <c r="AE100" s="45">
        <v>87</v>
      </c>
      <c r="AF100" s="45">
        <v>87</v>
      </c>
      <c r="AG100" s="45">
        <v>600</v>
      </c>
      <c r="AH100" s="45">
        <v>800</v>
      </c>
      <c r="AI100" s="45">
        <v>343</v>
      </c>
      <c r="AJ100" s="80" t="b">
        <v>0</v>
      </c>
      <c r="AK100" s="80" t="b">
        <v>0</v>
      </c>
      <c r="AL100" s="45" t="s">
        <v>511</v>
      </c>
      <c r="AM100" s="80" t="b">
        <v>0</v>
      </c>
      <c r="AN100" s="80" t="b">
        <v>0</v>
      </c>
      <c r="AO100" s="45">
        <v>350</v>
      </c>
      <c r="AP100" s="45">
        <v>1</v>
      </c>
      <c r="AQ100" s="45">
        <v>5</v>
      </c>
      <c r="AR100" s="45">
        <v>25</v>
      </c>
      <c r="AS100" s="45">
        <v>90</v>
      </c>
      <c r="AT100" s="45">
        <v>1</v>
      </c>
      <c r="AU100" s="80" t="b">
        <v>0</v>
      </c>
      <c r="AV100" s="80" t="b">
        <v>0</v>
      </c>
      <c r="AW100" s="45">
        <v>3</v>
      </c>
      <c r="AX100" s="80" t="b">
        <v>0</v>
      </c>
      <c r="AY100" s="80" t="b">
        <v>1</v>
      </c>
      <c r="AZ100" s="45">
        <v>100</v>
      </c>
      <c r="BA100" s="45">
        <v>50</v>
      </c>
      <c r="BB100" s="45">
        <v>790</v>
      </c>
      <c r="BC100" s="45">
        <v>2</v>
      </c>
      <c r="BD100" s="45">
        <v>0</v>
      </c>
      <c r="BE100" s="45">
        <v>0</v>
      </c>
      <c r="BF100" s="45">
        <v>0</v>
      </c>
      <c r="BG100" s="45">
        <v>0</v>
      </c>
      <c r="BH100" s="45">
        <v>0</v>
      </c>
      <c r="BI100" s="45">
        <v>1</v>
      </c>
      <c r="BJ100" s="45">
        <v>0</v>
      </c>
      <c r="BK100" s="45">
        <v>0</v>
      </c>
      <c r="BL100" s="45">
        <v>0</v>
      </c>
      <c r="BM100" s="45">
        <v>0</v>
      </c>
      <c r="BN100" s="45">
        <v>0</v>
      </c>
      <c r="BO100" s="45">
        <v>0</v>
      </c>
      <c r="BP100" s="45" t="s">
        <v>503</v>
      </c>
      <c r="BQ100" s="45" t="s">
        <v>503</v>
      </c>
      <c r="BR100" s="45" t="s">
        <v>503</v>
      </c>
      <c r="BS100" s="45" t="s">
        <v>503</v>
      </c>
      <c r="BT100" s="45">
        <v>99</v>
      </c>
      <c r="BU100" s="45" t="b">
        <v>0</v>
      </c>
      <c r="BV100" s="45"/>
      <c r="BW100" s="2"/>
    </row>
    <row r="101" spans="1:75" x14ac:dyDescent="0.25">
      <c r="A101" s="45" t="s">
        <v>41</v>
      </c>
      <c r="B101" s="45" t="s">
        <v>662</v>
      </c>
      <c r="C101" s="45" t="s">
        <v>503</v>
      </c>
      <c r="D101" s="45" t="s">
        <v>503</v>
      </c>
      <c r="E101" s="45" t="s">
        <v>503</v>
      </c>
      <c r="F101" s="80" t="b">
        <v>1</v>
      </c>
      <c r="G101" s="45" t="s">
        <v>240</v>
      </c>
      <c r="H101" s="45" t="s">
        <v>662</v>
      </c>
      <c r="I101" s="45">
        <v>60</v>
      </c>
      <c r="J101" s="2"/>
      <c r="K101" s="45" t="s">
        <v>504</v>
      </c>
      <c r="L101" s="45">
        <v>5</v>
      </c>
      <c r="M101" s="45" t="s">
        <v>542</v>
      </c>
      <c r="N101" s="45" t="s">
        <v>506</v>
      </c>
      <c r="O101" s="45" t="s">
        <v>520</v>
      </c>
      <c r="P101" s="45" t="s">
        <v>508</v>
      </c>
      <c r="Q101" s="45" t="s">
        <v>509</v>
      </c>
      <c r="R101" s="80" t="b">
        <v>0</v>
      </c>
      <c r="S101" s="45">
        <v>90</v>
      </c>
      <c r="T101" s="45">
        <v>100</v>
      </c>
      <c r="U101" s="45">
        <v>100</v>
      </c>
      <c r="V101" s="45">
        <v>80</v>
      </c>
      <c r="W101" s="45">
        <v>100</v>
      </c>
      <c r="X101" s="45">
        <v>100</v>
      </c>
      <c r="Y101" s="45">
        <v>1</v>
      </c>
      <c r="Z101" s="45">
        <v>1</v>
      </c>
      <c r="AA101" s="45">
        <v>1</v>
      </c>
      <c r="AB101" s="45">
        <v>3880</v>
      </c>
      <c r="AC101" s="45" t="s">
        <v>510</v>
      </c>
      <c r="AD101" s="45" t="s">
        <v>503</v>
      </c>
      <c r="AE101" s="45">
        <v>110</v>
      </c>
      <c r="AF101" s="45">
        <v>210</v>
      </c>
      <c r="AG101" s="45">
        <v>700</v>
      </c>
      <c r="AH101" s="45">
        <v>1150</v>
      </c>
      <c r="AI101" s="45">
        <v>455</v>
      </c>
      <c r="AJ101" s="80" t="b">
        <v>0</v>
      </c>
      <c r="AK101" s="80" t="b">
        <v>0</v>
      </c>
      <c r="AL101" s="45" t="s">
        <v>522</v>
      </c>
      <c r="AM101" s="80" t="b">
        <v>0</v>
      </c>
      <c r="AN101" s="80" t="b">
        <v>0</v>
      </c>
      <c r="AO101" s="45">
        <v>350</v>
      </c>
      <c r="AP101" s="45">
        <v>1</v>
      </c>
      <c r="AQ101" s="45">
        <v>5</v>
      </c>
      <c r="AR101" s="45">
        <v>25</v>
      </c>
      <c r="AS101" s="45">
        <v>90</v>
      </c>
      <c r="AT101" s="45">
        <v>1</v>
      </c>
      <c r="AU101" s="80" t="b">
        <v>0</v>
      </c>
      <c r="AV101" s="80" t="b">
        <v>0</v>
      </c>
      <c r="AW101" s="45">
        <v>3</v>
      </c>
      <c r="AX101" s="80" t="b">
        <v>1</v>
      </c>
      <c r="AY101" s="80" t="b">
        <v>1</v>
      </c>
      <c r="AZ101" s="45">
        <v>100</v>
      </c>
      <c r="BA101" s="45">
        <v>50</v>
      </c>
      <c r="BB101" s="45">
        <v>740</v>
      </c>
      <c r="BC101" s="45">
        <v>0</v>
      </c>
      <c r="BD101" s="45">
        <v>0</v>
      </c>
      <c r="BE101" s="45">
        <v>0</v>
      </c>
      <c r="BF101" s="45">
        <v>2</v>
      </c>
      <c r="BG101" s="45">
        <v>0</v>
      </c>
      <c r="BH101" s="45">
        <v>0</v>
      </c>
      <c r="BI101" s="45">
        <v>0</v>
      </c>
      <c r="BJ101" s="45">
        <v>0</v>
      </c>
      <c r="BK101" s="45">
        <v>0</v>
      </c>
      <c r="BL101" s="45">
        <v>0</v>
      </c>
      <c r="BM101" s="45">
        <v>0</v>
      </c>
      <c r="BN101" s="45">
        <v>0</v>
      </c>
      <c r="BO101" s="45">
        <v>0</v>
      </c>
      <c r="BP101" s="45" t="s">
        <v>503</v>
      </c>
      <c r="BQ101" s="45" t="s">
        <v>503</v>
      </c>
      <c r="BR101" s="45" t="s">
        <v>503</v>
      </c>
      <c r="BS101" s="45" t="s">
        <v>503</v>
      </c>
      <c r="BT101" s="45">
        <v>100</v>
      </c>
      <c r="BU101" s="45" t="b">
        <v>0</v>
      </c>
      <c r="BV101" s="45"/>
      <c r="BW101" s="2"/>
    </row>
    <row r="102" spans="1:75" x14ac:dyDescent="0.25">
      <c r="A102" s="45" t="s">
        <v>86</v>
      </c>
      <c r="B102" s="45" t="s">
        <v>663</v>
      </c>
      <c r="C102" s="45" t="s">
        <v>503</v>
      </c>
      <c r="D102" s="45" t="s">
        <v>503</v>
      </c>
      <c r="E102" s="45" t="s">
        <v>503</v>
      </c>
      <c r="F102" s="80" t="b">
        <v>1</v>
      </c>
      <c r="G102" s="45" t="s">
        <v>267</v>
      </c>
      <c r="H102" s="45" t="s">
        <v>663</v>
      </c>
      <c r="I102" s="45">
        <v>22</v>
      </c>
      <c r="J102" s="2"/>
      <c r="K102" s="45" t="s">
        <v>519</v>
      </c>
      <c r="L102" s="45">
        <v>1</v>
      </c>
      <c r="M102" s="45" t="s">
        <v>505</v>
      </c>
      <c r="N102" s="45" t="s">
        <v>506</v>
      </c>
      <c r="O102" s="45" t="s">
        <v>507</v>
      </c>
      <c r="P102" s="45" t="s">
        <v>508</v>
      </c>
      <c r="Q102" s="45" t="s">
        <v>509</v>
      </c>
      <c r="R102" s="80" t="b">
        <v>0</v>
      </c>
      <c r="S102" s="45">
        <v>65</v>
      </c>
      <c r="T102" s="45">
        <v>100</v>
      </c>
      <c r="U102" s="45">
        <v>80</v>
      </c>
      <c r="V102" s="45">
        <v>50</v>
      </c>
      <c r="W102" s="45">
        <v>100</v>
      </c>
      <c r="X102" s="45">
        <v>100</v>
      </c>
      <c r="Y102" s="45">
        <v>1</v>
      </c>
      <c r="Z102" s="45">
        <v>1</v>
      </c>
      <c r="AA102" s="45">
        <v>1</v>
      </c>
      <c r="AB102" s="45">
        <v>1360</v>
      </c>
      <c r="AC102" s="45" t="s">
        <v>521</v>
      </c>
      <c r="AD102" s="45" t="s">
        <v>503</v>
      </c>
      <c r="AE102" s="45">
        <v>30</v>
      </c>
      <c r="AF102" s="45">
        <v>60</v>
      </c>
      <c r="AG102" s="45">
        <v>300</v>
      </c>
      <c r="AH102" s="45">
        <v>550</v>
      </c>
      <c r="AI102" s="45">
        <v>240</v>
      </c>
      <c r="AJ102" s="80" t="b">
        <v>0</v>
      </c>
      <c r="AK102" s="80" t="b">
        <v>0</v>
      </c>
      <c r="AL102" s="45" t="s">
        <v>522</v>
      </c>
      <c r="AM102" s="80" t="b">
        <v>0</v>
      </c>
      <c r="AN102" s="80" t="b">
        <v>0</v>
      </c>
      <c r="AO102" s="45">
        <v>150</v>
      </c>
      <c r="AP102" s="45">
        <v>1</v>
      </c>
      <c r="AQ102" s="45">
        <v>2</v>
      </c>
      <c r="AR102" s="45">
        <v>25</v>
      </c>
      <c r="AS102" s="45">
        <v>90</v>
      </c>
      <c r="AT102" s="45">
        <v>1</v>
      </c>
      <c r="AU102" s="80" t="b">
        <v>1</v>
      </c>
      <c r="AV102" s="80" t="b">
        <v>0</v>
      </c>
      <c r="AW102" s="45">
        <v>0</v>
      </c>
      <c r="AX102" s="80" t="b">
        <v>0</v>
      </c>
      <c r="AY102" s="80" t="b">
        <v>1</v>
      </c>
      <c r="AZ102" s="45">
        <v>100</v>
      </c>
      <c r="BA102" s="45">
        <v>50</v>
      </c>
      <c r="BB102" s="45">
        <v>1220</v>
      </c>
      <c r="BC102" s="45">
        <v>0</v>
      </c>
      <c r="BD102" s="45">
        <v>0</v>
      </c>
      <c r="BE102" s="45">
        <v>0</v>
      </c>
      <c r="BF102" s="45">
        <v>0</v>
      </c>
      <c r="BG102" s="45">
        <v>1</v>
      </c>
      <c r="BH102" s="45">
        <v>0</v>
      </c>
      <c r="BI102" s="45">
        <v>0</v>
      </c>
      <c r="BJ102" s="45">
        <v>1</v>
      </c>
      <c r="BK102" s="45">
        <v>0</v>
      </c>
      <c r="BL102" s="45">
        <v>0</v>
      </c>
      <c r="BM102" s="45">
        <v>0</v>
      </c>
      <c r="BN102" s="45">
        <v>1</v>
      </c>
      <c r="BO102" s="45">
        <v>0</v>
      </c>
      <c r="BP102" s="45" t="s">
        <v>503</v>
      </c>
      <c r="BQ102" s="45" t="s">
        <v>503</v>
      </c>
      <c r="BR102" s="45" t="s">
        <v>503</v>
      </c>
      <c r="BS102" s="45" t="s">
        <v>503</v>
      </c>
      <c r="BT102" s="45">
        <v>101</v>
      </c>
      <c r="BU102" s="45" t="b">
        <v>0</v>
      </c>
      <c r="BV102" s="45"/>
      <c r="BW102" s="2"/>
    </row>
    <row r="103" spans="1:75" x14ac:dyDescent="0.25">
      <c r="A103" s="45" t="s">
        <v>51</v>
      </c>
      <c r="B103" s="45" t="s">
        <v>664</v>
      </c>
      <c r="C103" s="45" t="s">
        <v>503</v>
      </c>
      <c r="D103" s="45" t="s">
        <v>503</v>
      </c>
      <c r="E103" s="45" t="s">
        <v>503</v>
      </c>
      <c r="F103" s="80" t="b">
        <v>1</v>
      </c>
      <c r="G103" s="45" t="s">
        <v>313</v>
      </c>
      <c r="H103" s="45" t="s">
        <v>664</v>
      </c>
      <c r="I103" s="45">
        <v>98</v>
      </c>
      <c r="J103" s="2"/>
      <c r="K103" s="45" t="s">
        <v>569</v>
      </c>
      <c r="L103" s="45">
        <v>9</v>
      </c>
      <c r="M103" s="45" t="s">
        <v>570</v>
      </c>
      <c r="N103" s="45" t="s">
        <v>515</v>
      </c>
      <c r="O103" s="45" t="s">
        <v>601</v>
      </c>
      <c r="P103" s="45" t="s">
        <v>508</v>
      </c>
      <c r="Q103" s="45" t="s">
        <v>509</v>
      </c>
      <c r="R103" s="80" t="b">
        <v>0</v>
      </c>
      <c r="S103" s="45">
        <v>100</v>
      </c>
      <c r="T103" s="45">
        <v>100</v>
      </c>
      <c r="U103" s="45">
        <v>125</v>
      </c>
      <c r="V103" s="45">
        <v>125</v>
      </c>
      <c r="W103" s="45">
        <v>100</v>
      </c>
      <c r="X103" s="45">
        <v>100</v>
      </c>
      <c r="Y103" s="45">
        <v>1</v>
      </c>
      <c r="Z103" s="45">
        <v>1</v>
      </c>
      <c r="AA103" s="45">
        <v>1</v>
      </c>
      <c r="AB103" s="45">
        <v>8200</v>
      </c>
      <c r="AC103" s="45" t="s">
        <v>510</v>
      </c>
      <c r="AD103" s="45" t="s">
        <v>503</v>
      </c>
      <c r="AE103" s="45">
        <v>100</v>
      </c>
      <c r="AF103" s="45">
        <v>150</v>
      </c>
      <c r="AG103" s="45">
        <v>600</v>
      </c>
      <c r="AH103" s="45">
        <v>800</v>
      </c>
      <c r="AI103" s="45">
        <v>375</v>
      </c>
      <c r="AJ103" s="80" t="b">
        <v>0</v>
      </c>
      <c r="AK103" s="80" t="b">
        <v>0</v>
      </c>
      <c r="AL103" s="45" t="s">
        <v>516</v>
      </c>
      <c r="AM103" s="80" t="b">
        <v>0</v>
      </c>
      <c r="AN103" s="80" t="b">
        <v>0</v>
      </c>
      <c r="AO103" s="45">
        <v>600</v>
      </c>
      <c r="AP103" s="45">
        <v>1</v>
      </c>
      <c r="AQ103" s="45">
        <v>9</v>
      </c>
      <c r="AR103" s="45">
        <v>25</v>
      </c>
      <c r="AS103" s="45">
        <v>90</v>
      </c>
      <c r="AT103" s="45">
        <v>1</v>
      </c>
      <c r="AU103" s="80" t="b">
        <v>0</v>
      </c>
      <c r="AV103" s="80" t="b">
        <v>1</v>
      </c>
      <c r="AW103" s="45">
        <v>5</v>
      </c>
      <c r="AX103" s="80" t="b">
        <v>0</v>
      </c>
      <c r="AY103" s="80" t="b">
        <v>1</v>
      </c>
      <c r="AZ103" s="45">
        <v>300</v>
      </c>
      <c r="BA103" s="45">
        <v>50</v>
      </c>
      <c r="BB103" s="45">
        <v>150</v>
      </c>
      <c r="BC103" s="45">
        <v>0</v>
      </c>
      <c r="BD103" s="45">
        <v>0</v>
      </c>
      <c r="BE103" s="45">
        <v>0</v>
      </c>
      <c r="BF103" s="45">
        <v>0</v>
      </c>
      <c r="BG103" s="45">
        <v>1</v>
      </c>
      <c r="BH103" s="45">
        <v>0</v>
      </c>
      <c r="BI103" s="45">
        <v>0</v>
      </c>
      <c r="BJ103" s="45">
        <v>4</v>
      </c>
      <c r="BK103" s="45">
        <v>3</v>
      </c>
      <c r="BL103" s="45">
        <v>0</v>
      </c>
      <c r="BM103" s="45">
        <v>0</v>
      </c>
      <c r="BN103" s="45">
        <v>0</v>
      </c>
      <c r="BO103" s="45">
        <v>0</v>
      </c>
      <c r="BP103" s="45" t="s">
        <v>539</v>
      </c>
      <c r="BQ103" s="45" t="s">
        <v>503</v>
      </c>
      <c r="BR103" s="45" t="s">
        <v>503</v>
      </c>
      <c r="BS103" s="45" t="s">
        <v>503</v>
      </c>
      <c r="BT103" s="45">
        <v>102</v>
      </c>
      <c r="BU103" s="45" t="b">
        <v>0</v>
      </c>
      <c r="BV103" s="45"/>
      <c r="BW103" s="2"/>
    </row>
    <row r="104" spans="1:75" x14ac:dyDescent="0.25">
      <c r="A104" s="45" t="s">
        <v>130</v>
      </c>
      <c r="B104" s="45" t="s">
        <v>665</v>
      </c>
      <c r="C104" s="45" t="s">
        <v>503</v>
      </c>
      <c r="D104" s="45" t="s">
        <v>503</v>
      </c>
      <c r="E104" s="45" t="s">
        <v>503</v>
      </c>
      <c r="F104" s="80" t="b">
        <v>1</v>
      </c>
      <c r="G104" s="45" t="s">
        <v>666</v>
      </c>
      <c r="H104" s="45" t="s">
        <v>665</v>
      </c>
      <c r="I104" s="45">
        <v>77</v>
      </c>
      <c r="J104" s="2"/>
      <c r="K104" s="45" t="s">
        <v>504</v>
      </c>
      <c r="L104" s="45">
        <v>8</v>
      </c>
      <c r="M104" s="45" t="s">
        <v>529</v>
      </c>
      <c r="N104" s="45" t="s">
        <v>506</v>
      </c>
      <c r="O104" s="45" t="s">
        <v>507</v>
      </c>
      <c r="P104" s="45" t="s">
        <v>508</v>
      </c>
      <c r="Q104" s="45" t="s">
        <v>509</v>
      </c>
      <c r="R104" s="80" t="b">
        <v>0</v>
      </c>
      <c r="S104" s="45">
        <v>90</v>
      </c>
      <c r="T104" s="45">
        <v>100</v>
      </c>
      <c r="U104" s="45">
        <v>115</v>
      </c>
      <c r="V104" s="45">
        <v>90</v>
      </c>
      <c r="W104" s="45">
        <v>100</v>
      </c>
      <c r="X104" s="45">
        <v>100</v>
      </c>
      <c r="Y104" s="45">
        <v>1</v>
      </c>
      <c r="Z104" s="45">
        <v>1</v>
      </c>
      <c r="AA104" s="45">
        <v>1</v>
      </c>
      <c r="AB104" s="45">
        <v>2200</v>
      </c>
      <c r="AC104" s="45" t="s">
        <v>510</v>
      </c>
      <c r="AD104" s="45" t="s">
        <v>503</v>
      </c>
      <c r="AE104" s="45">
        <v>50</v>
      </c>
      <c r="AF104" s="45">
        <v>195</v>
      </c>
      <c r="AG104" s="45">
        <v>500</v>
      </c>
      <c r="AH104" s="45">
        <v>700</v>
      </c>
      <c r="AI104" s="45">
        <v>275</v>
      </c>
      <c r="AJ104" s="80" t="b">
        <v>0</v>
      </c>
      <c r="AK104" s="80" t="b">
        <v>0</v>
      </c>
      <c r="AL104" s="45" t="s">
        <v>522</v>
      </c>
      <c r="AM104" s="80" t="b">
        <v>0</v>
      </c>
      <c r="AN104" s="80" t="b">
        <v>0</v>
      </c>
      <c r="AO104" s="45">
        <v>225</v>
      </c>
      <c r="AP104" s="45">
        <v>1</v>
      </c>
      <c r="AQ104" s="45">
        <v>3</v>
      </c>
      <c r="AR104" s="45">
        <v>25</v>
      </c>
      <c r="AS104" s="45">
        <v>90</v>
      </c>
      <c r="AT104" s="45">
        <v>1</v>
      </c>
      <c r="AU104" s="80" t="b">
        <v>0</v>
      </c>
      <c r="AV104" s="80" t="b">
        <v>0</v>
      </c>
      <c r="AW104" s="45">
        <v>5</v>
      </c>
      <c r="AX104" s="80" t="b">
        <v>0</v>
      </c>
      <c r="AY104" s="80" t="b">
        <v>1</v>
      </c>
      <c r="AZ104" s="45">
        <v>100</v>
      </c>
      <c r="BA104" s="45">
        <v>50</v>
      </c>
      <c r="BB104" s="45">
        <v>990</v>
      </c>
      <c r="BC104" s="45">
        <v>0</v>
      </c>
      <c r="BD104" s="45">
        <v>0</v>
      </c>
      <c r="BE104" s="45">
        <v>2</v>
      </c>
      <c r="BF104" s="45">
        <v>0</v>
      </c>
      <c r="BG104" s="45">
        <v>3</v>
      </c>
      <c r="BH104" s="45">
        <v>3</v>
      </c>
      <c r="BI104" s="45">
        <v>2</v>
      </c>
      <c r="BJ104" s="45">
        <v>0</v>
      </c>
      <c r="BK104" s="45">
        <v>0</v>
      </c>
      <c r="BL104" s="45">
        <v>0</v>
      </c>
      <c r="BM104" s="45">
        <v>0</v>
      </c>
      <c r="BN104" s="45">
        <v>2</v>
      </c>
      <c r="BO104" s="45">
        <v>0</v>
      </c>
      <c r="BP104" s="45" t="s">
        <v>503</v>
      </c>
      <c r="BQ104" s="45" t="s">
        <v>503</v>
      </c>
      <c r="BR104" s="45" t="s">
        <v>503</v>
      </c>
      <c r="BS104" s="45" t="s">
        <v>503</v>
      </c>
      <c r="BT104" s="45">
        <v>103</v>
      </c>
      <c r="BU104" s="45" t="b">
        <v>0</v>
      </c>
      <c r="BV104" s="45"/>
      <c r="BW104" s="2"/>
    </row>
    <row r="105" spans="1:75" x14ac:dyDescent="0.25">
      <c r="A105" s="45" t="s">
        <v>37</v>
      </c>
      <c r="B105" s="45" t="s">
        <v>667</v>
      </c>
      <c r="C105" s="45" t="s">
        <v>503</v>
      </c>
      <c r="D105" s="45" t="s">
        <v>503</v>
      </c>
      <c r="E105" s="45" t="s">
        <v>503</v>
      </c>
      <c r="F105" s="80" t="b">
        <v>1</v>
      </c>
      <c r="G105" s="45" t="s">
        <v>216</v>
      </c>
      <c r="H105" s="45" t="s">
        <v>667</v>
      </c>
      <c r="I105" s="45">
        <v>57</v>
      </c>
      <c r="J105" s="2"/>
      <c r="K105" s="45" t="s">
        <v>526</v>
      </c>
      <c r="L105" s="45">
        <v>5</v>
      </c>
      <c r="M105" s="45" t="s">
        <v>523</v>
      </c>
      <c r="N105" s="45" t="s">
        <v>506</v>
      </c>
      <c r="O105" s="45" t="s">
        <v>520</v>
      </c>
      <c r="P105" s="45" t="s">
        <v>508</v>
      </c>
      <c r="Q105" s="45" t="s">
        <v>509</v>
      </c>
      <c r="R105" s="80" t="b">
        <v>0</v>
      </c>
      <c r="S105" s="45">
        <v>90</v>
      </c>
      <c r="T105" s="45">
        <v>100</v>
      </c>
      <c r="U105" s="45">
        <v>95</v>
      </c>
      <c r="V105" s="45">
        <v>105</v>
      </c>
      <c r="W105" s="45">
        <v>100</v>
      </c>
      <c r="X105" s="45">
        <v>100</v>
      </c>
      <c r="Y105" s="45">
        <v>1</v>
      </c>
      <c r="Z105" s="45">
        <v>1</v>
      </c>
      <c r="AA105" s="45">
        <v>1</v>
      </c>
      <c r="AB105" s="45">
        <v>3730</v>
      </c>
      <c r="AC105" s="45" t="s">
        <v>510</v>
      </c>
      <c r="AD105" s="45" t="s">
        <v>503</v>
      </c>
      <c r="AE105" s="45">
        <v>65</v>
      </c>
      <c r="AF105" s="45">
        <v>130</v>
      </c>
      <c r="AG105" s="45">
        <v>600</v>
      </c>
      <c r="AH105" s="45">
        <v>750</v>
      </c>
      <c r="AI105" s="45">
        <v>315</v>
      </c>
      <c r="AJ105" s="80" t="b">
        <v>0</v>
      </c>
      <c r="AK105" s="80" t="b">
        <v>0</v>
      </c>
      <c r="AL105" s="45" t="s">
        <v>522</v>
      </c>
      <c r="AM105" s="80" t="b">
        <v>0</v>
      </c>
      <c r="AN105" s="80" t="b">
        <v>0</v>
      </c>
      <c r="AO105" s="45">
        <v>225</v>
      </c>
      <c r="AP105" s="45">
        <v>1</v>
      </c>
      <c r="AQ105" s="45">
        <v>3</v>
      </c>
      <c r="AR105" s="45">
        <v>25</v>
      </c>
      <c r="AS105" s="45">
        <v>90</v>
      </c>
      <c r="AT105" s="45">
        <v>1</v>
      </c>
      <c r="AU105" s="80" t="b">
        <v>0</v>
      </c>
      <c r="AV105" s="80" t="b">
        <v>0</v>
      </c>
      <c r="AW105" s="45">
        <v>3</v>
      </c>
      <c r="AX105" s="80" t="b">
        <v>0</v>
      </c>
      <c r="AY105" s="80" t="b">
        <v>1</v>
      </c>
      <c r="AZ105" s="45">
        <v>100</v>
      </c>
      <c r="BA105" s="45">
        <v>50</v>
      </c>
      <c r="BB105" s="45">
        <v>760</v>
      </c>
      <c r="BC105" s="45">
        <v>0</v>
      </c>
      <c r="BD105" s="45">
        <v>0</v>
      </c>
      <c r="BE105" s="45">
        <v>0</v>
      </c>
      <c r="BF105" s="45">
        <v>0</v>
      </c>
      <c r="BG105" s="45">
        <v>0</v>
      </c>
      <c r="BH105" s="45">
        <v>0</v>
      </c>
      <c r="BI105" s="45">
        <v>0</v>
      </c>
      <c r="BJ105" s="45">
        <v>0</v>
      </c>
      <c r="BK105" s="45">
        <v>0</v>
      </c>
      <c r="BL105" s="45">
        <v>0</v>
      </c>
      <c r="BM105" s="45">
        <v>2</v>
      </c>
      <c r="BN105" s="45">
        <v>0</v>
      </c>
      <c r="BO105" s="45">
        <v>0</v>
      </c>
      <c r="BP105" s="45" t="s">
        <v>503</v>
      </c>
      <c r="BQ105" s="45" t="s">
        <v>503</v>
      </c>
      <c r="BR105" s="45" t="s">
        <v>503</v>
      </c>
      <c r="BS105" s="45" t="s">
        <v>503</v>
      </c>
      <c r="BT105" s="45">
        <v>104</v>
      </c>
      <c r="BU105" s="45" t="b">
        <v>0</v>
      </c>
      <c r="BV105" s="45"/>
      <c r="BW105" s="2"/>
    </row>
    <row r="106" spans="1:75" x14ac:dyDescent="0.25">
      <c r="A106" s="45" t="s">
        <v>36</v>
      </c>
      <c r="B106" s="45" t="s">
        <v>294</v>
      </c>
      <c r="C106" s="45" t="s">
        <v>503</v>
      </c>
      <c r="D106" s="45" t="s">
        <v>503</v>
      </c>
      <c r="E106" s="45" t="s">
        <v>503</v>
      </c>
      <c r="F106" s="80" t="b">
        <v>1</v>
      </c>
      <c r="G106" s="45" t="s">
        <v>293</v>
      </c>
      <c r="H106" s="45" t="s">
        <v>294</v>
      </c>
      <c r="I106" s="45">
        <v>111</v>
      </c>
      <c r="J106" s="45" t="s">
        <v>517</v>
      </c>
      <c r="K106" s="45" t="s">
        <v>569</v>
      </c>
      <c r="L106" s="45">
        <v>20</v>
      </c>
      <c r="M106" s="45" t="s">
        <v>570</v>
      </c>
      <c r="N106" s="45" t="s">
        <v>506</v>
      </c>
      <c r="O106" s="45" t="s">
        <v>636</v>
      </c>
      <c r="P106" s="45" t="s">
        <v>508</v>
      </c>
      <c r="Q106" s="45" t="s">
        <v>509</v>
      </c>
      <c r="R106" s="80" t="b">
        <v>0</v>
      </c>
      <c r="S106" s="45">
        <v>110</v>
      </c>
      <c r="T106" s="45">
        <v>100</v>
      </c>
      <c r="U106" s="45">
        <v>140</v>
      </c>
      <c r="V106" s="45">
        <v>110</v>
      </c>
      <c r="W106" s="45">
        <v>100</v>
      </c>
      <c r="X106" s="45">
        <v>100</v>
      </c>
      <c r="Y106" s="45">
        <v>1</v>
      </c>
      <c r="Z106" s="45">
        <v>1</v>
      </c>
      <c r="AA106" s="45">
        <v>1</v>
      </c>
      <c r="AB106" s="45">
        <v>8680</v>
      </c>
      <c r="AC106" s="45" t="s">
        <v>510</v>
      </c>
      <c r="AD106" s="45" t="s">
        <v>503</v>
      </c>
      <c r="AE106" s="45">
        <v>600</v>
      </c>
      <c r="AF106" s="45">
        <v>800</v>
      </c>
      <c r="AG106" s="45">
        <v>1700</v>
      </c>
      <c r="AH106" s="45">
        <v>3300</v>
      </c>
      <c r="AI106" s="45">
        <v>1250</v>
      </c>
      <c r="AJ106" s="80" t="b">
        <v>0</v>
      </c>
      <c r="AK106" s="80" t="b">
        <v>0</v>
      </c>
      <c r="AL106" s="45" t="s">
        <v>611</v>
      </c>
      <c r="AM106" s="80" t="b">
        <v>0</v>
      </c>
      <c r="AN106" s="80" t="b">
        <v>0</v>
      </c>
      <c r="AO106" s="45">
        <v>600</v>
      </c>
      <c r="AP106" s="45">
        <v>1</v>
      </c>
      <c r="AQ106" s="45">
        <v>9</v>
      </c>
      <c r="AR106" s="45">
        <v>25</v>
      </c>
      <c r="AS106" s="45">
        <v>90</v>
      </c>
      <c r="AT106" s="45">
        <v>1</v>
      </c>
      <c r="AU106" s="80" t="b">
        <v>0</v>
      </c>
      <c r="AV106" s="80" t="b">
        <v>0</v>
      </c>
      <c r="AW106" s="45">
        <v>5</v>
      </c>
      <c r="AX106" s="80" t="b">
        <v>0</v>
      </c>
      <c r="AY106" s="80" t="b">
        <v>1</v>
      </c>
      <c r="AZ106" s="45">
        <v>100</v>
      </c>
      <c r="BA106" s="45">
        <v>50</v>
      </c>
      <c r="BB106" s="45">
        <v>90</v>
      </c>
      <c r="BC106" s="45">
        <v>0</v>
      </c>
      <c r="BD106" s="45">
        <v>0</v>
      </c>
      <c r="BE106" s="45">
        <v>0</v>
      </c>
      <c r="BF106" s="45">
        <v>0</v>
      </c>
      <c r="BG106" s="45">
        <v>0</v>
      </c>
      <c r="BH106" s="45">
        <v>3</v>
      </c>
      <c r="BI106" s="45">
        <v>0</v>
      </c>
      <c r="BJ106" s="45">
        <v>0</v>
      </c>
      <c r="BK106" s="45">
        <v>3</v>
      </c>
      <c r="BL106" s="45">
        <v>0</v>
      </c>
      <c r="BM106" s="45">
        <v>0</v>
      </c>
      <c r="BN106" s="45">
        <v>0</v>
      </c>
      <c r="BO106" s="45">
        <v>0</v>
      </c>
      <c r="BP106" s="45" t="s">
        <v>612</v>
      </c>
      <c r="BQ106" s="45" t="s">
        <v>668</v>
      </c>
      <c r="BR106" s="45" t="s">
        <v>503</v>
      </c>
      <c r="BS106" s="45" t="s">
        <v>503</v>
      </c>
      <c r="BT106" s="45">
        <v>105</v>
      </c>
      <c r="BU106" s="45" t="b">
        <v>1</v>
      </c>
      <c r="BV106" s="45"/>
      <c r="BW106" s="2"/>
    </row>
    <row r="107" spans="1:75" x14ac:dyDescent="0.25">
      <c r="A107" s="45" t="s">
        <v>83</v>
      </c>
      <c r="B107" s="45" t="s">
        <v>669</v>
      </c>
      <c r="C107" s="45" t="s">
        <v>503</v>
      </c>
      <c r="D107" s="45" t="s">
        <v>503</v>
      </c>
      <c r="E107" s="45" t="s">
        <v>503</v>
      </c>
      <c r="F107" s="80" t="b">
        <v>1</v>
      </c>
      <c r="G107" s="45" t="s">
        <v>670</v>
      </c>
      <c r="H107" s="45" t="s">
        <v>669</v>
      </c>
      <c r="I107" s="45">
        <v>19</v>
      </c>
      <c r="J107" s="2"/>
      <c r="K107" s="45" t="s">
        <v>519</v>
      </c>
      <c r="L107" s="45">
        <v>1</v>
      </c>
      <c r="M107" s="45" t="s">
        <v>515</v>
      </c>
      <c r="N107" s="45" t="s">
        <v>506</v>
      </c>
      <c r="O107" s="45" t="s">
        <v>507</v>
      </c>
      <c r="P107" s="45" t="s">
        <v>508</v>
      </c>
      <c r="Q107" s="45" t="s">
        <v>509</v>
      </c>
      <c r="R107" s="80" t="b">
        <v>0</v>
      </c>
      <c r="S107" s="45">
        <v>70</v>
      </c>
      <c r="T107" s="45">
        <v>100</v>
      </c>
      <c r="U107" s="45">
        <v>75</v>
      </c>
      <c r="V107" s="45">
        <v>60</v>
      </c>
      <c r="W107" s="45">
        <v>100</v>
      </c>
      <c r="X107" s="45">
        <v>100</v>
      </c>
      <c r="Y107" s="45">
        <v>1</v>
      </c>
      <c r="Z107" s="45">
        <v>1</v>
      </c>
      <c r="AA107" s="45">
        <v>1</v>
      </c>
      <c r="AB107" s="45">
        <v>1330</v>
      </c>
      <c r="AC107" s="45" t="s">
        <v>567</v>
      </c>
      <c r="AD107" s="45" t="s">
        <v>503</v>
      </c>
      <c r="AE107" s="45">
        <v>70</v>
      </c>
      <c r="AF107" s="45">
        <v>140</v>
      </c>
      <c r="AG107" s="45">
        <v>300</v>
      </c>
      <c r="AH107" s="45">
        <v>550</v>
      </c>
      <c r="AI107" s="45">
        <v>220</v>
      </c>
      <c r="AJ107" s="80" t="b">
        <v>0</v>
      </c>
      <c r="AK107" s="80" t="b">
        <v>0</v>
      </c>
      <c r="AL107" s="45" t="s">
        <v>522</v>
      </c>
      <c r="AM107" s="80" t="b">
        <v>0</v>
      </c>
      <c r="AN107" s="80" t="b">
        <v>0</v>
      </c>
      <c r="AO107" s="45">
        <v>225</v>
      </c>
      <c r="AP107" s="45">
        <v>1</v>
      </c>
      <c r="AQ107" s="45">
        <v>3</v>
      </c>
      <c r="AR107" s="45">
        <v>25</v>
      </c>
      <c r="AS107" s="45">
        <v>90</v>
      </c>
      <c r="AT107" s="45">
        <v>1</v>
      </c>
      <c r="AU107" s="80" t="b">
        <v>0</v>
      </c>
      <c r="AV107" s="80" t="b">
        <v>1</v>
      </c>
      <c r="AW107" s="45">
        <v>0</v>
      </c>
      <c r="AX107" s="80" t="b">
        <v>0</v>
      </c>
      <c r="AY107" s="80" t="b">
        <v>1</v>
      </c>
      <c r="AZ107" s="45">
        <v>100</v>
      </c>
      <c r="BA107" s="45">
        <v>50</v>
      </c>
      <c r="BB107" s="45">
        <v>1230</v>
      </c>
      <c r="BC107" s="45">
        <v>0</v>
      </c>
      <c r="BD107" s="45">
        <v>0</v>
      </c>
      <c r="BE107" s="45">
        <v>0</v>
      </c>
      <c r="BF107" s="45">
        <v>0</v>
      </c>
      <c r="BG107" s="45">
        <v>1</v>
      </c>
      <c r="BH107" s="45">
        <v>1</v>
      </c>
      <c r="BI107" s="45">
        <v>0</v>
      </c>
      <c r="BJ107" s="45">
        <v>0</v>
      </c>
      <c r="BK107" s="45">
        <v>0</v>
      </c>
      <c r="BL107" s="45">
        <v>0</v>
      </c>
      <c r="BM107" s="45">
        <v>0</v>
      </c>
      <c r="BN107" s="45">
        <v>1</v>
      </c>
      <c r="BO107" s="45">
        <v>0</v>
      </c>
      <c r="BP107" s="45" t="s">
        <v>503</v>
      </c>
      <c r="BQ107" s="45" t="s">
        <v>503</v>
      </c>
      <c r="BR107" s="45" t="s">
        <v>503</v>
      </c>
      <c r="BS107" s="45" t="s">
        <v>503</v>
      </c>
      <c r="BT107" s="45">
        <v>106</v>
      </c>
      <c r="BU107" s="45" t="b">
        <v>0</v>
      </c>
      <c r="BV107" s="45"/>
      <c r="BW107" s="2"/>
    </row>
    <row r="108" spans="1:75" x14ac:dyDescent="0.25">
      <c r="A108" s="45" t="s">
        <v>71</v>
      </c>
      <c r="B108" s="45" t="s">
        <v>671</v>
      </c>
      <c r="C108" s="45" t="s">
        <v>503</v>
      </c>
      <c r="D108" s="45" t="s">
        <v>503</v>
      </c>
      <c r="E108" s="45" t="s">
        <v>503</v>
      </c>
      <c r="F108" s="80" t="b">
        <v>1</v>
      </c>
      <c r="G108" s="45" t="s">
        <v>672</v>
      </c>
      <c r="H108" s="45" t="s">
        <v>671</v>
      </c>
      <c r="I108" s="45">
        <v>8</v>
      </c>
      <c r="J108" s="2"/>
      <c r="K108" s="45" t="s">
        <v>519</v>
      </c>
      <c r="L108" s="45">
        <v>1</v>
      </c>
      <c r="M108" s="45" t="s">
        <v>529</v>
      </c>
      <c r="N108" s="45" t="s">
        <v>506</v>
      </c>
      <c r="O108" s="45" t="s">
        <v>507</v>
      </c>
      <c r="P108" s="45" t="s">
        <v>508</v>
      </c>
      <c r="Q108" s="45" t="s">
        <v>509</v>
      </c>
      <c r="R108" s="80" t="b">
        <v>0</v>
      </c>
      <c r="S108" s="45">
        <v>80</v>
      </c>
      <c r="T108" s="45">
        <v>100</v>
      </c>
      <c r="U108" s="45">
        <v>70</v>
      </c>
      <c r="V108" s="45">
        <v>70</v>
      </c>
      <c r="W108" s="45">
        <v>100</v>
      </c>
      <c r="X108" s="45">
        <v>100</v>
      </c>
      <c r="Y108" s="45">
        <v>1.2</v>
      </c>
      <c r="Z108" s="45">
        <v>1.1000000000000001</v>
      </c>
      <c r="AA108" s="45">
        <v>1</v>
      </c>
      <c r="AB108" s="45">
        <v>1280</v>
      </c>
      <c r="AC108" s="45" t="s">
        <v>521</v>
      </c>
      <c r="AD108" s="45" t="s">
        <v>503</v>
      </c>
      <c r="AE108" s="45">
        <v>48</v>
      </c>
      <c r="AF108" s="45">
        <v>48</v>
      </c>
      <c r="AG108" s="45">
        <v>300</v>
      </c>
      <c r="AH108" s="45">
        <v>400</v>
      </c>
      <c r="AI108" s="45">
        <v>174</v>
      </c>
      <c r="AJ108" s="80" t="b">
        <v>0</v>
      </c>
      <c r="AK108" s="80" t="b">
        <v>0</v>
      </c>
      <c r="AL108" s="45" t="s">
        <v>522</v>
      </c>
      <c r="AM108" s="80" t="b">
        <v>0</v>
      </c>
      <c r="AN108" s="80" t="b">
        <v>0</v>
      </c>
      <c r="AO108" s="45">
        <v>150</v>
      </c>
      <c r="AP108" s="45">
        <v>1</v>
      </c>
      <c r="AQ108" s="45">
        <v>2</v>
      </c>
      <c r="AR108" s="45">
        <v>25</v>
      </c>
      <c r="AS108" s="45">
        <v>90</v>
      </c>
      <c r="AT108" s="45">
        <v>1</v>
      </c>
      <c r="AU108" s="80" t="b">
        <v>1</v>
      </c>
      <c r="AV108" s="80" t="b">
        <v>0</v>
      </c>
      <c r="AW108" s="45">
        <v>0</v>
      </c>
      <c r="AX108" s="80" t="b">
        <v>0</v>
      </c>
      <c r="AY108" s="80" t="b">
        <v>1</v>
      </c>
      <c r="AZ108" s="45">
        <v>100</v>
      </c>
      <c r="BA108" s="45">
        <v>50</v>
      </c>
      <c r="BB108" s="45">
        <v>1250</v>
      </c>
      <c r="BC108" s="45">
        <v>0</v>
      </c>
      <c r="BD108" s="45">
        <v>0</v>
      </c>
      <c r="BE108" s="45">
        <v>1</v>
      </c>
      <c r="BF108" s="45">
        <v>0</v>
      </c>
      <c r="BG108" s="45">
        <v>1</v>
      </c>
      <c r="BH108" s="45">
        <v>1</v>
      </c>
      <c r="BI108" s="45">
        <v>1</v>
      </c>
      <c r="BJ108" s="45">
        <v>0</v>
      </c>
      <c r="BK108" s="45">
        <v>0</v>
      </c>
      <c r="BL108" s="45">
        <v>0</v>
      </c>
      <c r="BM108" s="45">
        <v>0</v>
      </c>
      <c r="BN108" s="45">
        <v>1</v>
      </c>
      <c r="BO108" s="45">
        <v>0</v>
      </c>
      <c r="BP108" s="45" t="s">
        <v>503</v>
      </c>
      <c r="BQ108" s="45" t="s">
        <v>503</v>
      </c>
      <c r="BR108" s="45" t="s">
        <v>503</v>
      </c>
      <c r="BS108" s="45" t="s">
        <v>503</v>
      </c>
      <c r="BT108" s="45">
        <v>107</v>
      </c>
      <c r="BU108" s="45" t="b">
        <v>0</v>
      </c>
      <c r="BV108" s="45"/>
      <c r="BW108" s="2"/>
    </row>
    <row r="109" spans="1:75" x14ac:dyDescent="0.25">
      <c r="A109" s="45" t="s">
        <v>59</v>
      </c>
      <c r="B109" s="45" t="s">
        <v>673</v>
      </c>
      <c r="C109" s="45" t="s">
        <v>503</v>
      </c>
      <c r="D109" s="45" t="s">
        <v>503</v>
      </c>
      <c r="E109" s="45" t="s">
        <v>503</v>
      </c>
      <c r="F109" s="80" t="b">
        <v>1</v>
      </c>
      <c r="G109" s="45" t="s">
        <v>262</v>
      </c>
      <c r="H109" s="45" t="s">
        <v>673</v>
      </c>
      <c r="I109" s="45">
        <v>84</v>
      </c>
      <c r="J109" s="2"/>
      <c r="K109" s="45" t="s">
        <v>536</v>
      </c>
      <c r="L109" s="45">
        <v>7</v>
      </c>
      <c r="M109" s="45" t="s">
        <v>514</v>
      </c>
      <c r="N109" s="45" t="s">
        <v>506</v>
      </c>
      <c r="O109" s="45" t="s">
        <v>520</v>
      </c>
      <c r="P109" s="45" t="s">
        <v>508</v>
      </c>
      <c r="Q109" s="45" t="s">
        <v>509</v>
      </c>
      <c r="R109" s="80" t="b">
        <v>0</v>
      </c>
      <c r="S109" s="45">
        <v>105</v>
      </c>
      <c r="T109" s="45">
        <v>100</v>
      </c>
      <c r="U109" s="45">
        <v>110</v>
      </c>
      <c r="V109" s="45">
        <v>80</v>
      </c>
      <c r="W109" s="45">
        <v>100</v>
      </c>
      <c r="X109" s="45">
        <v>100</v>
      </c>
      <c r="Y109" s="45">
        <v>1</v>
      </c>
      <c r="Z109" s="45">
        <v>1</v>
      </c>
      <c r="AA109" s="45">
        <v>1</v>
      </c>
      <c r="AB109" s="45">
        <v>4040</v>
      </c>
      <c r="AC109" s="45" t="s">
        <v>510</v>
      </c>
      <c r="AD109" s="45" t="s">
        <v>503</v>
      </c>
      <c r="AE109" s="45">
        <v>90</v>
      </c>
      <c r="AF109" s="45">
        <v>180</v>
      </c>
      <c r="AG109" s="45">
        <v>750</v>
      </c>
      <c r="AH109" s="45">
        <v>900</v>
      </c>
      <c r="AI109" s="45">
        <v>465</v>
      </c>
      <c r="AJ109" s="80" t="b">
        <v>0</v>
      </c>
      <c r="AK109" s="80" t="b">
        <v>0</v>
      </c>
      <c r="AL109" s="45" t="s">
        <v>516</v>
      </c>
      <c r="AM109" s="80" t="b">
        <v>0</v>
      </c>
      <c r="AN109" s="80" t="b">
        <v>0</v>
      </c>
      <c r="AO109" s="45">
        <v>475</v>
      </c>
      <c r="AP109" s="45">
        <v>1</v>
      </c>
      <c r="AQ109" s="45">
        <v>7</v>
      </c>
      <c r="AR109" s="45">
        <v>25</v>
      </c>
      <c r="AS109" s="45">
        <v>90</v>
      </c>
      <c r="AT109" s="45">
        <v>1</v>
      </c>
      <c r="AU109" s="80" t="b">
        <v>0</v>
      </c>
      <c r="AV109" s="80" t="b">
        <v>0</v>
      </c>
      <c r="AW109" s="45">
        <v>5</v>
      </c>
      <c r="AX109" s="80" t="b">
        <v>1</v>
      </c>
      <c r="AY109" s="80" t="b">
        <v>1</v>
      </c>
      <c r="AZ109" s="45">
        <v>100</v>
      </c>
      <c r="BA109" s="45">
        <v>50</v>
      </c>
      <c r="BB109" s="45">
        <v>710</v>
      </c>
      <c r="BC109" s="45">
        <v>3</v>
      </c>
      <c r="BD109" s="45">
        <v>0</v>
      </c>
      <c r="BE109" s="45">
        <v>0</v>
      </c>
      <c r="BF109" s="45">
        <v>0</v>
      </c>
      <c r="BG109" s="45">
        <v>0</v>
      </c>
      <c r="BH109" s="45">
        <v>0</v>
      </c>
      <c r="BI109" s="45">
        <v>2</v>
      </c>
      <c r="BJ109" s="45">
        <v>0</v>
      </c>
      <c r="BK109" s="45">
        <v>0</v>
      </c>
      <c r="BL109" s="45">
        <v>0</v>
      </c>
      <c r="BM109" s="45">
        <v>0</v>
      </c>
      <c r="BN109" s="45">
        <v>0</v>
      </c>
      <c r="BO109" s="45">
        <v>0</v>
      </c>
      <c r="BP109" s="45" t="s">
        <v>503</v>
      </c>
      <c r="BQ109" s="45" t="s">
        <v>503</v>
      </c>
      <c r="BR109" s="45" t="s">
        <v>503</v>
      </c>
      <c r="BS109" s="45" t="s">
        <v>503</v>
      </c>
      <c r="BT109" s="45">
        <v>108</v>
      </c>
      <c r="BU109" s="45" t="b">
        <v>0</v>
      </c>
      <c r="BV109" s="45"/>
      <c r="BW109" s="2"/>
    </row>
    <row r="110" spans="1:75" x14ac:dyDescent="0.25">
      <c r="A110" s="45" t="s">
        <v>60</v>
      </c>
      <c r="B110" s="45" t="s">
        <v>264</v>
      </c>
      <c r="C110" s="45" t="s">
        <v>503</v>
      </c>
      <c r="D110" s="45" t="s">
        <v>503</v>
      </c>
      <c r="E110" s="45" t="s">
        <v>503</v>
      </c>
      <c r="F110" s="80" t="b">
        <v>1</v>
      </c>
      <c r="G110" s="45" t="s">
        <v>357</v>
      </c>
      <c r="H110" s="45" t="s">
        <v>264</v>
      </c>
      <c r="I110" s="45">
        <v>84</v>
      </c>
      <c r="J110" s="45" t="s">
        <v>517</v>
      </c>
      <c r="K110" s="45" t="s">
        <v>536</v>
      </c>
      <c r="L110" s="45">
        <v>8</v>
      </c>
      <c r="M110" s="45" t="s">
        <v>514</v>
      </c>
      <c r="N110" s="45" t="s">
        <v>515</v>
      </c>
      <c r="O110" s="45" t="s">
        <v>520</v>
      </c>
      <c r="P110" s="45" t="s">
        <v>508</v>
      </c>
      <c r="Q110" s="45" t="s">
        <v>509</v>
      </c>
      <c r="R110" s="80" t="b">
        <v>0</v>
      </c>
      <c r="S110" s="45">
        <v>105</v>
      </c>
      <c r="T110" s="45">
        <v>100</v>
      </c>
      <c r="U110" s="45">
        <v>115</v>
      </c>
      <c r="V110" s="45">
        <v>80</v>
      </c>
      <c r="W110" s="45">
        <v>100</v>
      </c>
      <c r="X110" s="45">
        <v>100</v>
      </c>
      <c r="Y110" s="45">
        <v>1</v>
      </c>
      <c r="Z110" s="45">
        <v>1</v>
      </c>
      <c r="AA110" s="45">
        <v>1</v>
      </c>
      <c r="AB110" s="45">
        <v>4360</v>
      </c>
      <c r="AC110" s="45" t="s">
        <v>510</v>
      </c>
      <c r="AD110" s="45" t="s">
        <v>503</v>
      </c>
      <c r="AE110" s="45">
        <v>60</v>
      </c>
      <c r="AF110" s="45">
        <v>90</v>
      </c>
      <c r="AG110" s="45">
        <v>750</v>
      </c>
      <c r="AH110" s="45">
        <v>900</v>
      </c>
      <c r="AI110" s="45">
        <v>420</v>
      </c>
      <c r="AJ110" s="80" t="b">
        <v>0</v>
      </c>
      <c r="AK110" s="80" t="b">
        <v>0</v>
      </c>
      <c r="AL110" s="45" t="s">
        <v>516</v>
      </c>
      <c r="AM110" s="80" t="b">
        <v>0</v>
      </c>
      <c r="AN110" s="80" t="b">
        <v>0</v>
      </c>
      <c r="AO110" s="45">
        <v>475</v>
      </c>
      <c r="AP110" s="45">
        <v>1</v>
      </c>
      <c r="AQ110" s="45">
        <v>7</v>
      </c>
      <c r="AR110" s="45">
        <v>25</v>
      </c>
      <c r="AS110" s="45">
        <v>90</v>
      </c>
      <c r="AT110" s="45">
        <v>1</v>
      </c>
      <c r="AU110" s="80" t="b">
        <v>0</v>
      </c>
      <c r="AV110" s="80" t="b">
        <v>1</v>
      </c>
      <c r="AW110" s="45">
        <v>5</v>
      </c>
      <c r="AX110" s="80" t="b">
        <v>1</v>
      </c>
      <c r="AY110" s="80" t="b">
        <v>1</v>
      </c>
      <c r="AZ110" s="45">
        <v>100</v>
      </c>
      <c r="BA110" s="45">
        <v>50</v>
      </c>
      <c r="BB110" s="45">
        <v>670</v>
      </c>
      <c r="BC110" s="45">
        <v>3</v>
      </c>
      <c r="BD110" s="45">
        <v>0</v>
      </c>
      <c r="BE110" s="45">
        <v>0</v>
      </c>
      <c r="BF110" s="45">
        <v>0</v>
      </c>
      <c r="BG110" s="45">
        <v>0</v>
      </c>
      <c r="BH110" s="45">
        <v>0</v>
      </c>
      <c r="BI110" s="45">
        <v>2</v>
      </c>
      <c r="BJ110" s="45">
        <v>0</v>
      </c>
      <c r="BK110" s="45">
        <v>0</v>
      </c>
      <c r="BL110" s="45">
        <v>0</v>
      </c>
      <c r="BM110" s="45">
        <v>0</v>
      </c>
      <c r="BN110" s="45">
        <v>0</v>
      </c>
      <c r="BO110" s="45">
        <v>0</v>
      </c>
      <c r="BP110" s="45" t="s">
        <v>503</v>
      </c>
      <c r="BQ110" s="45" t="s">
        <v>503</v>
      </c>
      <c r="BR110" s="45" t="s">
        <v>503</v>
      </c>
      <c r="BS110" s="45" t="s">
        <v>503</v>
      </c>
      <c r="BT110" s="45">
        <v>109</v>
      </c>
      <c r="BU110" s="45" t="b">
        <v>1</v>
      </c>
      <c r="BV110" s="45"/>
      <c r="BW110" s="45" t="s">
        <v>517</v>
      </c>
    </row>
    <row r="111" spans="1:75" x14ac:dyDescent="0.25">
      <c r="A111" s="45" t="s">
        <v>61</v>
      </c>
      <c r="B111" s="45" t="s">
        <v>674</v>
      </c>
      <c r="C111" s="45" t="s">
        <v>503</v>
      </c>
      <c r="D111" s="45" t="s">
        <v>503</v>
      </c>
      <c r="E111" s="45" t="s">
        <v>503</v>
      </c>
      <c r="F111" s="80" t="b">
        <v>1</v>
      </c>
      <c r="G111" s="45" t="s">
        <v>250</v>
      </c>
      <c r="H111" s="45" t="s">
        <v>674</v>
      </c>
      <c r="I111" s="45">
        <v>89</v>
      </c>
      <c r="J111" s="2"/>
      <c r="K111" s="45" t="s">
        <v>569</v>
      </c>
      <c r="L111" s="45">
        <v>8</v>
      </c>
      <c r="M111" s="45" t="s">
        <v>533</v>
      </c>
      <c r="N111" s="45" t="s">
        <v>506</v>
      </c>
      <c r="O111" s="45" t="s">
        <v>520</v>
      </c>
      <c r="P111" s="45" t="s">
        <v>508</v>
      </c>
      <c r="Q111" s="45" t="s">
        <v>509</v>
      </c>
      <c r="R111" s="80" t="b">
        <v>0</v>
      </c>
      <c r="S111" s="45">
        <v>120</v>
      </c>
      <c r="T111" s="45">
        <v>100</v>
      </c>
      <c r="U111" s="45">
        <v>85</v>
      </c>
      <c r="V111" s="45">
        <v>90</v>
      </c>
      <c r="W111" s="45">
        <v>100</v>
      </c>
      <c r="X111" s="45">
        <v>100</v>
      </c>
      <c r="Y111" s="45">
        <v>1</v>
      </c>
      <c r="Z111" s="45">
        <v>1</v>
      </c>
      <c r="AA111" s="45">
        <v>1</v>
      </c>
      <c r="AB111" s="45">
        <v>5800</v>
      </c>
      <c r="AC111" s="45" t="s">
        <v>521</v>
      </c>
      <c r="AD111" s="45" t="s">
        <v>503</v>
      </c>
      <c r="AE111" s="45">
        <v>80</v>
      </c>
      <c r="AF111" s="45">
        <v>80</v>
      </c>
      <c r="AG111" s="45">
        <v>500</v>
      </c>
      <c r="AH111" s="45">
        <v>700</v>
      </c>
      <c r="AI111" s="45">
        <v>290</v>
      </c>
      <c r="AJ111" s="80" t="b">
        <v>0</v>
      </c>
      <c r="AK111" s="80" t="b">
        <v>0</v>
      </c>
      <c r="AL111" s="45" t="s">
        <v>511</v>
      </c>
      <c r="AM111" s="80" t="b">
        <v>0</v>
      </c>
      <c r="AN111" s="80" t="b">
        <v>0</v>
      </c>
      <c r="AO111" s="45">
        <v>475</v>
      </c>
      <c r="AP111" s="45">
        <v>1</v>
      </c>
      <c r="AQ111" s="45">
        <v>7</v>
      </c>
      <c r="AR111" s="45">
        <v>25</v>
      </c>
      <c r="AS111" s="45">
        <v>90</v>
      </c>
      <c r="AT111" s="45">
        <v>1</v>
      </c>
      <c r="AU111" s="80" t="b">
        <v>0</v>
      </c>
      <c r="AV111" s="80" t="b">
        <v>0</v>
      </c>
      <c r="AW111" s="45">
        <v>5</v>
      </c>
      <c r="AX111" s="80" t="b">
        <v>0</v>
      </c>
      <c r="AY111" s="80" t="b">
        <v>1</v>
      </c>
      <c r="AZ111" s="45">
        <v>100</v>
      </c>
      <c r="BA111" s="45">
        <v>90</v>
      </c>
      <c r="BB111" s="45">
        <v>470</v>
      </c>
      <c r="BC111" s="45">
        <v>0</v>
      </c>
      <c r="BD111" s="45">
        <v>0</v>
      </c>
      <c r="BE111" s="45">
        <v>0</v>
      </c>
      <c r="BF111" s="45">
        <v>0</v>
      </c>
      <c r="BG111" s="45">
        <v>0</v>
      </c>
      <c r="BH111" s="45">
        <v>1</v>
      </c>
      <c r="BI111" s="45">
        <v>0</v>
      </c>
      <c r="BJ111" s="45">
        <v>0</v>
      </c>
      <c r="BK111" s="45">
        <v>0</v>
      </c>
      <c r="BL111" s="45">
        <v>0</v>
      </c>
      <c r="BM111" s="45">
        <v>0</v>
      </c>
      <c r="BN111" s="45">
        <v>0</v>
      </c>
      <c r="BO111" s="45">
        <v>0</v>
      </c>
      <c r="BP111" s="45" t="s">
        <v>503</v>
      </c>
      <c r="BQ111" s="45" t="s">
        <v>503</v>
      </c>
      <c r="BR111" s="45" t="s">
        <v>503</v>
      </c>
      <c r="BS111" s="45" t="s">
        <v>503</v>
      </c>
      <c r="BT111" s="45">
        <v>110</v>
      </c>
      <c r="BU111" s="45" t="b">
        <v>0</v>
      </c>
      <c r="BV111" s="45"/>
      <c r="BW111" s="2"/>
    </row>
    <row r="112" spans="1:75" x14ac:dyDescent="0.25">
      <c r="A112" s="45" t="s">
        <v>28</v>
      </c>
      <c r="B112" s="45" t="s">
        <v>252</v>
      </c>
      <c r="C112" s="45" t="s">
        <v>503</v>
      </c>
      <c r="D112" s="45" t="s">
        <v>503</v>
      </c>
      <c r="E112" s="45" t="s">
        <v>503</v>
      </c>
      <c r="F112" s="80" t="b">
        <v>1</v>
      </c>
      <c r="G112" s="45" t="s">
        <v>351</v>
      </c>
      <c r="H112" s="45" t="s">
        <v>252</v>
      </c>
      <c r="I112" s="45">
        <v>89</v>
      </c>
      <c r="J112" s="45" t="s">
        <v>517</v>
      </c>
      <c r="K112" s="45" t="s">
        <v>569</v>
      </c>
      <c r="L112" s="45">
        <v>9</v>
      </c>
      <c r="M112" s="45" t="s">
        <v>523</v>
      </c>
      <c r="N112" s="45" t="s">
        <v>506</v>
      </c>
      <c r="O112" s="45" t="s">
        <v>520</v>
      </c>
      <c r="P112" s="45" t="s">
        <v>508</v>
      </c>
      <c r="Q112" s="45" t="s">
        <v>509</v>
      </c>
      <c r="R112" s="80" t="b">
        <v>0</v>
      </c>
      <c r="S112" s="45">
        <v>120</v>
      </c>
      <c r="T112" s="45">
        <v>100</v>
      </c>
      <c r="U112" s="45">
        <v>85</v>
      </c>
      <c r="V112" s="45">
        <v>90</v>
      </c>
      <c r="W112" s="45">
        <v>100</v>
      </c>
      <c r="X112" s="45">
        <v>100</v>
      </c>
      <c r="Y112" s="45">
        <v>1</v>
      </c>
      <c r="Z112" s="45">
        <v>1</v>
      </c>
      <c r="AA112" s="45">
        <v>1</v>
      </c>
      <c r="AB112" s="45">
        <v>6100</v>
      </c>
      <c r="AC112" s="45" t="s">
        <v>521</v>
      </c>
      <c r="AD112" s="45" t="s">
        <v>503</v>
      </c>
      <c r="AE112" s="45">
        <v>80</v>
      </c>
      <c r="AF112" s="45">
        <v>80</v>
      </c>
      <c r="AG112" s="45">
        <v>500</v>
      </c>
      <c r="AH112" s="45">
        <v>700</v>
      </c>
      <c r="AI112" s="45">
        <v>290</v>
      </c>
      <c r="AJ112" s="80" t="b">
        <v>0</v>
      </c>
      <c r="AK112" s="80" t="b">
        <v>0</v>
      </c>
      <c r="AL112" s="45" t="s">
        <v>511</v>
      </c>
      <c r="AM112" s="80" t="b">
        <v>0</v>
      </c>
      <c r="AN112" s="80" t="b">
        <v>0</v>
      </c>
      <c r="AO112" s="45">
        <v>475</v>
      </c>
      <c r="AP112" s="45">
        <v>1</v>
      </c>
      <c r="AQ112" s="45">
        <v>7</v>
      </c>
      <c r="AR112" s="45">
        <v>25</v>
      </c>
      <c r="AS112" s="45">
        <v>90</v>
      </c>
      <c r="AT112" s="45">
        <v>1</v>
      </c>
      <c r="AU112" s="80" t="b">
        <v>0</v>
      </c>
      <c r="AV112" s="80" t="b">
        <v>0</v>
      </c>
      <c r="AW112" s="45">
        <v>5</v>
      </c>
      <c r="AX112" s="80" t="b">
        <v>0</v>
      </c>
      <c r="AY112" s="80" t="b">
        <v>1</v>
      </c>
      <c r="AZ112" s="45">
        <v>100</v>
      </c>
      <c r="BA112" s="45">
        <v>90</v>
      </c>
      <c r="BB112" s="45">
        <v>440</v>
      </c>
      <c r="BC112" s="45">
        <v>0</v>
      </c>
      <c r="BD112" s="45">
        <v>0</v>
      </c>
      <c r="BE112" s="45">
        <v>0</v>
      </c>
      <c r="BF112" s="45">
        <v>0</v>
      </c>
      <c r="BG112" s="45">
        <v>0</v>
      </c>
      <c r="BH112" s="45">
        <v>1</v>
      </c>
      <c r="BI112" s="45">
        <v>0</v>
      </c>
      <c r="BJ112" s="45">
        <v>0</v>
      </c>
      <c r="BK112" s="45">
        <v>0</v>
      </c>
      <c r="BL112" s="45">
        <v>0</v>
      </c>
      <c r="BM112" s="45">
        <v>3</v>
      </c>
      <c r="BN112" s="45">
        <v>0</v>
      </c>
      <c r="BO112" s="45">
        <v>0</v>
      </c>
      <c r="BP112" s="45" t="s">
        <v>503</v>
      </c>
      <c r="BQ112" s="45" t="s">
        <v>503</v>
      </c>
      <c r="BR112" s="45" t="s">
        <v>503</v>
      </c>
      <c r="BS112" s="45" t="s">
        <v>503</v>
      </c>
      <c r="BT112" s="45">
        <v>111</v>
      </c>
      <c r="BU112" s="45" t="b">
        <v>1</v>
      </c>
      <c r="BV112" s="45"/>
      <c r="BW112" s="45" t="s">
        <v>517</v>
      </c>
    </row>
    <row r="113" spans="1:75" x14ac:dyDescent="0.25">
      <c r="A113" s="45" t="s">
        <v>76</v>
      </c>
      <c r="B113" s="45" t="s">
        <v>675</v>
      </c>
      <c r="C113" s="45" t="s">
        <v>503</v>
      </c>
      <c r="D113" s="45" t="s">
        <v>503</v>
      </c>
      <c r="E113" s="45" t="s">
        <v>503</v>
      </c>
      <c r="F113" s="80" t="b">
        <v>1</v>
      </c>
      <c r="G113" s="45" t="s">
        <v>676</v>
      </c>
      <c r="H113" s="45" t="s">
        <v>675</v>
      </c>
      <c r="I113" s="45">
        <v>13</v>
      </c>
      <c r="J113" s="2"/>
      <c r="K113" s="45" t="s">
        <v>519</v>
      </c>
      <c r="L113" s="45">
        <v>1</v>
      </c>
      <c r="M113" s="45" t="s">
        <v>529</v>
      </c>
      <c r="N113" s="45" t="s">
        <v>505</v>
      </c>
      <c r="O113" s="45" t="s">
        <v>576</v>
      </c>
      <c r="P113" s="45" t="s">
        <v>508</v>
      </c>
      <c r="Q113" s="45" t="s">
        <v>509</v>
      </c>
      <c r="R113" s="80" t="b">
        <v>0</v>
      </c>
      <c r="S113" s="45">
        <v>70</v>
      </c>
      <c r="T113" s="45">
        <v>100</v>
      </c>
      <c r="U113" s="45">
        <v>70</v>
      </c>
      <c r="V113" s="45">
        <v>70</v>
      </c>
      <c r="W113" s="45">
        <v>100</v>
      </c>
      <c r="X113" s="45">
        <v>100</v>
      </c>
      <c r="Y113" s="45">
        <v>1.8</v>
      </c>
      <c r="Z113" s="45">
        <v>1.3</v>
      </c>
      <c r="AA113" s="45">
        <v>1</v>
      </c>
      <c r="AB113" s="45">
        <v>1310</v>
      </c>
      <c r="AC113" s="45" t="s">
        <v>521</v>
      </c>
      <c r="AD113" s="45" t="s">
        <v>503</v>
      </c>
      <c r="AE113" s="45">
        <v>50</v>
      </c>
      <c r="AF113" s="45">
        <v>50</v>
      </c>
      <c r="AG113" s="45">
        <v>300</v>
      </c>
      <c r="AH113" s="45">
        <v>400</v>
      </c>
      <c r="AI113" s="45">
        <v>175</v>
      </c>
      <c r="AJ113" s="80" t="b">
        <v>0</v>
      </c>
      <c r="AK113" s="80" t="b">
        <v>0</v>
      </c>
      <c r="AL113" s="45" t="s">
        <v>522</v>
      </c>
      <c r="AM113" s="80" t="b">
        <v>0</v>
      </c>
      <c r="AN113" s="80" t="b">
        <v>0</v>
      </c>
      <c r="AO113" s="45">
        <v>100</v>
      </c>
      <c r="AP113" s="45">
        <v>1</v>
      </c>
      <c r="AQ113" s="45">
        <v>1</v>
      </c>
      <c r="AR113" s="45">
        <v>25</v>
      </c>
      <c r="AS113" s="45">
        <v>90</v>
      </c>
      <c r="AT113" s="45">
        <v>1</v>
      </c>
      <c r="AU113" s="80" t="b">
        <v>1</v>
      </c>
      <c r="AV113" s="80" t="b">
        <v>0</v>
      </c>
      <c r="AW113" s="45">
        <v>0</v>
      </c>
      <c r="AX113" s="80" t="b">
        <v>0</v>
      </c>
      <c r="AY113" s="80" t="b">
        <v>1</v>
      </c>
      <c r="AZ113" s="45">
        <v>100</v>
      </c>
      <c r="BA113" s="45">
        <v>50</v>
      </c>
      <c r="BB113" s="45">
        <v>1240</v>
      </c>
      <c r="BC113" s="45">
        <v>0</v>
      </c>
      <c r="BD113" s="45">
        <v>0</v>
      </c>
      <c r="BE113" s="45">
        <v>1</v>
      </c>
      <c r="BF113" s="45">
        <v>0</v>
      </c>
      <c r="BG113" s="45">
        <v>0</v>
      </c>
      <c r="BH113" s="45">
        <v>0</v>
      </c>
      <c r="BI113" s="45">
        <v>0</v>
      </c>
      <c r="BJ113" s="45">
        <v>0</v>
      </c>
      <c r="BK113" s="45">
        <v>0</v>
      </c>
      <c r="BL113" s="45">
        <v>0</v>
      </c>
      <c r="BM113" s="45">
        <v>0</v>
      </c>
      <c r="BN113" s="45">
        <v>0</v>
      </c>
      <c r="BO113" s="45">
        <v>0</v>
      </c>
      <c r="BP113" s="45" t="s">
        <v>503</v>
      </c>
      <c r="BQ113" s="45" t="s">
        <v>503</v>
      </c>
      <c r="BR113" s="45" t="s">
        <v>503</v>
      </c>
      <c r="BS113" s="45" t="s">
        <v>503</v>
      </c>
      <c r="BT113" s="45">
        <v>112</v>
      </c>
      <c r="BU113" s="45" t="b">
        <v>0</v>
      </c>
      <c r="BV113" s="45"/>
      <c r="BW113" s="2"/>
    </row>
    <row r="114" spans="1:75" x14ac:dyDescent="0.25">
      <c r="A114" s="45" t="s">
        <v>77</v>
      </c>
      <c r="B114" s="45" t="s">
        <v>677</v>
      </c>
      <c r="C114" s="45" t="s">
        <v>678</v>
      </c>
      <c r="D114" s="45" t="s">
        <v>503</v>
      </c>
      <c r="E114" s="45" t="s">
        <v>679</v>
      </c>
      <c r="F114" s="80" t="b">
        <v>1</v>
      </c>
      <c r="G114" s="45" t="s">
        <v>676</v>
      </c>
      <c r="H114" s="45" t="s">
        <v>677</v>
      </c>
      <c r="I114" s="45">
        <v>13</v>
      </c>
      <c r="J114" s="2"/>
      <c r="K114" s="45" t="s">
        <v>519</v>
      </c>
      <c r="L114" s="45">
        <v>10</v>
      </c>
      <c r="M114" s="45" t="s">
        <v>529</v>
      </c>
      <c r="N114" s="45" t="s">
        <v>505</v>
      </c>
      <c r="O114" s="45" t="s">
        <v>576</v>
      </c>
      <c r="P114" s="45" t="s">
        <v>508</v>
      </c>
      <c r="Q114" s="45" t="s">
        <v>509</v>
      </c>
      <c r="R114" s="80" t="b">
        <v>0</v>
      </c>
      <c r="S114" s="45">
        <v>70</v>
      </c>
      <c r="T114" s="45">
        <v>100</v>
      </c>
      <c r="U114" s="45">
        <v>70</v>
      </c>
      <c r="V114" s="45">
        <v>70</v>
      </c>
      <c r="W114" s="45">
        <v>100</v>
      </c>
      <c r="X114" s="45">
        <v>100</v>
      </c>
      <c r="Y114" s="45">
        <v>1.8</v>
      </c>
      <c r="Z114" s="45">
        <v>1.3</v>
      </c>
      <c r="AA114" s="45">
        <v>1</v>
      </c>
      <c r="AB114" s="45">
        <v>1310</v>
      </c>
      <c r="AC114" s="45" t="s">
        <v>521</v>
      </c>
      <c r="AD114" s="45" t="s">
        <v>503</v>
      </c>
      <c r="AE114" s="45">
        <v>50</v>
      </c>
      <c r="AF114" s="45">
        <v>50</v>
      </c>
      <c r="AG114" s="45">
        <v>300</v>
      </c>
      <c r="AH114" s="45">
        <v>400</v>
      </c>
      <c r="AI114" s="45">
        <v>175</v>
      </c>
      <c r="AJ114" s="80" t="b">
        <v>0</v>
      </c>
      <c r="AK114" s="80" t="b">
        <v>0</v>
      </c>
      <c r="AL114" s="45" t="s">
        <v>522</v>
      </c>
      <c r="AM114" s="80" t="b">
        <v>0</v>
      </c>
      <c r="AN114" s="80" t="b">
        <v>0</v>
      </c>
      <c r="AO114" s="45">
        <v>100</v>
      </c>
      <c r="AP114" s="45">
        <v>1</v>
      </c>
      <c r="AQ114" s="45">
        <v>1</v>
      </c>
      <c r="AR114" s="45">
        <v>25</v>
      </c>
      <c r="AS114" s="45">
        <v>90</v>
      </c>
      <c r="AT114" s="45">
        <v>1</v>
      </c>
      <c r="AU114" s="80" t="b">
        <v>1</v>
      </c>
      <c r="AV114" s="80" t="b">
        <v>0</v>
      </c>
      <c r="AW114" s="45">
        <v>0</v>
      </c>
      <c r="AX114" s="80" t="b">
        <v>0</v>
      </c>
      <c r="AY114" s="80" t="b">
        <v>1</v>
      </c>
      <c r="AZ114" s="45">
        <v>100</v>
      </c>
      <c r="BA114" s="45">
        <v>50</v>
      </c>
      <c r="BB114" s="45">
        <v>1240</v>
      </c>
      <c r="BC114" s="45">
        <v>0</v>
      </c>
      <c r="BD114" s="45">
        <v>0</v>
      </c>
      <c r="BE114" s="45">
        <v>1</v>
      </c>
      <c r="BF114" s="45">
        <v>0</v>
      </c>
      <c r="BG114" s="45">
        <v>0</v>
      </c>
      <c r="BH114" s="45">
        <v>0</v>
      </c>
      <c r="BI114" s="45">
        <v>0</v>
      </c>
      <c r="BJ114" s="45">
        <v>0</v>
      </c>
      <c r="BK114" s="45">
        <v>0</v>
      </c>
      <c r="BL114" s="45">
        <v>0</v>
      </c>
      <c r="BM114" s="45">
        <v>0</v>
      </c>
      <c r="BN114" s="45">
        <v>0</v>
      </c>
      <c r="BO114" s="45">
        <v>0</v>
      </c>
      <c r="BP114" s="45" t="s">
        <v>503</v>
      </c>
      <c r="BQ114" s="45" t="s">
        <v>503</v>
      </c>
      <c r="BR114" s="45" t="s">
        <v>503</v>
      </c>
      <c r="BS114" s="45" t="s">
        <v>503</v>
      </c>
      <c r="BT114" s="45">
        <v>113</v>
      </c>
      <c r="BU114" s="45" t="b">
        <v>0</v>
      </c>
      <c r="BV114" s="45"/>
      <c r="BW114" s="45" t="s">
        <v>517</v>
      </c>
    </row>
    <row r="115" spans="1:75" x14ac:dyDescent="0.25">
      <c r="A115" s="45" t="s">
        <v>117</v>
      </c>
      <c r="B115" s="45" t="s">
        <v>680</v>
      </c>
      <c r="C115" s="45" t="s">
        <v>503</v>
      </c>
      <c r="D115" s="45" t="s">
        <v>503</v>
      </c>
      <c r="E115" s="45" t="s">
        <v>503</v>
      </c>
      <c r="F115" s="80" t="b">
        <v>1</v>
      </c>
      <c r="G115" s="45" t="s">
        <v>288</v>
      </c>
      <c r="H115" s="45" t="s">
        <v>680</v>
      </c>
      <c r="I115" s="45">
        <v>53</v>
      </c>
      <c r="J115" s="2"/>
      <c r="K115" s="45" t="s">
        <v>519</v>
      </c>
      <c r="L115" s="45">
        <v>1</v>
      </c>
      <c r="M115" s="45" t="s">
        <v>523</v>
      </c>
      <c r="N115" s="45" t="s">
        <v>506</v>
      </c>
      <c r="O115" s="45" t="s">
        <v>576</v>
      </c>
      <c r="P115" s="45" t="s">
        <v>508</v>
      </c>
      <c r="Q115" s="45" t="s">
        <v>509</v>
      </c>
      <c r="R115" s="80" t="b">
        <v>0</v>
      </c>
      <c r="S115" s="45">
        <v>60</v>
      </c>
      <c r="T115" s="45">
        <v>100</v>
      </c>
      <c r="U115" s="45">
        <v>60</v>
      </c>
      <c r="V115" s="45">
        <v>60</v>
      </c>
      <c r="W115" s="45">
        <v>100</v>
      </c>
      <c r="X115" s="45">
        <v>100</v>
      </c>
      <c r="Y115" s="45">
        <v>1.3</v>
      </c>
      <c r="Z115" s="45">
        <v>1.1000000000000001</v>
      </c>
      <c r="AA115" s="45">
        <v>1</v>
      </c>
      <c r="AB115" s="45">
        <v>1180</v>
      </c>
      <c r="AC115" s="45" t="s">
        <v>521</v>
      </c>
      <c r="AD115" s="45" t="s">
        <v>503</v>
      </c>
      <c r="AE115" s="45">
        <v>55</v>
      </c>
      <c r="AF115" s="45">
        <v>100</v>
      </c>
      <c r="AG115" s="45">
        <v>250</v>
      </c>
      <c r="AH115" s="45">
        <v>400</v>
      </c>
      <c r="AI115" s="45">
        <v>175</v>
      </c>
      <c r="AJ115" s="80" t="b">
        <v>0</v>
      </c>
      <c r="AK115" s="80" t="b">
        <v>0</v>
      </c>
      <c r="AL115" s="45" t="s">
        <v>522</v>
      </c>
      <c r="AM115" s="80" t="b">
        <v>0</v>
      </c>
      <c r="AN115" s="80" t="b">
        <v>0</v>
      </c>
      <c r="AO115" s="45">
        <v>150</v>
      </c>
      <c r="AP115" s="45">
        <v>1</v>
      </c>
      <c r="AQ115" s="45">
        <v>2</v>
      </c>
      <c r="AR115" s="45">
        <v>25</v>
      </c>
      <c r="AS115" s="45">
        <v>90</v>
      </c>
      <c r="AT115" s="45">
        <v>1</v>
      </c>
      <c r="AU115" s="80" t="b">
        <v>1</v>
      </c>
      <c r="AV115" s="80" t="b">
        <v>0</v>
      </c>
      <c r="AW115" s="45">
        <v>0</v>
      </c>
      <c r="AX115" s="80" t="b">
        <v>0</v>
      </c>
      <c r="AY115" s="80" t="b">
        <v>1</v>
      </c>
      <c r="AZ115" s="45">
        <v>100</v>
      </c>
      <c r="BA115" s="45">
        <v>50</v>
      </c>
      <c r="BB115" s="45">
        <v>1300</v>
      </c>
      <c r="BC115" s="45">
        <v>0</v>
      </c>
      <c r="BD115" s="45">
        <v>0</v>
      </c>
      <c r="BE115" s="45">
        <v>0</v>
      </c>
      <c r="BF115" s="45">
        <v>0</v>
      </c>
      <c r="BG115" s="45">
        <v>0</v>
      </c>
      <c r="BH115" s="45">
        <v>1</v>
      </c>
      <c r="BI115" s="45">
        <v>0</v>
      </c>
      <c r="BJ115" s="45">
        <v>0</v>
      </c>
      <c r="BK115" s="45">
        <v>0</v>
      </c>
      <c r="BL115" s="45">
        <v>0</v>
      </c>
      <c r="BM115" s="45">
        <v>1</v>
      </c>
      <c r="BN115" s="45">
        <v>0</v>
      </c>
      <c r="BO115" s="45">
        <v>0</v>
      </c>
      <c r="BP115" s="45" t="s">
        <v>503</v>
      </c>
      <c r="BQ115" s="45" t="s">
        <v>503</v>
      </c>
      <c r="BR115" s="45" t="s">
        <v>503</v>
      </c>
      <c r="BS115" s="45" t="s">
        <v>503</v>
      </c>
      <c r="BT115" s="45">
        <v>114</v>
      </c>
      <c r="BU115" s="45" t="b">
        <v>0</v>
      </c>
      <c r="BV115" s="45"/>
      <c r="BW115" s="2"/>
    </row>
    <row r="116" spans="1:75" x14ac:dyDescent="0.25">
      <c r="A116" s="45" t="s">
        <v>31</v>
      </c>
      <c r="B116" s="45" t="s">
        <v>681</v>
      </c>
      <c r="C116" s="45" t="s">
        <v>503</v>
      </c>
      <c r="D116" s="45" t="s">
        <v>503</v>
      </c>
      <c r="E116" s="45" t="s">
        <v>503</v>
      </c>
      <c r="F116" s="80" t="b">
        <v>1</v>
      </c>
      <c r="G116" s="45" t="s">
        <v>682</v>
      </c>
      <c r="H116" s="45" t="s">
        <v>681</v>
      </c>
      <c r="I116" s="45">
        <v>54</v>
      </c>
      <c r="J116" s="2"/>
      <c r="K116" s="45" t="s">
        <v>536</v>
      </c>
      <c r="L116" s="45">
        <v>6</v>
      </c>
      <c r="M116" s="45" t="s">
        <v>523</v>
      </c>
      <c r="N116" s="45" t="s">
        <v>506</v>
      </c>
      <c r="O116" s="45" t="s">
        <v>576</v>
      </c>
      <c r="P116" s="45" t="s">
        <v>508</v>
      </c>
      <c r="Q116" s="45" t="s">
        <v>509</v>
      </c>
      <c r="R116" s="80" t="b">
        <v>0</v>
      </c>
      <c r="S116" s="45">
        <v>100</v>
      </c>
      <c r="T116" s="45">
        <v>100</v>
      </c>
      <c r="U116" s="45">
        <v>90</v>
      </c>
      <c r="V116" s="45">
        <v>90</v>
      </c>
      <c r="W116" s="45">
        <v>100</v>
      </c>
      <c r="X116" s="45">
        <v>100</v>
      </c>
      <c r="Y116" s="45">
        <v>1</v>
      </c>
      <c r="Z116" s="45">
        <v>1</v>
      </c>
      <c r="AA116" s="45">
        <v>1</v>
      </c>
      <c r="AB116" s="45">
        <v>6400</v>
      </c>
      <c r="AC116" s="45" t="s">
        <v>521</v>
      </c>
      <c r="AD116" s="45" t="s">
        <v>503</v>
      </c>
      <c r="AE116" s="45">
        <v>60</v>
      </c>
      <c r="AF116" s="45">
        <v>120</v>
      </c>
      <c r="AG116" s="45">
        <v>300</v>
      </c>
      <c r="AH116" s="45">
        <v>500</v>
      </c>
      <c r="AI116" s="45">
        <v>210</v>
      </c>
      <c r="AJ116" s="80" t="b">
        <v>0</v>
      </c>
      <c r="AK116" s="80" t="b">
        <v>0</v>
      </c>
      <c r="AL116" s="45" t="s">
        <v>522</v>
      </c>
      <c r="AM116" s="80" t="b">
        <v>0</v>
      </c>
      <c r="AN116" s="80" t="b">
        <v>0</v>
      </c>
      <c r="AO116" s="45">
        <v>225</v>
      </c>
      <c r="AP116" s="45">
        <v>1</v>
      </c>
      <c r="AQ116" s="45">
        <v>3</v>
      </c>
      <c r="AR116" s="45">
        <v>25</v>
      </c>
      <c r="AS116" s="45">
        <v>90</v>
      </c>
      <c r="AT116" s="45">
        <v>1</v>
      </c>
      <c r="AU116" s="80" t="b">
        <v>0</v>
      </c>
      <c r="AV116" s="80" t="b">
        <v>0</v>
      </c>
      <c r="AW116" s="45">
        <v>5</v>
      </c>
      <c r="AX116" s="80" t="b">
        <v>0</v>
      </c>
      <c r="AY116" s="80" t="b">
        <v>1</v>
      </c>
      <c r="AZ116" s="45">
        <v>100</v>
      </c>
      <c r="BA116" s="45">
        <v>50</v>
      </c>
      <c r="BB116" s="45">
        <v>410</v>
      </c>
      <c r="BC116" s="45">
        <v>0</v>
      </c>
      <c r="BD116" s="45">
        <v>0</v>
      </c>
      <c r="BE116" s="45">
        <v>0</v>
      </c>
      <c r="BF116" s="45">
        <v>0</v>
      </c>
      <c r="BG116" s="45">
        <v>0</v>
      </c>
      <c r="BH116" s="45">
        <v>2</v>
      </c>
      <c r="BI116" s="45">
        <v>0</v>
      </c>
      <c r="BJ116" s="45">
        <v>0</v>
      </c>
      <c r="BK116" s="45">
        <v>0</v>
      </c>
      <c r="BL116" s="45">
        <v>0</v>
      </c>
      <c r="BM116" s="45">
        <v>2</v>
      </c>
      <c r="BN116" s="45">
        <v>0</v>
      </c>
      <c r="BO116" s="45">
        <v>0</v>
      </c>
      <c r="BP116" s="45" t="s">
        <v>503</v>
      </c>
      <c r="BQ116" s="45" t="s">
        <v>503</v>
      </c>
      <c r="BR116" s="45" t="s">
        <v>503</v>
      </c>
      <c r="BS116" s="45" t="s">
        <v>503</v>
      </c>
      <c r="BT116" s="45">
        <v>115</v>
      </c>
      <c r="BU116" s="45" t="b">
        <v>0</v>
      </c>
      <c r="BV116" s="45"/>
      <c r="BW116" s="2"/>
    </row>
    <row r="117" spans="1:75" x14ac:dyDescent="0.25">
      <c r="A117" s="45" t="s">
        <v>53</v>
      </c>
      <c r="B117" s="45" t="s">
        <v>683</v>
      </c>
      <c r="C117" s="45" t="s">
        <v>503</v>
      </c>
      <c r="D117" s="45" t="s">
        <v>503</v>
      </c>
      <c r="E117" s="45" t="s">
        <v>503</v>
      </c>
      <c r="F117" s="80" t="b">
        <v>1</v>
      </c>
      <c r="G117" s="45" t="s">
        <v>228</v>
      </c>
      <c r="H117" s="45" t="s">
        <v>683</v>
      </c>
      <c r="I117" s="45">
        <v>75</v>
      </c>
      <c r="J117" s="2"/>
      <c r="K117" s="45" t="s">
        <v>504</v>
      </c>
      <c r="L117" s="45">
        <v>6</v>
      </c>
      <c r="M117" s="45" t="s">
        <v>515</v>
      </c>
      <c r="N117" s="45" t="s">
        <v>506</v>
      </c>
      <c r="O117" s="45" t="s">
        <v>507</v>
      </c>
      <c r="P117" s="45" t="s">
        <v>508</v>
      </c>
      <c r="Q117" s="45" t="s">
        <v>509</v>
      </c>
      <c r="R117" s="80" t="b">
        <v>0</v>
      </c>
      <c r="S117" s="45">
        <v>90</v>
      </c>
      <c r="T117" s="45">
        <v>100</v>
      </c>
      <c r="U117" s="45">
        <v>105</v>
      </c>
      <c r="V117" s="45">
        <v>90</v>
      </c>
      <c r="W117" s="45">
        <v>100</v>
      </c>
      <c r="X117" s="45">
        <v>100</v>
      </c>
      <c r="Y117" s="45">
        <v>1</v>
      </c>
      <c r="Z117" s="45">
        <v>1</v>
      </c>
      <c r="AA117" s="45">
        <v>1</v>
      </c>
      <c r="AB117" s="45">
        <v>4120</v>
      </c>
      <c r="AC117" s="45" t="s">
        <v>510</v>
      </c>
      <c r="AD117" s="45" t="s">
        <v>503</v>
      </c>
      <c r="AE117" s="45">
        <v>70</v>
      </c>
      <c r="AF117" s="45">
        <v>145</v>
      </c>
      <c r="AG117" s="45">
        <v>440</v>
      </c>
      <c r="AH117" s="45">
        <v>620</v>
      </c>
      <c r="AI117" s="45">
        <v>292</v>
      </c>
      <c r="AJ117" s="80" t="b">
        <v>0</v>
      </c>
      <c r="AK117" s="80" t="b">
        <v>0</v>
      </c>
      <c r="AL117" s="45" t="s">
        <v>522</v>
      </c>
      <c r="AM117" s="80" t="b">
        <v>0</v>
      </c>
      <c r="AN117" s="80" t="b">
        <v>0</v>
      </c>
      <c r="AO117" s="45">
        <v>350</v>
      </c>
      <c r="AP117" s="45">
        <v>1</v>
      </c>
      <c r="AQ117" s="45">
        <v>5</v>
      </c>
      <c r="AR117" s="45">
        <v>25</v>
      </c>
      <c r="AS117" s="45">
        <v>90</v>
      </c>
      <c r="AT117" s="45">
        <v>1</v>
      </c>
      <c r="AU117" s="80" t="b">
        <v>0</v>
      </c>
      <c r="AV117" s="80" t="b">
        <v>1</v>
      </c>
      <c r="AW117" s="45">
        <v>3</v>
      </c>
      <c r="AX117" s="80" t="b">
        <v>0</v>
      </c>
      <c r="AY117" s="80" t="b">
        <v>1</v>
      </c>
      <c r="AZ117" s="45">
        <v>100</v>
      </c>
      <c r="BA117" s="45">
        <v>50</v>
      </c>
      <c r="BB117" s="45">
        <v>700</v>
      </c>
      <c r="BC117" s="45">
        <v>0</v>
      </c>
      <c r="BD117" s="45">
        <v>0</v>
      </c>
      <c r="BE117" s="45">
        <v>0</v>
      </c>
      <c r="BF117" s="45">
        <v>0</v>
      </c>
      <c r="BG117" s="45">
        <v>2</v>
      </c>
      <c r="BH117" s="45">
        <v>0</v>
      </c>
      <c r="BI117" s="45">
        <v>0</v>
      </c>
      <c r="BJ117" s="45">
        <v>0</v>
      </c>
      <c r="BK117" s="45">
        <v>0</v>
      </c>
      <c r="BL117" s="45">
        <v>2</v>
      </c>
      <c r="BM117" s="45">
        <v>0</v>
      </c>
      <c r="BN117" s="45">
        <v>2</v>
      </c>
      <c r="BO117" s="45">
        <v>0</v>
      </c>
      <c r="BP117" s="45" t="s">
        <v>503</v>
      </c>
      <c r="BQ117" s="45" t="s">
        <v>503</v>
      </c>
      <c r="BR117" s="45" t="s">
        <v>503</v>
      </c>
      <c r="BS117" s="45" t="s">
        <v>503</v>
      </c>
      <c r="BT117" s="45">
        <v>116</v>
      </c>
      <c r="BU117" s="45" t="b">
        <v>0</v>
      </c>
      <c r="BV117" s="45"/>
      <c r="BW117" s="2"/>
    </row>
    <row r="118" spans="1:75" x14ac:dyDescent="0.25">
      <c r="A118" s="45" t="s">
        <v>105</v>
      </c>
      <c r="B118" s="45" t="s">
        <v>684</v>
      </c>
      <c r="C118" s="45" t="s">
        <v>503</v>
      </c>
      <c r="D118" s="45" t="s">
        <v>503</v>
      </c>
      <c r="E118" s="45" t="s">
        <v>503</v>
      </c>
      <c r="F118" s="80" t="b">
        <v>1</v>
      </c>
      <c r="G118" s="45" t="s">
        <v>685</v>
      </c>
      <c r="H118" s="45" t="s">
        <v>684</v>
      </c>
      <c r="I118" s="45">
        <v>39</v>
      </c>
      <c r="J118" s="2"/>
      <c r="K118" s="45" t="s">
        <v>519</v>
      </c>
      <c r="L118" s="45">
        <v>1</v>
      </c>
      <c r="M118" s="45" t="s">
        <v>533</v>
      </c>
      <c r="N118" s="45" t="s">
        <v>506</v>
      </c>
      <c r="O118" s="45" t="s">
        <v>507</v>
      </c>
      <c r="P118" s="45" t="s">
        <v>508</v>
      </c>
      <c r="Q118" s="45" t="s">
        <v>509</v>
      </c>
      <c r="R118" s="80" t="b">
        <v>0</v>
      </c>
      <c r="S118" s="45">
        <v>75</v>
      </c>
      <c r="T118" s="45">
        <v>100</v>
      </c>
      <c r="U118" s="45">
        <v>65</v>
      </c>
      <c r="V118" s="45">
        <v>70</v>
      </c>
      <c r="W118" s="45">
        <v>100</v>
      </c>
      <c r="X118" s="45">
        <v>100</v>
      </c>
      <c r="Y118" s="45">
        <v>1</v>
      </c>
      <c r="Z118" s="45">
        <v>1</v>
      </c>
      <c r="AA118" s="45">
        <v>1</v>
      </c>
      <c r="AB118" s="45">
        <v>1160</v>
      </c>
      <c r="AC118" s="45" t="s">
        <v>521</v>
      </c>
      <c r="AD118" s="45" t="s">
        <v>503</v>
      </c>
      <c r="AE118" s="45">
        <v>50</v>
      </c>
      <c r="AF118" s="45">
        <v>100</v>
      </c>
      <c r="AG118" s="45">
        <v>245</v>
      </c>
      <c r="AH118" s="45">
        <v>350</v>
      </c>
      <c r="AI118" s="45">
        <v>172</v>
      </c>
      <c r="AJ118" s="80" t="b">
        <v>0</v>
      </c>
      <c r="AK118" s="80" t="b">
        <v>0</v>
      </c>
      <c r="AL118" s="45" t="s">
        <v>522</v>
      </c>
      <c r="AM118" s="80" t="b">
        <v>0</v>
      </c>
      <c r="AN118" s="80" t="b">
        <v>0</v>
      </c>
      <c r="AO118" s="45">
        <v>150</v>
      </c>
      <c r="AP118" s="45">
        <v>1</v>
      </c>
      <c r="AQ118" s="45">
        <v>2</v>
      </c>
      <c r="AR118" s="45">
        <v>25</v>
      </c>
      <c r="AS118" s="45">
        <v>90</v>
      </c>
      <c r="AT118" s="45">
        <v>1</v>
      </c>
      <c r="AU118" s="80" t="b">
        <v>1</v>
      </c>
      <c r="AV118" s="80" t="b">
        <v>0</v>
      </c>
      <c r="AW118" s="45">
        <v>0</v>
      </c>
      <c r="AX118" s="80" t="b">
        <v>0</v>
      </c>
      <c r="AY118" s="80" t="b">
        <v>1</v>
      </c>
      <c r="AZ118" s="45">
        <v>100</v>
      </c>
      <c r="BA118" s="45">
        <v>50</v>
      </c>
      <c r="BB118" s="45">
        <v>1310</v>
      </c>
      <c r="BC118" s="45">
        <v>0</v>
      </c>
      <c r="BD118" s="45">
        <v>0</v>
      </c>
      <c r="BE118" s="45">
        <v>0</v>
      </c>
      <c r="BF118" s="45">
        <v>0</v>
      </c>
      <c r="BG118" s="45">
        <v>1</v>
      </c>
      <c r="BH118" s="45">
        <v>1</v>
      </c>
      <c r="BI118" s="45">
        <v>0</v>
      </c>
      <c r="BJ118" s="45">
        <v>0</v>
      </c>
      <c r="BK118" s="45">
        <v>0</v>
      </c>
      <c r="BL118" s="45">
        <v>0</v>
      </c>
      <c r="BM118" s="45">
        <v>0</v>
      </c>
      <c r="BN118" s="45">
        <v>1</v>
      </c>
      <c r="BO118" s="45">
        <v>0</v>
      </c>
      <c r="BP118" s="45" t="s">
        <v>503</v>
      </c>
      <c r="BQ118" s="45" t="s">
        <v>503</v>
      </c>
      <c r="BR118" s="45" t="s">
        <v>503</v>
      </c>
      <c r="BS118" s="45" t="s">
        <v>503</v>
      </c>
      <c r="BT118" s="45">
        <v>117</v>
      </c>
      <c r="BU118" s="45" t="b">
        <v>0</v>
      </c>
      <c r="BV118" s="45"/>
      <c r="BW118" s="2"/>
    </row>
    <row r="119" spans="1:75" x14ac:dyDescent="0.25">
      <c r="A119" s="45" t="s">
        <v>44</v>
      </c>
      <c r="B119" s="45" t="s">
        <v>686</v>
      </c>
      <c r="C119" s="45" t="s">
        <v>503</v>
      </c>
      <c r="D119" s="45" t="s">
        <v>503</v>
      </c>
      <c r="E119" s="45" t="s">
        <v>503</v>
      </c>
      <c r="F119" s="80" t="b">
        <v>1</v>
      </c>
      <c r="G119" s="45" t="s">
        <v>687</v>
      </c>
      <c r="H119" s="45" t="s">
        <v>686</v>
      </c>
      <c r="I119" s="45">
        <v>73</v>
      </c>
      <c r="J119" s="2"/>
      <c r="K119" s="45" t="s">
        <v>536</v>
      </c>
      <c r="L119" s="45">
        <v>6</v>
      </c>
      <c r="M119" s="45" t="s">
        <v>542</v>
      </c>
      <c r="N119" s="45" t="s">
        <v>506</v>
      </c>
      <c r="O119" s="45" t="s">
        <v>534</v>
      </c>
      <c r="P119" s="45" t="s">
        <v>508</v>
      </c>
      <c r="Q119" s="45" t="s">
        <v>509</v>
      </c>
      <c r="R119" s="80" t="b">
        <v>0</v>
      </c>
      <c r="S119" s="45">
        <v>105</v>
      </c>
      <c r="T119" s="45">
        <v>100</v>
      </c>
      <c r="U119" s="45">
        <v>115</v>
      </c>
      <c r="V119" s="45">
        <v>80</v>
      </c>
      <c r="W119" s="45">
        <v>100</v>
      </c>
      <c r="X119" s="45">
        <v>100</v>
      </c>
      <c r="Y119" s="45">
        <v>1</v>
      </c>
      <c r="Z119" s="45">
        <v>1</v>
      </c>
      <c r="AA119" s="45">
        <v>1</v>
      </c>
      <c r="AB119" s="45">
        <v>7490</v>
      </c>
      <c r="AC119" s="45" t="s">
        <v>510</v>
      </c>
      <c r="AD119" s="45" t="s">
        <v>503</v>
      </c>
      <c r="AE119" s="45">
        <v>100</v>
      </c>
      <c r="AF119" s="45">
        <v>200</v>
      </c>
      <c r="AG119" s="45">
        <v>750</v>
      </c>
      <c r="AH119" s="45">
        <v>1200</v>
      </c>
      <c r="AI119" s="45">
        <v>375</v>
      </c>
      <c r="AJ119" s="80" t="b">
        <v>0</v>
      </c>
      <c r="AK119" s="80" t="b">
        <v>0</v>
      </c>
      <c r="AL119" s="45" t="s">
        <v>511</v>
      </c>
      <c r="AM119" s="80" t="b">
        <v>0</v>
      </c>
      <c r="AN119" s="80" t="b">
        <v>0</v>
      </c>
      <c r="AO119" s="45">
        <v>475</v>
      </c>
      <c r="AP119" s="45">
        <v>1</v>
      </c>
      <c r="AQ119" s="45">
        <v>7</v>
      </c>
      <c r="AR119" s="45">
        <v>25</v>
      </c>
      <c r="AS119" s="45">
        <v>90</v>
      </c>
      <c r="AT119" s="45">
        <v>1</v>
      </c>
      <c r="AU119" s="80" t="b">
        <v>0</v>
      </c>
      <c r="AV119" s="80" t="b">
        <v>0</v>
      </c>
      <c r="AW119" s="45">
        <v>5</v>
      </c>
      <c r="AX119" s="80" t="b">
        <v>1</v>
      </c>
      <c r="AY119" s="80" t="b">
        <v>1</v>
      </c>
      <c r="AZ119" s="45">
        <v>160</v>
      </c>
      <c r="BA119" s="45">
        <v>50</v>
      </c>
      <c r="BB119" s="45">
        <v>220</v>
      </c>
      <c r="BC119" s="45">
        <v>0</v>
      </c>
      <c r="BD119" s="45">
        <v>0</v>
      </c>
      <c r="BE119" s="45">
        <v>0</v>
      </c>
      <c r="BF119" s="45">
        <v>2</v>
      </c>
      <c r="BG119" s="45">
        <v>0</v>
      </c>
      <c r="BH119" s="45">
        <v>1</v>
      </c>
      <c r="BI119" s="45">
        <v>0</v>
      </c>
      <c r="BJ119" s="45">
        <v>0</v>
      </c>
      <c r="BK119" s="45">
        <v>0</v>
      </c>
      <c r="BL119" s="45">
        <v>0</v>
      </c>
      <c r="BM119" s="45">
        <v>0</v>
      </c>
      <c r="BN119" s="45">
        <v>3</v>
      </c>
      <c r="BO119" s="45">
        <v>0</v>
      </c>
      <c r="BP119" s="45" t="s">
        <v>503</v>
      </c>
      <c r="BQ119" s="45" t="s">
        <v>503</v>
      </c>
      <c r="BR119" s="45" t="s">
        <v>503</v>
      </c>
      <c r="BS119" s="45" t="s">
        <v>503</v>
      </c>
      <c r="BT119" s="45">
        <v>118</v>
      </c>
      <c r="BU119" s="45" t="b">
        <v>0</v>
      </c>
      <c r="BV119" s="45"/>
      <c r="BW119" s="2"/>
    </row>
    <row r="120" spans="1:75" x14ac:dyDescent="0.25">
      <c r="A120" s="45" t="s">
        <v>12</v>
      </c>
      <c r="B120" s="45" t="s">
        <v>688</v>
      </c>
      <c r="C120" s="45" t="s">
        <v>503</v>
      </c>
      <c r="D120" s="45" t="s">
        <v>503</v>
      </c>
      <c r="E120" s="45" t="s">
        <v>503</v>
      </c>
      <c r="F120" s="80" t="b">
        <v>1</v>
      </c>
      <c r="G120" s="45" t="s">
        <v>689</v>
      </c>
      <c r="H120" s="45" t="s">
        <v>688</v>
      </c>
      <c r="I120" s="45">
        <v>92</v>
      </c>
      <c r="J120" s="2"/>
      <c r="K120" s="45" t="s">
        <v>536</v>
      </c>
      <c r="L120" s="45">
        <v>8</v>
      </c>
      <c r="M120" s="45" t="s">
        <v>505</v>
      </c>
      <c r="N120" s="45" t="s">
        <v>529</v>
      </c>
      <c r="O120" s="45" t="s">
        <v>507</v>
      </c>
      <c r="P120" s="45" t="s">
        <v>508</v>
      </c>
      <c r="Q120" s="45" t="s">
        <v>509</v>
      </c>
      <c r="R120" s="80" t="b">
        <v>0</v>
      </c>
      <c r="S120" s="45">
        <v>120</v>
      </c>
      <c r="T120" s="45">
        <v>100</v>
      </c>
      <c r="U120" s="45">
        <v>100</v>
      </c>
      <c r="V120" s="45">
        <v>120</v>
      </c>
      <c r="W120" s="45">
        <v>100</v>
      </c>
      <c r="X120" s="45">
        <v>100</v>
      </c>
      <c r="Y120" s="45">
        <v>1</v>
      </c>
      <c r="Z120" s="45">
        <v>1</v>
      </c>
      <c r="AA120" s="45">
        <v>1</v>
      </c>
      <c r="AB120" s="45">
        <v>6830</v>
      </c>
      <c r="AC120" s="45" t="s">
        <v>510</v>
      </c>
      <c r="AD120" s="45" t="s">
        <v>503</v>
      </c>
      <c r="AE120" s="45">
        <v>55</v>
      </c>
      <c r="AF120" s="45">
        <v>110</v>
      </c>
      <c r="AG120" s="45">
        <v>500</v>
      </c>
      <c r="AH120" s="45">
        <v>600</v>
      </c>
      <c r="AI120" s="45">
        <v>110</v>
      </c>
      <c r="AJ120" s="80" t="b">
        <v>0</v>
      </c>
      <c r="AK120" s="80" t="b">
        <v>0</v>
      </c>
      <c r="AL120" s="45" t="s">
        <v>511</v>
      </c>
      <c r="AM120" s="80" t="b">
        <v>0</v>
      </c>
      <c r="AN120" s="80" t="b">
        <v>0</v>
      </c>
      <c r="AO120" s="45">
        <v>400</v>
      </c>
      <c r="AP120" s="45">
        <v>1</v>
      </c>
      <c r="AQ120" s="45">
        <v>6</v>
      </c>
      <c r="AR120" s="45">
        <v>25</v>
      </c>
      <c r="AS120" s="45">
        <v>90</v>
      </c>
      <c r="AT120" s="45">
        <v>1</v>
      </c>
      <c r="AU120" s="80" t="b">
        <v>0</v>
      </c>
      <c r="AV120" s="80" t="b">
        <v>0</v>
      </c>
      <c r="AW120" s="45">
        <v>5</v>
      </c>
      <c r="AX120" s="80" t="b">
        <v>0</v>
      </c>
      <c r="AY120" s="80" t="b">
        <v>1</v>
      </c>
      <c r="AZ120" s="45">
        <v>100</v>
      </c>
      <c r="BA120" s="45">
        <v>85</v>
      </c>
      <c r="BB120" s="45">
        <v>340</v>
      </c>
      <c r="BC120" s="45">
        <v>0</v>
      </c>
      <c r="BD120" s="45">
        <v>0</v>
      </c>
      <c r="BE120" s="45">
        <v>1</v>
      </c>
      <c r="BF120" s="45">
        <v>0</v>
      </c>
      <c r="BG120" s="45">
        <v>1</v>
      </c>
      <c r="BH120" s="45">
        <v>0</v>
      </c>
      <c r="BI120" s="45">
        <v>3</v>
      </c>
      <c r="BJ120" s="45">
        <v>0</v>
      </c>
      <c r="BK120" s="45">
        <v>0</v>
      </c>
      <c r="BL120" s="45">
        <v>0</v>
      </c>
      <c r="BM120" s="45">
        <v>0</v>
      </c>
      <c r="BN120" s="45">
        <v>3</v>
      </c>
      <c r="BO120" s="45">
        <v>0</v>
      </c>
      <c r="BP120" s="45" t="s">
        <v>539</v>
      </c>
      <c r="BQ120" s="45" t="s">
        <v>503</v>
      </c>
      <c r="BR120" s="45" t="s">
        <v>503</v>
      </c>
      <c r="BS120" s="45" t="s">
        <v>503</v>
      </c>
      <c r="BT120" s="45">
        <v>119</v>
      </c>
      <c r="BU120" s="45" t="b">
        <v>0</v>
      </c>
      <c r="BV120" s="45"/>
      <c r="BW120" s="2"/>
    </row>
    <row r="121" spans="1:75" x14ac:dyDescent="0.25">
      <c r="A121" s="45" t="s">
        <v>33</v>
      </c>
      <c r="B121" s="45" t="s">
        <v>297</v>
      </c>
      <c r="C121" s="45" t="s">
        <v>503</v>
      </c>
      <c r="D121" s="45" t="s">
        <v>503</v>
      </c>
      <c r="E121" s="45" t="s">
        <v>503</v>
      </c>
      <c r="F121" s="80" t="b">
        <v>1</v>
      </c>
      <c r="G121" s="45" t="s">
        <v>296</v>
      </c>
      <c r="H121" s="45" t="s">
        <v>297</v>
      </c>
      <c r="I121" s="45">
        <v>108</v>
      </c>
      <c r="J121" s="45" t="s">
        <v>517</v>
      </c>
      <c r="K121" s="45" t="s">
        <v>536</v>
      </c>
      <c r="L121" s="45">
        <v>20</v>
      </c>
      <c r="M121" s="45" t="s">
        <v>533</v>
      </c>
      <c r="N121" s="45" t="s">
        <v>506</v>
      </c>
      <c r="O121" s="45" t="s">
        <v>520</v>
      </c>
      <c r="P121" s="45" t="s">
        <v>508</v>
      </c>
      <c r="Q121" s="45" t="s">
        <v>509</v>
      </c>
      <c r="R121" s="80" t="b">
        <v>0</v>
      </c>
      <c r="S121" s="45">
        <v>130</v>
      </c>
      <c r="T121" s="45">
        <v>110</v>
      </c>
      <c r="U121" s="45">
        <v>120</v>
      </c>
      <c r="V121" s="45">
        <v>145</v>
      </c>
      <c r="W121" s="45">
        <v>100</v>
      </c>
      <c r="X121" s="45">
        <v>100</v>
      </c>
      <c r="Y121" s="45">
        <v>1</v>
      </c>
      <c r="Z121" s="45">
        <v>1</v>
      </c>
      <c r="AA121" s="45">
        <v>1</v>
      </c>
      <c r="AB121" s="45">
        <v>8810</v>
      </c>
      <c r="AC121" s="45" t="s">
        <v>510</v>
      </c>
      <c r="AD121" s="45" t="s">
        <v>503</v>
      </c>
      <c r="AE121" s="45">
        <v>50</v>
      </c>
      <c r="AF121" s="45">
        <v>100</v>
      </c>
      <c r="AG121" s="45">
        <v>800</v>
      </c>
      <c r="AH121" s="45">
        <v>1400</v>
      </c>
      <c r="AI121" s="45">
        <v>450</v>
      </c>
      <c r="AJ121" s="80" t="b">
        <v>0</v>
      </c>
      <c r="AK121" s="80" t="b">
        <v>0</v>
      </c>
      <c r="AL121" s="45" t="s">
        <v>611</v>
      </c>
      <c r="AM121" s="80" t="b">
        <v>0</v>
      </c>
      <c r="AN121" s="80" t="b">
        <v>0</v>
      </c>
      <c r="AO121" s="45">
        <v>600</v>
      </c>
      <c r="AP121" s="45">
        <v>1</v>
      </c>
      <c r="AQ121" s="45">
        <v>9</v>
      </c>
      <c r="AR121" s="45">
        <v>25</v>
      </c>
      <c r="AS121" s="45">
        <v>90</v>
      </c>
      <c r="AT121" s="45">
        <v>1</v>
      </c>
      <c r="AU121" s="80" t="b">
        <v>0</v>
      </c>
      <c r="AV121" s="80" t="b">
        <v>0</v>
      </c>
      <c r="AW121" s="45">
        <v>5</v>
      </c>
      <c r="AX121" s="80" t="b">
        <v>0</v>
      </c>
      <c r="AY121" s="80" t="b">
        <v>1</v>
      </c>
      <c r="AZ121" s="45">
        <v>100</v>
      </c>
      <c r="BA121" s="45">
        <v>50</v>
      </c>
      <c r="BB121" s="45">
        <v>80</v>
      </c>
      <c r="BC121" s="45">
        <v>0</v>
      </c>
      <c r="BD121" s="45">
        <v>0</v>
      </c>
      <c r="BE121" s="45">
        <v>0</v>
      </c>
      <c r="BF121" s="45">
        <v>0</v>
      </c>
      <c r="BG121" s="45">
        <v>0</v>
      </c>
      <c r="BH121" s="45">
        <v>0</v>
      </c>
      <c r="BI121" s="45">
        <v>2</v>
      </c>
      <c r="BJ121" s="45">
        <v>2</v>
      </c>
      <c r="BK121" s="45">
        <v>0</v>
      </c>
      <c r="BL121" s="45">
        <v>0</v>
      </c>
      <c r="BM121" s="45">
        <v>0</v>
      </c>
      <c r="BN121" s="45">
        <v>0</v>
      </c>
      <c r="BO121" s="45">
        <v>0</v>
      </c>
      <c r="BP121" s="45" t="s">
        <v>612</v>
      </c>
      <c r="BQ121" s="45" t="s">
        <v>690</v>
      </c>
      <c r="BR121" s="45" t="s">
        <v>503</v>
      </c>
      <c r="BS121" s="45" t="s">
        <v>503</v>
      </c>
      <c r="BT121" s="45">
        <v>120</v>
      </c>
      <c r="BU121" s="45" t="b">
        <v>1</v>
      </c>
      <c r="BV121" s="45"/>
      <c r="BW121" s="2"/>
    </row>
    <row r="122" spans="1:75" x14ac:dyDescent="0.25">
      <c r="A122" s="45" t="s">
        <v>85</v>
      </c>
      <c r="B122" s="45" t="s">
        <v>691</v>
      </c>
      <c r="C122" s="45" t="s">
        <v>503</v>
      </c>
      <c r="D122" s="45" t="s">
        <v>503</v>
      </c>
      <c r="E122" s="45" t="s">
        <v>503</v>
      </c>
      <c r="F122" s="80" t="b">
        <v>1</v>
      </c>
      <c r="G122" s="45" t="s">
        <v>692</v>
      </c>
      <c r="H122" s="45" t="s">
        <v>691</v>
      </c>
      <c r="I122" s="45">
        <v>21</v>
      </c>
      <c r="J122" s="2"/>
      <c r="K122" s="45" t="s">
        <v>519</v>
      </c>
      <c r="L122" s="45">
        <v>6</v>
      </c>
      <c r="M122" s="45" t="s">
        <v>515</v>
      </c>
      <c r="N122" s="45" t="s">
        <v>506</v>
      </c>
      <c r="O122" s="45" t="s">
        <v>520</v>
      </c>
      <c r="P122" s="45" t="s">
        <v>508</v>
      </c>
      <c r="Q122" s="45" t="s">
        <v>509</v>
      </c>
      <c r="R122" s="80" t="b">
        <v>0</v>
      </c>
      <c r="S122" s="45">
        <v>75</v>
      </c>
      <c r="T122" s="45">
        <v>70</v>
      </c>
      <c r="U122" s="45">
        <v>85</v>
      </c>
      <c r="V122" s="45">
        <v>70</v>
      </c>
      <c r="W122" s="45">
        <v>140</v>
      </c>
      <c r="X122" s="45">
        <v>100</v>
      </c>
      <c r="Y122" s="45">
        <v>1</v>
      </c>
      <c r="Z122" s="45">
        <v>1</v>
      </c>
      <c r="AA122" s="45">
        <v>1</v>
      </c>
      <c r="AB122" s="45">
        <v>1480</v>
      </c>
      <c r="AC122" s="45" t="s">
        <v>521</v>
      </c>
      <c r="AD122" s="45" t="s">
        <v>503</v>
      </c>
      <c r="AE122" s="45">
        <v>30</v>
      </c>
      <c r="AF122" s="45">
        <v>60</v>
      </c>
      <c r="AG122" s="45">
        <v>300</v>
      </c>
      <c r="AH122" s="45">
        <v>500</v>
      </c>
      <c r="AI122" s="45">
        <v>164</v>
      </c>
      <c r="AJ122" s="80" t="b">
        <v>0</v>
      </c>
      <c r="AK122" s="80" t="b">
        <v>0</v>
      </c>
      <c r="AL122" s="45" t="s">
        <v>522</v>
      </c>
      <c r="AM122" s="80" t="b">
        <v>0</v>
      </c>
      <c r="AN122" s="80" t="b">
        <v>0</v>
      </c>
      <c r="AO122" s="45">
        <v>150</v>
      </c>
      <c r="AP122" s="45">
        <v>1</v>
      </c>
      <c r="AQ122" s="45">
        <v>2</v>
      </c>
      <c r="AR122" s="45">
        <v>25</v>
      </c>
      <c r="AS122" s="45">
        <v>90</v>
      </c>
      <c r="AT122" s="45">
        <v>1</v>
      </c>
      <c r="AU122" s="80" t="b">
        <v>1</v>
      </c>
      <c r="AV122" s="80" t="b">
        <v>0</v>
      </c>
      <c r="AW122" s="45">
        <v>0</v>
      </c>
      <c r="AX122" s="80" t="b">
        <v>0</v>
      </c>
      <c r="AY122" s="80" t="b">
        <v>1</v>
      </c>
      <c r="AZ122" s="45">
        <v>100</v>
      </c>
      <c r="BA122" s="45">
        <v>50</v>
      </c>
      <c r="BB122" s="45">
        <v>1180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1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 t="s">
        <v>503</v>
      </c>
      <c r="BQ122" s="45" t="s">
        <v>503</v>
      </c>
      <c r="BR122" s="45" t="s">
        <v>503</v>
      </c>
      <c r="BS122" s="45" t="s">
        <v>503</v>
      </c>
      <c r="BT122" s="45">
        <v>121</v>
      </c>
      <c r="BU122" s="45" t="b">
        <v>0</v>
      </c>
      <c r="BV122" s="45"/>
      <c r="BW122" s="2"/>
    </row>
    <row r="123" spans="1:75" x14ac:dyDescent="0.25">
      <c r="A123" s="45" t="s">
        <v>4</v>
      </c>
      <c r="B123" s="45" t="s">
        <v>693</v>
      </c>
      <c r="C123" s="45" t="s">
        <v>503</v>
      </c>
      <c r="D123" s="45" t="s">
        <v>503</v>
      </c>
      <c r="E123" s="45" t="s">
        <v>503</v>
      </c>
      <c r="F123" s="80" t="b">
        <v>1</v>
      </c>
      <c r="G123" s="45" t="s">
        <v>694</v>
      </c>
      <c r="H123" s="45" t="s">
        <v>693</v>
      </c>
      <c r="I123" s="45">
        <v>11</v>
      </c>
      <c r="J123" s="2"/>
      <c r="K123" s="45" t="s">
        <v>536</v>
      </c>
      <c r="L123" s="45">
        <v>6</v>
      </c>
      <c r="M123" s="45" t="s">
        <v>545</v>
      </c>
      <c r="N123" s="45" t="s">
        <v>523</v>
      </c>
      <c r="O123" s="45" t="s">
        <v>507</v>
      </c>
      <c r="P123" s="45" t="s">
        <v>508</v>
      </c>
      <c r="Q123" s="45" t="s">
        <v>509</v>
      </c>
      <c r="R123" s="80" t="b">
        <v>0</v>
      </c>
      <c r="S123" s="45">
        <v>95</v>
      </c>
      <c r="T123" s="45">
        <v>70</v>
      </c>
      <c r="U123" s="45">
        <v>95</v>
      </c>
      <c r="V123" s="45">
        <v>95</v>
      </c>
      <c r="W123" s="45">
        <v>100</v>
      </c>
      <c r="X123" s="45">
        <v>100</v>
      </c>
      <c r="Y123" s="45">
        <v>1</v>
      </c>
      <c r="Z123" s="45">
        <v>1</v>
      </c>
      <c r="AA123" s="45">
        <v>1</v>
      </c>
      <c r="AB123" s="45">
        <v>5410</v>
      </c>
      <c r="AC123" s="45" t="s">
        <v>510</v>
      </c>
      <c r="AD123" s="45" t="s">
        <v>503</v>
      </c>
      <c r="AE123" s="45">
        <v>50</v>
      </c>
      <c r="AF123" s="45">
        <v>110</v>
      </c>
      <c r="AG123" s="45">
        <v>450</v>
      </c>
      <c r="AH123" s="45">
        <v>600</v>
      </c>
      <c r="AI123" s="45">
        <v>280</v>
      </c>
      <c r="AJ123" s="80" t="b">
        <v>0</v>
      </c>
      <c r="AK123" s="80" t="b">
        <v>0</v>
      </c>
      <c r="AL123" s="45" t="s">
        <v>522</v>
      </c>
      <c r="AM123" s="80" t="b">
        <v>0</v>
      </c>
      <c r="AN123" s="80" t="b">
        <v>0</v>
      </c>
      <c r="AO123" s="45">
        <v>525</v>
      </c>
      <c r="AP123" s="45">
        <v>1</v>
      </c>
      <c r="AQ123" s="45">
        <v>8</v>
      </c>
      <c r="AR123" s="45">
        <v>25</v>
      </c>
      <c r="AS123" s="45">
        <v>90</v>
      </c>
      <c r="AT123" s="45">
        <v>1</v>
      </c>
      <c r="AU123" s="80" t="b">
        <v>0</v>
      </c>
      <c r="AV123" s="80" t="b">
        <v>0</v>
      </c>
      <c r="AW123" s="45">
        <v>3</v>
      </c>
      <c r="AX123" s="80" t="b">
        <v>0</v>
      </c>
      <c r="AY123" s="80" t="b">
        <v>1</v>
      </c>
      <c r="AZ123" s="45">
        <v>100</v>
      </c>
      <c r="BA123" s="45">
        <v>50</v>
      </c>
      <c r="BB123" s="45">
        <v>520</v>
      </c>
      <c r="BC123" s="45">
        <v>0</v>
      </c>
      <c r="BD123" s="45">
        <v>2</v>
      </c>
      <c r="BE123" s="45">
        <v>0</v>
      </c>
      <c r="BF123" s="45">
        <v>0</v>
      </c>
      <c r="BG123" s="45">
        <v>2</v>
      </c>
      <c r="BH123" s="45">
        <v>0</v>
      </c>
      <c r="BI123" s="45">
        <v>0</v>
      </c>
      <c r="BJ123" s="45">
        <v>2</v>
      </c>
      <c r="BK123" s="45">
        <v>0</v>
      </c>
      <c r="BL123" s="45">
        <v>0</v>
      </c>
      <c r="BM123" s="45">
        <v>2</v>
      </c>
      <c r="BN123" s="45">
        <v>2</v>
      </c>
      <c r="BO123" s="45">
        <v>0</v>
      </c>
      <c r="BP123" s="45" t="s">
        <v>503</v>
      </c>
      <c r="BQ123" s="45" t="s">
        <v>503</v>
      </c>
      <c r="BR123" s="45" t="s">
        <v>503</v>
      </c>
      <c r="BS123" s="45" t="s">
        <v>503</v>
      </c>
      <c r="BT123" s="45">
        <v>122</v>
      </c>
      <c r="BU123" s="45" t="b">
        <v>0</v>
      </c>
      <c r="BV123" s="45"/>
      <c r="BW123" s="2"/>
    </row>
    <row r="124" spans="1:75" x14ac:dyDescent="0.25">
      <c r="A124" s="45" t="s">
        <v>118</v>
      </c>
      <c r="B124" s="45" t="s">
        <v>695</v>
      </c>
      <c r="C124" s="45" t="s">
        <v>503</v>
      </c>
      <c r="D124" s="45" t="s">
        <v>503</v>
      </c>
      <c r="E124" s="45" t="s">
        <v>503</v>
      </c>
      <c r="F124" s="80" t="b">
        <v>1</v>
      </c>
      <c r="G124" s="45" t="s">
        <v>696</v>
      </c>
      <c r="H124" s="45" t="s">
        <v>695</v>
      </c>
      <c r="I124" s="45">
        <v>55</v>
      </c>
      <c r="J124" s="2"/>
      <c r="K124" s="45" t="s">
        <v>504</v>
      </c>
      <c r="L124" s="45">
        <v>4</v>
      </c>
      <c r="M124" s="45" t="s">
        <v>523</v>
      </c>
      <c r="N124" s="45" t="s">
        <v>570</v>
      </c>
      <c r="O124" s="45" t="s">
        <v>520</v>
      </c>
      <c r="P124" s="45" t="s">
        <v>508</v>
      </c>
      <c r="Q124" s="45" t="s">
        <v>509</v>
      </c>
      <c r="R124" s="80" t="b">
        <v>0</v>
      </c>
      <c r="S124" s="45">
        <v>90</v>
      </c>
      <c r="T124" s="45">
        <v>100</v>
      </c>
      <c r="U124" s="45">
        <v>80</v>
      </c>
      <c r="V124" s="45">
        <v>80</v>
      </c>
      <c r="W124" s="45">
        <v>100</v>
      </c>
      <c r="X124" s="45">
        <v>100</v>
      </c>
      <c r="Y124" s="45">
        <v>1</v>
      </c>
      <c r="Z124" s="45">
        <v>1</v>
      </c>
      <c r="AA124" s="45">
        <v>1</v>
      </c>
      <c r="AB124" s="45">
        <v>3450</v>
      </c>
      <c r="AC124" s="45" t="s">
        <v>521</v>
      </c>
      <c r="AD124" s="45" t="s">
        <v>503</v>
      </c>
      <c r="AE124" s="45">
        <v>100</v>
      </c>
      <c r="AF124" s="45">
        <v>180</v>
      </c>
      <c r="AG124" s="45">
        <v>600</v>
      </c>
      <c r="AH124" s="45">
        <v>800</v>
      </c>
      <c r="AI124" s="45">
        <v>390</v>
      </c>
      <c r="AJ124" s="80" t="b">
        <v>0</v>
      </c>
      <c r="AK124" s="80" t="b">
        <v>0</v>
      </c>
      <c r="AL124" s="45" t="s">
        <v>522</v>
      </c>
      <c r="AM124" s="80" t="b">
        <v>0</v>
      </c>
      <c r="AN124" s="80" t="b">
        <v>0</v>
      </c>
      <c r="AO124" s="45">
        <v>225</v>
      </c>
      <c r="AP124" s="45">
        <v>1</v>
      </c>
      <c r="AQ124" s="45">
        <v>3</v>
      </c>
      <c r="AR124" s="45">
        <v>25</v>
      </c>
      <c r="AS124" s="45">
        <v>90</v>
      </c>
      <c r="AT124" s="45">
        <v>1</v>
      </c>
      <c r="AU124" s="80" t="b">
        <v>0</v>
      </c>
      <c r="AV124" s="80" t="b">
        <v>0</v>
      </c>
      <c r="AW124" s="45">
        <v>0</v>
      </c>
      <c r="AX124" s="80" t="b">
        <v>0</v>
      </c>
      <c r="AY124" s="80" t="b">
        <v>1</v>
      </c>
      <c r="AZ124" s="45">
        <v>100</v>
      </c>
      <c r="BA124" s="45">
        <v>50</v>
      </c>
      <c r="BB124" s="45">
        <v>800</v>
      </c>
      <c r="BC124" s="45">
        <v>0</v>
      </c>
      <c r="BD124" s="45">
        <v>0</v>
      </c>
      <c r="BE124" s="45">
        <v>0</v>
      </c>
      <c r="BF124" s="45">
        <v>0</v>
      </c>
      <c r="BG124" s="45">
        <v>0</v>
      </c>
      <c r="BH124" s="45">
        <v>1</v>
      </c>
      <c r="BI124" s="45">
        <v>0</v>
      </c>
      <c r="BJ124" s="45">
        <v>0</v>
      </c>
      <c r="BK124" s="45">
        <v>0</v>
      </c>
      <c r="BL124" s="45">
        <v>0</v>
      </c>
      <c r="BM124" s="45">
        <v>1</v>
      </c>
      <c r="BN124" s="45">
        <v>0</v>
      </c>
      <c r="BO124" s="45">
        <v>0</v>
      </c>
      <c r="BP124" s="45" t="s">
        <v>503</v>
      </c>
      <c r="BQ124" s="45" t="s">
        <v>503</v>
      </c>
      <c r="BR124" s="45" t="s">
        <v>503</v>
      </c>
      <c r="BS124" s="45" t="s">
        <v>503</v>
      </c>
      <c r="BT124" s="45">
        <v>123</v>
      </c>
      <c r="BU124" s="45" t="b">
        <v>0</v>
      </c>
      <c r="BV124" s="45"/>
      <c r="BW124" s="2"/>
    </row>
    <row r="125" spans="1:75" x14ac:dyDescent="0.25">
      <c r="A125" s="45" t="s">
        <v>13</v>
      </c>
      <c r="B125" s="45" t="s">
        <v>697</v>
      </c>
      <c r="C125" s="45" t="s">
        <v>503</v>
      </c>
      <c r="D125" s="45" t="s">
        <v>503</v>
      </c>
      <c r="E125" s="45" t="s">
        <v>503</v>
      </c>
      <c r="F125" s="80" t="b">
        <v>1</v>
      </c>
      <c r="G125" s="45" t="s">
        <v>698</v>
      </c>
      <c r="H125" s="45" t="s">
        <v>697</v>
      </c>
      <c r="I125" s="45">
        <v>95</v>
      </c>
      <c r="J125" s="2"/>
      <c r="K125" s="45" t="s">
        <v>536</v>
      </c>
      <c r="L125" s="45">
        <v>7</v>
      </c>
      <c r="M125" s="45" t="s">
        <v>570</v>
      </c>
      <c r="N125" s="45" t="s">
        <v>506</v>
      </c>
      <c r="O125" s="45" t="s">
        <v>636</v>
      </c>
      <c r="P125" s="45" t="s">
        <v>508</v>
      </c>
      <c r="Q125" s="45" t="s">
        <v>509</v>
      </c>
      <c r="R125" s="80" t="b">
        <v>0</v>
      </c>
      <c r="S125" s="45">
        <v>105</v>
      </c>
      <c r="T125" s="45">
        <v>100</v>
      </c>
      <c r="U125" s="45">
        <v>100</v>
      </c>
      <c r="V125" s="45">
        <v>100</v>
      </c>
      <c r="W125" s="45">
        <v>100</v>
      </c>
      <c r="X125" s="45">
        <v>100</v>
      </c>
      <c r="Y125" s="45">
        <v>1</v>
      </c>
      <c r="Z125" s="45">
        <v>1</v>
      </c>
      <c r="AA125" s="45">
        <v>1</v>
      </c>
      <c r="AB125" s="45">
        <v>6830</v>
      </c>
      <c r="AC125" s="45" t="s">
        <v>554</v>
      </c>
      <c r="AD125" s="45" t="s">
        <v>503</v>
      </c>
      <c r="AE125" s="45">
        <v>120</v>
      </c>
      <c r="AF125" s="45">
        <v>240</v>
      </c>
      <c r="AG125" s="45">
        <v>800</v>
      </c>
      <c r="AH125" s="45">
        <v>950</v>
      </c>
      <c r="AI125" s="45">
        <v>470</v>
      </c>
      <c r="AJ125" s="80" t="b">
        <v>0</v>
      </c>
      <c r="AK125" s="80" t="b">
        <v>0</v>
      </c>
      <c r="AL125" s="45" t="s">
        <v>522</v>
      </c>
      <c r="AM125" s="80" t="b">
        <v>0</v>
      </c>
      <c r="AN125" s="80" t="b">
        <v>0</v>
      </c>
      <c r="AO125" s="45">
        <v>300</v>
      </c>
      <c r="AP125" s="45">
        <v>1</v>
      </c>
      <c r="AQ125" s="45">
        <v>4</v>
      </c>
      <c r="AR125" s="45">
        <v>25</v>
      </c>
      <c r="AS125" s="45">
        <v>90</v>
      </c>
      <c r="AT125" s="45">
        <v>1</v>
      </c>
      <c r="AU125" s="80" t="b">
        <v>0</v>
      </c>
      <c r="AV125" s="80" t="b">
        <v>0</v>
      </c>
      <c r="AW125" s="45">
        <v>5</v>
      </c>
      <c r="AX125" s="80" t="b">
        <v>0</v>
      </c>
      <c r="AY125" s="80" t="b">
        <v>1</v>
      </c>
      <c r="AZ125" s="45">
        <v>220</v>
      </c>
      <c r="BA125" s="45">
        <v>50</v>
      </c>
      <c r="BB125" s="45">
        <v>350</v>
      </c>
      <c r="BC125" s="45">
        <v>0</v>
      </c>
      <c r="BD125" s="45">
        <v>0</v>
      </c>
      <c r="BE125" s="45">
        <v>0</v>
      </c>
      <c r="BF125" s="45">
        <v>0</v>
      </c>
      <c r="BG125" s="45">
        <v>1</v>
      </c>
      <c r="BH125" s="45">
        <v>2</v>
      </c>
      <c r="BI125" s="45">
        <v>0</v>
      </c>
      <c r="BJ125" s="45">
        <v>2</v>
      </c>
      <c r="BK125" s="45">
        <v>0</v>
      </c>
      <c r="BL125" s="45">
        <v>0</v>
      </c>
      <c r="BM125" s="45">
        <v>0</v>
      </c>
      <c r="BN125" s="45">
        <v>3</v>
      </c>
      <c r="BO125" s="45">
        <v>0</v>
      </c>
      <c r="BP125" s="45" t="s">
        <v>503</v>
      </c>
      <c r="BQ125" s="45" t="s">
        <v>503</v>
      </c>
      <c r="BR125" s="45" t="s">
        <v>503</v>
      </c>
      <c r="BS125" s="45" t="s">
        <v>503</v>
      </c>
      <c r="BT125" s="45">
        <v>124</v>
      </c>
      <c r="BU125" s="45" t="b">
        <v>0</v>
      </c>
      <c r="BV125" s="45"/>
      <c r="BW125" s="2"/>
    </row>
    <row r="126" spans="1:75" x14ac:dyDescent="0.25">
      <c r="A126" s="45" t="s">
        <v>20</v>
      </c>
      <c r="B126" s="45" t="s">
        <v>699</v>
      </c>
      <c r="C126" s="45" t="s">
        <v>503</v>
      </c>
      <c r="D126" s="45" t="s">
        <v>503</v>
      </c>
      <c r="E126" s="45" t="s">
        <v>503</v>
      </c>
      <c r="F126" s="80" t="b">
        <v>1</v>
      </c>
      <c r="G126" s="45" t="s">
        <v>247</v>
      </c>
      <c r="H126" s="45" t="s">
        <v>699</v>
      </c>
      <c r="I126" s="45">
        <v>97</v>
      </c>
      <c r="J126" s="2"/>
      <c r="K126" s="45" t="s">
        <v>536</v>
      </c>
      <c r="L126" s="45">
        <v>7</v>
      </c>
      <c r="M126" s="45" t="s">
        <v>515</v>
      </c>
      <c r="N126" s="45" t="s">
        <v>506</v>
      </c>
      <c r="O126" s="45" t="s">
        <v>534</v>
      </c>
      <c r="P126" s="45" t="s">
        <v>508</v>
      </c>
      <c r="Q126" s="45" t="s">
        <v>509</v>
      </c>
      <c r="R126" s="80" t="b">
        <v>0</v>
      </c>
      <c r="S126" s="45">
        <v>100</v>
      </c>
      <c r="T126" s="45">
        <v>100</v>
      </c>
      <c r="U126" s="45">
        <v>125</v>
      </c>
      <c r="V126" s="45">
        <v>100</v>
      </c>
      <c r="W126" s="45">
        <v>100</v>
      </c>
      <c r="X126" s="45">
        <v>100</v>
      </c>
      <c r="Y126" s="45">
        <v>1</v>
      </c>
      <c r="Z126" s="45">
        <v>1</v>
      </c>
      <c r="AA126" s="45">
        <v>1</v>
      </c>
      <c r="AB126" s="45">
        <v>7840</v>
      </c>
      <c r="AC126" s="45" t="s">
        <v>510</v>
      </c>
      <c r="AD126" s="45" t="s">
        <v>503</v>
      </c>
      <c r="AE126" s="45">
        <v>100</v>
      </c>
      <c r="AF126" s="45">
        <v>100</v>
      </c>
      <c r="AG126" s="45">
        <v>700</v>
      </c>
      <c r="AH126" s="45">
        <v>1100</v>
      </c>
      <c r="AI126" s="45">
        <v>450</v>
      </c>
      <c r="AJ126" s="80" t="b">
        <v>0</v>
      </c>
      <c r="AK126" s="80" t="b">
        <v>0</v>
      </c>
      <c r="AL126" s="45" t="s">
        <v>516</v>
      </c>
      <c r="AM126" s="80" t="b">
        <v>0</v>
      </c>
      <c r="AN126" s="80" t="b">
        <v>0</v>
      </c>
      <c r="AO126" s="45">
        <v>525</v>
      </c>
      <c r="AP126" s="45">
        <v>1</v>
      </c>
      <c r="AQ126" s="45">
        <v>8</v>
      </c>
      <c r="AR126" s="45">
        <v>25</v>
      </c>
      <c r="AS126" s="45">
        <v>90</v>
      </c>
      <c r="AT126" s="45">
        <v>1</v>
      </c>
      <c r="AU126" s="80" t="b">
        <v>0</v>
      </c>
      <c r="AV126" s="80" t="b">
        <v>1</v>
      </c>
      <c r="AW126" s="45">
        <v>5</v>
      </c>
      <c r="AX126" s="80" t="b">
        <v>1</v>
      </c>
      <c r="AY126" s="80" t="b">
        <v>1</v>
      </c>
      <c r="AZ126" s="45">
        <v>170</v>
      </c>
      <c r="BA126" s="45">
        <v>50</v>
      </c>
      <c r="BB126" s="45">
        <v>190</v>
      </c>
      <c r="BC126" s="45">
        <v>0</v>
      </c>
      <c r="BD126" s="45">
        <v>0</v>
      </c>
      <c r="BE126" s="45">
        <v>0</v>
      </c>
      <c r="BF126" s="45">
        <v>0</v>
      </c>
      <c r="BG126" s="45">
        <v>0</v>
      </c>
      <c r="BH126" s="45">
        <v>0</v>
      </c>
      <c r="BI126" s="45">
        <v>0</v>
      </c>
      <c r="BJ126" s="45">
        <v>0</v>
      </c>
      <c r="BK126" s="45">
        <v>0</v>
      </c>
      <c r="BL126" s="45">
        <v>0</v>
      </c>
      <c r="BM126" s="45">
        <v>0</v>
      </c>
      <c r="BN126" s="45">
        <v>3</v>
      </c>
      <c r="BO126" s="45">
        <v>0</v>
      </c>
      <c r="BP126" s="45" t="s">
        <v>503</v>
      </c>
      <c r="BQ126" s="45" t="s">
        <v>503</v>
      </c>
      <c r="BR126" s="45" t="s">
        <v>503</v>
      </c>
      <c r="BS126" s="45" t="s">
        <v>503</v>
      </c>
      <c r="BT126" s="45">
        <v>125</v>
      </c>
      <c r="BU126" s="45" t="b">
        <v>0</v>
      </c>
      <c r="BV126" s="45"/>
      <c r="BW126" s="2"/>
    </row>
    <row r="127" spans="1:75" x14ac:dyDescent="0.25">
      <c r="A127" s="45" t="s">
        <v>0</v>
      </c>
      <c r="B127" s="45" t="s">
        <v>700</v>
      </c>
      <c r="C127" s="45" t="s">
        <v>503</v>
      </c>
      <c r="D127" s="45" t="s">
        <v>503</v>
      </c>
      <c r="E127" s="45" t="s">
        <v>503</v>
      </c>
      <c r="F127" s="80" t="b">
        <v>1</v>
      </c>
      <c r="G127" s="45" t="s">
        <v>701</v>
      </c>
      <c r="H127" s="45" t="s">
        <v>700</v>
      </c>
      <c r="I127" s="45">
        <v>74</v>
      </c>
      <c r="J127" s="2"/>
      <c r="K127" s="45" t="s">
        <v>536</v>
      </c>
      <c r="L127" s="45">
        <v>7</v>
      </c>
      <c r="M127" s="45" t="s">
        <v>514</v>
      </c>
      <c r="N127" s="45" t="s">
        <v>506</v>
      </c>
      <c r="O127" s="45" t="s">
        <v>534</v>
      </c>
      <c r="P127" s="45" t="s">
        <v>508</v>
      </c>
      <c r="Q127" s="45" t="s">
        <v>509</v>
      </c>
      <c r="R127" s="80" t="b">
        <v>0</v>
      </c>
      <c r="S127" s="45">
        <v>95</v>
      </c>
      <c r="T127" s="45">
        <v>100</v>
      </c>
      <c r="U127" s="45">
        <v>105</v>
      </c>
      <c r="V127" s="45">
        <v>120</v>
      </c>
      <c r="W127" s="45">
        <v>100</v>
      </c>
      <c r="X127" s="45">
        <v>100</v>
      </c>
      <c r="Y127" s="45">
        <v>1</v>
      </c>
      <c r="Z127" s="45">
        <v>1</v>
      </c>
      <c r="AA127" s="45">
        <v>1</v>
      </c>
      <c r="AB127" s="45">
        <v>6720</v>
      </c>
      <c r="AC127" s="45" t="s">
        <v>510</v>
      </c>
      <c r="AD127" s="45" t="s">
        <v>503</v>
      </c>
      <c r="AE127" s="45">
        <v>100</v>
      </c>
      <c r="AF127" s="45">
        <v>200</v>
      </c>
      <c r="AG127" s="45">
        <v>800</v>
      </c>
      <c r="AH127" s="45">
        <v>1300</v>
      </c>
      <c r="AI127" s="45">
        <v>375</v>
      </c>
      <c r="AJ127" s="80" t="b">
        <v>0</v>
      </c>
      <c r="AK127" s="80" t="b">
        <v>0</v>
      </c>
      <c r="AL127" s="45" t="s">
        <v>516</v>
      </c>
      <c r="AM127" s="80" t="b">
        <v>0</v>
      </c>
      <c r="AN127" s="80" t="b">
        <v>0</v>
      </c>
      <c r="AO127" s="45">
        <v>475</v>
      </c>
      <c r="AP127" s="45">
        <v>1</v>
      </c>
      <c r="AQ127" s="45">
        <v>7</v>
      </c>
      <c r="AR127" s="45">
        <v>25</v>
      </c>
      <c r="AS127" s="45">
        <v>90</v>
      </c>
      <c r="AT127" s="45">
        <v>1</v>
      </c>
      <c r="AU127" s="80" t="b">
        <v>0</v>
      </c>
      <c r="AV127" s="80" t="b">
        <v>0</v>
      </c>
      <c r="AW127" s="45">
        <v>5</v>
      </c>
      <c r="AX127" s="80" t="b">
        <v>1</v>
      </c>
      <c r="AY127" s="80" t="b">
        <v>1</v>
      </c>
      <c r="AZ127" s="45">
        <v>150</v>
      </c>
      <c r="BA127" s="45">
        <v>50</v>
      </c>
      <c r="BB127" s="45">
        <v>380</v>
      </c>
      <c r="BC127" s="45">
        <v>3</v>
      </c>
      <c r="BD127" s="45">
        <v>0</v>
      </c>
      <c r="BE127" s="45">
        <v>0</v>
      </c>
      <c r="BF127" s="45">
        <v>0</v>
      </c>
      <c r="BG127" s="45">
        <v>0</v>
      </c>
      <c r="BH127" s="45">
        <v>0</v>
      </c>
      <c r="BI127" s="45">
        <v>0</v>
      </c>
      <c r="BJ127" s="45">
        <v>0</v>
      </c>
      <c r="BK127" s="45">
        <v>0</v>
      </c>
      <c r="BL127" s="45">
        <v>0</v>
      </c>
      <c r="BM127" s="45">
        <v>0</v>
      </c>
      <c r="BN127" s="45">
        <v>3</v>
      </c>
      <c r="BO127" s="45">
        <v>0</v>
      </c>
      <c r="BP127" s="45" t="s">
        <v>503</v>
      </c>
      <c r="BQ127" s="45" t="s">
        <v>503</v>
      </c>
      <c r="BR127" s="45" t="s">
        <v>503</v>
      </c>
      <c r="BS127" s="45" t="s">
        <v>503</v>
      </c>
      <c r="BT127" s="45">
        <v>126</v>
      </c>
      <c r="BU127" s="45" t="b">
        <v>0</v>
      </c>
      <c r="BV127" s="45"/>
      <c r="BW127" s="2"/>
    </row>
    <row r="128" spans="1:75" x14ac:dyDescent="0.25">
      <c r="A128" s="45" t="s">
        <v>8</v>
      </c>
      <c r="B128" s="45" t="s">
        <v>702</v>
      </c>
      <c r="C128" s="45" t="s">
        <v>503</v>
      </c>
      <c r="D128" s="45" t="s">
        <v>503</v>
      </c>
      <c r="E128" s="45" t="s">
        <v>503</v>
      </c>
      <c r="F128" s="80" t="b">
        <v>1</v>
      </c>
      <c r="G128" s="45" t="s">
        <v>703</v>
      </c>
      <c r="H128" s="45" t="s">
        <v>702</v>
      </c>
      <c r="I128" s="45">
        <v>72</v>
      </c>
      <c r="J128" s="2"/>
      <c r="K128" s="45" t="s">
        <v>504</v>
      </c>
      <c r="L128" s="45">
        <v>7</v>
      </c>
      <c r="M128" s="45" t="s">
        <v>514</v>
      </c>
      <c r="N128" s="45" t="s">
        <v>506</v>
      </c>
      <c r="O128" s="45" t="s">
        <v>507</v>
      </c>
      <c r="P128" s="45" t="s">
        <v>508</v>
      </c>
      <c r="Q128" s="45" t="s">
        <v>509</v>
      </c>
      <c r="R128" s="80" t="b">
        <v>0</v>
      </c>
      <c r="S128" s="45">
        <v>80</v>
      </c>
      <c r="T128" s="45">
        <v>100</v>
      </c>
      <c r="U128" s="45">
        <v>125</v>
      </c>
      <c r="V128" s="45">
        <v>80</v>
      </c>
      <c r="W128" s="45">
        <v>100</v>
      </c>
      <c r="X128" s="45">
        <v>100</v>
      </c>
      <c r="Y128" s="45">
        <v>1</v>
      </c>
      <c r="Z128" s="45">
        <v>1</v>
      </c>
      <c r="AA128" s="45">
        <v>1</v>
      </c>
      <c r="AB128" s="45">
        <v>4520</v>
      </c>
      <c r="AC128" s="45" t="s">
        <v>510</v>
      </c>
      <c r="AD128" s="45" t="s">
        <v>503</v>
      </c>
      <c r="AE128" s="45">
        <v>80</v>
      </c>
      <c r="AF128" s="45">
        <v>160</v>
      </c>
      <c r="AG128" s="45">
        <v>600</v>
      </c>
      <c r="AH128" s="45">
        <v>900</v>
      </c>
      <c r="AI128" s="45">
        <v>320</v>
      </c>
      <c r="AJ128" s="80" t="b">
        <v>0</v>
      </c>
      <c r="AK128" s="80" t="b">
        <v>0</v>
      </c>
      <c r="AL128" s="45" t="s">
        <v>511</v>
      </c>
      <c r="AM128" s="80" t="b">
        <v>0</v>
      </c>
      <c r="AN128" s="80" t="b">
        <v>0</v>
      </c>
      <c r="AO128" s="45">
        <v>300</v>
      </c>
      <c r="AP128" s="45">
        <v>1</v>
      </c>
      <c r="AQ128" s="45">
        <v>4</v>
      </c>
      <c r="AR128" s="45">
        <v>25</v>
      </c>
      <c r="AS128" s="45">
        <v>90</v>
      </c>
      <c r="AT128" s="45">
        <v>1</v>
      </c>
      <c r="AU128" s="80" t="b">
        <v>0</v>
      </c>
      <c r="AV128" s="80" t="b">
        <v>0</v>
      </c>
      <c r="AW128" s="45">
        <v>5</v>
      </c>
      <c r="AX128" s="80" t="b">
        <v>0</v>
      </c>
      <c r="AY128" s="80" t="b">
        <v>1</v>
      </c>
      <c r="AZ128" s="45">
        <v>100</v>
      </c>
      <c r="BA128" s="45">
        <v>50</v>
      </c>
      <c r="BB128" s="45">
        <v>640</v>
      </c>
      <c r="BC128" s="45">
        <v>2</v>
      </c>
      <c r="BD128" s="45">
        <v>0</v>
      </c>
      <c r="BE128" s="45">
        <v>0</v>
      </c>
      <c r="BF128" s="45">
        <v>0</v>
      </c>
      <c r="BG128" s="45">
        <v>1</v>
      </c>
      <c r="BH128" s="45">
        <v>1</v>
      </c>
      <c r="BI128" s="45">
        <v>3</v>
      </c>
      <c r="BJ128" s="45">
        <v>0</v>
      </c>
      <c r="BK128" s="45">
        <v>0</v>
      </c>
      <c r="BL128" s="45">
        <v>0</v>
      </c>
      <c r="BM128" s="45">
        <v>0</v>
      </c>
      <c r="BN128" s="45">
        <v>2</v>
      </c>
      <c r="BO128" s="45">
        <v>0</v>
      </c>
      <c r="BP128" s="45" t="s">
        <v>503</v>
      </c>
      <c r="BQ128" s="45" t="s">
        <v>503</v>
      </c>
      <c r="BR128" s="45" t="s">
        <v>503</v>
      </c>
      <c r="BS128" s="45" t="s">
        <v>503</v>
      </c>
      <c r="BT128" s="45">
        <v>127</v>
      </c>
      <c r="BU128" s="45" t="b">
        <v>0</v>
      </c>
      <c r="BV128" s="45"/>
      <c r="BW128" s="2"/>
    </row>
    <row r="129" spans="1:75" x14ac:dyDescent="0.25">
      <c r="A129" s="45" t="s">
        <v>90</v>
      </c>
      <c r="B129" s="45" t="s">
        <v>704</v>
      </c>
      <c r="C129" s="45" t="s">
        <v>503</v>
      </c>
      <c r="D129" s="45" t="s">
        <v>503</v>
      </c>
      <c r="E129" s="45" t="s">
        <v>503</v>
      </c>
      <c r="F129" s="80" t="b">
        <v>1</v>
      </c>
      <c r="G129" s="45" t="s">
        <v>705</v>
      </c>
      <c r="H129" s="45" t="s">
        <v>704</v>
      </c>
      <c r="I129" s="45">
        <v>25</v>
      </c>
      <c r="J129" s="2"/>
      <c r="K129" s="45" t="s">
        <v>504</v>
      </c>
      <c r="L129" s="45">
        <v>3</v>
      </c>
      <c r="M129" s="45" t="s">
        <v>545</v>
      </c>
      <c r="N129" s="45" t="s">
        <v>506</v>
      </c>
      <c r="O129" s="45" t="s">
        <v>576</v>
      </c>
      <c r="P129" s="45" t="s">
        <v>508</v>
      </c>
      <c r="Q129" s="45" t="s">
        <v>509</v>
      </c>
      <c r="R129" s="80" t="b">
        <v>0</v>
      </c>
      <c r="S129" s="45">
        <v>80</v>
      </c>
      <c r="T129" s="45">
        <v>100</v>
      </c>
      <c r="U129" s="45">
        <v>70</v>
      </c>
      <c r="V129" s="45">
        <v>80</v>
      </c>
      <c r="W129" s="45">
        <v>100</v>
      </c>
      <c r="X129" s="45">
        <v>100</v>
      </c>
      <c r="Y129" s="45">
        <v>1.2</v>
      </c>
      <c r="Z129" s="45">
        <v>1.1000000000000001</v>
      </c>
      <c r="AA129" s="45">
        <v>1</v>
      </c>
      <c r="AB129" s="45">
        <v>2860</v>
      </c>
      <c r="AC129" s="45" t="s">
        <v>521</v>
      </c>
      <c r="AD129" s="45" t="s">
        <v>503</v>
      </c>
      <c r="AE129" s="45">
        <v>30</v>
      </c>
      <c r="AF129" s="45">
        <v>150</v>
      </c>
      <c r="AG129" s="45">
        <v>550</v>
      </c>
      <c r="AH129" s="45">
        <v>700</v>
      </c>
      <c r="AI129" s="45">
        <v>350</v>
      </c>
      <c r="AJ129" s="80" t="b">
        <v>0</v>
      </c>
      <c r="AK129" s="80" t="b">
        <v>0</v>
      </c>
      <c r="AL129" s="45" t="s">
        <v>522</v>
      </c>
      <c r="AM129" s="80" t="b">
        <v>0</v>
      </c>
      <c r="AN129" s="80" t="b">
        <v>0</v>
      </c>
      <c r="AO129" s="45">
        <v>225</v>
      </c>
      <c r="AP129" s="45">
        <v>1</v>
      </c>
      <c r="AQ129" s="45">
        <v>3</v>
      </c>
      <c r="AR129" s="45">
        <v>25</v>
      </c>
      <c r="AS129" s="45">
        <v>90</v>
      </c>
      <c r="AT129" s="45">
        <v>1</v>
      </c>
      <c r="AU129" s="80" t="b">
        <v>0</v>
      </c>
      <c r="AV129" s="80" t="b">
        <v>0</v>
      </c>
      <c r="AW129" s="45">
        <v>0</v>
      </c>
      <c r="AX129" s="80" t="b">
        <v>0</v>
      </c>
      <c r="AY129" s="80" t="b">
        <v>1</v>
      </c>
      <c r="AZ129" s="45">
        <v>100</v>
      </c>
      <c r="BA129" s="45">
        <v>50</v>
      </c>
      <c r="BB129" s="45">
        <v>870</v>
      </c>
      <c r="BC129" s="45">
        <v>0</v>
      </c>
      <c r="BD129" s="45">
        <v>1</v>
      </c>
      <c r="BE129" s="45">
        <v>0</v>
      </c>
      <c r="BF129" s="45">
        <v>0</v>
      </c>
      <c r="BG129" s="45">
        <v>0</v>
      </c>
      <c r="BH129" s="45">
        <v>0</v>
      </c>
      <c r="BI129" s="45">
        <v>0</v>
      </c>
      <c r="BJ129" s="45">
        <v>0</v>
      </c>
      <c r="BK129" s="45">
        <v>0</v>
      </c>
      <c r="BL129" s="45">
        <v>0</v>
      </c>
      <c r="BM129" s="45">
        <v>0</v>
      </c>
      <c r="BN129" s="45">
        <v>1</v>
      </c>
      <c r="BO129" s="45">
        <v>0</v>
      </c>
      <c r="BP129" s="45" t="s">
        <v>503</v>
      </c>
      <c r="BQ129" s="45" t="s">
        <v>503</v>
      </c>
      <c r="BR129" s="45" t="s">
        <v>503</v>
      </c>
      <c r="BS129" s="45" t="s">
        <v>503</v>
      </c>
      <c r="BT129" s="45">
        <v>128</v>
      </c>
      <c r="BU129" s="45" t="b">
        <v>0</v>
      </c>
      <c r="BV129" s="45"/>
      <c r="BW129" s="2"/>
    </row>
    <row r="130" spans="1:75" x14ac:dyDescent="0.25">
      <c r="A130" s="45" t="s">
        <v>34</v>
      </c>
      <c r="B130" s="45" t="s">
        <v>300</v>
      </c>
      <c r="C130" s="45" t="s">
        <v>503</v>
      </c>
      <c r="D130" s="45" t="s">
        <v>503</v>
      </c>
      <c r="E130" s="45" t="s">
        <v>503</v>
      </c>
      <c r="F130" s="80" t="b">
        <v>1</v>
      </c>
      <c r="G130" s="45" t="s">
        <v>299</v>
      </c>
      <c r="H130" s="45" t="s">
        <v>300</v>
      </c>
      <c r="I130" s="45">
        <v>109</v>
      </c>
      <c r="J130" s="45" t="s">
        <v>517</v>
      </c>
      <c r="K130" s="45" t="s">
        <v>536</v>
      </c>
      <c r="L130" s="45">
        <v>20</v>
      </c>
      <c r="M130" s="45" t="s">
        <v>515</v>
      </c>
      <c r="N130" s="45" t="s">
        <v>506</v>
      </c>
      <c r="O130" s="45" t="s">
        <v>520</v>
      </c>
      <c r="P130" s="45" t="s">
        <v>508</v>
      </c>
      <c r="Q130" s="45" t="s">
        <v>509</v>
      </c>
      <c r="R130" s="80" t="b">
        <v>0</v>
      </c>
      <c r="S130" s="45">
        <v>130</v>
      </c>
      <c r="T130" s="45">
        <v>100</v>
      </c>
      <c r="U130" s="45">
        <v>145</v>
      </c>
      <c r="V130" s="45">
        <v>120</v>
      </c>
      <c r="W130" s="45">
        <v>100</v>
      </c>
      <c r="X130" s="45">
        <v>100</v>
      </c>
      <c r="Y130" s="45">
        <v>1</v>
      </c>
      <c r="Z130" s="45">
        <v>1</v>
      </c>
      <c r="AA130" s="45">
        <v>1</v>
      </c>
      <c r="AB130" s="45">
        <v>8930</v>
      </c>
      <c r="AC130" s="45" t="s">
        <v>510</v>
      </c>
      <c r="AD130" s="45" t="s">
        <v>503</v>
      </c>
      <c r="AE130" s="45">
        <v>100</v>
      </c>
      <c r="AF130" s="45">
        <v>350</v>
      </c>
      <c r="AG130" s="45">
        <v>900</v>
      </c>
      <c r="AH130" s="45">
        <v>1600</v>
      </c>
      <c r="AI130" s="45">
        <v>625</v>
      </c>
      <c r="AJ130" s="80" t="b">
        <v>0</v>
      </c>
      <c r="AK130" s="80" t="b">
        <v>0</v>
      </c>
      <c r="AL130" s="45" t="s">
        <v>611</v>
      </c>
      <c r="AM130" s="80" t="b">
        <v>0</v>
      </c>
      <c r="AN130" s="80" t="b">
        <v>0</v>
      </c>
      <c r="AO130" s="45">
        <v>600</v>
      </c>
      <c r="AP130" s="45">
        <v>1</v>
      </c>
      <c r="AQ130" s="45">
        <v>9</v>
      </c>
      <c r="AR130" s="45">
        <v>25</v>
      </c>
      <c r="AS130" s="45">
        <v>90</v>
      </c>
      <c r="AT130" s="45">
        <v>1</v>
      </c>
      <c r="AU130" s="80" t="b">
        <v>0</v>
      </c>
      <c r="AV130" s="80" t="b">
        <v>1</v>
      </c>
      <c r="AW130" s="45">
        <v>5</v>
      </c>
      <c r="AX130" s="80" t="b">
        <v>0</v>
      </c>
      <c r="AY130" s="80" t="b">
        <v>1</v>
      </c>
      <c r="AZ130" s="45">
        <v>100</v>
      </c>
      <c r="BA130" s="45">
        <v>50</v>
      </c>
      <c r="BB130" s="45">
        <v>70</v>
      </c>
      <c r="BC130" s="45">
        <v>0</v>
      </c>
      <c r="BD130" s="45">
        <v>0</v>
      </c>
      <c r="BE130" s="45">
        <v>0</v>
      </c>
      <c r="BF130" s="45">
        <v>0</v>
      </c>
      <c r="BG130" s="45">
        <v>0</v>
      </c>
      <c r="BH130" s="45">
        <v>0</v>
      </c>
      <c r="BI130" s="45">
        <v>2</v>
      </c>
      <c r="BJ130" s="45">
        <v>2</v>
      </c>
      <c r="BK130" s="45">
        <v>0</v>
      </c>
      <c r="BL130" s="45">
        <v>0</v>
      </c>
      <c r="BM130" s="45">
        <v>0</v>
      </c>
      <c r="BN130" s="45">
        <v>0</v>
      </c>
      <c r="BO130" s="45">
        <v>0</v>
      </c>
      <c r="BP130" s="45" t="s">
        <v>612</v>
      </c>
      <c r="BQ130" s="45" t="s">
        <v>706</v>
      </c>
      <c r="BR130" s="45" t="s">
        <v>503</v>
      </c>
      <c r="BS130" s="45" t="s">
        <v>503</v>
      </c>
      <c r="BT130" s="45">
        <v>129</v>
      </c>
      <c r="BU130" s="45" t="b">
        <v>1</v>
      </c>
      <c r="BV130" s="45"/>
      <c r="BW130" s="2"/>
    </row>
    <row r="131" spans="1:75" x14ac:dyDescent="0.25">
      <c r="A131" s="45" t="s">
        <v>136</v>
      </c>
      <c r="B131" s="45" t="s">
        <v>707</v>
      </c>
      <c r="C131" s="45" t="s">
        <v>503</v>
      </c>
      <c r="D131" s="45" t="s">
        <v>503</v>
      </c>
      <c r="E131" s="45" t="s">
        <v>503</v>
      </c>
      <c r="F131" s="80" t="b">
        <v>1</v>
      </c>
      <c r="G131" s="45" t="s">
        <v>302</v>
      </c>
      <c r="H131" s="45" t="s">
        <v>707</v>
      </c>
      <c r="I131" s="45">
        <v>87</v>
      </c>
      <c r="J131" s="2"/>
      <c r="K131" s="45" t="s">
        <v>504</v>
      </c>
      <c r="L131" s="45">
        <v>8</v>
      </c>
      <c r="M131" s="45" t="s">
        <v>529</v>
      </c>
      <c r="N131" s="45" t="s">
        <v>506</v>
      </c>
      <c r="O131" s="45" t="s">
        <v>507</v>
      </c>
      <c r="P131" s="45" t="s">
        <v>508</v>
      </c>
      <c r="Q131" s="45" t="s">
        <v>509</v>
      </c>
      <c r="R131" s="80" t="b">
        <v>0</v>
      </c>
      <c r="S131" s="45">
        <v>100</v>
      </c>
      <c r="T131" s="45">
        <v>100</v>
      </c>
      <c r="U131" s="45">
        <v>95</v>
      </c>
      <c r="V131" s="45">
        <v>100</v>
      </c>
      <c r="W131" s="45">
        <v>100</v>
      </c>
      <c r="X131" s="45">
        <v>100</v>
      </c>
      <c r="Y131" s="45">
        <v>1</v>
      </c>
      <c r="Z131" s="45">
        <v>1</v>
      </c>
      <c r="AA131" s="45">
        <v>1</v>
      </c>
      <c r="AB131" s="45">
        <v>3590</v>
      </c>
      <c r="AC131" s="45" t="s">
        <v>521</v>
      </c>
      <c r="AD131" s="45" t="s">
        <v>503</v>
      </c>
      <c r="AE131" s="45">
        <v>100</v>
      </c>
      <c r="AF131" s="45">
        <v>150</v>
      </c>
      <c r="AG131" s="45">
        <v>550</v>
      </c>
      <c r="AH131" s="45">
        <v>700</v>
      </c>
      <c r="AI131" s="45">
        <v>350</v>
      </c>
      <c r="AJ131" s="80" t="b">
        <v>0</v>
      </c>
      <c r="AK131" s="80" t="b">
        <v>0</v>
      </c>
      <c r="AL131" s="45" t="s">
        <v>522</v>
      </c>
      <c r="AM131" s="80" t="b">
        <v>0</v>
      </c>
      <c r="AN131" s="80" t="b">
        <v>0</v>
      </c>
      <c r="AO131" s="45">
        <v>225</v>
      </c>
      <c r="AP131" s="45">
        <v>1</v>
      </c>
      <c r="AQ131" s="45">
        <v>3</v>
      </c>
      <c r="AR131" s="45">
        <v>25</v>
      </c>
      <c r="AS131" s="45">
        <v>90</v>
      </c>
      <c r="AT131" s="45">
        <v>1</v>
      </c>
      <c r="AU131" s="80" t="b">
        <v>0</v>
      </c>
      <c r="AV131" s="80" t="b">
        <v>0</v>
      </c>
      <c r="AW131" s="45">
        <v>3</v>
      </c>
      <c r="AX131" s="80" t="b">
        <v>0</v>
      </c>
      <c r="AY131" s="80" t="b">
        <v>1</v>
      </c>
      <c r="AZ131" s="45">
        <v>100</v>
      </c>
      <c r="BA131" s="45">
        <v>50</v>
      </c>
      <c r="BB131" s="45">
        <v>780</v>
      </c>
      <c r="BC131" s="45">
        <v>0</v>
      </c>
      <c r="BD131" s="45">
        <v>0</v>
      </c>
      <c r="BE131" s="45">
        <v>3</v>
      </c>
      <c r="BF131" s="45">
        <v>0</v>
      </c>
      <c r="BG131" s="45">
        <v>2</v>
      </c>
      <c r="BH131" s="45">
        <v>2</v>
      </c>
      <c r="BI131" s="45">
        <v>0</v>
      </c>
      <c r="BJ131" s="45">
        <v>0</v>
      </c>
      <c r="BK131" s="45">
        <v>0</v>
      </c>
      <c r="BL131" s="45">
        <v>2</v>
      </c>
      <c r="BM131" s="45">
        <v>0</v>
      </c>
      <c r="BN131" s="45">
        <v>1</v>
      </c>
      <c r="BO131" s="45">
        <v>0</v>
      </c>
      <c r="BP131" s="45" t="s">
        <v>503</v>
      </c>
      <c r="BQ131" s="45" t="s">
        <v>503</v>
      </c>
      <c r="BR131" s="45" t="s">
        <v>503</v>
      </c>
      <c r="BS131" s="45" t="s">
        <v>503</v>
      </c>
      <c r="BT131" s="45">
        <v>130</v>
      </c>
      <c r="BU131" s="45" t="b">
        <v>0</v>
      </c>
      <c r="BV131" s="45"/>
      <c r="BW131" s="2"/>
    </row>
    <row r="132" spans="1:75" x14ac:dyDescent="0.25">
      <c r="A132" s="45" t="s">
        <v>29</v>
      </c>
      <c r="B132" s="45" t="s">
        <v>708</v>
      </c>
      <c r="C132" s="45" t="s">
        <v>503</v>
      </c>
      <c r="D132" s="45" t="s">
        <v>503</v>
      </c>
      <c r="E132" s="45" t="s">
        <v>503</v>
      </c>
      <c r="F132" s="80" t="b">
        <v>1</v>
      </c>
      <c r="G132" s="45" t="s">
        <v>709</v>
      </c>
      <c r="H132" s="45" t="s">
        <v>708</v>
      </c>
      <c r="I132" s="45">
        <v>52</v>
      </c>
      <c r="J132" s="2"/>
      <c r="K132" s="45" t="s">
        <v>536</v>
      </c>
      <c r="L132" s="45">
        <v>6</v>
      </c>
      <c r="M132" s="45" t="s">
        <v>533</v>
      </c>
      <c r="N132" s="45" t="s">
        <v>506</v>
      </c>
      <c r="O132" s="45" t="s">
        <v>520</v>
      </c>
      <c r="P132" s="45" t="s">
        <v>508</v>
      </c>
      <c r="Q132" s="45" t="s">
        <v>509</v>
      </c>
      <c r="R132" s="80" t="b">
        <v>0</v>
      </c>
      <c r="S132" s="45">
        <v>110</v>
      </c>
      <c r="T132" s="45">
        <v>100</v>
      </c>
      <c r="U132" s="45">
        <v>80</v>
      </c>
      <c r="V132" s="45">
        <v>80</v>
      </c>
      <c r="W132" s="45">
        <v>100</v>
      </c>
      <c r="X132" s="45">
        <v>100</v>
      </c>
      <c r="Y132" s="45">
        <v>1</v>
      </c>
      <c r="Z132" s="45">
        <v>1</v>
      </c>
      <c r="AA132" s="45">
        <v>1</v>
      </c>
      <c r="AB132" s="45">
        <v>5510</v>
      </c>
      <c r="AC132" s="45" t="s">
        <v>567</v>
      </c>
      <c r="AD132" s="45" t="s">
        <v>503</v>
      </c>
      <c r="AE132" s="45">
        <v>32</v>
      </c>
      <c r="AF132" s="45">
        <v>64</v>
      </c>
      <c r="AG132" s="45">
        <v>600</v>
      </c>
      <c r="AH132" s="45">
        <v>800</v>
      </c>
      <c r="AI132" s="45">
        <v>332</v>
      </c>
      <c r="AJ132" s="80" t="b">
        <v>0</v>
      </c>
      <c r="AK132" s="80" t="b">
        <v>0</v>
      </c>
      <c r="AL132" s="45" t="s">
        <v>522</v>
      </c>
      <c r="AM132" s="80" t="b">
        <v>0</v>
      </c>
      <c r="AN132" s="80" t="b">
        <v>0</v>
      </c>
      <c r="AO132" s="45">
        <v>300</v>
      </c>
      <c r="AP132" s="45">
        <v>1</v>
      </c>
      <c r="AQ132" s="45">
        <v>4</v>
      </c>
      <c r="AR132" s="45">
        <v>25</v>
      </c>
      <c r="AS132" s="45">
        <v>90</v>
      </c>
      <c r="AT132" s="45">
        <v>1</v>
      </c>
      <c r="AU132" s="80" t="b">
        <v>0</v>
      </c>
      <c r="AV132" s="80" t="b">
        <v>0</v>
      </c>
      <c r="AW132" s="45">
        <v>1</v>
      </c>
      <c r="AX132" s="80" t="b">
        <v>0</v>
      </c>
      <c r="AY132" s="80" t="b">
        <v>1</v>
      </c>
      <c r="AZ132" s="45">
        <v>100</v>
      </c>
      <c r="BA132" s="45">
        <v>50</v>
      </c>
      <c r="BB132" s="45">
        <v>510</v>
      </c>
      <c r="BC132" s="45">
        <v>0</v>
      </c>
      <c r="BD132" s="45">
        <v>0</v>
      </c>
      <c r="BE132" s="45">
        <v>0</v>
      </c>
      <c r="BF132" s="45">
        <v>0</v>
      </c>
      <c r="BG132" s="45">
        <v>0</v>
      </c>
      <c r="BH132" s="45">
        <v>2</v>
      </c>
      <c r="BI132" s="45">
        <v>0</v>
      </c>
      <c r="BJ132" s="45">
        <v>0</v>
      </c>
      <c r="BK132" s="45">
        <v>0</v>
      </c>
      <c r="BL132" s="45">
        <v>0</v>
      </c>
      <c r="BM132" s="45">
        <v>0</v>
      </c>
      <c r="BN132" s="45">
        <v>0</v>
      </c>
      <c r="BO132" s="45">
        <v>0</v>
      </c>
      <c r="BP132" s="45" t="s">
        <v>503</v>
      </c>
      <c r="BQ132" s="45" t="s">
        <v>503</v>
      </c>
      <c r="BR132" s="45" t="s">
        <v>503</v>
      </c>
      <c r="BS132" s="45" t="s">
        <v>503</v>
      </c>
      <c r="BT132" s="45">
        <v>131</v>
      </c>
      <c r="BU132" s="45" t="b">
        <v>0</v>
      </c>
      <c r="BV132" s="45"/>
      <c r="BW132" s="2"/>
    </row>
    <row r="133" spans="1:75" x14ac:dyDescent="0.25">
      <c r="A133" s="45" t="s">
        <v>23</v>
      </c>
      <c r="B133" s="45" t="s">
        <v>710</v>
      </c>
      <c r="C133" s="45" t="s">
        <v>503</v>
      </c>
      <c r="D133" s="45" t="s">
        <v>503</v>
      </c>
      <c r="E133" s="45" t="s">
        <v>503</v>
      </c>
      <c r="F133" s="80" t="b">
        <v>1</v>
      </c>
      <c r="G133" s="45" t="s">
        <v>711</v>
      </c>
      <c r="H133" s="45" t="s">
        <v>710</v>
      </c>
      <c r="I133" s="45">
        <v>41</v>
      </c>
      <c r="J133" s="2"/>
      <c r="K133" s="45" t="s">
        <v>504</v>
      </c>
      <c r="L133" s="45">
        <v>4</v>
      </c>
      <c r="M133" s="45" t="s">
        <v>529</v>
      </c>
      <c r="N133" s="45" t="s">
        <v>506</v>
      </c>
      <c r="O133" s="45" t="s">
        <v>534</v>
      </c>
      <c r="P133" s="45" t="s">
        <v>508</v>
      </c>
      <c r="Q133" s="45" t="s">
        <v>509</v>
      </c>
      <c r="R133" s="80" t="b">
        <v>0</v>
      </c>
      <c r="S133" s="45">
        <v>70</v>
      </c>
      <c r="T133" s="45">
        <v>100</v>
      </c>
      <c r="U133" s="45">
        <v>80</v>
      </c>
      <c r="V133" s="45">
        <v>80</v>
      </c>
      <c r="W133" s="45">
        <v>100</v>
      </c>
      <c r="X133" s="45">
        <v>100</v>
      </c>
      <c r="Y133" s="45">
        <v>1</v>
      </c>
      <c r="Z133" s="45">
        <v>1</v>
      </c>
      <c r="AA133" s="45">
        <v>1</v>
      </c>
      <c r="AB133" s="45">
        <v>5700</v>
      </c>
      <c r="AC133" s="45" t="s">
        <v>521</v>
      </c>
      <c r="AD133" s="45" t="s">
        <v>503</v>
      </c>
      <c r="AE133" s="45">
        <v>30</v>
      </c>
      <c r="AF133" s="45">
        <v>150</v>
      </c>
      <c r="AG133" s="45">
        <v>550</v>
      </c>
      <c r="AH133" s="45">
        <v>700</v>
      </c>
      <c r="AI133" s="45">
        <v>350</v>
      </c>
      <c r="AJ133" s="80" t="b">
        <v>0</v>
      </c>
      <c r="AK133" s="80" t="b">
        <v>0</v>
      </c>
      <c r="AL133" s="45" t="s">
        <v>522</v>
      </c>
      <c r="AM133" s="80" t="b">
        <v>0</v>
      </c>
      <c r="AN133" s="80" t="b">
        <v>0</v>
      </c>
      <c r="AO133" s="45">
        <v>225</v>
      </c>
      <c r="AP133" s="45">
        <v>1</v>
      </c>
      <c r="AQ133" s="45">
        <v>3</v>
      </c>
      <c r="AR133" s="45">
        <v>25</v>
      </c>
      <c r="AS133" s="45">
        <v>90</v>
      </c>
      <c r="AT133" s="45">
        <v>1</v>
      </c>
      <c r="AU133" s="80" t="b">
        <v>0</v>
      </c>
      <c r="AV133" s="80" t="b">
        <v>0</v>
      </c>
      <c r="AW133" s="45">
        <v>0</v>
      </c>
      <c r="AX133" s="80" t="b">
        <v>0</v>
      </c>
      <c r="AY133" s="80" t="b">
        <v>1</v>
      </c>
      <c r="AZ133" s="45">
        <v>100</v>
      </c>
      <c r="BA133" s="45">
        <v>50</v>
      </c>
      <c r="BB133" s="45">
        <v>490</v>
      </c>
      <c r="BC133" s="45">
        <v>0</v>
      </c>
      <c r="BD133" s="45">
        <v>0</v>
      </c>
      <c r="BE133" s="45">
        <v>2</v>
      </c>
      <c r="BF133" s="45">
        <v>0</v>
      </c>
      <c r="BG133" s="45">
        <v>0</v>
      </c>
      <c r="BH133" s="45">
        <v>0</v>
      </c>
      <c r="BI133" s="45">
        <v>0</v>
      </c>
      <c r="BJ133" s="45">
        <v>0</v>
      </c>
      <c r="BK133" s="45">
        <v>0</v>
      </c>
      <c r="BL133" s="45">
        <v>1</v>
      </c>
      <c r="BM133" s="45">
        <v>0</v>
      </c>
      <c r="BN133" s="45">
        <v>0</v>
      </c>
      <c r="BO133" s="45">
        <v>0</v>
      </c>
      <c r="BP133" s="45" t="s">
        <v>503</v>
      </c>
      <c r="BQ133" s="45" t="s">
        <v>503</v>
      </c>
      <c r="BR133" s="45" t="s">
        <v>503</v>
      </c>
      <c r="BS133" s="45" t="s">
        <v>503</v>
      </c>
      <c r="BT133" s="45">
        <v>132</v>
      </c>
      <c r="BU133" s="45" t="b">
        <v>0</v>
      </c>
      <c r="BV133" s="45"/>
      <c r="BW133" s="2"/>
    </row>
    <row r="134" spans="1:75" x14ac:dyDescent="0.25">
      <c r="A134" s="45" t="s">
        <v>6</v>
      </c>
      <c r="B134" s="45" t="s">
        <v>712</v>
      </c>
      <c r="C134" s="45" t="s">
        <v>503</v>
      </c>
      <c r="D134" s="45" t="s">
        <v>503</v>
      </c>
      <c r="E134" s="45" t="s">
        <v>503</v>
      </c>
      <c r="F134" s="80" t="b">
        <v>1</v>
      </c>
      <c r="G134" s="45" t="s">
        <v>255</v>
      </c>
      <c r="H134" s="45" t="s">
        <v>712</v>
      </c>
      <c r="I134" s="45">
        <v>99</v>
      </c>
      <c r="J134" s="2"/>
      <c r="K134" s="45" t="s">
        <v>536</v>
      </c>
      <c r="L134" s="45">
        <v>9</v>
      </c>
      <c r="M134" s="45" t="s">
        <v>515</v>
      </c>
      <c r="N134" s="45" t="s">
        <v>505</v>
      </c>
      <c r="O134" s="45" t="s">
        <v>576</v>
      </c>
      <c r="P134" s="45" t="s">
        <v>508</v>
      </c>
      <c r="Q134" s="45" t="s">
        <v>509</v>
      </c>
      <c r="R134" s="80" t="b">
        <v>0</v>
      </c>
      <c r="S134" s="45">
        <v>100</v>
      </c>
      <c r="T134" s="45">
        <v>100</v>
      </c>
      <c r="U134" s="45">
        <v>100</v>
      </c>
      <c r="V134" s="45">
        <v>130</v>
      </c>
      <c r="W134" s="45">
        <v>100</v>
      </c>
      <c r="X134" s="45">
        <v>100</v>
      </c>
      <c r="Y134" s="45">
        <v>1</v>
      </c>
      <c r="Z134" s="45">
        <v>1</v>
      </c>
      <c r="AA134" s="45">
        <v>1</v>
      </c>
      <c r="AB134" s="45">
        <v>7050</v>
      </c>
      <c r="AC134" s="45" t="s">
        <v>510</v>
      </c>
      <c r="AD134" s="45" t="s">
        <v>503</v>
      </c>
      <c r="AE134" s="45">
        <v>100</v>
      </c>
      <c r="AF134" s="45">
        <v>200</v>
      </c>
      <c r="AG134" s="45">
        <v>1000</v>
      </c>
      <c r="AH134" s="45">
        <v>1200</v>
      </c>
      <c r="AI134" s="45">
        <v>600</v>
      </c>
      <c r="AJ134" s="80" t="b">
        <v>0</v>
      </c>
      <c r="AK134" s="80" t="b">
        <v>0</v>
      </c>
      <c r="AL134" s="45" t="s">
        <v>516</v>
      </c>
      <c r="AM134" s="80" t="b">
        <v>0</v>
      </c>
      <c r="AN134" s="80" t="b">
        <v>0</v>
      </c>
      <c r="AO134" s="45">
        <v>475</v>
      </c>
      <c r="AP134" s="45">
        <v>1</v>
      </c>
      <c r="AQ134" s="45">
        <v>7</v>
      </c>
      <c r="AR134" s="45">
        <v>25</v>
      </c>
      <c r="AS134" s="45">
        <v>90</v>
      </c>
      <c r="AT134" s="45">
        <v>1</v>
      </c>
      <c r="AU134" s="80" t="b">
        <v>0</v>
      </c>
      <c r="AV134" s="80" t="b">
        <v>1</v>
      </c>
      <c r="AW134" s="45">
        <v>5</v>
      </c>
      <c r="AX134" s="80" t="b">
        <v>1</v>
      </c>
      <c r="AY134" s="80" t="b">
        <v>1</v>
      </c>
      <c r="AZ134" s="45">
        <v>100</v>
      </c>
      <c r="BA134" s="45">
        <v>50</v>
      </c>
      <c r="BB134" s="45">
        <v>260</v>
      </c>
      <c r="BC134" s="45">
        <v>0</v>
      </c>
      <c r="BD134" s="45">
        <v>0</v>
      </c>
      <c r="BE134" s="45">
        <v>0</v>
      </c>
      <c r="BF134" s="45">
        <v>0</v>
      </c>
      <c r="BG134" s="45">
        <v>0</v>
      </c>
      <c r="BH134" s="45">
        <v>0</v>
      </c>
      <c r="BI134" s="45">
        <v>2</v>
      </c>
      <c r="BJ134" s="45">
        <v>3</v>
      </c>
      <c r="BK134" s="45">
        <v>0</v>
      </c>
      <c r="BL134" s="45">
        <v>0</v>
      </c>
      <c r="BM134" s="45">
        <v>0</v>
      </c>
      <c r="BN134" s="45">
        <v>0</v>
      </c>
      <c r="BO134" s="45">
        <v>0</v>
      </c>
      <c r="BP134" s="45" t="s">
        <v>503</v>
      </c>
      <c r="BQ134" s="45" t="s">
        <v>503</v>
      </c>
      <c r="BR134" s="45" t="s">
        <v>503</v>
      </c>
      <c r="BS134" s="45" t="s">
        <v>503</v>
      </c>
      <c r="BT134" s="45">
        <v>133</v>
      </c>
      <c r="BU134" s="45" t="b">
        <v>0</v>
      </c>
      <c r="BV134" s="45"/>
      <c r="BW134" s="2"/>
    </row>
    <row r="135" spans="1:75" x14ac:dyDescent="0.25">
      <c r="A135" s="45" t="s">
        <v>52</v>
      </c>
      <c r="B135" s="45" t="s">
        <v>310</v>
      </c>
      <c r="C135" s="45" t="s">
        <v>503</v>
      </c>
      <c r="D135" s="45" t="s">
        <v>503</v>
      </c>
      <c r="E135" s="45" t="s">
        <v>503</v>
      </c>
      <c r="F135" s="80" t="b">
        <v>1</v>
      </c>
      <c r="G135" s="45" t="s">
        <v>320</v>
      </c>
      <c r="H135" s="45" t="s">
        <v>310</v>
      </c>
      <c r="I135" s="45">
        <v>106</v>
      </c>
      <c r="J135" s="45" t="s">
        <v>517</v>
      </c>
      <c r="K135" s="45" t="s">
        <v>536</v>
      </c>
      <c r="L135" s="45">
        <v>9</v>
      </c>
      <c r="M135" s="45" t="s">
        <v>570</v>
      </c>
      <c r="N135" s="45" t="s">
        <v>542</v>
      </c>
      <c r="O135" s="45" t="s">
        <v>507</v>
      </c>
      <c r="P135" s="45" t="s">
        <v>508</v>
      </c>
      <c r="Q135" s="45" t="s">
        <v>509</v>
      </c>
      <c r="R135" s="80" t="b">
        <v>0</v>
      </c>
      <c r="S135" s="45">
        <v>100</v>
      </c>
      <c r="T135" s="45">
        <v>100</v>
      </c>
      <c r="U135" s="45">
        <v>130</v>
      </c>
      <c r="V135" s="45">
        <v>100</v>
      </c>
      <c r="W135" s="45">
        <v>100</v>
      </c>
      <c r="X135" s="45">
        <v>100</v>
      </c>
      <c r="Y135" s="45">
        <v>1</v>
      </c>
      <c r="Z135" s="45">
        <v>1</v>
      </c>
      <c r="AA135" s="45">
        <v>1</v>
      </c>
      <c r="AB135" s="45">
        <v>8320</v>
      </c>
      <c r="AC135" s="45" t="s">
        <v>510</v>
      </c>
      <c r="AD135" s="45" t="s">
        <v>503</v>
      </c>
      <c r="AE135" s="45">
        <v>100</v>
      </c>
      <c r="AF135" s="45">
        <v>185</v>
      </c>
      <c r="AG135" s="45">
        <v>900</v>
      </c>
      <c r="AH135" s="45">
        <v>1200</v>
      </c>
      <c r="AI135" s="45">
        <v>250</v>
      </c>
      <c r="AJ135" s="80" t="b">
        <v>0</v>
      </c>
      <c r="AK135" s="80" t="b">
        <v>0</v>
      </c>
      <c r="AL135" s="45" t="s">
        <v>516</v>
      </c>
      <c r="AM135" s="80" t="b">
        <v>0</v>
      </c>
      <c r="AN135" s="80" t="b">
        <v>0</v>
      </c>
      <c r="AO135" s="45">
        <v>475</v>
      </c>
      <c r="AP135" s="45">
        <v>1</v>
      </c>
      <c r="AQ135" s="45">
        <v>7</v>
      </c>
      <c r="AR135" s="45">
        <v>25</v>
      </c>
      <c r="AS135" s="45">
        <v>90</v>
      </c>
      <c r="AT135" s="45">
        <v>1</v>
      </c>
      <c r="AU135" s="80" t="b">
        <v>0</v>
      </c>
      <c r="AV135" s="80" t="b">
        <v>0</v>
      </c>
      <c r="AW135" s="45">
        <v>5</v>
      </c>
      <c r="AX135" s="80" t="b">
        <v>1</v>
      </c>
      <c r="AY135" s="80" t="b">
        <v>1</v>
      </c>
      <c r="AZ135" s="45">
        <v>100</v>
      </c>
      <c r="BA135" s="45">
        <v>50</v>
      </c>
      <c r="BB135" s="45">
        <v>140</v>
      </c>
      <c r="BC135" s="45">
        <v>0</v>
      </c>
      <c r="BD135" s="45">
        <v>0</v>
      </c>
      <c r="BE135" s="45">
        <v>0</v>
      </c>
      <c r="BF135" s="45">
        <v>4</v>
      </c>
      <c r="BG135" s="45">
        <v>2</v>
      </c>
      <c r="BH135" s="45">
        <v>0</v>
      </c>
      <c r="BI135" s="45">
        <v>0</v>
      </c>
      <c r="BJ135" s="45">
        <v>0</v>
      </c>
      <c r="BK135" s="45">
        <v>0</v>
      </c>
      <c r="BL135" s="45">
        <v>0</v>
      </c>
      <c r="BM135" s="45">
        <v>0</v>
      </c>
      <c r="BN135" s="45">
        <v>3</v>
      </c>
      <c r="BO135" s="45">
        <v>0</v>
      </c>
      <c r="BP135" s="45" t="s">
        <v>713</v>
      </c>
      <c r="BQ135" s="45" t="s">
        <v>503</v>
      </c>
      <c r="BR135" s="45" t="s">
        <v>503</v>
      </c>
      <c r="BS135" s="45" t="s">
        <v>503</v>
      </c>
      <c r="BT135" s="45">
        <v>134</v>
      </c>
      <c r="BU135" s="45" t="b">
        <v>1</v>
      </c>
      <c r="BV135" s="45"/>
      <c r="BW135" s="2"/>
    </row>
    <row r="136" spans="1:75" x14ac:dyDescent="0.25">
      <c r="A136" s="45" t="s">
        <v>82</v>
      </c>
      <c r="B136" s="45" t="s">
        <v>714</v>
      </c>
      <c r="C136" s="45" t="s">
        <v>503</v>
      </c>
      <c r="D136" s="45" t="s">
        <v>503</v>
      </c>
      <c r="E136" s="45" t="s">
        <v>503</v>
      </c>
      <c r="F136" s="80" t="b">
        <v>1</v>
      </c>
      <c r="G136" s="45" t="s">
        <v>715</v>
      </c>
      <c r="H136" s="45" t="s">
        <v>714</v>
      </c>
      <c r="I136" s="45">
        <v>18</v>
      </c>
      <c r="J136" s="2"/>
      <c r="K136" s="45" t="s">
        <v>519</v>
      </c>
      <c r="L136" s="45">
        <v>1</v>
      </c>
      <c r="M136" s="45" t="s">
        <v>533</v>
      </c>
      <c r="N136" s="45" t="s">
        <v>506</v>
      </c>
      <c r="O136" s="45" t="s">
        <v>520</v>
      </c>
      <c r="P136" s="45" t="s">
        <v>508</v>
      </c>
      <c r="Q136" s="45" t="s">
        <v>509</v>
      </c>
      <c r="R136" s="80" t="b">
        <v>0</v>
      </c>
      <c r="S136" s="45">
        <v>70</v>
      </c>
      <c r="T136" s="45">
        <v>100</v>
      </c>
      <c r="U136" s="45">
        <v>70</v>
      </c>
      <c r="V136" s="45">
        <v>75</v>
      </c>
      <c r="W136" s="45">
        <v>100</v>
      </c>
      <c r="X136" s="45">
        <v>100</v>
      </c>
      <c r="Y136" s="45">
        <v>1.7</v>
      </c>
      <c r="Z136" s="45">
        <v>1.3</v>
      </c>
      <c r="AA136" s="45">
        <v>1</v>
      </c>
      <c r="AB136" s="45">
        <v>1420</v>
      </c>
      <c r="AC136" s="45" t="s">
        <v>521</v>
      </c>
      <c r="AD136" s="45" t="s">
        <v>503</v>
      </c>
      <c r="AE136" s="45">
        <v>20</v>
      </c>
      <c r="AF136" s="45">
        <v>40</v>
      </c>
      <c r="AG136" s="45">
        <v>300</v>
      </c>
      <c r="AH136" s="45">
        <v>450</v>
      </c>
      <c r="AI136" s="45">
        <v>170</v>
      </c>
      <c r="AJ136" s="80" t="b">
        <v>0</v>
      </c>
      <c r="AK136" s="80" t="b">
        <v>0</v>
      </c>
      <c r="AL136" s="45" t="s">
        <v>522</v>
      </c>
      <c r="AM136" s="80" t="b">
        <v>0</v>
      </c>
      <c r="AN136" s="80" t="b">
        <v>0</v>
      </c>
      <c r="AO136" s="45">
        <v>150</v>
      </c>
      <c r="AP136" s="45">
        <v>1</v>
      </c>
      <c r="AQ136" s="45">
        <v>2</v>
      </c>
      <c r="AR136" s="45">
        <v>25</v>
      </c>
      <c r="AS136" s="45">
        <v>90</v>
      </c>
      <c r="AT136" s="45">
        <v>1</v>
      </c>
      <c r="AU136" s="80" t="b">
        <v>1</v>
      </c>
      <c r="AV136" s="80" t="b">
        <v>0</v>
      </c>
      <c r="AW136" s="45">
        <v>0</v>
      </c>
      <c r="AX136" s="80" t="b">
        <v>0</v>
      </c>
      <c r="AY136" s="80" t="b">
        <v>1</v>
      </c>
      <c r="AZ136" s="45">
        <v>100</v>
      </c>
      <c r="BA136" s="45">
        <v>50</v>
      </c>
      <c r="BB136" s="45">
        <v>1455</v>
      </c>
      <c r="BC136" s="45">
        <v>0</v>
      </c>
      <c r="BD136" s="45">
        <v>0</v>
      </c>
      <c r="BE136" s="45">
        <v>0</v>
      </c>
      <c r="BF136" s="45">
        <v>0</v>
      </c>
      <c r="BG136" s="45">
        <v>0</v>
      </c>
      <c r="BH136" s="45">
        <v>1</v>
      </c>
      <c r="BI136" s="45">
        <v>0</v>
      </c>
      <c r="BJ136" s="45">
        <v>0</v>
      </c>
      <c r="BK136" s="45">
        <v>0</v>
      </c>
      <c r="BL136" s="45">
        <v>0</v>
      </c>
      <c r="BM136" s="45">
        <v>0</v>
      </c>
      <c r="BN136" s="45">
        <v>0</v>
      </c>
      <c r="BO136" s="45">
        <v>1</v>
      </c>
      <c r="BP136" s="45" t="s">
        <v>503</v>
      </c>
      <c r="BQ136" s="45" t="s">
        <v>503</v>
      </c>
      <c r="BR136" s="45" t="s">
        <v>503</v>
      </c>
      <c r="BS136" s="45" t="s">
        <v>503</v>
      </c>
      <c r="BT136" s="45">
        <v>135</v>
      </c>
      <c r="BU136" s="45" t="b">
        <v>0</v>
      </c>
      <c r="BV136" s="45"/>
      <c r="BW136" s="2"/>
    </row>
    <row r="137" spans="1:75" x14ac:dyDescent="0.25">
      <c r="A137" s="45" t="s">
        <v>107</v>
      </c>
      <c r="B137" s="45" t="s">
        <v>716</v>
      </c>
      <c r="C137" s="45" t="s">
        <v>503</v>
      </c>
      <c r="D137" s="45" t="s">
        <v>503</v>
      </c>
      <c r="E137" s="45" t="s">
        <v>503</v>
      </c>
      <c r="F137" s="80" t="b">
        <v>1</v>
      </c>
      <c r="G137" s="45" t="s">
        <v>274</v>
      </c>
      <c r="H137" s="45" t="s">
        <v>716</v>
      </c>
      <c r="I137" s="45">
        <v>43</v>
      </c>
      <c r="J137" s="2"/>
      <c r="K137" s="45" t="s">
        <v>504</v>
      </c>
      <c r="L137" s="45">
        <v>4</v>
      </c>
      <c r="M137" s="45" t="s">
        <v>505</v>
      </c>
      <c r="N137" s="45" t="s">
        <v>506</v>
      </c>
      <c r="O137" s="45" t="s">
        <v>571</v>
      </c>
      <c r="P137" s="45" t="s">
        <v>508</v>
      </c>
      <c r="Q137" s="45" t="s">
        <v>509</v>
      </c>
      <c r="R137" s="80" t="b">
        <v>0</v>
      </c>
      <c r="S137" s="45">
        <v>100</v>
      </c>
      <c r="T137" s="45">
        <v>100</v>
      </c>
      <c r="U137" s="45">
        <v>70</v>
      </c>
      <c r="V137" s="45">
        <v>95</v>
      </c>
      <c r="W137" s="45">
        <v>100</v>
      </c>
      <c r="X137" s="45">
        <v>100</v>
      </c>
      <c r="Y137" s="45">
        <v>1</v>
      </c>
      <c r="Z137" s="45">
        <v>1</v>
      </c>
      <c r="AA137" s="45">
        <v>1</v>
      </c>
      <c r="AB137" s="45">
        <v>4690</v>
      </c>
      <c r="AC137" s="45" t="s">
        <v>554</v>
      </c>
      <c r="AD137" s="45" t="s">
        <v>503</v>
      </c>
      <c r="AE137" s="45">
        <v>100</v>
      </c>
      <c r="AF137" s="45">
        <v>150</v>
      </c>
      <c r="AG137" s="45">
        <v>450</v>
      </c>
      <c r="AH137" s="45">
        <v>600</v>
      </c>
      <c r="AI137" s="45">
        <v>300</v>
      </c>
      <c r="AJ137" s="80" t="b">
        <v>0</v>
      </c>
      <c r="AK137" s="80" t="b">
        <v>0</v>
      </c>
      <c r="AL137" s="45" t="s">
        <v>522</v>
      </c>
      <c r="AM137" s="80" t="b">
        <v>0</v>
      </c>
      <c r="AN137" s="80" t="b">
        <v>0</v>
      </c>
      <c r="AO137" s="45">
        <v>300</v>
      </c>
      <c r="AP137" s="45">
        <v>1</v>
      </c>
      <c r="AQ137" s="45">
        <v>4</v>
      </c>
      <c r="AR137" s="45">
        <v>25</v>
      </c>
      <c r="AS137" s="45">
        <v>90</v>
      </c>
      <c r="AT137" s="45">
        <v>1</v>
      </c>
      <c r="AU137" s="80" t="b">
        <v>0</v>
      </c>
      <c r="AV137" s="80" t="b">
        <v>0</v>
      </c>
      <c r="AW137" s="45">
        <v>0</v>
      </c>
      <c r="AX137" s="80" t="b">
        <v>0</v>
      </c>
      <c r="AY137" s="80" t="b">
        <v>1</v>
      </c>
      <c r="AZ137" s="45">
        <v>100</v>
      </c>
      <c r="BA137" s="45">
        <v>50</v>
      </c>
      <c r="BB137" s="45">
        <v>895</v>
      </c>
      <c r="BC137" s="45">
        <v>0</v>
      </c>
      <c r="BD137" s="45">
        <v>1</v>
      </c>
      <c r="BE137" s="45">
        <v>0</v>
      </c>
      <c r="BF137" s="45">
        <v>0</v>
      </c>
      <c r="BG137" s="45">
        <v>0</v>
      </c>
      <c r="BH137" s="45">
        <v>0</v>
      </c>
      <c r="BI137" s="45">
        <v>0</v>
      </c>
      <c r="BJ137" s="45">
        <v>2</v>
      </c>
      <c r="BK137" s="45">
        <v>1</v>
      </c>
      <c r="BL137" s="45">
        <v>0</v>
      </c>
      <c r="BM137" s="45">
        <v>0</v>
      </c>
      <c r="BN137" s="45">
        <v>1</v>
      </c>
      <c r="BO137" s="45">
        <v>0</v>
      </c>
      <c r="BP137" s="45" t="s">
        <v>503</v>
      </c>
      <c r="BQ137" s="45" t="s">
        <v>503</v>
      </c>
      <c r="BR137" s="45" t="s">
        <v>503</v>
      </c>
      <c r="BS137" s="45" t="s">
        <v>503</v>
      </c>
      <c r="BT137" s="45">
        <v>136</v>
      </c>
      <c r="BU137" s="45" t="b">
        <v>0</v>
      </c>
      <c r="BV137" s="45"/>
      <c r="BW137" s="2"/>
    </row>
    <row r="138" spans="1:75" x14ac:dyDescent="0.25">
      <c r="A138" s="45" t="s">
        <v>128</v>
      </c>
      <c r="B138" s="45" t="s">
        <v>717</v>
      </c>
      <c r="C138" s="45" t="s">
        <v>503</v>
      </c>
      <c r="D138" s="45" t="s">
        <v>503</v>
      </c>
      <c r="E138" s="45" t="s">
        <v>503</v>
      </c>
      <c r="F138" s="80" t="b">
        <v>1</v>
      </c>
      <c r="G138" s="45" t="s">
        <v>259</v>
      </c>
      <c r="H138" s="45" t="s">
        <v>717</v>
      </c>
      <c r="I138" s="45">
        <v>70</v>
      </c>
      <c r="J138" s="2"/>
      <c r="K138" s="45" t="s">
        <v>519</v>
      </c>
      <c r="L138" s="45">
        <v>1</v>
      </c>
      <c r="M138" s="45" t="s">
        <v>514</v>
      </c>
      <c r="N138" s="45" t="s">
        <v>506</v>
      </c>
      <c r="O138" s="45" t="s">
        <v>507</v>
      </c>
      <c r="P138" s="45" t="s">
        <v>508</v>
      </c>
      <c r="Q138" s="45" t="s">
        <v>509</v>
      </c>
      <c r="R138" s="80" t="b">
        <v>0</v>
      </c>
      <c r="S138" s="45">
        <v>60</v>
      </c>
      <c r="T138" s="45">
        <v>100</v>
      </c>
      <c r="U138" s="45">
        <v>70</v>
      </c>
      <c r="V138" s="45">
        <v>80</v>
      </c>
      <c r="W138" s="45">
        <v>100</v>
      </c>
      <c r="X138" s="45">
        <v>100</v>
      </c>
      <c r="Y138" s="45">
        <v>1.3</v>
      </c>
      <c r="Z138" s="45">
        <v>1.1000000000000001</v>
      </c>
      <c r="AA138" s="45">
        <v>1</v>
      </c>
      <c r="AB138" s="45">
        <v>2500</v>
      </c>
      <c r="AC138" s="45" t="s">
        <v>521</v>
      </c>
      <c r="AD138" s="45" t="s">
        <v>503</v>
      </c>
      <c r="AE138" s="45">
        <v>65</v>
      </c>
      <c r="AF138" s="45">
        <v>98</v>
      </c>
      <c r="AG138" s="45">
        <v>250</v>
      </c>
      <c r="AH138" s="45">
        <v>375</v>
      </c>
      <c r="AI138" s="45">
        <v>140</v>
      </c>
      <c r="AJ138" s="80" t="b">
        <v>0</v>
      </c>
      <c r="AK138" s="80" t="b">
        <v>0</v>
      </c>
      <c r="AL138" s="45" t="s">
        <v>522</v>
      </c>
      <c r="AM138" s="80" t="b">
        <v>0</v>
      </c>
      <c r="AN138" s="80" t="b">
        <v>0</v>
      </c>
      <c r="AO138" s="45">
        <v>150</v>
      </c>
      <c r="AP138" s="45">
        <v>1</v>
      </c>
      <c r="AQ138" s="45">
        <v>2</v>
      </c>
      <c r="AR138" s="45">
        <v>25</v>
      </c>
      <c r="AS138" s="45">
        <v>90</v>
      </c>
      <c r="AT138" s="45">
        <v>1</v>
      </c>
      <c r="AU138" s="80" t="b">
        <v>1</v>
      </c>
      <c r="AV138" s="80" t="b">
        <v>0</v>
      </c>
      <c r="AW138" s="45">
        <v>0</v>
      </c>
      <c r="AX138" s="80" t="b">
        <v>0</v>
      </c>
      <c r="AY138" s="80" t="b">
        <v>1</v>
      </c>
      <c r="AZ138" s="45">
        <v>100</v>
      </c>
      <c r="BA138" s="45">
        <v>50</v>
      </c>
      <c r="BB138" s="45">
        <v>1405</v>
      </c>
      <c r="BC138" s="45">
        <v>1</v>
      </c>
      <c r="BD138" s="45">
        <v>0</v>
      </c>
      <c r="BE138" s="45">
        <v>0</v>
      </c>
      <c r="BF138" s="45">
        <v>0</v>
      </c>
      <c r="BG138" s="45">
        <v>1</v>
      </c>
      <c r="BH138" s="45">
        <v>0</v>
      </c>
      <c r="BI138" s="45">
        <v>0</v>
      </c>
      <c r="BJ138" s="45">
        <v>0</v>
      </c>
      <c r="BK138" s="45">
        <v>0</v>
      </c>
      <c r="BL138" s="45">
        <v>0</v>
      </c>
      <c r="BM138" s="45">
        <v>0</v>
      </c>
      <c r="BN138" s="45">
        <v>1</v>
      </c>
      <c r="BO138" s="45">
        <v>1</v>
      </c>
      <c r="BP138" s="45" t="s">
        <v>503</v>
      </c>
      <c r="BQ138" s="45" t="s">
        <v>503</v>
      </c>
      <c r="BR138" s="45" t="s">
        <v>503</v>
      </c>
      <c r="BS138" s="45" t="s">
        <v>503</v>
      </c>
      <c r="BT138" s="45">
        <v>137</v>
      </c>
      <c r="BU138" s="45" t="b">
        <v>0</v>
      </c>
      <c r="BV138" s="45"/>
      <c r="BW138" s="2"/>
    </row>
    <row r="139" spans="1:75" x14ac:dyDescent="0.25">
      <c r="A139" s="45" t="s">
        <v>72</v>
      </c>
      <c r="B139" s="45" t="s">
        <v>718</v>
      </c>
      <c r="C139" s="45" t="s">
        <v>503</v>
      </c>
      <c r="D139" s="45" t="s">
        <v>503</v>
      </c>
      <c r="E139" s="45" t="s">
        <v>503</v>
      </c>
      <c r="F139" s="80" t="b">
        <v>1</v>
      </c>
      <c r="G139" s="45" t="s">
        <v>278</v>
      </c>
      <c r="H139" s="45" t="s">
        <v>718</v>
      </c>
      <c r="I139" s="45">
        <v>9</v>
      </c>
      <c r="J139" s="2"/>
      <c r="K139" s="45" t="s">
        <v>526</v>
      </c>
      <c r="L139" s="45">
        <v>2</v>
      </c>
      <c r="M139" s="45" t="s">
        <v>514</v>
      </c>
      <c r="N139" s="45" t="s">
        <v>506</v>
      </c>
      <c r="O139" s="45" t="s">
        <v>520</v>
      </c>
      <c r="P139" s="45" t="s">
        <v>508</v>
      </c>
      <c r="Q139" s="45" t="s">
        <v>509</v>
      </c>
      <c r="R139" s="80" t="b">
        <v>0</v>
      </c>
      <c r="S139" s="45">
        <v>75</v>
      </c>
      <c r="T139" s="45">
        <v>100</v>
      </c>
      <c r="U139" s="45">
        <v>70</v>
      </c>
      <c r="V139" s="45">
        <v>75</v>
      </c>
      <c r="W139" s="45">
        <v>100</v>
      </c>
      <c r="X139" s="45">
        <v>100</v>
      </c>
      <c r="Y139" s="45">
        <v>1.3</v>
      </c>
      <c r="Z139" s="45">
        <v>1.1000000000000001</v>
      </c>
      <c r="AA139" s="45">
        <v>1</v>
      </c>
      <c r="AB139" s="45">
        <v>2950</v>
      </c>
      <c r="AC139" s="45" t="s">
        <v>521</v>
      </c>
      <c r="AD139" s="45" t="s">
        <v>503</v>
      </c>
      <c r="AE139" s="45">
        <v>70</v>
      </c>
      <c r="AF139" s="45">
        <v>100</v>
      </c>
      <c r="AG139" s="45">
        <v>400</v>
      </c>
      <c r="AH139" s="45">
        <v>550</v>
      </c>
      <c r="AI139" s="45">
        <v>-1</v>
      </c>
      <c r="AJ139" s="80" t="b">
        <v>0</v>
      </c>
      <c r="AK139" s="80" t="b">
        <v>0</v>
      </c>
      <c r="AL139" s="45" t="s">
        <v>522</v>
      </c>
      <c r="AM139" s="80" t="b">
        <v>0</v>
      </c>
      <c r="AN139" s="80" t="b">
        <v>0</v>
      </c>
      <c r="AO139" s="45">
        <v>225</v>
      </c>
      <c r="AP139" s="45">
        <v>1</v>
      </c>
      <c r="AQ139" s="45">
        <v>3</v>
      </c>
      <c r="AR139" s="45">
        <v>25</v>
      </c>
      <c r="AS139" s="45">
        <v>90</v>
      </c>
      <c r="AT139" s="45">
        <v>1</v>
      </c>
      <c r="AU139" s="80" t="b">
        <v>0</v>
      </c>
      <c r="AV139" s="80" t="b">
        <v>0</v>
      </c>
      <c r="AW139" s="45">
        <v>0</v>
      </c>
      <c r="AX139" s="80" t="b">
        <v>0</v>
      </c>
      <c r="AY139" s="80" t="b">
        <v>1</v>
      </c>
      <c r="AZ139" s="45">
        <v>100</v>
      </c>
      <c r="BA139" s="45">
        <v>50</v>
      </c>
      <c r="BB139" s="45">
        <v>1155</v>
      </c>
      <c r="BC139" s="45">
        <v>1</v>
      </c>
      <c r="BD139" s="45">
        <v>0</v>
      </c>
      <c r="BE139" s="45">
        <v>0</v>
      </c>
      <c r="BF139" s="45">
        <v>0</v>
      </c>
      <c r="BG139" s="45">
        <v>0</v>
      </c>
      <c r="BH139" s="45">
        <v>0</v>
      </c>
      <c r="BI139" s="45">
        <v>0</v>
      </c>
      <c r="BJ139" s="45">
        <v>0</v>
      </c>
      <c r="BK139" s="45">
        <v>0</v>
      </c>
      <c r="BL139" s="45">
        <v>0</v>
      </c>
      <c r="BM139" s="45">
        <v>0</v>
      </c>
      <c r="BN139" s="45">
        <v>0</v>
      </c>
      <c r="BO139" s="45">
        <v>0</v>
      </c>
      <c r="BP139" s="45" t="s">
        <v>503</v>
      </c>
      <c r="BQ139" s="45" t="s">
        <v>503</v>
      </c>
      <c r="BR139" s="45" t="s">
        <v>503</v>
      </c>
      <c r="BS139" s="45" t="s">
        <v>503</v>
      </c>
      <c r="BT139" s="45">
        <v>138</v>
      </c>
      <c r="BU139" s="45" t="b">
        <v>0</v>
      </c>
      <c r="BV139" s="45"/>
      <c r="BW139" s="2"/>
    </row>
    <row r="140" spans="1:75" x14ac:dyDescent="0.25">
      <c r="A140" s="45"/>
      <c r="B140" s="45"/>
      <c r="C140" s="45"/>
      <c r="D140" s="45"/>
      <c r="E140" s="45"/>
      <c r="F140" s="45"/>
      <c r="G140" s="45"/>
      <c r="H140" s="45"/>
      <c r="I140" s="45"/>
      <c r="J140" s="2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  <c r="AY140" s="45"/>
      <c r="AZ140" s="45"/>
      <c r="BA140" s="45"/>
      <c r="BB140" s="45"/>
      <c r="BC140" s="45"/>
      <c r="BD140" s="45"/>
      <c r="BE140" s="45"/>
      <c r="BF140" s="45"/>
      <c r="BG140" s="45"/>
      <c r="BH140" s="45"/>
      <c r="BI140" s="45"/>
      <c r="BJ140" s="45"/>
      <c r="BK140" s="45"/>
      <c r="BL140" s="45"/>
      <c r="BM140" s="45"/>
      <c r="BN140" s="45"/>
      <c r="BO140" s="45"/>
      <c r="BP140" s="45"/>
      <c r="BQ140" s="45"/>
      <c r="BR140" s="45"/>
      <c r="BS140" s="45"/>
      <c r="BT140" s="45"/>
      <c r="BU140" s="45"/>
      <c r="BV140" s="45"/>
      <c r="BW140" s="2"/>
    </row>
    <row r="141" spans="1:75" x14ac:dyDescent="0.25">
      <c r="A141" s="45"/>
      <c r="B141" s="45"/>
      <c r="C141" s="45"/>
      <c r="D141" s="45"/>
      <c r="E141" s="45"/>
      <c r="F141" s="45"/>
      <c r="G141" s="45"/>
      <c r="H141" s="45"/>
      <c r="I141" s="45"/>
      <c r="J141" s="2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  <c r="AX141" s="45"/>
      <c r="AY141" s="45"/>
      <c r="AZ141" s="45"/>
      <c r="BA141" s="45"/>
      <c r="BB141" s="45"/>
      <c r="BC141" s="45"/>
      <c r="BD141" s="45"/>
      <c r="BE141" s="45"/>
      <c r="BF141" s="45"/>
      <c r="BG141" s="45"/>
      <c r="BH141" s="45"/>
      <c r="BI141" s="45"/>
      <c r="BJ141" s="45"/>
      <c r="BK141" s="45"/>
      <c r="BL141" s="45"/>
      <c r="BM141" s="45"/>
      <c r="BN141" s="45"/>
      <c r="BO141" s="45"/>
      <c r="BP141" s="45"/>
      <c r="BQ141" s="45"/>
      <c r="BR141" s="45"/>
      <c r="BS141" s="45"/>
      <c r="BT141" s="45"/>
      <c r="BU141" s="45"/>
      <c r="BV141" s="45"/>
      <c r="BW141" s="2"/>
    </row>
    <row r="142" spans="1:75" x14ac:dyDescent="0.25">
      <c r="A142" s="45"/>
      <c r="B142" s="45"/>
      <c r="C142" s="45"/>
      <c r="D142" s="45"/>
      <c r="E142" s="45"/>
      <c r="F142" s="45"/>
      <c r="G142" s="45"/>
      <c r="H142" s="45"/>
      <c r="I142" s="45"/>
      <c r="J142" s="2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  <c r="AZ142" s="45"/>
      <c r="BA142" s="45"/>
      <c r="BB142" s="45"/>
      <c r="BC142" s="45"/>
      <c r="BD142" s="45"/>
      <c r="BE142" s="45"/>
      <c r="BF142" s="45"/>
      <c r="BG142" s="45"/>
      <c r="BH142" s="45"/>
      <c r="BI142" s="45"/>
      <c r="BJ142" s="45"/>
      <c r="BK142" s="45"/>
      <c r="BL142" s="45"/>
      <c r="BM142" s="45"/>
      <c r="BN142" s="45"/>
      <c r="BO142" s="45"/>
      <c r="BP142" s="45"/>
      <c r="BQ142" s="45"/>
      <c r="BR142" s="45"/>
      <c r="BS142" s="45"/>
      <c r="BT142" s="45"/>
      <c r="BU142" s="45"/>
      <c r="BV142" s="45"/>
      <c r="BW142" s="2"/>
    </row>
    <row r="143" spans="1:75" x14ac:dyDescent="0.25">
      <c r="A143" s="45"/>
      <c r="B143" s="45"/>
      <c r="C143" s="45"/>
      <c r="D143" s="45"/>
      <c r="E143" s="45"/>
      <c r="F143" s="45"/>
      <c r="G143" s="45"/>
      <c r="H143" s="45"/>
      <c r="I143" s="45"/>
      <c r="J143" s="2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  <c r="AY143" s="45"/>
      <c r="AZ143" s="45"/>
      <c r="BA143" s="45"/>
      <c r="BB143" s="45"/>
      <c r="BC143" s="45"/>
      <c r="BD143" s="45"/>
      <c r="BE143" s="45"/>
      <c r="BF143" s="45"/>
      <c r="BG143" s="45"/>
      <c r="BH143" s="45"/>
      <c r="BI143" s="45"/>
      <c r="BJ143" s="45"/>
      <c r="BK143" s="45"/>
      <c r="BL143" s="45"/>
      <c r="BM143" s="45"/>
      <c r="BN143" s="45"/>
      <c r="BO143" s="45"/>
      <c r="BP143" s="45"/>
      <c r="BQ143" s="45"/>
      <c r="BR143" s="45"/>
      <c r="BS143" s="45"/>
      <c r="BT143" s="45"/>
      <c r="BU143" s="45"/>
      <c r="BV143" s="45"/>
      <c r="BW143" s="2"/>
    </row>
    <row r="144" spans="1:75" x14ac:dyDescent="0.25">
      <c r="A144" s="45"/>
      <c r="B144" s="45"/>
      <c r="C144" s="45"/>
      <c r="D144" s="45"/>
      <c r="E144" s="45"/>
      <c r="F144" s="45"/>
      <c r="G144" s="45"/>
      <c r="H144" s="45"/>
      <c r="I144" s="45"/>
      <c r="J144" s="2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  <c r="AY144" s="45"/>
      <c r="AZ144" s="45"/>
      <c r="BA144" s="45"/>
      <c r="BB144" s="45"/>
      <c r="BC144" s="45"/>
      <c r="BD144" s="45"/>
      <c r="BE144" s="45"/>
      <c r="BF144" s="45"/>
      <c r="BG144" s="45"/>
      <c r="BH144" s="45"/>
      <c r="BI144" s="45"/>
      <c r="BJ144" s="45"/>
      <c r="BK144" s="45"/>
      <c r="BL144" s="45"/>
      <c r="BM144" s="45"/>
      <c r="BN144" s="45"/>
      <c r="BO144" s="45"/>
      <c r="BP144" s="45"/>
      <c r="BQ144" s="45"/>
      <c r="BR144" s="45"/>
      <c r="BS144" s="45"/>
      <c r="BT144" s="45"/>
      <c r="BU144" s="45"/>
      <c r="BV144" s="45"/>
      <c r="BW144" s="2"/>
    </row>
    <row r="145" spans="1:75" x14ac:dyDescent="0.25">
      <c r="A145" s="45"/>
      <c r="B145" s="45"/>
      <c r="C145" s="45"/>
      <c r="D145" s="45"/>
      <c r="E145" s="45"/>
      <c r="F145" s="45"/>
      <c r="G145" s="45"/>
      <c r="H145" s="45"/>
      <c r="I145" s="45"/>
      <c r="J145" s="2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  <c r="AZ145" s="45"/>
      <c r="BA145" s="45"/>
      <c r="BB145" s="45"/>
      <c r="BC145" s="45"/>
      <c r="BD145" s="45"/>
      <c r="BE145" s="45"/>
      <c r="BF145" s="45"/>
      <c r="BG145" s="45"/>
      <c r="BH145" s="45"/>
      <c r="BI145" s="45"/>
      <c r="BJ145" s="45"/>
      <c r="BK145" s="45"/>
      <c r="BL145" s="45"/>
      <c r="BM145" s="45"/>
      <c r="BN145" s="45"/>
      <c r="BO145" s="45"/>
      <c r="BP145" s="45"/>
      <c r="BQ145" s="45"/>
      <c r="BR145" s="45"/>
      <c r="BS145" s="45"/>
      <c r="BT145" s="45"/>
      <c r="BU145" s="45"/>
      <c r="BV145" s="45"/>
      <c r="BW145" s="2"/>
    </row>
    <row r="146" spans="1:75" x14ac:dyDescent="0.25">
      <c r="A146" s="45"/>
      <c r="B146" s="45"/>
      <c r="C146" s="45"/>
      <c r="D146" s="45"/>
      <c r="E146" s="45"/>
      <c r="F146" s="45"/>
      <c r="G146" s="45"/>
      <c r="H146" s="45"/>
      <c r="I146" s="45"/>
      <c r="J146" s="2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  <c r="AZ146" s="45"/>
      <c r="BA146" s="45"/>
      <c r="BB146" s="45"/>
      <c r="BC146" s="45"/>
      <c r="BD146" s="45"/>
      <c r="BE146" s="45"/>
      <c r="BF146" s="45"/>
      <c r="BG146" s="45"/>
      <c r="BH146" s="45"/>
      <c r="BI146" s="45"/>
      <c r="BJ146" s="45"/>
      <c r="BK146" s="45"/>
      <c r="BL146" s="45"/>
      <c r="BM146" s="45"/>
      <c r="BN146" s="45"/>
      <c r="BO146" s="45"/>
      <c r="BP146" s="45"/>
      <c r="BQ146" s="45"/>
      <c r="BR146" s="45"/>
      <c r="BS146" s="45"/>
      <c r="BT146" s="45"/>
      <c r="BU146" s="45"/>
      <c r="BV146" s="45"/>
      <c r="BW146" s="2"/>
    </row>
    <row r="147" spans="1:75" x14ac:dyDescent="0.25">
      <c r="A147" s="45"/>
      <c r="B147" s="45"/>
      <c r="C147" s="45"/>
      <c r="D147" s="45"/>
      <c r="E147" s="45"/>
      <c r="F147" s="45"/>
      <c r="G147" s="45"/>
      <c r="H147" s="45"/>
      <c r="I147" s="45"/>
      <c r="J147" s="2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5"/>
      <c r="AW147" s="45"/>
      <c r="AX147" s="45"/>
      <c r="AY147" s="45"/>
      <c r="AZ147" s="45"/>
      <c r="BA147" s="45"/>
      <c r="BB147" s="45"/>
      <c r="BC147" s="45"/>
      <c r="BD147" s="45"/>
      <c r="BE147" s="45"/>
      <c r="BF147" s="45"/>
      <c r="BG147" s="45"/>
      <c r="BH147" s="45"/>
      <c r="BI147" s="45"/>
      <c r="BJ147" s="45"/>
      <c r="BK147" s="45"/>
      <c r="BL147" s="45"/>
      <c r="BM147" s="45"/>
      <c r="BN147" s="45"/>
      <c r="BO147" s="45"/>
      <c r="BP147" s="45"/>
      <c r="BQ147" s="45"/>
      <c r="BR147" s="45"/>
      <c r="BS147" s="45"/>
      <c r="BT147" s="45"/>
      <c r="BU147" s="45"/>
      <c r="BV147" s="45"/>
      <c r="BW147" s="2"/>
    </row>
    <row r="148" spans="1:75" x14ac:dyDescent="0.25">
      <c r="A148" s="45"/>
      <c r="B148" s="45"/>
      <c r="C148" s="45"/>
      <c r="D148" s="45"/>
      <c r="E148" s="45"/>
      <c r="F148" s="45"/>
      <c r="G148" s="45"/>
      <c r="H148" s="45"/>
      <c r="I148" s="45"/>
      <c r="J148" s="2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5"/>
      <c r="AZ148" s="45"/>
      <c r="BA148" s="45"/>
      <c r="BB148" s="45"/>
      <c r="BC148" s="45"/>
      <c r="BD148" s="45"/>
      <c r="BE148" s="45"/>
      <c r="BF148" s="45"/>
      <c r="BG148" s="45"/>
      <c r="BH148" s="45"/>
      <c r="BI148" s="45"/>
      <c r="BJ148" s="45"/>
      <c r="BK148" s="45"/>
      <c r="BL148" s="45"/>
      <c r="BM148" s="45"/>
      <c r="BN148" s="45"/>
      <c r="BO148" s="45"/>
      <c r="BP148" s="45"/>
      <c r="BQ148" s="45"/>
      <c r="BR148" s="45"/>
      <c r="BS148" s="45"/>
      <c r="BT148" s="45"/>
      <c r="BU148" s="45"/>
      <c r="BV148" s="45"/>
      <c r="BW148" s="2"/>
    </row>
    <row r="149" spans="1:75" x14ac:dyDescent="0.25">
      <c r="A149" s="45"/>
      <c r="B149" s="45"/>
      <c r="C149" s="45"/>
      <c r="D149" s="45"/>
      <c r="E149" s="45"/>
      <c r="F149" s="45"/>
      <c r="G149" s="45"/>
      <c r="H149" s="45"/>
      <c r="I149" s="45"/>
      <c r="J149" s="2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  <c r="AX149" s="45"/>
      <c r="AY149" s="45"/>
      <c r="AZ149" s="45"/>
      <c r="BA149" s="45"/>
      <c r="BB149" s="45"/>
      <c r="BC149" s="45"/>
      <c r="BD149" s="45"/>
      <c r="BE149" s="45"/>
      <c r="BF149" s="45"/>
      <c r="BG149" s="45"/>
      <c r="BH149" s="45"/>
      <c r="BI149" s="45"/>
      <c r="BJ149" s="45"/>
      <c r="BK149" s="45"/>
      <c r="BL149" s="45"/>
      <c r="BM149" s="45"/>
      <c r="BN149" s="45"/>
      <c r="BO149" s="45"/>
      <c r="BP149" s="45"/>
      <c r="BQ149" s="45"/>
      <c r="BR149" s="45"/>
      <c r="BS149" s="45"/>
      <c r="BT149" s="45"/>
      <c r="BU149" s="45"/>
      <c r="BV149" s="45"/>
      <c r="BW149" s="2"/>
    </row>
    <row r="150" spans="1:75" x14ac:dyDescent="0.25">
      <c r="A150" s="45"/>
      <c r="B150" s="45"/>
      <c r="C150" s="45"/>
      <c r="D150" s="45"/>
      <c r="E150" s="45"/>
      <c r="F150" s="45"/>
      <c r="G150" s="45"/>
      <c r="H150" s="45"/>
      <c r="I150" s="45"/>
      <c r="J150" s="2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2"/>
    </row>
    <row r="151" spans="1:75" x14ac:dyDescent="0.25">
      <c r="A151" s="45"/>
      <c r="B151" s="45"/>
      <c r="C151" s="45"/>
      <c r="D151" s="45"/>
      <c r="E151" s="45"/>
      <c r="F151" s="45"/>
      <c r="G151" s="45"/>
      <c r="H151" s="45"/>
      <c r="I151" s="45"/>
      <c r="J151" s="2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  <c r="BP151" s="45"/>
      <c r="BQ151" s="45"/>
      <c r="BR151" s="45"/>
      <c r="BS151" s="45"/>
      <c r="BT151" s="45"/>
      <c r="BU151" s="45"/>
      <c r="BV151" s="45"/>
      <c r="BW151" s="2"/>
    </row>
    <row r="152" spans="1:75" x14ac:dyDescent="0.25">
      <c r="A152" s="45"/>
      <c r="B152" s="45"/>
      <c r="C152" s="45"/>
      <c r="D152" s="45"/>
      <c r="E152" s="45"/>
      <c r="F152" s="45"/>
      <c r="G152" s="45"/>
      <c r="H152" s="45"/>
      <c r="I152" s="45"/>
      <c r="J152" s="2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  <c r="AX152" s="45"/>
      <c r="AY152" s="45"/>
      <c r="AZ152" s="45"/>
      <c r="BA152" s="45"/>
      <c r="BB152" s="45"/>
      <c r="BC152" s="45"/>
      <c r="BD152" s="45"/>
      <c r="BE152" s="45"/>
      <c r="BF152" s="45"/>
      <c r="BG152" s="45"/>
      <c r="BH152" s="45"/>
      <c r="BI152" s="45"/>
      <c r="BJ152" s="45"/>
      <c r="BK152" s="45"/>
      <c r="BL152" s="45"/>
      <c r="BM152" s="45"/>
      <c r="BN152" s="45"/>
      <c r="BO152" s="45"/>
      <c r="BP152" s="45"/>
      <c r="BQ152" s="45"/>
      <c r="BR152" s="45"/>
      <c r="BS152" s="45"/>
      <c r="BT152" s="45"/>
      <c r="BU152" s="45"/>
      <c r="BV152" s="45"/>
      <c r="BW152" s="2"/>
    </row>
    <row r="153" spans="1:75" x14ac:dyDescent="0.25">
      <c r="A153" s="45"/>
      <c r="B153" s="45"/>
      <c r="C153" s="45"/>
      <c r="D153" s="45"/>
      <c r="E153" s="45"/>
      <c r="F153" s="45"/>
      <c r="G153" s="45"/>
      <c r="H153" s="45"/>
      <c r="I153" s="45"/>
      <c r="J153" s="2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  <c r="AX153" s="45"/>
      <c r="AY153" s="45"/>
      <c r="AZ153" s="45"/>
      <c r="BA153" s="45"/>
      <c r="BB153" s="45"/>
      <c r="BC153" s="45"/>
      <c r="BD153" s="45"/>
      <c r="BE153" s="45"/>
      <c r="BF153" s="45"/>
      <c r="BG153" s="45"/>
      <c r="BH153" s="45"/>
      <c r="BI153" s="45"/>
      <c r="BJ153" s="45"/>
      <c r="BK153" s="45"/>
      <c r="BL153" s="45"/>
      <c r="BM153" s="45"/>
      <c r="BN153" s="45"/>
      <c r="BO153" s="45"/>
      <c r="BP153" s="45"/>
      <c r="BQ153" s="45"/>
      <c r="BR153" s="45"/>
      <c r="BS153" s="45"/>
      <c r="BT153" s="45"/>
      <c r="BU153" s="45"/>
      <c r="BV153" s="45"/>
      <c r="BW153" s="2"/>
    </row>
    <row r="154" spans="1:75" x14ac:dyDescent="0.25">
      <c r="A154" s="45"/>
      <c r="B154" s="45"/>
      <c r="C154" s="45"/>
      <c r="D154" s="45"/>
      <c r="E154" s="45"/>
      <c r="F154" s="45"/>
      <c r="G154" s="45"/>
      <c r="H154" s="45"/>
      <c r="I154" s="45"/>
      <c r="J154" s="2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  <c r="BG154" s="45"/>
      <c r="BH154" s="45"/>
      <c r="BI154" s="45"/>
      <c r="BJ154" s="45"/>
      <c r="BK154" s="45"/>
      <c r="BL154" s="45"/>
      <c r="BM154" s="45"/>
      <c r="BN154" s="45"/>
      <c r="BO154" s="45"/>
      <c r="BP154" s="45"/>
      <c r="BQ154" s="45"/>
      <c r="BR154" s="45"/>
      <c r="BS154" s="45"/>
      <c r="BT154" s="45"/>
      <c r="BU154" s="45"/>
      <c r="BV154" s="45"/>
      <c r="BW154" s="2"/>
    </row>
    <row r="155" spans="1:75" x14ac:dyDescent="0.25">
      <c r="A155" s="45"/>
      <c r="B155" s="45"/>
      <c r="C155" s="45"/>
      <c r="D155" s="45"/>
      <c r="E155" s="45"/>
      <c r="F155" s="45"/>
      <c r="G155" s="45"/>
      <c r="H155" s="45"/>
      <c r="I155" s="45"/>
      <c r="J155" s="2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  <c r="AW155" s="45"/>
      <c r="AX155" s="45"/>
      <c r="AY155" s="45"/>
      <c r="AZ155" s="45"/>
      <c r="BA155" s="45"/>
      <c r="BB155" s="45"/>
      <c r="BC155" s="45"/>
      <c r="BD155" s="45"/>
      <c r="BE155" s="45"/>
      <c r="BF155" s="45"/>
      <c r="BG155" s="45"/>
      <c r="BH155" s="45"/>
      <c r="BI155" s="45"/>
      <c r="BJ155" s="45"/>
      <c r="BK155" s="45"/>
      <c r="BL155" s="45"/>
      <c r="BM155" s="45"/>
      <c r="BN155" s="45"/>
      <c r="BO155" s="45"/>
      <c r="BP155" s="45"/>
      <c r="BQ155" s="45"/>
      <c r="BR155" s="45"/>
      <c r="BS155" s="45"/>
      <c r="BT155" s="45"/>
      <c r="BU155" s="45"/>
      <c r="BV155" s="45"/>
      <c r="BW155" s="2"/>
    </row>
    <row r="156" spans="1:75" x14ac:dyDescent="0.25">
      <c r="A156" s="45"/>
      <c r="B156" s="45"/>
      <c r="C156" s="45"/>
      <c r="D156" s="45"/>
      <c r="E156" s="45"/>
      <c r="F156" s="45"/>
      <c r="G156" s="45"/>
      <c r="H156" s="45"/>
      <c r="I156" s="45"/>
      <c r="J156" s="2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  <c r="BA156" s="45"/>
      <c r="BB156" s="45"/>
      <c r="BC156" s="45"/>
      <c r="BD156" s="45"/>
      <c r="BE156" s="45"/>
      <c r="BF156" s="45"/>
      <c r="BG156" s="45"/>
      <c r="BH156" s="45"/>
      <c r="BI156" s="45"/>
      <c r="BJ156" s="45"/>
      <c r="BK156" s="45"/>
      <c r="BL156" s="45"/>
      <c r="BM156" s="45"/>
      <c r="BN156" s="45"/>
      <c r="BO156" s="45"/>
      <c r="BP156" s="45"/>
      <c r="BQ156" s="45"/>
      <c r="BR156" s="45"/>
      <c r="BS156" s="45"/>
      <c r="BT156" s="45"/>
      <c r="BU156" s="45"/>
      <c r="BV156" s="45"/>
      <c r="BW156" s="2"/>
    </row>
    <row r="157" spans="1:75" x14ac:dyDescent="0.25">
      <c r="A157" s="45"/>
      <c r="B157" s="45"/>
      <c r="C157" s="45"/>
      <c r="D157" s="45"/>
      <c r="E157" s="45"/>
      <c r="F157" s="45"/>
      <c r="G157" s="45"/>
      <c r="H157" s="45"/>
      <c r="I157" s="45"/>
      <c r="J157" s="2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45"/>
      <c r="BE157" s="45"/>
      <c r="BF157" s="45"/>
      <c r="BG157" s="45"/>
      <c r="BH157" s="45"/>
      <c r="BI157" s="45"/>
      <c r="BJ157" s="45"/>
      <c r="BK157" s="45"/>
      <c r="BL157" s="45"/>
      <c r="BM157" s="45"/>
      <c r="BN157" s="45"/>
      <c r="BO157" s="45"/>
      <c r="BP157" s="45"/>
      <c r="BQ157" s="45"/>
      <c r="BR157" s="45"/>
      <c r="BS157" s="45"/>
      <c r="BT157" s="45"/>
      <c r="BU157" s="45"/>
      <c r="BV157" s="45"/>
      <c r="BW157" s="2"/>
    </row>
    <row r="158" spans="1:75" x14ac:dyDescent="0.25">
      <c r="A158" s="45"/>
      <c r="B158" s="45"/>
      <c r="C158" s="45"/>
      <c r="D158" s="45"/>
      <c r="E158" s="45"/>
      <c r="F158" s="45"/>
      <c r="G158" s="45"/>
      <c r="H158" s="45"/>
      <c r="I158" s="45"/>
      <c r="J158" s="2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45"/>
      <c r="AX158" s="45"/>
      <c r="AY158" s="45"/>
      <c r="AZ158" s="45"/>
      <c r="BA158" s="45"/>
      <c r="BB158" s="45"/>
      <c r="BC158" s="45"/>
      <c r="BD158" s="45"/>
      <c r="BE158" s="45"/>
      <c r="BF158" s="45"/>
      <c r="BG158" s="45"/>
      <c r="BH158" s="45"/>
      <c r="BI158" s="45"/>
      <c r="BJ158" s="45"/>
      <c r="BK158" s="45"/>
      <c r="BL158" s="45"/>
      <c r="BM158" s="45"/>
      <c r="BN158" s="45"/>
      <c r="BO158" s="45"/>
      <c r="BP158" s="45"/>
      <c r="BQ158" s="45"/>
      <c r="BR158" s="45"/>
      <c r="BS158" s="45"/>
      <c r="BT158" s="45"/>
      <c r="BU158" s="45"/>
      <c r="BV158" s="45"/>
      <c r="BW158" s="2"/>
    </row>
    <row r="159" spans="1:75" x14ac:dyDescent="0.25">
      <c r="A159" s="45"/>
      <c r="B159" s="45"/>
      <c r="C159" s="45"/>
      <c r="D159" s="45"/>
      <c r="E159" s="45"/>
      <c r="F159" s="45"/>
      <c r="G159" s="45"/>
      <c r="H159" s="45"/>
      <c r="I159" s="45"/>
      <c r="J159" s="2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  <c r="BA159" s="45"/>
      <c r="BB159" s="45"/>
      <c r="BC159" s="45"/>
      <c r="BD159" s="45"/>
      <c r="BE159" s="45"/>
      <c r="BF159" s="45"/>
      <c r="BG159" s="45"/>
      <c r="BH159" s="45"/>
      <c r="BI159" s="45"/>
      <c r="BJ159" s="45"/>
      <c r="BK159" s="45"/>
      <c r="BL159" s="45"/>
      <c r="BM159" s="45"/>
      <c r="BN159" s="45"/>
      <c r="BO159" s="45"/>
      <c r="BP159" s="45"/>
      <c r="BQ159" s="45"/>
      <c r="BR159" s="45"/>
      <c r="BS159" s="45"/>
      <c r="BT159" s="45"/>
      <c r="BU159" s="45"/>
      <c r="BV159" s="45"/>
      <c r="BW159" s="2"/>
    </row>
    <row r="160" spans="1:75" x14ac:dyDescent="0.25">
      <c r="A160" s="45"/>
      <c r="B160" s="45"/>
      <c r="C160" s="45"/>
      <c r="D160" s="45"/>
      <c r="E160" s="45"/>
      <c r="F160" s="45"/>
      <c r="G160" s="45"/>
      <c r="H160" s="45"/>
      <c r="I160" s="45"/>
      <c r="J160" s="2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  <c r="BA160" s="45"/>
      <c r="BB160" s="45"/>
      <c r="BC160" s="45"/>
      <c r="BD160" s="45"/>
      <c r="BE160" s="45"/>
      <c r="BF160" s="45"/>
      <c r="BG160" s="45"/>
      <c r="BH160" s="45"/>
      <c r="BI160" s="45"/>
      <c r="BJ160" s="45"/>
      <c r="BK160" s="45"/>
      <c r="BL160" s="45"/>
      <c r="BM160" s="45"/>
      <c r="BN160" s="45"/>
      <c r="BO160" s="45"/>
      <c r="BP160" s="45"/>
      <c r="BQ160" s="45"/>
      <c r="BR160" s="45"/>
      <c r="BS160" s="45"/>
      <c r="BT160" s="45"/>
      <c r="BU160" s="45"/>
      <c r="BV160" s="45"/>
      <c r="BW160" s="2"/>
    </row>
    <row r="161" spans="1:75" x14ac:dyDescent="0.25">
      <c r="A161" s="45"/>
      <c r="B161" s="45"/>
      <c r="C161" s="45"/>
      <c r="D161" s="45"/>
      <c r="E161" s="45"/>
      <c r="F161" s="45"/>
      <c r="G161" s="45"/>
      <c r="H161" s="45"/>
      <c r="I161" s="45"/>
      <c r="J161" s="2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  <c r="AY161" s="45"/>
      <c r="AZ161" s="45"/>
      <c r="BA161" s="45"/>
      <c r="BB161" s="45"/>
      <c r="BC161" s="45"/>
      <c r="BD161" s="45"/>
      <c r="BE161" s="45"/>
      <c r="BF161" s="45"/>
      <c r="BG161" s="45"/>
      <c r="BH161" s="45"/>
      <c r="BI161" s="45"/>
      <c r="BJ161" s="45"/>
      <c r="BK161" s="45"/>
      <c r="BL161" s="45"/>
      <c r="BM161" s="45"/>
      <c r="BN161" s="45"/>
      <c r="BO161" s="45"/>
      <c r="BP161" s="45"/>
      <c r="BQ161" s="45"/>
      <c r="BR161" s="45"/>
      <c r="BS161" s="45"/>
      <c r="BT161" s="45"/>
      <c r="BU161" s="45"/>
      <c r="BV161" s="45"/>
      <c r="BW161" s="2"/>
    </row>
    <row r="162" spans="1:75" x14ac:dyDescent="0.25">
      <c r="A162" s="45"/>
      <c r="B162" s="45"/>
      <c r="C162" s="45"/>
      <c r="D162" s="45"/>
      <c r="E162" s="45"/>
      <c r="F162" s="45"/>
      <c r="G162" s="45"/>
      <c r="H162" s="45"/>
      <c r="I162" s="45"/>
      <c r="J162" s="2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  <c r="AX162" s="45"/>
      <c r="AY162" s="45"/>
      <c r="AZ162" s="45"/>
      <c r="BA162" s="45"/>
      <c r="BB162" s="45"/>
      <c r="BC162" s="45"/>
      <c r="BD162" s="45"/>
      <c r="BE162" s="45"/>
      <c r="BF162" s="45"/>
      <c r="BG162" s="45"/>
      <c r="BH162" s="45"/>
      <c r="BI162" s="45"/>
      <c r="BJ162" s="45"/>
      <c r="BK162" s="45"/>
      <c r="BL162" s="45"/>
      <c r="BM162" s="45"/>
      <c r="BN162" s="45"/>
      <c r="BO162" s="45"/>
      <c r="BP162" s="45"/>
      <c r="BQ162" s="45"/>
      <c r="BR162" s="45"/>
      <c r="BS162" s="45"/>
      <c r="BT162" s="45"/>
      <c r="BU162" s="45"/>
      <c r="BV162" s="45"/>
      <c r="BW162" s="2"/>
    </row>
    <row r="163" spans="1:75" x14ac:dyDescent="0.25">
      <c r="A163" s="45"/>
      <c r="B163" s="45"/>
      <c r="C163" s="45"/>
      <c r="D163" s="45"/>
      <c r="E163" s="45"/>
      <c r="F163" s="45"/>
      <c r="G163" s="45"/>
      <c r="H163" s="45"/>
      <c r="I163" s="45"/>
      <c r="J163" s="2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  <c r="AY163" s="45"/>
      <c r="AZ163" s="45"/>
      <c r="BA163" s="45"/>
      <c r="BB163" s="45"/>
      <c r="BC163" s="45"/>
      <c r="BD163" s="45"/>
      <c r="BE163" s="45"/>
      <c r="BF163" s="45"/>
      <c r="BG163" s="45"/>
      <c r="BH163" s="45"/>
      <c r="BI163" s="45"/>
      <c r="BJ163" s="45"/>
      <c r="BK163" s="45"/>
      <c r="BL163" s="45"/>
      <c r="BM163" s="45"/>
      <c r="BN163" s="45"/>
      <c r="BO163" s="45"/>
      <c r="BP163" s="45"/>
      <c r="BQ163" s="45"/>
      <c r="BR163" s="45"/>
      <c r="BS163" s="45"/>
      <c r="BT163" s="45"/>
      <c r="BU163" s="45"/>
      <c r="BV163" s="45"/>
      <c r="BW163" s="2"/>
    </row>
    <row r="164" spans="1:75" x14ac:dyDescent="0.25">
      <c r="A164" s="45"/>
      <c r="B164" s="45"/>
      <c r="C164" s="45"/>
      <c r="D164" s="45"/>
      <c r="E164" s="45"/>
      <c r="F164" s="45"/>
      <c r="G164" s="45"/>
      <c r="H164" s="45"/>
      <c r="I164" s="45"/>
      <c r="J164" s="2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  <c r="AX164" s="45"/>
      <c r="AY164" s="45"/>
      <c r="AZ164" s="45"/>
      <c r="BA164" s="45"/>
      <c r="BB164" s="45"/>
      <c r="BC164" s="45"/>
      <c r="BD164" s="45"/>
      <c r="BE164" s="45"/>
      <c r="BF164" s="45"/>
      <c r="BG164" s="45"/>
      <c r="BH164" s="45"/>
      <c r="BI164" s="45"/>
      <c r="BJ164" s="45"/>
      <c r="BK164" s="45"/>
      <c r="BL164" s="45"/>
      <c r="BM164" s="45"/>
      <c r="BN164" s="45"/>
      <c r="BO164" s="45"/>
      <c r="BP164" s="45"/>
      <c r="BQ164" s="45"/>
      <c r="BR164" s="45"/>
      <c r="BS164" s="45"/>
      <c r="BT164" s="45"/>
      <c r="BU164" s="45"/>
      <c r="BV164" s="45"/>
      <c r="BW164" s="2"/>
    </row>
    <row r="165" spans="1:75" x14ac:dyDescent="0.25">
      <c r="A165" s="45"/>
      <c r="B165" s="45"/>
      <c r="C165" s="45"/>
      <c r="D165" s="45"/>
      <c r="E165" s="45"/>
      <c r="F165" s="45"/>
      <c r="G165" s="45"/>
      <c r="H165" s="45"/>
      <c r="I165" s="45"/>
      <c r="J165" s="2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  <c r="AX165" s="45"/>
      <c r="AY165" s="45"/>
      <c r="AZ165" s="45"/>
      <c r="BA165" s="45"/>
      <c r="BB165" s="45"/>
      <c r="BC165" s="45"/>
      <c r="BD165" s="45"/>
      <c r="BE165" s="45"/>
      <c r="BF165" s="45"/>
      <c r="BG165" s="45"/>
      <c r="BH165" s="45"/>
      <c r="BI165" s="45"/>
      <c r="BJ165" s="45"/>
      <c r="BK165" s="45"/>
      <c r="BL165" s="45"/>
      <c r="BM165" s="45"/>
      <c r="BN165" s="45"/>
      <c r="BO165" s="45"/>
      <c r="BP165" s="45"/>
      <c r="BQ165" s="45"/>
      <c r="BR165" s="45"/>
      <c r="BS165" s="45"/>
      <c r="BT165" s="45"/>
      <c r="BU165" s="45"/>
      <c r="BV165" s="45"/>
      <c r="BW165" s="2"/>
    </row>
    <row r="166" spans="1:75" x14ac:dyDescent="0.25">
      <c r="A166" s="45"/>
      <c r="B166" s="45"/>
      <c r="C166" s="45"/>
      <c r="D166" s="45"/>
      <c r="E166" s="45"/>
      <c r="F166" s="45"/>
      <c r="G166" s="45"/>
      <c r="H166" s="45"/>
      <c r="I166" s="45"/>
      <c r="J166" s="2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  <c r="AX166" s="45"/>
      <c r="AY166" s="45"/>
      <c r="AZ166" s="45"/>
      <c r="BA166" s="45"/>
      <c r="BB166" s="45"/>
      <c r="BC166" s="45"/>
      <c r="BD166" s="45"/>
      <c r="BE166" s="45"/>
      <c r="BF166" s="45"/>
      <c r="BG166" s="45"/>
      <c r="BH166" s="45"/>
      <c r="BI166" s="45"/>
      <c r="BJ166" s="45"/>
      <c r="BK166" s="45"/>
      <c r="BL166" s="45"/>
      <c r="BM166" s="45"/>
      <c r="BN166" s="45"/>
      <c r="BO166" s="45"/>
      <c r="BP166" s="45"/>
      <c r="BQ166" s="45"/>
      <c r="BR166" s="45"/>
      <c r="BS166" s="45"/>
      <c r="BT166" s="45"/>
      <c r="BU166" s="45"/>
      <c r="BV166" s="45"/>
      <c r="BW166" s="2"/>
    </row>
    <row r="167" spans="1:75" x14ac:dyDescent="0.25">
      <c r="A167" s="45"/>
      <c r="B167" s="45"/>
      <c r="C167" s="45"/>
      <c r="D167" s="45"/>
      <c r="E167" s="45"/>
      <c r="F167" s="45"/>
      <c r="G167" s="45"/>
      <c r="H167" s="45"/>
      <c r="I167" s="45"/>
      <c r="J167" s="2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  <c r="AX167" s="45"/>
      <c r="AY167" s="45"/>
      <c r="AZ167" s="45"/>
      <c r="BA167" s="45"/>
      <c r="BB167" s="45"/>
      <c r="BC167" s="45"/>
      <c r="BD167" s="45"/>
      <c r="BE167" s="45"/>
      <c r="BF167" s="45"/>
      <c r="BG167" s="45"/>
      <c r="BH167" s="45"/>
      <c r="BI167" s="45"/>
      <c r="BJ167" s="45"/>
      <c r="BK167" s="45"/>
      <c r="BL167" s="45"/>
      <c r="BM167" s="45"/>
      <c r="BN167" s="45"/>
      <c r="BO167" s="45"/>
      <c r="BP167" s="45"/>
      <c r="BQ167" s="45"/>
      <c r="BR167" s="45"/>
      <c r="BS167" s="45"/>
      <c r="BT167" s="45"/>
      <c r="BU167" s="45"/>
      <c r="BV167" s="45"/>
      <c r="BW167" s="2"/>
    </row>
    <row r="168" spans="1:75" x14ac:dyDescent="0.25">
      <c r="A168" s="45"/>
      <c r="B168" s="45"/>
      <c r="C168" s="45"/>
      <c r="D168" s="45"/>
      <c r="E168" s="45"/>
      <c r="F168" s="45"/>
      <c r="G168" s="45"/>
      <c r="H168" s="45"/>
      <c r="I168" s="45"/>
      <c r="J168" s="2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  <c r="AX168" s="45"/>
      <c r="AY168" s="45"/>
      <c r="AZ168" s="45"/>
      <c r="BA168" s="45"/>
      <c r="BB168" s="45"/>
      <c r="BC168" s="45"/>
      <c r="BD168" s="45"/>
      <c r="BE168" s="45"/>
      <c r="BF168" s="45"/>
      <c r="BG168" s="45"/>
      <c r="BH168" s="45"/>
      <c r="BI168" s="45"/>
      <c r="BJ168" s="45"/>
      <c r="BK168" s="45"/>
      <c r="BL168" s="45"/>
      <c r="BM168" s="45"/>
      <c r="BN168" s="45"/>
      <c r="BO168" s="45"/>
      <c r="BP168" s="45"/>
      <c r="BQ168" s="45"/>
      <c r="BR168" s="45"/>
      <c r="BS168" s="45"/>
      <c r="BT168" s="45"/>
      <c r="BU168" s="45"/>
      <c r="BV168" s="45"/>
      <c r="BW168" s="2"/>
    </row>
    <row r="169" spans="1:75" x14ac:dyDescent="0.25">
      <c r="A169" s="45"/>
      <c r="B169" s="45"/>
      <c r="C169" s="45"/>
      <c r="D169" s="45"/>
      <c r="E169" s="45"/>
      <c r="F169" s="45"/>
      <c r="G169" s="45"/>
      <c r="H169" s="45"/>
      <c r="I169" s="45"/>
      <c r="J169" s="2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5"/>
      <c r="BI169" s="45"/>
      <c r="BJ169" s="45"/>
      <c r="BK169" s="45"/>
      <c r="BL169" s="45"/>
      <c r="BM169" s="45"/>
      <c r="BN169" s="45"/>
      <c r="BO169" s="45"/>
      <c r="BP169" s="45"/>
      <c r="BQ169" s="45"/>
      <c r="BR169" s="45"/>
      <c r="BS169" s="45"/>
      <c r="BT169" s="45"/>
      <c r="BU169" s="45"/>
      <c r="BV169" s="45"/>
      <c r="BW169" s="2"/>
    </row>
    <row r="170" spans="1:75" x14ac:dyDescent="0.25">
      <c r="A170" s="45"/>
      <c r="B170" s="45"/>
      <c r="C170" s="45"/>
      <c r="D170" s="45"/>
      <c r="E170" s="45"/>
      <c r="F170" s="45"/>
      <c r="G170" s="45"/>
      <c r="H170" s="45"/>
      <c r="I170" s="45"/>
      <c r="J170" s="2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2"/>
    </row>
    <row r="171" spans="1:75" x14ac:dyDescent="0.25">
      <c r="A171" s="45"/>
      <c r="B171" s="45"/>
      <c r="C171" s="45"/>
      <c r="D171" s="45"/>
      <c r="E171" s="45"/>
      <c r="F171" s="45"/>
      <c r="G171" s="45"/>
      <c r="H171" s="45"/>
      <c r="I171" s="45"/>
      <c r="J171" s="2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  <c r="BJ171" s="45"/>
      <c r="BK171" s="45"/>
      <c r="BL171" s="45"/>
      <c r="BM171" s="45"/>
      <c r="BN171" s="45"/>
      <c r="BO171" s="45"/>
      <c r="BP171" s="45"/>
      <c r="BQ171" s="45"/>
      <c r="BR171" s="45"/>
      <c r="BS171" s="45"/>
      <c r="BT171" s="45"/>
      <c r="BU171" s="45"/>
      <c r="BV171" s="45"/>
      <c r="BW171" s="2"/>
    </row>
    <row r="172" spans="1:75" x14ac:dyDescent="0.25">
      <c r="A172" s="45"/>
      <c r="B172" s="45"/>
      <c r="C172" s="45"/>
      <c r="D172" s="45"/>
      <c r="E172" s="45"/>
      <c r="F172" s="45"/>
      <c r="G172" s="45"/>
      <c r="H172" s="45"/>
      <c r="I172" s="45"/>
      <c r="J172" s="2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  <c r="BJ172" s="45"/>
      <c r="BK172" s="45"/>
      <c r="BL172" s="45"/>
      <c r="BM172" s="45"/>
      <c r="BN172" s="45"/>
      <c r="BO172" s="45"/>
      <c r="BP172" s="45"/>
      <c r="BQ172" s="45"/>
      <c r="BR172" s="45"/>
      <c r="BS172" s="45"/>
      <c r="BT172" s="45"/>
      <c r="BU172" s="45"/>
      <c r="BV172" s="45"/>
      <c r="BW172" s="2"/>
    </row>
    <row r="173" spans="1:75" x14ac:dyDescent="0.25">
      <c r="A173" s="45"/>
      <c r="B173" s="45"/>
      <c r="C173" s="45"/>
      <c r="D173" s="45"/>
      <c r="E173" s="45"/>
      <c r="F173" s="45"/>
      <c r="G173" s="45"/>
      <c r="H173" s="45"/>
      <c r="I173" s="45"/>
      <c r="J173" s="2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5"/>
      <c r="BI173" s="45"/>
      <c r="BJ173" s="45"/>
      <c r="BK173" s="45"/>
      <c r="BL173" s="45"/>
      <c r="BM173" s="45"/>
      <c r="BN173" s="45"/>
      <c r="BO173" s="45"/>
      <c r="BP173" s="45"/>
      <c r="BQ173" s="45"/>
      <c r="BR173" s="45"/>
      <c r="BS173" s="45"/>
      <c r="BT173" s="45"/>
      <c r="BU173" s="45"/>
      <c r="BV173" s="45"/>
      <c r="BW173" s="2"/>
    </row>
    <row r="174" spans="1:75" x14ac:dyDescent="0.25">
      <c r="A174" s="45"/>
      <c r="B174" s="45"/>
      <c r="C174" s="45"/>
      <c r="D174" s="45"/>
      <c r="E174" s="45"/>
      <c r="F174" s="45"/>
      <c r="G174" s="45"/>
      <c r="H174" s="45"/>
      <c r="I174" s="45"/>
      <c r="J174" s="2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  <c r="AX174" s="45"/>
      <c r="AY174" s="45"/>
      <c r="AZ174" s="45"/>
      <c r="BA174" s="45"/>
      <c r="BB174" s="45"/>
      <c r="BC174" s="45"/>
      <c r="BD174" s="45"/>
      <c r="BE174" s="45"/>
      <c r="BF174" s="45"/>
      <c r="BG174" s="45"/>
      <c r="BH174" s="45"/>
      <c r="BI174" s="45"/>
      <c r="BJ174" s="45"/>
      <c r="BK174" s="45"/>
      <c r="BL174" s="45"/>
      <c r="BM174" s="45"/>
      <c r="BN174" s="45"/>
      <c r="BO174" s="45"/>
      <c r="BP174" s="45"/>
      <c r="BQ174" s="45"/>
      <c r="BR174" s="45"/>
      <c r="BS174" s="45"/>
      <c r="BT174" s="45"/>
      <c r="BU174" s="45"/>
      <c r="BV174" s="45"/>
      <c r="BW174" s="2"/>
    </row>
    <row r="175" spans="1:75" x14ac:dyDescent="0.25">
      <c r="A175" s="45"/>
      <c r="B175" s="45"/>
      <c r="C175" s="45"/>
      <c r="D175" s="45"/>
      <c r="E175" s="45"/>
      <c r="F175" s="45"/>
      <c r="G175" s="45"/>
      <c r="H175" s="45"/>
      <c r="I175" s="45"/>
      <c r="J175" s="2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  <c r="AX175" s="45"/>
      <c r="AY175" s="45"/>
      <c r="AZ175" s="45"/>
      <c r="BA175" s="45"/>
      <c r="BB175" s="45"/>
      <c r="BC175" s="45"/>
      <c r="BD175" s="45"/>
      <c r="BE175" s="45"/>
      <c r="BF175" s="45"/>
      <c r="BG175" s="45"/>
      <c r="BH175" s="45"/>
      <c r="BI175" s="45"/>
      <c r="BJ175" s="45"/>
      <c r="BK175" s="45"/>
      <c r="BL175" s="45"/>
      <c r="BM175" s="45"/>
      <c r="BN175" s="45"/>
      <c r="BO175" s="45"/>
      <c r="BP175" s="45"/>
      <c r="BQ175" s="45"/>
      <c r="BR175" s="45"/>
      <c r="BS175" s="45"/>
      <c r="BT175" s="45"/>
      <c r="BU175" s="45"/>
      <c r="BV175" s="45"/>
      <c r="BW175" s="2"/>
    </row>
    <row r="176" spans="1:75" x14ac:dyDescent="0.25">
      <c r="A176" s="45"/>
      <c r="B176" s="45"/>
      <c r="C176" s="45"/>
      <c r="D176" s="45"/>
      <c r="E176" s="45"/>
      <c r="F176" s="45"/>
      <c r="G176" s="45"/>
      <c r="H176" s="45"/>
      <c r="I176" s="45"/>
      <c r="J176" s="2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  <c r="AX176" s="45"/>
      <c r="AY176" s="45"/>
      <c r="AZ176" s="45"/>
      <c r="BA176" s="45"/>
      <c r="BB176" s="45"/>
      <c r="BC176" s="45"/>
      <c r="BD176" s="45"/>
      <c r="BE176" s="45"/>
      <c r="BF176" s="45"/>
      <c r="BG176" s="45"/>
      <c r="BH176" s="45"/>
      <c r="BI176" s="45"/>
      <c r="BJ176" s="45"/>
      <c r="BK176" s="45"/>
      <c r="BL176" s="45"/>
      <c r="BM176" s="45"/>
      <c r="BN176" s="45"/>
      <c r="BO176" s="45"/>
      <c r="BP176" s="45"/>
      <c r="BQ176" s="45"/>
      <c r="BR176" s="45"/>
      <c r="BS176" s="45"/>
      <c r="BT176" s="45"/>
      <c r="BU176" s="45"/>
      <c r="BV176" s="45"/>
      <c r="BW176" s="2"/>
    </row>
    <row r="177" spans="1:75" x14ac:dyDescent="0.25">
      <c r="A177" s="45"/>
      <c r="B177" s="45"/>
      <c r="C177" s="45"/>
      <c r="D177" s="45"/>
      <c r="E177" s="45"/>
      <c r="F177" s="45"/>
      <c r="G177" s="45"/>
      <c r="H177" s="45"/>
      <c r="I177" s="45"/>
      <c r="J177" s="2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  <c r="AY177" s="45"/>
      <c r="AZ177" s="45"/>
      <c r="BA177" s="45"/>
      <c r="BB177" s="45"/>
      <c r="BC177" s="45"/>
      <c r="BD177" s="45"/>
      <c r="BE177" s="45"/>
      <c r="BF177" s="45"/>
      <c r="BG177" s="45"/>
      <c r="BH177" s="45"/>
      <c r="BI177" s="45"/>
      <c r="BJ177" s="45"/>
      <c r="BK177" s="45"/>
      <c r="BL177" s="45"/>
      <c r="BM177" s="45"/>
      <c r="BN177" s="45"/>
      <c r="BO177" s="45"/>
      <c r="BP177" s="45"/>
      <c r="BQ177" s="45"/>
      <c r="BR177" s="45"/>
      <c r="BS177" s="45"/>
      <c r="BT177" s="45"/>
      <c r="BU177" s="45"/>
      <c r="BV177" s="45"/>
      <c r="BW177" s="2"/>
    </row>
    <row r="178" spans="1:75" x14ac:dyDescent="0.25">
      <c r="A178" s="45"/>
      <c r="B178" s="45"/>
      <c r="C178" s="45"/>
      <c r="D178" s="45"/>
      <c r="E178" s="45"/>
      <c r="F178" s="45"/>
      <c r="G178" s="45"/>
      <c r="H178" s="45"/>
      <c r="I178" s="45"/>
      <c r="J178" s="2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  <c r="AX178" s="45"/>
      <c r="AY178" s="45"/>
      <c r="AZ178" s="45"/>
      <c r="BA178" s="45"/>
      <c r="BB178" s="45"/>
      <c r="BC178" s="45"/>
      <c r="BD178" s="45"/>
      <c r="BE178" s="45"/>
      <c r="BF178" s="45"/>
      <c r="BG178" s="45"/>
      <c r="BH178" s="45"/>
      <c r="BI178" s="45"/>
      <c r="BJ178" s="45"/>
      <c r="BK178" s="45"/>
      <c r="BL178" s="45"/>
      <c r="BM178" s="45"/>
      <c r="BN178" s="45"/>
      <c r="BO178" s="45"/>
      <c r="BP178" s="45"/>
      <c r="BQ178" s="45"/>
      <c r="BR178" s="45"/>
      <c r="BS178" s="45"/>
      <c r="BT178" s="45"/>
      <c r="BU178" s="45"/>
      <c r="BV178" s="45"/>
      <c r="BW178" s="2"/>
    </row>
    <row r="179" spans="1:75" x14ac:dyDescent="0.25">
      <c r="A179" s="45"/>
      <c r="B179" s="45"/>
      <c r="C179" s="45"/>
      <c r="D179" s="45"/>
      <c r="E179" s="45"/>
      <c r="F179" s="45"/>
      <c r="G179" s="45"/>
      <c r="H179" s="45"/>
      <c r="I179" s="45"/>
      <c r="J179" s="2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5"/>
      <c r="AW179" s="45"/>
      <c r="AX179" s="45"/>
      <c r="AY179" s="45"/>
      <c r="AZ179" s="45"/>
      <c r="BA179" s="45"/>
      <c r="BB179" s="45"/>
      <c r="BC179" s="45"/>
      <c r="BD179" s="45"/>
      <c r="BE179" s="45"/>
      <c r="BF179" s="45"/>
      <c r="BG179" s="45"/>
      <c r="BH179" s="45"/>
      <c r="BI179" s="45"/>
      <c r="BJ179" s="45"/>
      <c r="BK179" s="45"/>
      <c r="BL179" s="45"/>
      <c r="BM179" s="45"/>
      <c r="BN179" s="45"/>
      <c r="BO179" s="45"/>
      <c r="BP179" s="45"/>
      <c r="BQ179" s="45"/>
      <c r="BR179" s="45"/>
      <c r="BS179" s="45"/>
      <c r="BT179" s="45"/>
      <c r="BU179" s="45"/>
      <c r="BV179" s="45"/>
      <c r="BW179" s="2"/>
    </row>
    <row r="180" spans="1:75" x14ac:dyDescent="0.25">
      <c r="A180" s="45"/>
      <c r="B180" s="45"/>
      <c r="C180" s="45"/>
      <c r="D180" s="45"/>
      <c r="E180" s="45"/>
      <c r="F180" s="45"/>
      <c r="G180" s="45"/>
      <c r="H180" s="45"/>
      <c r="I180" s="45"/>
      <c r="J180" s="2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45"/>
      <c r="AX180" s="45"/>
      <c r="AY180" s="45"/>
      <c r="AZ180" s="45"/>
      <c r="BA180" s="45"/>
      <c r="BB180" s="45"/>
      <c r="BC180" s="45"/>
      <c r="BD180" s="45"/>
      <c r="BE180" s="45"/>
      <c r="BF180" s="45"/>
      <c r="BG180" s="45"/>
      <c r="BH180" s="45"/>
      <c r="BI180" s="45"/>
      <c r="BJ180" s="45"/>
      <c r="BK180" s="45"/>
      <c r="BL180" s="45"/>
      <c r="BM180" s="45"/>
      <c r="BN180" s="45"/>
      <c r="BO180" s="45"/>
      <c r="BP180" s="45"/>
      <c r="BQ180" s="45"/>
      <c r="BR180" s="45"/>
      <c r="BS180" s="45"/>
      <c r="BT180" s="45"/>
      <c r="BU180" s="45"/>
      <c r="BV180" s="45"/>
      <c r="BW180" s="2"/>
    </row>
    <row r="181" spans="1:75" x14ac:dyDescent="0.25">
      <c r="A181" s="45"/>
      <c r="B181" s="45"/>
      <c r="C181" s="45"/>
      <c r="D181" s="45"/>
      <c r="E181" s="45"/>
      <c r="F181" s="45"/>
      <c r="G181" s="45"/>
      <c r="H181" s="45"/>
      <c r="I181" s="45"/>
      <c r="J181" s="2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  <c r="AX181" s="45"/>
      <c r="AY181" s="45"/>
      <c r="AZ181" s="45"/>
      <c r="BA181" s="45"/>
      <c r="BB181" s="45"/>
      <c r="BC181" s="45"/>
      <c r="BD181" s="45"/>
      <c r="BE181" s="45"/>
      <c r="BF181" s="45"/>
      <c r="BG181" s="45"/>
      <c r="BH181" s="45"/>
      <c r="BI181" s="45"/>
      <c r="BJ181" s="45"/>
      <c r="BK181" s="45"/>
      <c r="BL181" s="45"/>
      <c r="BM181" s="45"/>
      <c r="BN181" s="45"/>
      <c r="BO181" s="45"/>
      <c r="BP181" s="45"/>
      <c r="BQ181" s="45"/>
      <c r="BR181" s="45"/>
      <c r="BS181" s="45"/>
      <c r="BT181" s="45"/>
      <c r="BU181" s="45"/>
      <c r="BV181" s="45"/>
      <c r="BW181" s="2"/>
    </row>
    <row r="182" spans="1:75" x14ac:dyDescent="0.25">
      <c r="A182" s="45"/>
      <c r="B182" s="45"/>
      <c r="C182" s="45"/>
      <c r="D182" s="45"/>
      <c r="E182" s="45"/>
      <c r="F182" s="45"/>
      <c r="G182" s="45"/>
      <c r="H182" s="45"/>
      <c r="I182" s="45"/>
      <c r="J182" s="2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  <c r="AW182" s="45"/>
      <c r="AX182" s="45"/>
      <c r="AY182" s="45"/>
      <c r="AZ182" s="45"/>
      <c r="BA182" s="45"/>
      <c r="BB182" s="45"/>
      <c r="BC182" s="45"/>
      <c r="BD182" s="45"/>
      <c r="BE182" s="45"/>
      <c r="BF182" s="45"/>
      <c r="BG182" s="45"/>
      <c r="BH182" s="45"/>
      <c r="BI182" s="45"/>
      <c r="BJ182" s="45"/>
      <c r="BK182" s="45"/>
      <c r="BL182" s="45"/>
      <c r="BM182" s="45"/>
      <c r="BN182" s="45"/>
      <c r="BO182" s="45"/>
      <c r="BP182" s="45"/>
      <c r="BQ182" s="45"/>
      <c r="BR182" s="45"/>
      <c r="BS182" s="45"/>
      <c r="BT182" s="45"/>
      <c r="BU182" s="45"/>
      <c r="BV182" s="45"/>
      <c r="BW182" s="2"/>
    </row>
    <row r="183" spans="1:75" x14ac:dyDescent="0.25">
      <c r="A183" s="45"/>
      <c r="B183" s="45"/>
      <c r="C183" s="45"/>
      <c r="D183" s="45"/>
      <c r="E183" s="45"/>
      <c r="F183" s="45"/>
      <c r="G183" s="45"/>
      <c r="H183" s="45"/>
      <c r="I183" s="45"/>
      <c r="J183" s="2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  <c r="AW183" s="45"/>
      <c r="AX183" s="45"/>
      <c r="AY183" s="45"/>
      <c r="AZ183" s="45"/>
      <c r="BA183" s="45"/>
      <c r="BB183" s="45"/>
      <c r="BC183" s="45"/>
      <c r="BD183" s="45"/>
      <c r="BE183" s="45"/>
      <c r="BF183" s="45"/>
      <c r="BG183" s="45"/>
      <c r="BH183" s="45"/>
      <c r="BI183" s="45"/>
      <c r="BJ183" s="45"/>
      <c r="BK183" s="45"/>
      <c r="BL183" s="45"/>
      <c r="BM183" s="45"/>
      <c r="BN183" s="45"/>
      <c r="BO183" s="45"/>
      <c r="BP183" s="45"/>
      <c r="BQ183" s="45"/>
      <c r="BR183" s="45"/>
      <c r="BS183" s="45"/>
      <c r="BT183" s="45"/>
      <c r="BU183" s="45"/>
      <c r="BV183" s="45"/>
      <c r="BW183" s="2"/>
    </row>
    <row r="184" spans="1:75" x14ac:dyDescent="0.25">
      <c r="A184" s="45"/>
      <c r="B184" s="45"/>
      <c r="C184" s="45"/>
      <c r="D184" s="45"/>
      <c r="E184" s="45"/>
      <c r="F184" s="45"/>
      <c r="G184" s="45"/>
      <c r="H184" s="45"/>
      <c r="I184" s="45"/>
      <c r="J184" s="2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  <c r="AX184" s="45"/>
      <c r="AY184" s="45"/>
      <c r="AZ184" s="45"/>
      <c r="BA184" s="45"/>
      <c r="BB184" s="45"/>
      <c r="BC184" s="45"/>
      <c r="BD184" s="45"/>
      <c r="BE184" s="45"/>
      <c r="BF184" s="45"/>
      <c r="BG184" s="45"/>
      <c r="BH184" s="45"/>
      <c r="BI184" s="45"/>
      <c r="BJ184" s="45"/>
      <c r="BK184" s="45"/>
      <c r="BL184" s="45"/>
      <c r="BM184" s="45"/>
      <c r="BN184" s="45"/>
      <c r="BO184" s="45"/>
      <c r="BP184" s="45"/>
      <c r="BQ184" s="45"/>
      <c r="BR184" s="45"/>
      <c r="BS184" s="45"/>
      <c r="BT184" s="45"/>
      <c r="BU184" s="45"/>
      <c r="BV184" s="45"/>
      <c r="BW184" s="2"/>
    </row>
    <row r="185" spans="1:75" x14ac:dyDescent="0.25">
      <c r="A185" s="45"/>
      <c r="B185" s="45"/>
      <c r="C185" s="45"/>
      <c r="D185" s="45"/>
      <c r="E185" s="45"/>
      <c r="F185" s="45"/>
      <c r="G185" s="45"/>
      <c r="H185" s="45"/>
      <c r="I185" s="45"/>
      <c r="J185" s="2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5"/>
      <c r="BU185" s="45"/>
      <c r="BV185" s="45"/>
      <c r="BW185" s="2"/>
    </row>
    <row r="186" spans="1:75" x14ac:dyDescent="0.25">
      <c r="A186" s="45"/>
      <c r="B186" s="45"/>
      <c r="C186" s="45"/>
      <c r="D186" s="45"/>
      <c r="E186" s="45"/>
      <c r="F186" s="45"/>
      <c r="G186" s="45"/>
      <c r="H186" s="45"/>
      <c r="I186" s="45"/>
      <c r="J186" s="2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  <c r="AX186" s="45"/>
      <c r="AY186" s="45"/>
      <c r="AZ186" s="45"/>
      <c r="BA186" s="45"/>
      <c r="BB186" s="45"/>
      <c r="BC186" s="45"/>
      <c r="BD186" s="45"/>
      <c r="BE186" s="45"/>
      <c r="BF186" s="45"/>
      <c r="BG186" s="45"/>
      <c r="BH186" s="45"/>
      <c r="BI186" s="45"/>
      <c r="BJ186" s="45"/>
      <c r="BK186" s="45"/>
      <c r="BL186" s="45"/>
      <c r="BM186" s="45"/>
      <c r="BN186" s="45"/>
      <c r="BO186" s="45"/>
      <c r="BP186" s="45"/>
      <c r="BQ186" s="45"/>
      <c r="BR186" s="45"/>
      <c r="BS186" s="45"/>
      <c r="BT186" s="45"/>
      <c r="BU186" s="45"/>
      <c r="BV186" s="45"/>
      <c r="BW186" s="2"/>
    </row>
    <row r="187" spans="1:75" x14ac:dyDescent="0.25">
      <c r="A187" s="45"/>
      <c r="B187" s="45"/>
      <c r="C187" s="45"/>
      <c r="D187" s="45"/>
      <c r="E187" s="45"/>
      <c r="F187" s="45"/>
      <c r="G187" s="45"/>
      <c r="H187" s="45"/>
      <c r="I187" s="45"/>
      <c r="J187" s="2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5"/>
      <c r="AW187" s="45"/>
      <c r="AX187" s="45"/>
      <c r="AY187" s="45"/>
      <c r="AZ187" s="45"/>
      <c r="BA187" s="45"/>
      <c r="BB187" s="45"/>
      <c r="BC187" s="45"/>
      <c r="BD187" s="45"/>
      <c r="BE187" s="45"/>
      <c r="BF187" s="45"/>
      <c r="BG187" s="45"/>
      <c r="BH187" s="45"/>
      <c r="BI187" s="45"/>
      <c r="BJ187" s="45"/>
      <c r="BK187" s="45"/>
      <c r="BL187" s="45"/>
      <c r="BM187" s="45"/>
      <c r="BN187" s="45"/>
      <c r="BO187" s="45"/>
      <c r="BP187" s="45"/>
      <c r="BQ187" s="45"/>
      <c r="BR187" s="45"/>
      <c r="BS187" s="45"/>
      <c r="BT187" s="45"/>
      <c r="BU187" s="45"/>
      <c r="BV187" s="45"/>
      <c r="BW187" s="2"/>
    </row>
    <row r="188" spans="1:75" x14ac:dyDescent="0.25">
      <c r="A188" s="45"/>
      <c r="B188" s="45"/>
      <c r="C188" s="45"/>
      <c r="D188" s="45"/>
      <c r="E188" s="45"/>
      <c r="F188" s="45"/>
      <c r="G188" s="45"/>
      <c r="H188" s="45"/>
      <c r="I188" s="45"/>
      <c r="J188" s="2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  <c r="BE188" s="45"/>
      <c r="BF188" s="45"/>
      <c r="BG188" s="45"/>
      <c r="BH188" s="45"/>
      <c r="BI188" s="45"/>
      <c r="BJ188" s="45"/>
      <c r="BK188" s="45"/>
      <c r="BL188" s="45"/>
      <c r="BM188" s="45"/>
      <c r="BN188" s="45"/>
      <c r="BO188" s="45"/>
      <c r="BP188" s="45"/>
      <c r="BQ188" s="45"/>
      <c r="BR188" s="45"/>
      <c r="BS188" s="45"/>
      <c r="BT188" s="45"/>
      <c r="BU188" s="45"/>
      <c r="BV188" s="45"/>
      <c r="BW188" s="2"/>
    </row>
    <row r="189" spans="1:75" x14ac:dyDescent="0.25">
      <c r="A189" s="45"/>
      <c r="B189" s="45"/>
      <c r="C189" s="45"/>
      <c r="D189" s="45"/>
      <c r="E189" s="45"/>
      <c r="F189" s="45"/>
      <c r="G189" s="45"/>
      <c r="H189" s="45"/>
      <c r="I189" s="45"/>
      <c r="J189" s="2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45"/>
      <c r="AX189" s="45"/>
      <c r="AY189" s="45"/>
      <c r="AZ189" s="45"/>
      <c r="BA189" s="45"/>
      <c r="BB189" s="45"/>
      <c r="BC189" s="45"/>
      <c r="BD189" s="45"/>
      <c r="BE189" s="45"/>
      <c r="BF189" s="45"/>
      <c r="BG189" s="45"/>
      <c r="BH189" s="45"/>
      <c r="BI189" s="45"/>
      <c r="BJ189" s="45"/>
      <c r="BK189" s="45"/>
      <c r="BL189" s="45"/>
      <c r="BM189" s="45"/>
      <c r="BN189" s="45"/>
      <c r="BO189" s="45"/>
      <c r="BP189" s="45"/>
      <c r="BQ189" s="45"/>
      <c r="BR189" s="45"/>
      <c r="BS189" s="45"/>
      <c r="BT189" s="45"/>
      <c r="BU189" s="45"/>
      <c r="BV189" s="45"/>
      <c r="BW189" s="2"/>
    </row>
    <row r="190" spans="1:75" x14ac:dyDescent="0.25">
      <c r="A190" s="45"/>
      <c r="B190" s="45"/>
      <c r="C190" s="45"/>
      <c r="D190" s="45"/>
      <c r="E190" s="45"/>
      <c r="F190" s="45"/>
      <c r="G190" s="45"/>
      <c r="H190" s="45"/>
      <c r="I190" s="45"/>
      <c r="J190" s="2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  <c r="BE190" s="45"/>
      <c r="BF190" s="45"/>
      <c r="BG190" s="45"/>
      <c r="BH190" s="45"/>
      <c r="BI190" s="45"/>
      <c r="BJ190" s="45"/>
      <c r="BK190" s="45"/>
      <c r="BL190" s="45"/>
      <c r="BM190" s="45"/>
      <c r="BN190" s="45"/>
      <c r="BO190" s="45"/>
      <c r="BP190" s="45"/>
      <c r="BQ190" s="45"/>
      <c r="BR190" s="45"/>
      <c r="BS190" s="45"/>
      <c r="BT190" s="45"/>
      <c r="BU190" s="45"/>
      <c r="BV190" s="45"/>
      <c r="BW190" s="2"/>
    </row>
    <row r="191" spans="1:75" x14ac:dyDescent="0.25">
      <c r="A191" s="45"/>
      <c r="B191" s="45"/>
      <c r="C191" s="45"/>
      <c r="D191" s="45"/>
      <c r="E191" s="45"/>
      <c r="F191" s="45"/>
      <c r="G191" s="45"/>
      <c r="H191" s="45"/>
      <c r="I191" s="45"/>
      <c r="J191" s="2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  <c r="AU191" s="45"/>
      <c r="AV191" s="45"/>
      <c r="AW191" s="45"/>
      <c r="AX191" s="45"/>
      <c r="AY191" s="45"/>
      <c r="AZ191" s="45"/>
      <c r="BA191" s="45"/>
      <c r="BB191" s="45"/>
      <c r="BC191" s="45"/>
      <c r="BD191" s="45"/>
      <c r="BE191" s="45"/>
      <c r="BF191" s="45"/>
      <c r="BG191" s="45"/>
      <c r="BH191" s="45"/>
      <c r="BI191" s="45"/>
      <c r="BJ191" s="45"/>
      <c r="BK191" s="45"/>
      <c r="BL191" s="45"/>
      <c r="BM191" s="45"/>
      <c r="BN191" s="45"/>
      <c r="BO191" s="45"/>
      <c r="BP191" s="45"/>
      <c r="BQ191" s="45"/>
      <c r="BR191" s="45"/>
      <c r="BS191" s="45"/>
      <c r="BT191" s="45"/>
      <c r="BU191" s="45"/>
      <c r="BV191" s="45"/>
      <c r="BW191" s="2"/>
    </row>
    <row r="192" spans="1:75" x14ac:dyDescent="0.25">
      <c r="A192" s="45"/>
      <c r="B192" s="45"/>
      <c r="C192" s="45"/>
      <c r="D192" s="45"/>
      <c r="E192" s="45"/>
      <c r="F192" s="45"/>
      <c r="G192" s="45"/>
      <c r="H192" s="45"/>
      <c r="I192" s="45"/>
      <c r="J192" s="2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  <c r="AW192" s="45"/>
      <c r="AX192" s="45"/>
      <c r="AY192" s="45"/>
      <c r="AZ192" s="45"/>
      <c r="BA192" s="45"/>
      <c r="BB192" s="45"/>
      <c r="BC192" s="45"/>
      <c r="BD192" s="45"/>
      <c r="BE192" s="45"/>
      <c r="BF192" s="45"/>
      <c r="BG192" s="45"/>
      <c r="BH192" s="45"/>
      <c r="BI192" s="45"/>
      <c r="BJ192" s="45"/>
      <c r="BK192" s="45"/>
      <c r="BL192" s="45"/>
      <c r="BM192" s="45"/>
      <c r="BN192" s="45"/>
      <c r="BO192" s="45"/>
      <c r="BP192" s="45"/>
      <c r="BQ192" s="45"/>
      <c r="BR192" s="45"/>
      <c r="BS192" s="45"/>
      <c r="BT192" s="45"/>
      <c r="BU192" s="45"/>
      <c r="BV192" s="45"/>
      <c r="BW192" s="2"/>
    </row>
    <row r="193" spans="1:75" x14ac:dyDescent="0.25">
      <c r="A193" s="45"/>
      <c r="B193" s="45"/>
      <c r="C193" s="45"/>
      <c r="D193" s="45"/>
      <c r="E193" s="45"/>
      <c r="F193" s="45"/>
      <c r="G193" s="45"/>
      <c r="H193" s="45"/>
      <c r="I193" s="45"/>
      <c r="J193" s="2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  <c r="AX193" s="45"/>
      <c r="AY193" s="45"/>
      <c r="AZ193" s="45"/>
      <c r="BA193" s="45"/>
      <c r="BB193" s="45"/>
      <c r="BC193" s="45"/>
      <c r="BD193" s="45"/>
      <c r="BE193" s="45"/>
      <c r="BF193" s="45"/>
      <c r="BG193" s="45"/>
      <c r="BH193" s="45"/>
      <c r="BI193" s="45"/>
      <c r="BJ193" s="45"/>
      <c r="BK193" s="45"/>
      <c r="BL193" s="45"/>
      <c r="BM193" s="45"/>
      <c r="BN193" s="45"/>
      <c r="BO193" s="45"/>
      <c r="BP193" s="45"/>
      <c r="BQ193" s="45"/>
      <c r="BR193" s="45"/>
      <c r="BS193" s="45"/>
      <c r="BT193" s="45"/>
      <c r="BU193" s="45"/>
      <c r="BV193" s="45"/>
      <c r="BW193" s="2"/>
    </row>
    <row r="194" spans="1:75" x14ac:dyDescent="0.25">
      <c r="A194" s="45"/>
      <c r="B194" s="45"/>
      <c r="C194" s="45"/>
      <c r="D194" s="45"/>
      <c r="E194" s="45"/>
      <c r="F194" s="45"/>
      <c r="G194" s="45"/>
      <c r="H194" s="45"/>
      <c r="I194" s="45"/>
      <c r="J194" s="2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45"/>
      <c r="AX194" s="45"/>
      <c r="AY194" s="45"/>
      <c r="AZ194" s="45"/>
      <c r="BA194" s="45"/>
      <c r="BB194" s="45"/>
      <c r="BC194" s="45"/>
      <c r="BD194" s="45"/>
      <c r="BE194" s="45"/>
      <c r="BF194" s="45"/>
      <c r="BG194" s="45"/>
      <c r="BH194" s="45"/>
      <c r="BI194" s="45"/>
      <c r="BJ194" s="45"/>
      <c r="BK194" s="45"/>
      <c r="BL194" s="45"/>
      <c r="BM194" s="45"/>
      <c r="BN194" s="45"/>
      <c r="BO194" s="45"/>
      <c r="BP194" s="45"/>
      <c r="BQ194" s="45"/>
      <c r="BR194" s="45"/>
      <c r="BS194" s="45"/>
      <c r="BT194" s="45"/>
      <c r="BU194" s="45"/>
      <c r="BV194" s="45"/>
      <c r="BW194" s="2"/>
    </row>
    <row r="195" spans="1:75" x14ac:dyDescent="0.25">
      <c r="A195" s="45"/>
      <c r="B195" s="45"/>
      <c r="C195" s="45"/>
      <c r="D195" s="45"/>
      <c r="E195" s="45"/>
      <c r="F195" s="45"/>
      <c r="G195" s="45"/>
      <c r="H195" s="45"/>
      <c r="I195" s="45"/>
      <c r="J195" s="2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/>
      <c r="AR195" s="45"/>
      <c r="AS195" s="45"/>
      <c r="AT195" s="45"/>
      <c r="AU195" s="45"/>
      <c r="AV195" s="45"/>
      <c r="AW195" s="45"/>
      <c r="AX195" s="45"/>
      <c r="AY195" s="45"/>
      <c r="AZ195" s="45"/>
      <c r="BA195" s="45"/>
      <c r="BB195" s="45"/>
      <c r="BC195" s="45"/>
      <c r="BD195" s="45"/>
      <c r="BE195" s="45"/>
      <c r="BF195" s="45"/>
      <c r="BG195" s="45"/>
      <c r="BH195" s="45"/>
      <c r="BI195" s="45"/>
      <c r="BJ195" s="45"/>
      <c r="BK195" s="45"/>
      <c r="BL195" s="45"/>
      <c r="BM195" s="45"/>
      <c r="BN195" s="45"/>
      <c r="BO195" s="45"/>
      <c r="BP195" s="45"/>
      <c r="BQ195" s="45"/>
      <c r="BR195" s="45"/>
      <c r="BS195" s="45"/>
      <c r="BT195" s="45"/>
      <c r="BU195" s="45"/>
      <c r="BV195" s="45"/>
      <c r="BW195" s="2"/>
    </row>
    <row r="196" spans="1:75" x14ac:dyDescent="0.25">
      <c r="A196" s="45"/>
      <c r="B196" s="45"/>
      <c r="C196" s="45"/>
      <c r="D196" s="45"/>
      <c r="E196" s="45"/>
      <c r="F196" s="45"/>
      <c r="G196" s="45"/>
      <c r="H196" s="45"/>
      <c r="I196" s="45"/>
      <c r="J196" s="2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  <c r="AU196" s="45"/>
      <c r="AV196" s="45"/>
      <c r="AW196" s="45"/>
      <c r="AX196" s="45"/>
      <c r="AY196" s="45"/>
      <c r="AZ196" s="45"/>
      <c r="BA196" s="45"/>
      <c r="BB196" s="45"/>
      <c r="BC196" s="45"/>
      <c r="BD196" s="45"/>
      <c r="BE196" s="45"/>
      <c r="BF196" s="45"/>
      <c r="BG196" s="45"/>
      <c r="BH196" s="45"/>
      <c r="BI196" s="45"/>
      <c r="BJ196" s="45"/>
      <c r="BK196" s="45"/>
      <c r="BL196" s="45"/>
      <c r="BM196" s="45"/>
      <c r="BN196" s="45"/>
      <c r="BO196" s="45"/>
      <c r="BP196" s="45"/>
      <c r="BQ196" s="45"/>
      <c r="BR196" s="45"/>
      <c r="BS196" s="45"/>
      <c r="BT196" s="45"/>
      <c r="BU196" s="45"/>
      <c r="BV196" s="45"/>
      <c r="BW196" s="2"/>
    </row>
    <row r="197" spans="1:75" x14ac:dyDescent="0.25">
      <c r="A197" s="45"/>
      <c r="B197" s="45"/>
      <c r="C197" s="45"/>
      <c r="D197" s="45"/>
      <c r="E197" s="45"/>
      <c r="F197" s="45"/>
      <c r="G197" s="45"/>
      <c r="H197" s="45"/>
      <c r="I197" s="45"/>
      <c r="J197" s="2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5"/>
      <c r="AN197" s="45"/>
      <c r="AO197" s="45"/>
      <c r="AP197" s="45"/>
      <c r="AQ197" s="45"/>
      <c r="AR197" s="45"/>
      <c r="AS197" s="45"/>
      <c r="AT197" s="45"/>
      <c r="AU197" s="45"/>
      <c r="AV197" s="45"/>
      <c r="AW197" s="45"/>
      <c r="AX197" s="45"/>
      <c r="AY197" s="45"/>
      <c r="AZ197" s="45"/>
      <c r="BA197" s="45"/>
      <c r="BB197" s="45"/>
      <c r="BC197" s="45"/>
      <c r="BD197" s="45"/>
      <c r="BE197" s="45"/>
      <c r="BF197" s="45"/>
      <c r="BG197" s="45"/>
      <c r="BH197" s="45"/>
      <c r="BI197" s="45"/>
      <c r="BJ197" s="45"/>
      <c r="BK197" s="45"/>
      <c r="BL197" s="45"/>
      <c r="BM197" s="45"/>
      <c r="BN197" s="45"/>
      <c r="BO197" s="45"/>
      <c r="BP197" s="45"/>
      <c r="BQ197" s="45"/>
      <c r="BR197" s="45"/>
      <c r="BS197" s="45"/>
      <c r="BT197" s="45"/>
      <c r="BU197" s="45"/>
      <c r="BV197" s="45"/>
      <c r="BW197" s="2"/>
    </row>
    <row r="198" spans="1:75" x14ac:dyDescent="0.25">
      <c r="A198" s="45"/>
      <c r="B198" s="45"/>
      <c r="C198" s="45"/>
      <c r="D198" s="45"/>
      <c r="E198" s="45"/>
      <c r="F198" s="45"/>
      <c r="G198" s="45"/>
      <c r="H198" s="45"/>
      <c r="I198" s="45"/>
      <c r="J198" s="2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5"/>
      <c r="BO198" s="45"/>
      <c r="BP198" s="45"/>
      <c r="BQ198" s="45"/>
      <c r="BR198" s="45"/>
      <c r="BS198" s="45"/>
      <c r="BT198" s="45"/>
      <c r="BU198" s="45"/>
      <c r="BV198" s="45"/>
      <c r="BW198" s="2"/>
    </row>
    <row r="199" spans="1:75" x14ac:dyDescent="0.25">
      <c r="A199" s="45"/>
      <c r="B199" s="45"/>
      <c r="C199" s="45"/>
      <c r="D199" s="45"/>
      <c r="E199" s="45"/>
      <c r="F199" s="45"/>
      <c r="G199" s="45"/>
      <c r="H199" s="45"/>
      <c r="I199" s="45"/>
      <c r="J199" s="2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  <c r="AU199" s="45"/>
      <c r="AV199" s="45"/>
      <c r="AW199" s="45"/>
      <c r="AX199" s="45"/>
      <c r="AY199" s="45"/>
      <c r="AZ199" s="45"/>
      <c r="BA199" s="45"/>
      <c r="BB199" s="45"/>
      <c r="BC199" s="45"/>
      <c r="BD199" s="45"/>
      <c r="BE199" s="45"/>
      <c r="BF199" s="45"/>
      <c r="BG199" s="45"/>
      <c r="BH199" s="45"/>
      <c r="BI199" s="45"/>
      <c r="BJ199" s="45"/>
      <c r="BK199" s="45"/>
      <c r="BL199" s="45"/>
      <c r="BM199" s="45"/>
      <c r="BN199" s="45"/>
      <c r="BO199" s="45"/>
      <c r="BP199" s="45"/>
      <c r="BQ199" s="45"/>
      <c r="BR199" s="45"/>
      <c r="BS199" s="45"/>
      <c r="BT199" s="45"/>
      <c r="BU199" s="45"/>
      <c r="BV199" s="45"/>
      <c r="BW199" s="2"/>
    </row>
    <row r="200" spans="1:75" x14ac:dyDescent="0.25">
      <c r="A200" s="45"/>
      <c r="B200" s="45"/>
      <c r="C200" s="45"/>
      <c r="D200" s="45"/>
      <c r="E200" s="45"/>
      <c r="F200" s="45"/>
      <c r="G200" s="45"/>
      <c r="H200" s="45"/>
      <c r="I200" s="45"/>
      <c r="J200" s="2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5"/>
      <c r="AV200" s="45"/>
      <c r="AW200" s="45"/>
      <c r="AX200" s="45"/>
      <c r="AY200" s="45"/>
      <c r="AZ200" s="45"/>
      <c r="BA200" s="45"/>
      <c r="BB200" s="45"/>
      <c r="BC200" s="45"/>
      <c r="BD200" s="45"/>
      <c r="BE200" s="45"/>
      <c r="BF200" s="45"/>
      <c r="BG200" s="45"/>
      <c r="BH200" s="45"/>
      <c r="BI200" s="45"/>
      <c r="BJ200" s="45"/>
      <c r="BK200" s="45"/>
      <c r="BL200" s="45"/>
      <c r="BM200" s="45"/>
      <c r="BN200" s="45"/>
      <c r="BO200" s="45"/>
      <c r="BP200" s="45"/>
      <c r="BQ200" s="45"/>
      <c r="BR200" s="45"/>
      <c r="BS200" s="45"/>
      <c r="BT200" s="45"/>
      <c r="BU200" s="45"/>
      <c r="BV200" s="45"/>
      <c r="BW200" s="2"/>
    </row>
    <row r="201" spans="1:75" x14ac:dyDescent="0.25">
      <c r="A201" s="45"/>
      <c r="B201" s="45"/>
      <c r="C201" s="45"/>
      <c r="D201" s="45"/>
      <c r="E201" s="45"/>
      <c r="F201" s="45"/>
      <c r="G201" s="45"/>
      <c r="H201" s="45"/>
      <c r="I201" s="45"/>
      <c r="J201" s="2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  <c r="BE201" s="45"/>
      <c r="BF201" s="45"/>
      <c r="BG201" s="45"/>
      <c r="BH201" s="45"/>
      <c r="BI201" s="45"/>
      <c r="BJ201" s="45"/>
      <c r="BK201" s="45"/>
      <c r="BL201" s="45"/>
      <c r="BM201" s="45"/>
      <c r="BN201" s="45"/>
      <c r="BO201" s="45"/>
      <c r="BP201" s="45"/>
      <c r="BQ201" s="45"/>
      <c r="BR201" s="45"/>
      <c r="BS201" s="45"/>
      <c r="BT201" s="45"/>
      <c r="BU201" s="45"/>
      <c r="BV201" s="45"/>
      <c r="BW201" s="2"/>
    </row>
    <row r="202" spans="1:75" x14ac:dyDescent="0.25">
      <c r="A202" s="45"/>
      <c r="B202" s="45"/>
      <c r="C202" s="45"/>
      <c r="D202" s="45"/>
      <c r="E202" s="45"/>
      <c r="F202" s="45"/>
      <c r="G202" s="45"/>
      <c r="H202" s="45"/>
      <c r="I202" s="45"/>
      <c r="J202" s="2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  <c r="AU202" s="45"/>
      <c r="AV202" s="45"/>
      <c r="AW202" s="45"/>
      <c r="AX202" s="45"/>
      <c r="AY202" s="45"/>
      <c r="AZ202" s="45"/>
      <c r="BA202" s="45"/>
      <c r="BB202" s="45"/>
      <c r="BC202" s="45"/>
      <c r="BD202" s="45"/>
      <c r="BE202" s="45"/>
      <c r="BF202" s="45"/>
      <c r="BG202" s="45"/>
      <c r="BH202" s="45"/>
      <c r="BI202" s="45"/>
      <c r="BJ202" s="45"/>
      <c r="BK202" s="45"/>
      <c r="BL202" s="45"/>
      <c r="BM202" s="45"/>
      <c r="BN202" s="45"/>
      <c r="BO202" s="45"/>
      <c r="BP202" s="45"/>
      <c r="BQ202" s="45"/>
      <c r="BR202" s="45"/>
      <c r="BS202" s="45"/>
      <c r="BT202" s="45"/>
      <c r="BU202" s="45"/>
      <c r="BV202" s="45"/>
      <c r="BW202" s="2"/>
    </row>
    <row r="203" spans="1:75" x14ac:dyDescent="0.25">
      <c r="A203" s="45"/>
      <c r="B203" s="45"/>
      <c r="C203" s="45"/>
      <c r="D203" s="45"/>
      <c r="E203" s="45"/>
      <c r="F203" s="45"/>
      <c r="G203" s="45"/>
      <c r="H203" s="45"/>
      <c r="I203" s="45"/>
      <c r="J203" s="2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5"/>
      <c r="AN203" s="45"/>
      <c r="AO203" s="45"/>
      <c r="AP203" s="45"/>
      <c r="AQ203" s="45"/>
      <c r="AR203" s="45"/>
      <c r="AS203" s="45"/>
      <c r="AT203" s="45"/>
      <c r="AU203" s="45"/>
      <c r="AV203" s="45"/>
      <c r="AW203" s="45"/>
      <c r="AX203" s="45"/>
      <c r="AY203" s="45"/>
      <c r="AZ203" s="45"/>
      <c r="BA203" s="45"/>
      <c r="BB203" s="45"/>
      <c r="BC203" s="45"/>
      <c r="BD203" s="45"/>
      <c r="BE203" s="45"/>
      <c r="BF203" s="45"/>
      <c r="BG203" s="45"/>
      <c r="BH203" s="45"/>
      <c r="BI203" s="45"/>
      <c r="BJ203" s="45"/>
      <c r="BK203" s="45"/>
      <c r="BL203" s="45"/>
      <c r="BM203" s="45"/>
      <c r="BN203" s="45"/>
      <c r="BO203" s="45"/>
      <c r="BP203" s="45"/>
      <c r="BQ203" s="45"/>
      <c r="BR203" s="45"/>
      <c r="BS203" s="45"/>
      <c r="BT203" s="45"/>
      <c r="BU203" s="45"/>
      <c r="BV203" s="45"/>
      <c r="BW203" s="2"/>
    </row>
    <row r="204" spans="1:75" x14ac:dyDescent="0.25">
      <c r="A204" s="45"/>
      <c r="B204" s="45"/>
      <c r="C204" s="45"/>
      <c r="D204" s="45"/>
      <c r="E204" s="45"/>
      <c r="F204" s="45"/>
      <c r="G204" s="45"/>
      <c r="H204" s="45"/>
      <c r="I204" s="45"/>
      <c r="J204" s="2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  <c r="AW204" s="45"/>
      <c r="AX204" s="45"/>
      <c r="AY204" s="45"/>
      <c r="AZ204" s="45"/>
      <c r="BA204" s="45"/>
      <c r="BB204" s="45"/>
      <c r="BC204" s="45"/>
      <c r="BD204" s="45"/>
      <c r="BE204" s="45"/>
      <c r="BF204" s="45"/>
      <c r="BG204" s="45"/>
      <c r="BH204" s="45"/>
      <c r="BI204" s="45"/>
      <c r="BJ204" s="45"/>
      <c r="BK204" s="45"/>
      <c r="BL204" s="45"/>
      <c r="BM204" s="45"/>
      <c r="BN204" s="45"/>
      <c r="BO204" s="45"/>
      <c r="BP204" s="45"/>
      <c r="BQ204" s="45"/>
      <c r="BR204" s="45"/>
      <c r="BS204" s="45"/>
      <c r="BT204" s="45"/>
      <c r="BU204" s="45"/>
      <c r="BV204" s="45"/>
      <c r="BW204" s="2"/>
    </row>
    <row r="205" spans="1:75" x14ac:dyDescent="0.25">
      <c r="A205" s="45"/>
      <c r="B205" s="45"/>
      <c r="C205" s="45"/>
      <c r="D205" s="45"/>
      <c r="E205" s="45"/>
      <c r="F205" s="45"/>
      <c r="G205" s="45"/>
      <c r="H205" s="45"/>
      <c r="I205" s="45"/>
      <c r="J205" s="2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  <c r="AW205" s="45"/>
      <c r="AX205" s="45"/>
      <c r="AY205" s="45"/>
      <c r="AZ205" s="45"/>
      <c r="BA205" s="45"/>
      <c r="BB205" s="45"/>
      <c r="BC205" s="45"/>
      <c r="BD205" s="45"/>
      <c r="BE205" s="45"/>
      <c r="BF205" s="45"/>
      <c r="BG205" s="45"/>
      <c r="BH205" s="45"/>
      <c r="BI205" s="45"/>
      <c r="BJ205" s="45"/>
      <c r="BK205" s="45"/>
      <c r="BL205" s="45"/>
      <c r="BM205" s="45"/>
      <c r="BN205" s="45"/>
      <c r="BO205" s="45"/>
      <c r="BP205" s="45"/>
      <c r="BQ205" s="45"/>
      <c r="BR205" s="45"/>
      <c r="BS205" s="45"/>
      <c r="BT205" s="45"/>
      <c r="BU205" s="45"/>
      <c r="BV205" s="45"/>
      <c r="BW205" s="2"/>
    </row>
    <row r="206" spans="1:75" x14ac:dyDescent="0.25">
      <c r="A206" s="45"/>
      <c r="B206" s="45"/>
      <c r="C206" s="45"/>
      <c r="D206" s="45"/>
      <c r="E206" s="45"/>
      <c r="F206" s="45"/>
      <c r="G206" s="45"/>
      <c r="H206" s="45"/>
      <c r="I206" s="45"/>
      <c r="J206" s="2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5"/>
      <c r="AW206" s="45"/>
      <c r="AX206" s="45"/>
      <c r="AY206" s="45"/>
      <c r="AZ206" s="45"/>
      <c r="BA206" s="45"/>
      <c r="BB206" s="45"/>
      <c r="BC206" s="45"/>
      <c r="BD206" s="45"/>
      <c r="BE206" s="45"/>
      <c r="BF206" s="45"/>
      <c r="BG206" s="45"/>
      <c r="BH206" s="45"/>
      <c r="BI206" s="45"/>
      <c r="BJ206" s="45"/>
      <c r="BK206" s="45"/>
      <c r="BL206" s="45"/>
      <c r="BM206" s="45"/>
      <c r="BN206" s="45"/>
      <c r="BO206" s="45"/>
      <c r="BP206" s="45"/>
      <c r="BQ206" s="45"/>
      <c r="BR206" s="45"/>
      <c r="BS206" s="45"/>
      <c r="BT206" s="45"/>
      <c r="BU206" s="45"/>
      <c r="BV206" s="45"/>
      <c r="BW206" s="2"/>
    </row>
    <row r="207" spans="1:75" x14ac:dyDescent="0.25">
      <c r="A207" s="45"/>
      <c r="B207" s="45"/>
      <c r="C207" s="45"/>
      <c r="D207" s="45"/>
      <c r="E207" s="45"/>
      <c r="F207" s="45"/>
      <c r="G207" s="45"/>
      <c r="H207" s="45"/>
      <c r="I207" s="45"/>
      <c r="J207" s="2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  <c r="AW207" s="45"/>
      <c r="AX207" s="45"/>
      <c r="AY207" s="45"/>
      <c r="AZ207" s="45"/>
      <c r="BA207" s="45"/>
      <c r="BB207" s="45"/>
      <c r="BC207" s="45"/>
      <c r="BD207" s="45"/>
      <c r="BE207" s="45"/>
      <c r="BF207" s="45"/>
      <c r="BG207" s="45"/>
      <c r="BH207" s="45"/>
      <c r="BI207" s="45"/>
      <c r="BJ207" s="45"/>
      <c r="BK207" s="45"/>
      <c r="BL207" s="45"/>
      <c r="BM207" s="45"/>
      <c r="BN207" s="45"/>
      <c r="BO207" s="45"/>
      <c r="BP207" s="45"/>
      <c r="BQ207" s="45"/>
      <c r="BR207" s="45"/>
      <c r="BS207" s="45"/>
      <c r="BT207" s="45"/>
      <c r="BU207" s="45"/>
      <c r="BV207" s="45"/>
      <c r="BW207" s="2"/>
    </row>
    <row r="208" spans="1:75" x14ac:dyDescent="0.25">
      <c r="A208" s="45"/>
      <c r="B208" s="45"/>
      <c r="C208" s="45"/>
      <c r="D208" s="45"/>
      <c r="E208" s="45"/>
      <c r="F208" s="45"/>
      <c r="G208" s="45"/>
      <c r="H208" s="45"/>
      <c r="I208" s="45"/>
      <c r="J208" s="2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  <c r="AX208" s="45"/>
      <c r="AY208" s="45"/>
      <c r="AZ208" s="45"/>
      <c r="BA208" s="45"/>
      <c r="BB208" s="45"/>
      <c r="BC208" s="45"/>
      <c r="BD208" s="45"/>
      <c r="BE208" s="45"/>
      <c r="BF208" s="45"/>
      <c r="BG208" s="45"/>
      <c r="BH208" s="45"/>
      <c r="BI208" s="45"/>
      <c r="BJ208" s="45"/>
      <c r="BK208" s="45"/>
      <c r="BL208" s="45"/>
      <c r="BM208" s="45"/>
      <c r="BN208" s="45"/>
      <c r="BO208" s="45"/>
      <c r="BP208" s="45"/>
      <c r="BQ208" s="45"/>
      <c r="BR208" s="45"/>
      <c r="BS208" s="45"/>
      <c r="BT208" s="45"/>
      <c r="BU208" s="45"/>
      <c r="BV208" s="45"/>
      <c r="BW208" s="2"/>
    </row>
    <row r="209" spans="1:75" x14ac:dyDescent="0.25">
      <c r="A209" s="45"/>
      <c r="B209" s="45"/>
      <c r="C209" s="45"/>
      <c r="D209" s="45"/>
      <c r="E209" s="45"/>
      <c r="F209" s="45"/>
      <c r="G209" s="45"/>
      <c r="H209" s="45"/>
      <c r="I209" s="45"/>
      <c r="J209" s="2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  <c r="BE209" s="45"/>
      <c r="BF209" s="45"/>
      <c r="BG209" s="45"/>
      <c r="BH209" s="45"/>
      <c r="BI209" s="45"/>
      <c r="BJ209" s="45"/>
      <c r="BK209" s="45"/>
      <c r="BL209" s="45"/>
      <c r="BM209" s="45"/>
      <c r="BN209" s="45"/>
      <c r="BO209" s="45"/>
      <c r="BP209" s="45"/>
      <c r="BQ209" s="45"/>
      <c r="BR209" s="45"/>
      <c r="BS209" s="45"/>
      <c r="BT209" s="45"/>
      <c r="BU209" s="45"/>
      <c r="BV209" s="45"/>
      <c r="BW209" s="2"/>
    </row>
    <row r="210" spans="1:75" x14ac:dyDescent="0.25">
      <c r="A210" s="45"/>
      <c r="B210" s="45"/>
      <c r="C210" s="45"/>
      <c r="D210" s="45"/>
      <c r="E210" s="45"/>
      <c r="F210" s="45"/>
      <c r="G210" s="45"/>
      <c r="H210" s="45"/>
      <c r="I210" s="45"/>
      <c r="J210" s="2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2"/>
    </row>
    <row r="211" spans="1:75" x14ac:dyDescent="0.25">
      <c r="A211" s="45"/>
      <c r="B211" s="45"/>
      <c r="C211" s="45"/>
      <c r="D211" s="45"/>
      <c r="E211" s="45"/>
      <c r="F211" s="45"/>
      <c r="G211" s="45"/>
      <c r="H211" s="45"/>
      <c r="I211" s="45"/>
      <c r="J211" s="2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2"/>
    </row>
    <row r="212" spans="1:75" x14ac:dyDescent="0.25">
      <c r="A212" s="45"/>
      <c r="B212" s="45"/>
      <c r="C212" s="45"/>
      <c r="D212" s="45"/>
      <c r="E212" s="45"/>
      <c r="F212" s="45"/>
      <c r="G212" s="45"/>
      <c r="H212" s="45"/>
      <c r="I212" s="45"/>
      <c r="J212" s="2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5"/>
      <c r="BF212" s="45"/>
      <c r="BG212" s="45"/>
      <c r="BH212" s="45"/>
      <c r="BI212" s="45"/>
      <c r="BJ212" s="45"/>
      <c r="BK212" s="45"/>
      <c r="BL212" s="45"/>
      <c r="BM212" s="45"/>
      <c r="BN212" s="45"/>
      <c r="BO212" s="45"/>
      <c r="BP212" s="45"/>
      <c r="BQ212" s="45"/>
      <c r="BR212" s="45"/>
      <c r="BS212" s="45"/>
      <c r="BT212" s="45"/>
      <c r="BU212" s="45"/>
      <c r="BV212" s="45"/>
      <c r="BW212" s="2"/>
    </row>
    <row r="213" spans="1:75" x14ac:dyDescent="0.25">
      <c r="A213" s="45"/>
      <c r="B213" s="45"/>
      <c r="C213" s="45"/>
      <c r="D213" s="45"/>
      <c r="E213" s="45"/>
      <c r="F213" s="45"/>
      <c r="G213" s="45"/>
      <c r="H213" s="45"/>
      <c r="I213" s="45"/>
      <c r="J213" s="2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  <c r="AY213" s="45"/>
      <c r="AZ213" s="45"/>
      <c r="BA213" s="45"/>
      <c r="BB213" s="45"/>
      <c r="BC213" s="45"/>
      <c r="BD213" s="45"/>
      <c r="BE213" s="45"/>
      <c r="BF213" s="45"/>
      <c r="BG213" s="45"/>
      <c r="BH213" s="45"/>
      <c r="BI213" s="45"/>
      <c r="BJ213" s="45"/>
      <c r="BK213" s="45"/>
      <c r="BL213" s="45"/>
      <c r="BM213" s="45"/>
      <c r="BN213" s="45"/>
      <c r="BO213" s="45"/>
      <c r="BP213" s="45"/>
      <c r="BQ213" s="45"/>
      <c r="BR213" s="45"/>
      <c r="BS213" s="45"/>
      <c r="BT213" s="45"/>
      <c r="BU213" s="45"/>
      <c r="BV213" s="45"/>
      <c r="BW213" s="2"/>
    </row>
    <row r="214" spans="1:75" x14ac:dyDescent="0.25">
      <c r="A214" s="45"/>
      <c r="B214" s="45"/>
      <c r="C214" s="45"/>
      <c r="D214" s="45"/>
      <c r="E214" s="45"/>
      <c r="F214" s="45"/>
      <c r="G214" s="45"/>
      <c r="H214" s="45"/>
      <c r="I214" s="45"/>
      <c r="J214" s="2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  <c r="AX214" s="45"/>
      <c r="AY214" s="45"/>
      <c r="AZ214" s="45"/>
      <c r="BA214" s="45"/>
      <c r="BB214" s="45"/>
      <c r="BC214" s="45"/>
      <c r="BD214" s="45"/>
      <c r="BE214" s="45"/>
      <c r="BF214" s="45"/>
      <c r="BG214" s="45"/>
      <c r="BH214" s="45"/>
      <c r="BI214" s="45"/>
      <c r="BJ214" s="45"/>
      <c r="BK214" s="45"/>
      <c r="BL214" s="45"/>
      <c r="BM214" s="45"/>
      <c r="BN214" s="45"/>
      <c r="BO214" s="45"/>
      <c r="BP214" s="45"/>
      <c r="BQ214" s="45"/>
      <c r="BR214" s="45"/>
      <c r="BS214" s="45"/>
      <c r="BT214" s="45"/>
      <c r="BU214" s="45"/>
      <c r="BV214" s="45"/>
      <c r="BW214" s="2"/>
    </row>
    <row r="215" spans="1:75" x14ac:dyDescent="0.25">
      <c r="A215" s="45"/>
      <c r="B215" s="45"/>
      <c r="C215" s="45"/>
      <c r="D215" s="45"/>
      <c r="E215" s="45"/>
      <c r="F215" s="45"/>
      <c r="G215" s="45"/>
      <c r="H215" s="45"/>
      <c r="I215" s="45"/>
      <c r="J215" s="2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2"/>
    </row>
    <row r="216" spans="1:75" x14ac:dyDescent="0.25">
      <c r="A216" s="45"/>
      <c r="B216" s="45"/>
      <c r="C216" s="45"/>
      <c r="D216" s="45"/>
      <c r="E216" s="45"/>
      <c r="F216" s="45"/>
      <c r="G216" s="45"/>
      <c r="H216" s="45"/>
      <c r="I216" s="45"/>
      <c r="J216" s="2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  <c r="AX216" s="45"/>
      <c r="AY216" s="45"/>
      <c r="AZ216" s="45"/>
      <c r="BA216" s="45"/>
      <c r="BB216" s="45"/>
      <c r="BC216" s="45"/>
      <c r="BD216" s="45"/>
      <c r="BE216" s="45"/>
      <c r="BF216" s="45"/>
      <c r="BG216" s="45"/>
      <c r="BH216" s="45"/>
      <c r="BI216" s="45"/>
      <c r="BJ216" s="45"/>
      <c r="BK216" s="45"/>
      <c r="BL216" s="45"/>
      <c r="BM216" s="45"/>
      <c r="BN216" s="45"/>
      <c r="BO216" s="45"/>
      <c r="BP216" s="45"/>
      <c r="BQ216" s="45"/>
      <c r="BR216" s="45"/>
      <c r="BS216" s="45"/>
      <c r="BT216" s="45"/>
      <c r="BU216" s="45"/>
      <c r="BV216" s="45"/>
      <c r="BW216" s="2"/>
    </row>
    <row r="217" spans="1:75" x14ac:dyDescent="0.25">
      <c r="A217" s="45"/>
      <c r="B217" s="45"/>
      <c r="C217" s="45"/>
      <c r="D217" s="45"/>
      <c r="E217" s="45"/>
      <c r="F217" s="45"/>
      <c r="G217" s="45"/>
      <c r="H217" s="45"/>
      <c r="I217" s="45"/>
      <c r="J217" s="2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  <c r="AX217" s="45"/>
      <c r="AY217" s="45"/>
      <c r="AZ217" s="45"/>
      <c r="BA217" s="45"/>
      <c r="BB217" s="45"/>
      <c r="BC217" s="45"/>
      <c r="BD217" s="45"/>
      <c r="BE217" s="45"/>
      <c r="BF217" s="45"/>
      <c r="BG217" s="45"/>
      <c r="BH217" s="45"/>
      <c r="BI217" s="45"/>
      <c r="BJ217" s="45"/>
      <c r="BK217" s="45"/>
      <c r="BL217" s="45"/>
      <c r="BM217" s="45"/>
      <c r="BN217" s="45"/>
      <c r="BO217" s="45"/>
      <c r="BP217" s="45"/>
      <c r="BQ217" s="45"/>
      <c r="BR217" s="45"/>
      <c r="BS217" s="45"/>
      <c r="BT217" s="45"/>
      <c r="BU217" s="45"/>
      <c r="BV217" s="45"/>
      <c r="BW217" s="2"/>
    </row>
    <row r="218" spans="1:75" x14ac:dyDescent="0.25">
      <c r="A218" s="45"/>
      <c r="B218" s="45"/>
      <c r="C218" s="45"/>
      <c r="D218" s="45"/>
      <c r="E218" s="45"/>
      <c r="F218" s="45"/>
      <c r="G218" s="45"/>
      <c r="H218" s="45"/>
      <c r="I218" s="45"/>
      <c r="J218" s="2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  <c r="AX218" s="45"/>
      <c r="AY218" s="45"/>
      <c r="AZ218" s="45"/>
      <c r="BA218" s="45"/>
      <c r="BB218" s="45"/>
      <c r="BC218" s="45"/>
      <c r="BD218" s="45"/>
      <c r="BE218" s="45"/>
      <c r="BF218" s="45"/>
      <c r="BG218" s="45"/>
      <c r="BH218" s="45"/>
      <c r="BI218" s="45"/>
      <c r="BJ218" s="45"/>
      <c r="BK218" s="45"/>
      <c r="BL218" s="45"/>
      <c r="BM218" s="45"/>
      <c r="BN218" s="45"/>
      <c r="BO218" s="45"/>
      <c r="BP218" s="45"/>
      <c r="BQ218" s="45"/>
      <c r="BR218" s="45"/>
      <c r="BS218" s="45"/>
      <c r="BT218" s="45"/>
      <c r="BU218" s="45"/>
      <c r="BV218" s="45"/>
      <c r="BW218" s="2"/>
    </row>
    <row r="219" spans="1:75" x14ac:dyDescent="0.25">
      <c r="A219" s="45"/>
      <c r="B219" s="45"/>
      <c r="C219" s="45"/>
      <c r="D219" s="45"/>
      <c r="E219" s="45"/>
      <c r="F219" s="45"/>
      <c r="G219" s="45"/>
      <c r="H219" s="45"/>
      <c r="I219" s="45"/>
      <c r="J219" s="2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2"/>
    </row>
    <row r="220" spans="1:75" x14ac:dyDescent="0.25">
      <c r="A220" s="45"/>
      <c r="B220" s="45"/>
      <c r="C220" s="45"/>
      <c r="D220" s="45"/>
      <c r="E220" s="45"/>
      <c r="F220" s="45"/>
      <c r="G220" s="45"/>
      <c r="H220" s="45"/>
      <c r="I220" s="45"/>
      <c r="J220" s="2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  <c r="AX220" s="45"/>
      <c r="AY220" s="45"/>
      <c r="AZ220" s="45"/>
      <c r="BA220" s="45"/>
      <c r="BB220" s="45"/>
      <c r="BC220" s="45"/>
      <c r="BD220" s="45"/>
      <c r="BE220" s="45"/>
      <c r="BF220" s="45"/>
      <c r="BG220" s="45"/>
      <c r="BH220" s="45"/>
      <c r="BI220" s="45"/>
      <c r="BJ220" s="45"/>
      <c r="BK220" s="45"/>
      <c r="BL220" s="45"/>
      <c r="BM220" s="45"/>
      <c r="BN220" s="45"/>
      <c r="BO220" s="45"/>
      <c r="BP220" s="45"/>
      <c r="BQ220" s="45"/>
      <c r="BR220" s="45"/>
      <c r="BS220" s="45"/>
      <c r="BT220" s="45"/>
      <c r="BU220" s="45"/>
      <c r="BV220" s="45"/>
      <c r="BW220" s="2"/>
    </row>
    <row r="221" spans="1:75" x14ac:dyDescent="0.25">
      <c r="A221" s="45"/>
      <c r="B221" s="45"/>
      <c r="C221" s="45"/>
      <c r="D221" s="45"/>
      <c r="E221" s="45"/>
      <c r="F221" s="45"/>
      <c r="G221" s="45"/>
      <c r="H221" s="45"/>
      <c r="I221" s="45"/>
      <c r="J221" s="2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  <c r="AX221" s="45"/>
      <c r="AY221" s="45"/>
      <c r="AZ221" s="45"/>
      <c r="BA221" s="45"/>
      <c r="BB221" s="45"/>
      <c r="BC221" s="45"/>
      <c r="BD221" s="45"/>
      <c r="BE221" s="45"/>
      <c r="BF221" s="45"/>
      <c r="BG221" s="45"/>
      <c r="BH221" s="45"/>
      <c r="BI221" s="45"/>
      <c r="BJ221" s="45"/>
      <c r="BK221" s="45"/>
      <c r="BL221" s="45"/>
      <c r="BM221" s="45"/>
      <c r="BN221" s="45"/>
      <c r="BO221" s="45"/>
      <c r="BP221" s="45"/>
      <c r="BQ221" s="45"/>
      <c r="BR221" s="45"/>
      <c r="BS221" s="45"/>
      <c r="BT221" s="45"/>
      <c r="BU221" s="45"/>
      <c r="BV221" s="45"/>
      <c r="BW221" s="2"/>
    </row>
    <row r="222" spans="1:75" x14ac:dyDescent="0.25">
      <c r="A222" s="45"/>
      <c r="B222" s="45"/>
      <c r="C222" s="45"/>
      <c r="D222" s="45"/>
      <c r="E222" s="45"/>
      <c r="F222" s="45"/>
      <c r="G222" s="45"/>
      <c r="H222" s="45"/>
      <c r="I222" s="45"/>
      <c r="J222" s="2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  <c r="AX222" s="45"/>
      <c r="AY222" s="45"/>
      <c r="AZ222" s="45"/>
      <c r="BA222" s="45"/>
      <c r="BB222" s="45"/>
      <c r="BC222" s="45"/>
      <c r="BD222" s="45"/>
      <c r="BE222" s="45"/>
      <c r="BF222" s="45"/>
      <c r="BG222" s="45"/>
      <c r="BH222" s="45"/>
      <c r="BI222" s="45"/>
      <c r="BJ222" s="45"/>
      <c r="BK222" s="45"/>
      <c r="BL222" s="45"/>
      <c r="BM222" s="45"/>
      <c r="BN222" s="45"/>
      <c r="BO222" s="45"/>
      <c r="BP222" s="45"/>
      <c r="BQ222" s="45"/>
      <c r="BR222" s="45"/>
      <c r="BS222" s="45"/>
      <c r="BT222" s="45"/>
      <c r="BU222" s="45"/>
      <c r="BV222" s="45"/>
      <c r="BW222" s="2"/>
    </row>
    <row r="223" spans="1:75" x14ac:dyDescent="0.25">
      <c r="A223" s="45"/>
      <c r="B223" s="45"/>
      <c r="C223" s="45"/>
      <c r="D223" s="45"/>
      <c r="E223" s="45"/>
      <c r="F223" s="45"/>
      <c r="G223" s="45"/>
      <c r="H223" s="45"/>
      <c r="I223" s="45"/>
      <c r="J223" s="2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  <c r="AX223" s="45"/>
      <c r="AY223" s="45"/>
      <c r="AZ223" s="45"/>
      <c r="BA223" s="45"/>
      <c r="BB223" s="45"/>
      <c r="BC223" s="45"/>
      <c r="BD223" s="45"/>
      <c r="BE223" s="45"/>
      <c r="BF223" s="45"/>
      <c r="BG223" s="45"/>
      <c r="BH223" s="45"/>
      <c r="BI223" s="45"/>
      <c r="BJ223" s="45"/>
      <c r="BK223" s="45"/>
      <c r="BL223" s="45"/>
      <c r="BM223" s="45"/>
      <c r="BN223" s="45"/>
      <c r="BO223" s="45"/>
      <c r="BP223" s="45"/>
      <c r="BQ223" s="45"/>
      <c r="BR223" s="45"/>
      <c r="BS223" s="45"/>
      <c r="BT223" s="45"/>
      <c r="BU223" s="45"/>
      <c r="BV223" s="45"/>
      <c r="BW223" s="2"/>
    </row>
    <row r="224" spans="1:75" x14ac:dyDescent="0.25">
      <c r="A224" s="45"/>
      <c r="B224" s="45"/>
      <c r="C224" s="45"/>
      <c r="D224" s="45"/>
      <c r="E224" s="45"/>
      <c r="F224" s="45"/>
      <c r="G224" s="45"/>
      <c r="H224" s="45"/>
      <c r="I224" s="45"/>
      <c r="J224" s="2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2"/>
    </row>
    <row r="225" spans="1:75" x14ac:dyDescent="0.25">
      <c r="A225" s="45"/>
      <c r="B225" s="45"/>
      <c r="C225" s="45"/>
      <c r="D225" s="45"/>
      <c r="E225" s="45"/>
      <c r="F225" s="45"/>
      <c r="G225" s="45"/>
      <c r="H225" s="45"/>
      <c r="I225" s="45"/>
      <c r="J225" s="2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  <c r="AX225" s="45"/>
      <c r="AY225" s="45"/>
      <c r="AZ225" s="45"/>
      <c r="BA225" s="45"/>
      <c r="BB225" s="45"/>
      <c r="BC225" s="45"/>
      <c r="BD225" s="45"/>
      <c r="BE225" s="45"/>
      <c r="BF225" s="45"/>
      <c r="BG225" s="45"/>
      <c r="BH225" s="45"/>
      <c r="BI225" s="45"/>
      <c r="BJ225" s="45"/>
      <c r="BK225" s="45"/>
      <c r="BL225" s="45"/>
      <c r="BM225" s="45"/>
      <c r="BN225" s="45"/>
      <c r="BO225" s="45"/>
      <c r="BP225" s="45"/>
      <c r="BQ225" s="45"/>
      <c r="BR225" s="45"/>
      <c r="BS225" s="45"/>
      <c r="BT225" s="45"/>
      <c r="BU225" s="45"/>
      <c r="BV225" s="45"/>
      <c r="BW225" s="2"/>
    </row>
    <row r="226" spans="1:75" x14ac:dyDescent="0.25">
      <c r="A226" s="45"/>
      <c r="B226" s="45"/>
      <c r="C226" s="45"/>
      <c r="D226" s="45"/>
      <c r="E226" s="45"/>
      <c r="F226" s="45"/>
      <c r="G226" s="45"/>
      <c r="H226" s="45"/>
      <c r="I226" s="45"/>
      <c r="J226" s="2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45"/>
      <c r="AX226" s="45"/>
      <c r="AY226" s="45"/>
      <c r="AZ226" s="45"/>
      <c r="BA226" s="45"/>
      <c r="BB226" s="45"/>
      <c r="BC226" s="45"/>
      <c r="BD226" s="45"/>
      <c r="BE226" s="45"/>
      <c r="BF226" s="45"/>
      <c r="BG226" s="45"/>
      <c r="BH226" s="45"/>
      <c r="BI226" s="45"/>
      <c r="BJ226" s="45"/>
      <c r="BK226" s="45"/>
      <c r="BL226" s="45"/>
      <c r="BM226" s="45"/>
      <c r="BN226" s="45"/>
      <c r="BO226" s="45"/>
      <c r="BP226" s="45"/>
      <c r="BQ226" s="45"/>
      <c r="BR226" s="45"/>
      <c r="BS226" s="45"/>
      <c r="BT226" s="45"/>
      <c r="BU226" s="45"/>
      <c r="BV226" s="45"/>
      <c r="BW226" s="2"/>
    </row>
    <row r="227" spans="1:75" x14ac:dyDescent="0.25">
      <c r="A227" s="45"/>
      <c r="B227" s="45"/>
      <c r="C227" s="45"/>
      <c r="D227" s="45"/>
      <c r="E227" s="45"/>
      <c r="F227" s="45"/>
      <c r="G227" s="45"/>
      <c r="H227" s="45"/>
      <c r="I227" s="45"/>
      <c r="J227" s="2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5"/>
      <c r="AR227" s="45"/>
      <c r="AS227" s="45"/>
      <c r="AT227" s="45"/>
      <c r="AU227" s="45"/>
      <c r="AV227" s="45"/>
      <c r="AW227" s="45"/>
      <c r="AX227" s="45"/>
      <c r="AY227" s="45"/>
      <c r="AZ227" s="45"/>
      <c r="BA227" s="45"/>
      <c r="BB227" s="45"/>
      <c r="BC227" s="45"/>
      <c r="BD227" s="45"/>
      <c r="BE227" s="45"/>
      <c r="BF227" s="45"/>
      <c r="BG227" s="45"/>
      <c r="BH227" s="45"/>
      <c r="BI227" s="45"/>
      <c r="BJ227" s="45"/>
      <c r="BK227" s="45"/>
      <c r="BL227" s="45"/>
      <c r="BM227" s="45"/>
      <c r="BN227" s="45"/>
      <c r="BO227" s="45"/>
      <c r="BP227" s="45"/>
      <c r="BQ227" s="45"/>
      <c r="BR227" s="45"/>
      <c r="BS227" s="45"/>
      <c r="BT227" s="45"/>
      <c r="BU227" s="45"/>
      <c r="BV227" s="45"/>
      <c r="BW227" s="2"/>
    </row>
    <row r="228" spans="1:75" x14ac:dyDescent="0.25">
      <c r="A228" s="45"/>
      <c r="B228" s="45"/>
      <c r="C228" s="45"/>
      <c r="D228" s="45"/>
      <c r="E228" s="45"/>
      <c r="F228" s="45"/>
      <c r="G228" s="45"/>
      <c r="H228" s="45"/>
      <c r="I228" s="45"/>
      <c r="J228" s="2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2"/>
    </row>
    <row r="229" spans="1:75" x14ac:dyDescent="0.25">
      <c r="A229" s="45"/>
      <c r="B229" s="45"/>
      <c r="C229" s="45"/>
      <c r="D229" s="45"/>
      <c r="E229" s="45"/>
      <c r="F229" s="45"/>
      <c r="G229" s="45"/>
      <c r="H229" s="45"/>
      <c r="I229" s="45"/>
      <c r="J229" s="2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  <c r="AX229" s="45"/>
      <c r="AY229" s="45"/>
      <c r="AZ229" s="45"/>
      <c r="BA229" s="45"/>
      <c r="BB229" s="45"/>
      <c r="BC229" s="45"/>
      <c r="BD229" s="45"/>
      <c r="BE229" s="45"/>
      <c r="BF229" s="45"/>
      <c r="BG229" s="45"/>
      <c r="BH229" s="45"/>
      <c r="BI229" s="45"/>
      <c r="BJ229" s="45"/>
      <c r="BK229" s="45"/>
      <c r="BL229" s="45"/>
      <c r="BM229" s="45"/>
      <c r="BN229" s="45"/>
      <c r="BO229" s="45"/>
      <c r="BP229" s="45"/>
      <c r="BQ229" s="45"/>
      <c r="BR229" s="45"/>
      <c r="BS229" s="45"/>
      <c r="BT229" s="45"/>
      <c r="BU229" s="45"/>
      <c r="BV229" s="45"/>
      <c r="BW229" s="2"/>
    </row>
    <row r="230" spans="1:75" x14ac:dyDescent="0.25">
      <c r="A230" s="45"/>
      <c r="B230" s="45"/>
      <c r="C230" s="45"/>
      <c r="D230" s="45"/>
      <c r="E230" s="45"/>
      <c r="F230" s="45"/>
      <c r="G230" s="45"/>
      <c r="H230" s="45"/>
      <c r="I230" s="45"/>
      <c r="J230" s="2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/>
      <c r="AW230" s="45"/>
      <c r="AX230" s="45"/>
      <c r="AY230" s="45"/>
      <c r="AZ230" s="45"/>
      <c r="BA230" s="45"/>
      <c r="BB230" s="45"/>
      <c r="BC230" s="45"/>
      <c r="BD230" s="45"/>
      <c r="BE230" s="45"/>
      <c r="BF230" s="45"/>
      <c r="BG230" s="45"/>
      <c r="BH230" s="45"/>
      <c r="BI230" s="45"/>
      <c r="BJ230" s="45"/>
      <c r="BK230" s="45"/>
      <c r="BL230" s="45"/>
      <c r="BM230" s="45"/>
      <c r="BN230" s="45"/>
      <c r="BO230" s="45"/>
      <c r="BP230" s="45"/>
      <c r="BQ230" s="45"/>
      <c r="BR230" s="45"/>
      <c r="BS230" s="45"/>
      <c r="BT230" s="45"/>
      <c r="BU230" s="45"/>
      <c r="BV230" s="45"/>
      <c r="BW230" s="2"/>
    </row>
    <row r="231" spans="1:75" x14ac:dyDescent="0.25">
      <c r="A231" s="45"/>
      <c r="B231" s="45"/>
      <c r="C231" s="45"/>
      <c r="D231" s="45"/>
      <c r="E231" s="45"/>
      <c r="F231" s="45"/>
      <c r="G231" s="45"/>
      <c r="H231" s="45"/>
      <c r="I231" s="45"/>
      <c r="J231" s="2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5"/>
      <c r="AW231" s="45"/>
      <c r="AX231" s="45"/>
      <c r="AY231" s="45"/>
      <c r="AZ231" s="45"/>
      <c r="BA231" s="45"/>
      <c r="BB231" s="45"/>
      <c r="BC231" s="45"/>
      <c r="BD231" s="45"/>
      <c r="BE231" s="45"/>
      <c r="BF231" s="45"/>
      <c r="BG231" s="45"/>
      <c r="BH231" s="45"/>
      <c r="BI231" s="45"/>
      <c r="BJ231" s="45"/>
      <c r="BK231" s="45"/>
      <c r="BL231" s="45"/>
      <c r="BM231" s="45"/>
      <c r="BN231" s="45"/>
      <c r="BO231" s="45"/>
      <c r="BP231" s="45"/>
      <c r="BQ231" s="45"/>
      <c r="BR231" s="45"/>
      <c r="BS231" s="45"/>
      <c r="BT231" s="45"/>
      <c r="BU231" s="45"/>
      <c r="BV231" s="45"/>
      <c r="BW231" s="2"/>
    </row>
    <row r="232" spans="1:75" x14ac:dyDescent="0.25">
      <c r="A232" s="45"/>
      <c r="B232" s="45"/>
      <c r="C232" s="45"/>
      <c r="D232" s="45"/>
      <c r="E232" s="45"/>
      <c r="F232" s="45"/>
      <c r="G232" s="45"/>
      <c r="H232" s="45"/>
      <c r="I232" s="45"/>
      <c r="J232" s="2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45"/>
      <c r="AX232" s="45"/>
      <c r="AY232" s="45"/>
      <c r="AZ232" s="45"/>
      <c r="BA232" s="45"/>
      <c r="BB232" s="45"/>
      <c r="BC232" s="45"/>
      <c r="BD232" s="45"/>
      <c r="BE232" s="45"/>
      <c r="BF232" s="45"/>
      <c r="BG232" s="45"/>
      <c r="BH232" s="45"/>
      <c r="BI232" s="45"/>
      <c r="BJ232" s="45"/>
      <c r="BK232" s="45"/>
      <c r="BL232" s="45"/>
      <c r="BM232" s="45"/>
      <c r="BN232" s="45"/>
      <c r="BO232" s="45"/>
      <c r="BP232" s="45"/>
      <c r="BQ232" s="45"/>
      <c r="BR232" s="45"/>
      <c r="BS232" s="45"/>
      <c r="BT232" s="45"/>
      <c r="BU232" s="45"/>
      <c r="BV232" s="45"/>
      <c r="BW232" s="2"/>
    </row>
    <row r="233" spans="1:75" x14ac:dyDescent="0.25">
      <c r="A233" s="45"/>
      <c r="B233" s="45"/>
      <c r="C233" s="45"/>
      <c r="D233" s="45"/>
      <c r="E233" s="45"/>
      <c r="F233" s="45"/>
      <c r="G233" s="45"/>
      <c r="H233" s="45"/>
      <c r="I233" s="45"/>
      <c r="J233" s="2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5"/>
      <c r="AR233" s="45"/>
      <c r="AS233" s="45"/>
      <c r="AT233" s="45"/>
      <c r="AU233" s="45"/>
      <c r="AV233" s="45"/>
      <c r="AW233" s="45"/>
      <c r="AX233" s="45"/>
      <c r="AY233" s="45"/>
      <c r="AZ233" s="45"/>
      <c r="BA233" s="45"/>
      <c r="BB233" s="45"/>
      <c r="BC233" s="45"/>
      <c r="BD233" s="45"/>
      <c r="BE233" s="45"/>
      <c r="BF233" s="45"/>
      <c r="BG233" s="45"/>
      <c r="BH233" s="45"/>
      <c r="BI233" s="45"/>
      <c r="BJ233" s="45"/>
      <c r="BK233" s="45"/>
      <c r="BL233" s="45"/>
      <c r="BM233" s="45"/>
      <c r="BN233" s="45"/>
      <c r="BO233" s="45"/>
      <c r="BP233" s="45"/>
      <c r="BQ233" s="45"/>
      <c r="BR233" s="45"/>
      <c r="BS233" s="45"/>
      <c r="BT233" s="45"/>
      <c r="BU233" s="45"/>
      <c r="BV233" s="45"/>
      <c r="BW233" s="2"/>
    </row>
    <row r="234" spans="1:75" x14ac:dyDescent="0.25">
      <c r="A234" s="45"/>
      <c r="B234" s="45"/>
      <c r="C234" s="45"/>
      <c r="D234" s="45"/>
      <c r="E234" s="45"/>
      <c r="F234" s="45"/>
      <c r="G234" s="45"/>
      <c r="H234" s="45"/>
      <c r="I234" s="45"/>
      <c r="J234" s="2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5"/>
      <c r="AX234" s="45"/>
      <c r="AY234" s="45"/>
      <c r="AZ234" s="45"/>
      <c r="BA234" s="45"/>
      <c r="BB234" s="45"/>
      <c r="BC234" s="45"/>
      <c r="BD234" s="45"/>
      <c r="BE234" s="45"/>
      <c r="BF234" s="45"/>
      <c r="BG234" s="45"/>
      <c r="BH234" s="45"/>
      <c r="BI234" s="45"/>
      <c r="BJ234" s="45"/>
      <c r="BK234" s="45"/>
      <c r="BL234" s="45"/>
      <c r="BM234" s="45"/>
      <c r="BN234" s="45"/>
      <c r="BO234" s="45"/>
      <c r="BP234" s="45"/>
      <c r="BQ234" s="45"/>
      <c r="BR234" s="45"/>
      <c r="BS234" s="45"/>
      <c r="BT234" s="45"/>
      <c r="BU234" s="45"/>
      <c r="BV234" s="45"/>
      <c r="BW234" s="2"/>
    </row>
    <row r="235" spans="1:75" x14ac:dyDescent="0.25">
      <c r="A235" s="45"/>
      <c r="B235" s="45"/>
      <c r="C235" s="45"/>
      <c r="D235" s="45"/>
      <c r="E235" s="45"/>
      <c r="F235" s="45"/>
      <c r="G235" s="45"/>
      <c r="H235" s="45"/>
      <c r="I235" s="45"/>
      <c r="J235" s="2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45"/>
      <c r="AX235" s="45"/>
      <c r="AY235" s="45"/>
      <c r="AZ235" s="45"/>
      <c r="BA235" s="45"/>
      <c r="BB235" s="45"/>
      <c r="BC235" s="45"/>
      <c r="BD235" s="45"/>
      <c r="BE235" s="45"/>
      <c r="BF235" s="45"/>
      <c r="BG235" s="45"/>
      <c r="BH235" s="45"/>
      <c r="BI235" s="45"/>
      <c r="BJ235" s="45"/>
      <c r="BK235" s="45"/>
      <c r="BL235" s="45"/>
      <c r="BM235" s="45"/>
      <c r="BN235" s="45"/>
      <c r="BO235" s="45"/>
      <c r="BP235" s="45"/>
      <c r="BQ235" s="45"/>
      <c r="BR235" s="45"/>
      <c r="BS235" s="45"/>
      <c r="BT235" s="45"/>
      <c r="BU235" s="45"/>
      <c r="BV235" s="45"/>
      <c r="BW235" s="2"/>
    </row>
    <row r="236" spans="1:75" x14ac:dyDescent="0.25">
      <c r="A236" s="45"/>
      <c r="B236" s="45"/>
      <c r="C236" s="45"/>
      <c r="D236" s="45"/>
      <c r="E236" s="45"/>
      <c r="F236" s="45"/>
      <c r="G236" s="45"/>
      <c r="H236" s="45"/>
      <c r="I236" s="45"/>
      <c r="J236" s="2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2"/>
    </row>
    <row r="237" spans="1:75" x14ac:dyDescent="0.25">
      <c r="A237" s="45"/>
      <c r="B237" s="45"/>
      <c r="C237" s="45"/>
      <c r="D237" s="45"/>
      <c r="E237" s="45"/>
      <c r="F237" s="45"/>
      <c r="G237" s="45"/>
      <c r="H237" s="45"/>
      <c r="I237" s="45"/>
      <c r="J237" s="2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45"/>
      <c r="AX237" s="45"/>
      <c r="AY237" s="45"/>
      <c r="AZ237" s="45"/>
      <c r="BA237" s="45"/>
      <c r="BB237" s="45"/>
      <c r="BC237" s="45"/>
      <c r="BD237" s="45"/>
      <c r="BE237" s="45"/>
      <c r="BF237" s="45"/>
      <c r="BG237" s="45"/>
      <c r="BH237" s="45"/>
      <c r="BI237" s="45"/>
      <c r="BJ237" s="45"/>
      <c r="BK237" s="45"/>
      <c r="BL237" s="45"/>
      <c r="BM237" s="45"/>
      <c r="BN237" s="45"/>
      <c r="BO237" s="45"/>
      <c r="BP237" s="45"/>
      <c r="BQ237" s="45"/>
      <c r="BR237" s="45"/>
      <c r="BS237" s="45"/>
      <c r="BT237" s="45"/>
      <c r="BU237" s="45"/>
      <c r="BV237" s="45"/>
      <c r="BW237" s="2"/>
    </row>
    <row r="238" spans="1:75" x14ac:dyDescent="0.25">
      <c r="A238" s="45"/>
      <c r="B238" s="45"/>
      <c r="C238" s="45"/>
      <c r="D238" s="45"/>
      <c r="E238" s="45"/>
      <c r="F238" s="45"/>
      <c r="G238" s="45"/>
      <c r="H238" s="45"/>
      <c r="I238" s="45"/>
      <c r="J238" s="2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  <c r="AU238" s="45"/>
      <c r="AV238" s="45"/>
      <c r="AW238" s="45"/>
      <c r="AX238" s="45"/>
      <c r="AY238" s="45"/>
      <c r="AZ238" s="45"/>
      <c r="BA238" s="45"/>
      <c r="BB238" s="45"/>
      <c r="BC238" s="45"/>
      <c r="BD238" s="45"/>
      <c r="BE238" s="45"/>
      <c r="BF238" s="45"/>
      <c r="BG238" s="45"/>
      <c r="BH238" s="45"/>
      <c r="BI238" s="45"/>
      <c r="BJ238" s="45"/>
      <c r="BK238" s="45"/>
      <c r="BL238" s="45"/>
      <c r="BM238" s="45"/>
      <c r="BN238" s="45"/>
      <c r="BO238" s="45"/>
      <c r="BP238" s="45"/>
      <c r="BQ238" s="45"/>
      <c r="BR238" s="45"/>
      <c r="BS238" s="45"/>
      <c r="BT238" s="45"/>
      <c r="BU238" s="45"/>
      <c r="BV238" s="45"/>
      <c r="BW238" s="2"/>
    </row>
    <row r="239" spans="1:75" x14ac:dyDescent="0.25">
      <c r="A239" s="45"/>
      <c r="B239" s="45"/>
      <c r="C239" s="45"/>
      <c r="D239" s="45"/>
      <c r="E239" s="45"/>
      <c r="F239" s="45"/>
      <c r="G239" s="45"/>
      <c r="H239" s="45"/>
      <c r="I239" s="45"/>
      <c r="J239" s="2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5"/>
      <c r="AR239" s="45"/>
      <c r="AS239" s="45"/>
      <c r="AT239" s="45"/>
      <c r="AU239" s="45"/>
      <c r="AV239" s="45"/>
      <c r="AW239" s="45"/>
      <c r="AX239" s="45"/>
      <c r="AY239" s="45"/>
      <c r="AZ239" s="45"/>
      <c r="BA239" s="45"/>
      <c r="BB239" s="45"/>
      <c r="BC239" s="45"/>
      <c r="BD239" s="45"/>
      <c r="BE239" s="45"/>
      <c r="BF239" s="45"/>
      <c r="BG239" s="45"/>
      <c r="BH239" s="45"/>
      <c r="BI239" s="45"/>
      <c r="BJ239" s="45"/>
      <c r="BK239" s="45"/>
      <c r="BL239" s="45"/>
      <c r="BM239" s="45"/>
      <c r="BN239" s="45"/>
      <c r="BO239" s="45"/>
      <c r="BP239" s="45"/>
      <c r="BQ239" s="45"/>
      <c r="BR239" s="45"/>
      <c r="BS239" s="45"/>
      <c r="BT239" s="45"/>
      <c r="BU239" s="45"/>
      <c r="BV239" s="45"/>
      <c r="BW239" s="2"/>
    </row>
    <row r="240" spans="1:75" x14ac:dyDescent="0.25">
      <c r="A240" s="45"/>
      <c r="B240" s="45"/>
      <c r="C240" s="45"/>
      <c r="D240" s="45"/>
      <c r="E240" s="45"/>
      <c r="F240" s="45"/>
      <c r="G240" s="45"/>
      <c r="H240" s="45"/>
      <c r="I240" s="45"/>
      <c r="J240" s="2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5"/>
      <c r="AW240" s="45"/>
      <c r="AX240" s="45"/>
      <c r="AY240" s="45"/>
      <c r="AZ240" s="45"/>
      <c r="BA240" s="45"/>
      <c r="BB240" s="45"/>
      <c r="BC240" s="45"/>
      <c r="BD240" s="45"/>
      <c r="BE240" s="45"/>
      <c r="BF240" s="45"/>
      <c r="BG240" s="45"/>
      <c r="BH240" s="45"/>
      <c r="BI240" s="45"/>
      <c r="BJ240" s="45"/>
      <c r="BK240" s="45"/>
      <c r="BL240" s="45"/>
      <c r="BM240" s="45"/>
      <c r="BN240" s="45"/>
      <c r="BO240" s="45"/>
      <c r="BP240" s="45"/>
      <c r="BQ240" s="45"/>
      <c r="BR240" s="45"/>
      <c r="BS240" s="45"/>
      <c r="BT240" s="45"/>
      <c r="BU240" s="45"/>
      <c r="BV240" s="45"/>
      <c r="BW240" s="2"/>
    </row>
    <row r="241" spans="1:75" x14ac:dyDescent="0.25">
      <c r="A241" s="45"/>
      <c r="B241" s="45"/>
      <c r="C241" s="45"/>
      <c r="D241" s="45"/>
      <c r="E241" s="45"/>
      <c r="F241" s="45"/>
      <c r="G241" s="45"/>
      <c r="H241" s="45"/>
      <c r="I241" s="45"/>
      <c r="J241" s="2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2"/>
    </row>
    <row r="242" spans="1:75" x14ac:dyDescent="0.25">
      <c r="A242" s="45"/>
      <c r="B242" s="45"/>
      <c r="C242" s="45"/>
      <c r="D242" s="45"/>
      <c r="E242" s="45"/>
      <c r="F242" s="45"/>
      <c r="G242" s="45"/>
      <c r="H242" s="45"/>
      <c r="I242" s="45"/>
      <c r="J242" s="2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  <c r="BE242" s="45"/>
      <c r="BF242" s="45"/>
      <c r="BG242" s="45"/>
      <c r="BH242" s="45"/>
      <c r="BI242" s="45"/>
      <c r="BJ242" s="45"/>
      <c r="BK242" s="45"/>
      <c r="BL242" s="45"/>
      <c r="BM242" s="45"/>
      <c r="BN242" s="45"/>
      <c r="BO242" s="45"/>
      <c r="BP242" s="45"/>
      <c r="BQ242" s="45"/>
      <c r="BR242" s="45"/>
      <c r="BS242" s="45"/>
      <c r="BT242" s="45"/>
      <c r="BU242" s="45"/>
      <c r="BV242" s="45"/>
      <c r="BW242" s="2"/>
    </row>
    <row r="243" spans="1:75" x14ac:dyDescent="0.25">
      <c r="A243" s="45"/>
      <c r="B243" s="45"/>
      <c r="C243" s="45"/>
      <c r="D243" s="45"/>
      <c r="E243" s="45"/>
      <c r="F243" s="45"/>
      <c r="G243" s="45"/>
      <c r="H243" s="45"/>
      <c r="I243" s="45"/>
      <c r="J243" s="2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  <c r="AU243" s="45"/>
      <c r="AV243" s="45"/>
      <c r="AW243" s="45"/>
      <c r="AX243" s="45"/>
      <c r="AY243" s="45"/>
      <c r="AZ243" s="45"/>
      <c r="BA243" s="45"/>
      <c r="BB243" s="45"/>
      <c r="BC243" s="45"/>
      <c r="BD243" s="45"/>
      <c r="BE243" s="45"/>
      <c r="BF243" s="45"/>
      <c r="BG243" s="45"/>
      <c r="BH243" s="45"/>
      <c r="BI243" s="45"/>
      <c r="BJ243" s="45"/>
      <c r="BK243" s="45"/>
      <c r="BL243" s="45"/>
      <c r="BM243" s="45"/>
      <c r="BN243" s="45"/>
      <c r="BO243" s="45"/>
      <c r="BP243" s="45"/>
      <c r="BQ243" s="45"/>
      <c r="BR243" s="45"/>
      <c r="BS243" s="45"/>
      <c r="BT243" s="45"/>
      <c r="BU243" s="45"/>
      <c r="BV243" s="45"/>
      <c r="BW243" s="2"/>
    </row>
    <row r="244" spans="1:75" x14ac:dyDescent="0.25">
      <c r="A244" s="45"/>
      <c r="B244" s="45"/>
      <c r="C244" s="45"/>
      <c r="D244" s="45"/>
      <c r="E244" s="45"/>
      <c r="F244" s="45"/>
      <c r="G244" s="45"/>
      <c r="H244" s="45"/>
      <c r="I244" s="45"/>
      <c r="J244" s="2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5"/>
      <c r="AR244" s="45"/>
      <c r="AS244" s="45"/>
      <c r="AT244" s="45"/>
      <c r="AU244" s="45"/>
      <c r="AV244" s="45"/>
      <c r="AW244" s="45"/>
      <c r="AX244" s="45"/>
      <c r="AY244" s="45"/>
      <c r="AZ244" s="45"/>
      <c r="BA244" s="45"/>
      <c r="BB244" s="45"/>
      <c r="BC244" s="45"/>
      <c r="BD244" s="45"/>
      <c r="BE244" s="45"/>
      <c r="BF244" s="45"/>
      <c r="BG244" s="45"/>
      <c r="BH244" s="45"/>
      <c r="BI244" s="45"/>
      <c r="BJ244" s="45"/>
      <c r="BK244" s="45"/>
      <c r="BL244" s="45"/>
      <c r="BM244" s="45"/>
      <c r="BN244" s="45"/>
      <c r="BO244" s="45"/>
      <c r="BP244" s="45"/>
      <c r="BQ244" s="45"/>
      <c r="BR244" s="45"/>
      <c r="BS244" s="45"/>
      <c r="BT244" s="45"/>
      <c r="BU244" s="45"/>
      <c r="BV244" s="45"/>
      <c r="BW244" s="2"/>
    </row>
    <row r="245" spans="1:75" x14ac:dyDescent="0.25">
      <c r="A245" s="45"/>
      <c r="B245" s="45"/>
      <c r="C245" s="45"/>
      <c r="D245" s="45"/>
      <c r="E245" s="45"/>
      <c r="F245" s="45"/>
      <c r="G245" s="45"/>
      <c r="H245" s="45"/>
      <c r="I245" s="45"/>
      <c r="J245" s="2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2"/>
    </row>
    <row r="246" spans="1:75" x14ac:dyDescent="0.25">
      <c r="A246" s="45"/>
      <c r="B246" s="45"/>
      <c r="C246" s="45"/>
      <c r="D246" s="45"/>
      <c r="E246" s="45"/>
      <c r="F246" s="45"/>
      <c r="G246" s="45"/>
      <c r="H246" s="45"/>
      <c r="I246" s="45"/>
      <c r="J246" s="2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5"/>
      <c r="AW246" s="45"/>
      <c r="AX246" s="45"/>
      <c r="AY246" s="45"/>
      <c r="AZ246" s="45"/>
      <c r="BA246" s="45"/>
      <c r="BB246" s="45"/>
      <c r="BC246" s="45"/>
      <c r="BD246" s="45"/>
      <c r="BE246" s="45"/>
      <c r="BF246" s="45"/>
      <c r="BG246" s="45"/>
      <c r="BH246" s="45"/>
      <c r="BI246" s="45"/>
      <c r="BJ246" s="45"/>
      <c r="BK246" s="45"/>
      <c r="BL246" s="45"/>
      <c r="BM246" s="45"/>
      <c r="BN246" s="45"/>
      <c r="BO246" s="45"/>
      <c r="BP246" s="45"/>
      <c r="BQ246" s="45"/>
      <c r="BR246" s="45"/>
      <c r="BS246" s="45"/>
      <c r="BT246" s="45"/>
      <c r="BU246" s="45"/>
      <c r="BV246" s="45"/>
      <c r="BW246" s="2"/>
    </row>
    <row r="247" spans="1:75" x14ac:dyDescent="0.25">
      <c r="A247" s="45"/>
      <c r="B247" s="45"/>
      <c r="C247" s="45"/>
      <c r="D247" s="45"/>
      <c r="E247" s="45"/>
      <c r="F247" s="45"/>
      <c r="G247" s="45"/>
      <c r="H247" s="45"/>
      <c r="I247" s="45"/>
      <c r="J247" s="2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  <c r="BE247" s="45"/>
      <c r="BF247" s="45"/>
      <c r="BG247" s="45"/>
      <c r="BH247" s="45"/>
      <c r="BI247" s="45"/>
      <c r="BJ247" s="45"/>
      <c r="BK247" s="45"/>
      <c r="BL247" s="45"/>
      <c r="BM247" s="45"/>
      <c r="BN247" s="45"/>
      <c r="BO247" s="45"/>
      <c r="BP247" s="45"/>
      <c r="BQ247" s="45"/>
      <c r="BR247" s="45"/>
      <c r="BS247" s="45"/>
      <c r="BT247" s="45"/>
      <c r="BU247" s="45"/>
      <c r="BV247" s="45"/>
      <c r="BW247" s="2"/>
    </row>
    <row r="248" spans="1:75" x14ac:dyDescent="0.25">
      <c r="A248" s="45"/>
      <c r="B248" s="45"/>
      <c r="C248" s="45"/>
      <c r="D248" s="45"/>
      <c r="E248" s="45"/>
      <c r="F248" s="45"/>
      <c r="G248" s="45"/>
      <c r="H248" s="45"/>
      <c r="I248" s="45"/>
      <c r="J248" s="2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5"/>
      <c r="AR248" s="45"/>
      <c r="AS248" s="45"/>
      <c r="AT248" s="45"/>
      <c r="AU248" s="45"/>
      <c r="AV248" s="45"/>
      <c r="AW248" s="45"/>
      <c r="AX248" s="45"/>
      <c r="AY248" s="45"/>
      <c r="AZ248" s="45"/>
      <c r="BA248" s="45"/>
      <c r="BB248" s="45"/>
      <c r="BC248" s="45"/>
      <c r="BD248" s="45"/>
      <c r="BE248" s="45"/>
      <c r="BF248" s="45"/>
      <c r="BG248" s="45"/>
      <c r="BH248" s="45"/>
      <c r="BI248" s="45"/>
      <c r="BJ248" s="45"/>
      <c r="BK248" s="45"/>
      <c r="BL248" s="45"/>
      <c r="BM248" s="45"/>
      <c r="BN248" s="45"/>
      <c r="BO248" s="45"/>
      <c r="BP248" s="45"/>
      <c r="BQ248" s="45"/>
      <c r="BR248" s="45"/>
      <c r="BS248" s="45"/>
      <c r="BT248" s="45"/>
      <c r="BU248" s="45"/>
      <c r="BV248" s="45"/>
      <c r="BW248" s="2"/>
    </row>
    <row r="249" spans="1:75" x14ac:dyDescent="0.25">
      <c r="A249" s="45"/>
      <c r="B249" s="45"/>
      <c r="C249" s="45"/>
      <c r="D249" s="45"/>
      <c r="E249" s="45"/>
      <c r="F249" s="45"/>
      <c r="G249" s="45"/>
      <c r="H249" s="45"/>
      <c r="I249" s="45"/>
      <c r="J249" s="2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5"/>
      <c r="AR249" s="45"/>
      <c r="AS249" s="45"/>
      <c r="AT249" s="45"/>
      <c r="AU249" s="45"/>
      <c r="AV249" s="45"/>
      <c r="AW249" s="45"/>
      <c r="AX249" s="45"/>
      <c r="AY249" s="45"/>
      <c r="AZ249" s="45"/>
      <c r="BA249" s="45"/>
      <c r="BB249" s="45"/>
      <c r="BC249" s="45"/>
      <c r="BD249" s="45"/>
      <c r="BE249" s="45"/>
      <c r="BF249" s="45"/>
      <c r="BG249" s="45"/>
      <c r="BH249" s="45"/>
      <c r="BI249" s="45"/>
      <c r="BJ249" s="45"/>
      <c r="BK249" s="45"/>
      <c r="BL249" s="45"/>
      <c r="BM249" s="45"/>
      <c r="BN249" s="45"/>
      <c r="BO249" s="45"/>
      <c r="BP249" s="45"/>
      <c r="BQ249" s="45"/>
      <c r="BR249" s="45"/>
      <c r="BS249" s="45"/>
      <c r="BT249" s="45"/>
      <c r="BU249" s="45"/>
      <c r="BV249" s="45"/>
      <c r="BW249" s="2"/>
    </row>
    <row r="250" spans="1:75" x14ac:dyDescent="0.25">
      <c r="A250" s="45"/>
      <c r="B250" s="45"/>
      <c r="C250" s="45"/>
      <c r="D250" s="45"/>
      <c r="E250" s="45"/>
      <c r="F250" s="45"/>
      <c r="G250" s="45"/>
      <c r="H250" s="45"/>
      <c r="I250" s="45"/>
      <c r="J250" s="2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2"/>
    </row>
    <row r="251" spans="1:75" x14ac:dyDescent="0.25">
      <c r="A251" s="45"/>
      <c r="B251" s="45"/>
      <c r="C251" s="45"/>
      <c r="D251" s="45"/>
      <c r="E251" s="45"/>
      <c r="F251" s="45"/>
      <c r="G251" s="45"/>
      <c r="H251" s="45"/>
      <c r="I251" s="45"/>
      <c r="J251" s="2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2"/>
    </row>
    <row r="252" spans="1:75" x14ac:dyDescent="0.25">
      <c r="A252" s="45"/>
      <c r="B252" s="45"/>
      <c r="C252" s="45"/>
      <c r="D252" s="45"/>
      <c r="E252" s="45"/>
      <c r="F252" s="45"/>
      <c r="G252" s="45"/>
      <c r="H252" s="45"/>
      <c r="I252" s="45"/>
      <c r="J252" s="2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  <c r="AW252" s="45"/>
      <c r="AX252" s="45"/>
      <c r="AY252" s="45"/>
      <c r="AZ252" s="45"/>
      <c r="BA252" s="45"/>
      <c r="BB252" s="45"/>
      <c r="BC252" s="45"/>
      <c r="BD252" s="45"/>
      <c r="BE252" s="45"/>
      <c r="BF252" s="45"/>
      <c r="BG252" s="45"/>
      <c r="BH252" s="45"/>
      <c r="BI252" s="45"/>
      <c r="BJ252" s="45"/>
      <c r="BK252" s="45"/>
      <c r="BL252" s="45"/>
      <c r="BM252" s="45"/>
      <c r="BN252" s="45"/>
      <c r="BO252" s="45"/>
      <c r="BP252" s="45"/>
      <c r="BQ252" s="45"/>
      <c r="BR252" s="45"/>
      <c r="BS252" s="45"/>
      <c r="BT252" s="45"/>
      <c r="BU252" s="45"/>
      <c r="BV252" s="45"/>
      <c r="BW252" s="2"/>
    </row>
    <row r="253" spans="1:75" x14ac:dyDescent="0.25">
      <c r="A253" s="45"/>
      <c r="B253" s="45"/>
      <c r="C253" s="45"/>
      <c r="D253" s="45"/>
      <c r="E253" s="45"/>
      <c r="F253" s="45"/>
      <c r="G253" s="45"/>
      <c r="H253" s="45"/>
      <c r="I253" s="45"/>
      <c r="J253" s="2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45"/>
      <c r="AX253" s="45"/>
      <c r="AY253" s="45"/>
      <c r="AZ253" s="45"/>
      <c r="BA253" s="45"/>
      <c r="BB253" s="45"/>
      <c r="BC253" s="45"/>
      <c r="BD253" s="45"/>
      <c r="BE253" s="45"/>
      <c r="BF253" s="45"/>
      <c r="BG253" s="45"/>
      <c r="BH253" s="45"/>
      <c r="BI253" s="45"/>
      <c r="BJ253" s="45"/>
      <c r="BK253" s="45"/>
      <c r="BL253" s="45"/>
      <c r="BM253" s="45"/>
      <c r="BN253" s="45"/>
      <c r="BO253" s="45"/>
      <c r="BP253" s="45"/>
      <c r="BQ253" s="45"/>
      <c r="BR253" s="45"/>
      <c r="BS253" s="45"/>
      <c r="BT253" s="45"/>
      <c r="BU253" s="45"/>
      <c r="BV253" s="45"/>
      <c r="BW253" s="2"/>
    </row>
    <row r="254" spans="1:75" x14ac:dyDescent="0.25">
      <c r="A254" s="45"/>
      <c r="B254" s="45"/>
      <c r="C254" s="45"/>
      <c r="D254" s="45"/>
      <c r="E254" s="45"/>
      <c r="F254" s="45"/>
      <c r="G254" s="45"/>
      <c r="H254" s="45"/>
      <c r="I254" s="45"/>
      <c r="J254" s="2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5"/>
      <c r="AR254" s="45"/>
      <c r="AS254" s="45"/>
      <c r="AT254" s="45"/>
      <c r="AU254" s="45"/>
      <c r="AV254" s="45"/>
      <c r="AW254" s="45"/>
      <c r="AX254" s="45"/>
      <c r="AY254" s="45"/>
      <c r="AZ254" s="45"/>
      <c r="BA254" s="45"/>
      <c r="BB254" s="45"/>
      <c r="BC254" s="45"/>
      <c r="BD254" s="45"/>
      <c r="BE254" s="45"/>
      <c r="BF254" s="45"/>
      <c r="BG254" s="45"/>
      <c r="BH254" s="45"/>
      <c r="BI254" s="45"/>
      <c r="BJ254" s="45"/>
      <c r="BK254" s="45"/>
      <c r="BL254" s="45"/>
      <c r="BM254" s="45"/>
      <c r="BN254" s="45"/>
      <c r="BO254" s="45"/>
      <c r="BP254" s="45"/>
      <c r="BQ254" s="45"/>
      <c r="BR254" s="45"/>
      <c r="BS254" s="45"/>
      <c r="BT254" s="45"/>
      <c r="BU254" s="45"/>
      <c r="BV254" s="45"/>
      <c r="BW254" s="2"/>
    </row>
    <row r="255" spans="1:75" x14ac:dyDescent="0.25">
      <c r="A255" s="45"/>
      <c r="B255" s="45"/>
      <c r="C255" s="45"/>
      <c r="D255" s="45"/>
      <c r="E255" s="45"/>
      <c r="F255" s="45"/>
      <c r="G255" s="45"/>
      <c r="H255" s="45"/>
      <c r="I255" s="45"/>
      <c r="J255" s="2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2"/>
    </row>
    <row r="256" spans="1:75" x14ac:dyDescent="0.25">
      <c r="A256" s="45"/>
      <c r="B256" s="45"/>
      <c r="C256" s="45"/>
      <c r="D256" s="45"/>
      <c r="E256" s="45"/>
      <c r="F256" s="45"/>
      <c r="G256" s="45"/>
      <c r="H256" s="45"/>
      <c r="I256" s="45"/>
      <c r="J256" s="2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45"/>
      <c r="AX256" s="45"/>
      <c r="AY256" s="45"/>
      <c r="AZ256" s="45"/>
      <c r="BA256" s="45"/>
      <c r="BB256" s="45"/>
      <c r="BC256" s="45"/>
      <c r="BD256" s="45"/>
      <c r="BE256" s="45"/>
      <c r="BF256" s="45"/>
      <c r="BG256" s="45"/>
      <c r="BH256" s="45"/>
      <c r="BI256" s="45"/>
      <c r="BJ256" s="45"/>
      <c r="BK256" s="45"/>
      <c r="BL256" s="45"/>
      <c r="BM256" s="45"/>
      <c r="BN256" s="45"/>
      <c r="BO256" s="45"/>
      <c r="BP256" s="45"/>
      <c r="BQ256" s="45"/>
      <c r="BR256" s="45"/>
      <c r="BS256" s="45"/>
      <c r="BT256" s="45"/>
      <c r="BU256" s="45"/>
      <c r="BV256" s="45"/>
      <c r="BW256" s="2"/>
    </row>
    <row r="257" spans="1:75" x14ac:dyDescent="0.25">
      <c r="A257" s="45"/>
      <c r="B257" s="45"/>
      <c r="C257" s="45"/>
      <c r="D257" s="45"/>
      <c r="E257" s="45"/>
      <c r="F257" s="45"/>
      <c r="G257" s="45"/>
      <c r="H257" s="45"/>
      <c r="I257" s="45"/>
      <c r="J257" s="2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  <c r="AU257" s="45"/>
      <c r="AV257" s="45"/>
      <c r="AW257" s="45"/>
      <c r="AX257" s="45"/>
      <c r="AY257" s="45"/>
      <c r="AZ257" s="45"/>
      <c r="BA257" s="45"/>
      <c r="BB257" s="45"/>
      <c r="BC257" s="45"/>
      <c r="BD257" s="45"/>
      <c r="BE257" s="45"/>
      <c r="BF257" s="45"/>
      <c r="BG257" s="45"/>
      <c r="BH257" s="45"/>
      <c r="BI257" s="45"/>
      <c r="BJ257" s="45"/>
      <c r="BK257" s="45"/>
      <c r="BL257" s="45"/>
      <c r="BM257" s="45"/>
      <c r="BN257" s="45"/>
      <c r="BO257" s="45"/>
      <c r="BP257" s="45"/>
      <c r="BQ257" s="45"/>
      <c r="BR257" s="45"/>
      <c r="BS257" s="45"/>
      <c r="BT257" s="45"/>
      <c r="BU257" s="45"/>
      <c r="BV257" s="45"/>
      <c r="BW257" s="2"/>
    </row>
    <row r="258" spans="1:75" x14ac:dyDescent="0.25">
      <c r="A258" s="45"/>
      <c r="B258" s="45"/>
      <c r="C258" s="45"/>
      <c r="D258" s="45"/>
      <c r="E258" s="45"/>
      <c r="F258" s="45"/>
      <c r="G258" s="45"/>
      <c r="H258" s="45"/>
      <c r="I258" s="45"/>
      <c r="J258" s="2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  <c r="AU258" s="45"/>
      <c r="AV258" s="45"/>
      <c r="AW258" s="45"/>
      <c r="AX258" s="45"/>
      <c r="AY258" s="45"/>
      <c r="AZ258" s="45"/>
      <c r="BA258" s="45"/>
      <c r="BB258" s="45"/>
      <c r="BC258" s="45"/>
      <c r="BD258" s="45"/>
      <c r="BE258" s="45"/>
      <c r="BF258" s="45"/>
      <c r="BG258" s="45"/>
      <c r="BH258" s="45"/>
      <c r="BI258" s="45"/>
      <c r="BJ258" s="45"/>
      <c r="BK258" s="45"/>
      <c r="BL258" s="45"/>
      <c r="BM258" s="45"/>
      <c r="BN258" s="45"/>
      <c r="BO258" s="45"/>
      <c r="BP258" s="45"/>
      <c r="BQ258" s="45"/>
      <c r="BR258" s="45"/>
      <c r="BS258" s="45"/>
      <c r="BT258" s="45"/>
      <c r="BU258" s="45"/>
      <c r="BV258" s="45"/>
      <c r="BW258" s="2"/>
    </row>
    <row r="259" spans="1:75" x14ac:dyDescent="0.25">
      <c r="A259" s="45"/>
      <c r="B259" s="45"/>
      <c r="C259" s="45"/>
      <c r="D259" s="45"/>
      <c r="E259" s="45"/>
      <c r="F259" s="45"/>
      <c r="G259" s="45"/>
      <c r="H259" s="45"/>
      <c r="I259" s="45"/>
      <c r="J259" s="2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2"/>
    </row>
    <row r="260" spans="1:75" x14ac:dyDescent="0.25">
      <c r="A260" s="45"/>
      <c r="B260" s="45"/>
      <c r="C260" s="45"/>
      <c r="D260" s="45"/>
      <c r="E260" s="45"/>
      <c r="F260" s="45"/>
      <c r="G260" s="45"/>
      <c r="H260" s="45"/>
      <c r="I260" s="45"/>
      <c r="J260" s="2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5"/>
      <c r="AR260" s="45"/>
      <c r="AS260" s="45"/>
      <c r="AT260" s="45"/>
      <c r="AU260" s="45"/>
      <c r="AV260" s="45"/>
      <c r="AW260" s="45"/>
      <c r="AX260" s="45"/>
      <c r="AY260" s="45"/>
      <c r="AZ260" s="45"/>
      <c r="BA260" s="45"/>
      <c r="BB260" s="45"/>
      <c r="BC260" s="45"/>
      <c r="BD260" s="45"/>
      <c r="BE260" s="45"/>
      <c r="BF260" s="45"/>
      <c r="BG260" s="45"/>
      <c r="BH260" s="45"/>
      <c r="BI260" s="45"/>
      <c r="BJ260" s="45"/>
      <c r="BK260" s="45"/>
      <c r="BL260" s="45"/>
      <c r="BM260" s="45"/>
      <c r="BN260" s="45"/>
      <c r="BO260" s="45"/>
      <c r="BP260" s="45"/>
      <c r="BQ260" s="45"/>
      <c r="BR260" s="45"/>
      <c r="BS260" s="45"/>
      <c r="BT260" s="45"/>
      <c r="BU260" s="45"/>
      <c r="BV260" s="45"/>
      <c r="BW260" s="2"/>
    </row>
    <row r="261" spans="1:75" x14ac:dyDescent="0.25">
      <c r="A261" s="45"/>
      <c r="B261" s="45"/>
      <c r="C261" s="45"/>
      <c r="D261" s="45"/>
      <c r="E261" s="45"/>
      <c r="F261" s="45"/>
      <c r="G261" s="45"/>
      <c r="H261" s="45"/>
      <c r="I261" s="45"/>
      <c r="J261" s="2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5"/>
      <c r="AW261" s="45"/>
      <c r="AX261" s="45"/>
      <c r="AY261" s="45"/>
      <c r="AZ261" s="45"/>
      <c r="BA261" s="45"/>
      <c r="BB261" s="45"/>
      <c r="BC261" s="45"/>
      <c r="BD261" s="45"/>
      <c r="BE261" s="45"/>
      <c r="BF261" s="45"/>
      <c r="BG261" s="45"/>
      <c r="BH261" s="45"/>
      <c r="BI261" s="45"/>
      <c r="BJ261" s="45"/>
      <c r="BK261" s="45"/>
      <c r="BL261" s="45"/>
      <c r="BM261" s="45"/>
      <c r="BN261" s="45"/>
      <c r="BO261" s="45"/>
      <c r="BP261" s="45"/>
      <c r="BQ261" s="45"/>
      <c r="BR261" s="45"/>
      <c r="BS261" s="45"/>
      <c r="BT261" s="45"/>
      <c r="BU261" s="45"/>
      <c r="BV261" s="45"/>
      <c r="BW261" s="2"/>
    </row>
    <row r="262" spans="1:75" x14ac:dyDescent="0.25">
      <c r="A262" s="45"/>
      <c r="B262" s="45"/>
      <c r="C262" s="45"/>
      <c r="D262" s="45"/>
      <c r="E262" s="45"/>
      <c r="F262" s="45"/>
      <c r="G262" s="45"/>
      <c r="H262" s="45"/>
      <c r="I262" s="45"/>
      <c r="J262" s="2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  <c r="AO262" s="45"/>
      <c r="AP262" s="45"/>
      <c r="AQ262" s="45"/>
      <c r="AR262" s="45"/>
      <c r="AS262" s="45"/>
      <c r="AT262" s="45"/>
      <c r="AU262" s="45"/>
      <c r="AV262" s="45"/>
      <c r="AW262" s="45"/>
      <c r="AX262" s="45"/>
      <c r="AY262" s="45"/>
      <c r="AZ262" s="45"/>
      <c r="BA262" s="45"/>
      <c r="BB262" s="45"/>
      <c r="BC262" s="45"/>
      <c r="BD262" s="45"/>
      <c r="BE262" s="45"/>
      <c r="BF262" s="45"/>
      <c r="BG262" s="45"/>
      <c r="BH262" s="45"/>
      <c r="BI262" s="45"/>
      <c r="BJ262" s="45"/>
      <c r="BK262" s="45"/>
      <c r="BL262" s="45"/>
      <c r="BM262" s="45"/>
      <c r="BN262" s="45"/>
      <c r="BO262" s="45"/>
      <c r="BP262" s="45"/>
      <c r="BQ262" s="45"/>
      <c r="BR262" s="45"/>
      <c r="BS262" s="45"/>
      <c r="BT262" s="45"/>
      <c r="BU262" s="45"/>
      <c r="BV262" s="45"/>
      <c r="BW262" s="2"/>
    </row>
    <row r="263" spans="1:75" x14ac:dyDescent="0.25">
      <c r="A263" s="45"/>
      <c r="B263" s="45"/>
      <c r="C263" s="45"/>
      <c r="D263" s="45"/>
      <c r="E263" s="45"/>
      <c r="F263" s="45"/>
      <c r="G263" s="45"/>
      <c r="H263" s="45"/>
      <c r="I263" s="45"/>
      <c r="J263" s="2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2"/>
    </row>
    <row r="264" spans="1:75" x14ac:dyDescent="0.25">
      <c r="A264" s="45"/>
      <c r="B264" s="45"/>
      <c r="C264" s="45"/>
      <c r="D264" s="45"/>
      <c r="E264" s="45"/>
      <c r="F264" s="45"/>
      <c r="G264" s="45"/>
      <c r="H264" s="45"/>
      <c r="I264" s="45"/>
      <c r="J264" s="2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45"/>
      <c r="AW264" s="45"/>
      <c r="AX264" s="45"/>
      <c r="AY264" s="45"/>
      <c r="AZ264" s="45"/>
      <c r="BA264" s="45"/>
      <c r="BB264" s="45"/>
      <c r="BC264" s="45"/>
      <c r="BD264" s="45"/>
      <c r="BE264" s="45"/>
      <c r="BF264" s="45"/>
      <c r="BG264" s="45"/>
      <c r="BH264" s="45"/>
      <c r="BI264" s="45"/>
      <c r="BJ264" s="45"/>
      <c r="BK264" s="45"/>
      <c r="BL264" s="45"/>
      <c r="BM264" s="45"/>
      <c r="BN264" s="45"/>
      <c r="BO264" s="45"/>
      <c r="BP264" s="45"/>
      <c r="BQ264" s="45"/>
      <c r="BR264" s="45"/>
      <c r="BS264" s="45"/>
      <c r="BT264" s="45"/>
      <c r="BU264" s="45"/>
      <c r="BV264" s="45"/>
      <c r="BW264" s="2"/>
    </row>
    <row r="265" spans="1:75" x14ac:dyDescent="0.25">
      <c r="A265" s="45"/>
      <c r="B265" s="45"/>
      <c r="C265" s="45"/>
      <c r="D265" s="45"/>
      <c r="E265" s="45"/>
      <c r="F265" s="45"/>
      <c r="G265" s="45"/>
      <c r="H265" s="45"/>
      <c r="I265" s="45"/>
      <c r="J265" s="2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5"/>
      <c r="AR265" s="45"/>
      <c r="AS265" s="45"/>
      <c r="AT265" s="45"/>
      <c r="AU265" s="45"/>
      <c r="AV265" s="45"/>
      <c r="AW265" s="45"/>
      <c r="AX265" s="45"/>
      <c r="AY265" s="45"/>
      <c r="AZ265" s="45"/>
      <c r="BA265" s="45"/>
      <c r="BB265" s="45"/>
      <c r="BC265" s="45"/>
      <c r="BD265" s="45"/>
      <c r="BE265" s="45"/>
      <c r="BF265" s="45"/>
      <c r="BG265" s="45"/>
      <c r="BH265" s="45"/>
      <c r="BI265" s="45"/>
      <c r="BJ265" s="45"/>
      <c r="BK265" s="45"/>
      <c r="BL265" s="45"/>
      <c r="BM265" s="45"/>
      <c r="BN265" s="45"/>
      <c r="BO265" s="45"/>
      <c r="BP265" s="45"/>
      <c r="BQ265" s="45"/>
      <c r="BR265" s="45"/>
      <c r="BS265" s="45"/>
      <c r="BT265" s="45"/>
      <c r="BU265" s="45"/>
      <c r="BV265" s="45"/>
      <c r="BW265" s="2"/>
    </row>
    <row r="266" spans="1:75" x14ac:dyDescent="0.25">
      <c r="A266" s="45"/>
      <c r="B266" s="45"/>
      <c r="C266" s="45"/>
      <c r="D266" s="45"/>
      <c r="E266" s="45"/>
      <c r="F266" s="45"/>
      <c r="G266" s="45"/>
      <c r="H266" s="45"/>
      <c r="I266" s="45"/>
      <c r="J266" s="2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5"/>
      <c r="AR266" s="45"/>
      <c r="AS266" s="45"/>
      <c r="AT266" s="45"/>
      <c r="AU266" s="45"/>
      <c r="AV266" s="45"/>
      <c r="AW266" s="45"/>
      <c r="AX266" s="45"/>
      <c r="AY266" s="45"/>
      <c r="AZ266" s="45"/>
      <c r="BA266" s="45"/>
      <c r="BB266" s="45"/>
      <c r="BC266" s="45"/>
      <c r="BD266" s="45"/>
      <c r="BE266" s="45"/>
      <c r="BF266" s="45"/>
      <c r="BG266" s="45"/>
      <c r="BH266" s="45"/>
      <c r="BI266" s="45"/>
      <c r="BJ266" s="45"/>
      <c r="BK266" s="45"/>
      <c r="BL266" s="45"/>
      <c r="BM266" s="45"/>
      <c r="BN266" s="45"/>
      <c r="BO266" s="45"/>
      <c r="BP266" s="45"/>
      <c r="BQ266" s="45"/>
      <c r="BR266" s="45"/>
      <c r="BS266" s="45"/>
      <c r="BT266" s="45"/>
      <c r="BU266" s="45"/>
      <c r="BV266" s="45"/>
      <c r="BW266" s="2"/>
    </row>
    <row r="267" spans="1:75" x14ac:dyDescent="0.25">
      <c r="A267" s="45"/>
      <c r="B267" s="45"/>
      <c r="C267" s="45"/>
      <c r="D267" s="45"/>
      <c r="E267" s="45"/>
      <c r="F267" s="45"/>
      <c r="G267" s="45"/>
      <c r="H267" s="45"/>
      <c r="I267" s="45"/>
      <c r="J267" s="2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2"/>
    </row>
    <row r="268" spans="1:75" x14ac:dyDescent="0.25">
      <c r="A268" s="45"/>
      <c r="B268" s="45"/>
      <c r="C268" s="45"/>
      <c r="D268" s="45"/>
      <c r="E268" s="45"/>
      <c r="F268" s="45"/>
      <c r="G268" s="45"/>
      <c r="H268" s="45"/>
      <c r="I268" s="45"/>
      <c r="J268" s="2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5"/>
      <c r="AR268" s="45"/>
      <c r="AS268" s="45"/>
      <c r="AT268" s="45"/>
      <c r="AU268" s="45"/>
      <c r="AV268" s="45"/>
      <c r="AW268" s="45"/>
      <c r="AX268" s="45"/>
      <c r="AY268" s="45"/>
      <c r="AZ268" s="45"/>
      <c r="BA268" s="45"/>
      <c r="BB268" s="45"/>
      <c r="BC268" s="45"/>
      <c r="BD268" s="45"/>
      <c r="BE268" s="45"/>
      <c r="BF268" s="45"/>
      <c r="BG268" s="45"/>
      <c r="BH268" s="45"/>
      <c r="BI268" s="45"/>
      <c r="BJ268" s="45"/>
      <c r="BK268" s="45"/>
      <c r="BL268" s="45"/>
      <c r="BM268" s="45"/>
      <c r="BN268" s="45"/>
      <c r="BO268" s="45"/>
      <c r="BP268" s="45"/>
      <c r="BQ268" s="45"/>
      <c r="BR268" s="45"/>
      <c r="BS268" s="45"/>
      <c r="BT268" s="45"/>
      <c r="BU268" s="45"/>
      <c r="BV268" s="45"/>
      <c r="BW268" s="2"/>
    </row>
    <row r="269" spans="1:75" x14ac:dyDescent="0.25">
      <c r="A269" s="45"/>
      <c r="B269" s="45"/>
      <c r="C269" s="45"/>
      <c r="D269" s="45"/>
      <c r="E269" s="45"/>
      <c r="F269" s="45"/>
      <c r="G269" s="45"/>
      <c r="H269" s="45"/>
      <c r="I269" s="45"/>
      <c r="J269" s="2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5"/>
      <c r="AR269" s="45"/>
      <c r="AS269" s="45"/>
      <c r="AT269" s="45"/>
      <c r="AU269" s="45"/>
      <c r="AV269" s="45"/>
      <c r="AW269" s="45"/>
      <c r="AX269" s="45"/>
      <c r="AY269" s="45"/>
      <c r="AZ269" s="45"/>
      <c r="BA269" s="45"/>
      <c r="BB269" s="45"/>
      <c r="BC269" s="45"/>
      <c r="BD269" s="45"/>
      <c r="BE269" s="45"/>
      <c r="BF269" s="45"/>
      <c r="BG269" s="45"/>
      <c r="BH269" s="45"/>
      <c r="BI269" s="45"/>
      <c r="BJ269" s="45"/>
      <c r="BK269" s="45"/>
      <c r="BL269" s="45"/>
      <c r="BM269" s="45"/>
      <c r="BN269" s="45"/>
      <c r="BO269" s="45"/>
      <c r="BP269" s="45"/>
      <c r="BQ269" s="45"/>
      <c r="BR269" s="45"/>
      <c r="BS269" s="45"/>
      <c r="BT269" s="45"/>
      <c r="BU269" s="45"/>
      <c r="BV269" s="45"/>
      <c r="BW269" s="2"/>
    </row>
    <row r="270" spans="1:75" x14ac:dyDescent="0.25">
      <c r="A270" s="45"/>
      <c r="B270" s="45"/>
      <c r="C270" s="45"/>
      <c r="D270" s="45"/>
      <c r="E270" s="45"/>
      <c r="F270" s="45"/>
      <c r="G270" s="45"/>
      <c r="H270" s="45"/>
      <c r="I270" s="45"/>
      <c r="J270" s="2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/>
      <c r="AV270" s="45"/>
      <c r="AW270" s="45"/>
      <c r="AX270" s="45"/>
      <c r="AY270" s="45"/>
      <c r="AZ270" s="45"/>
      <c r="BA270" s="45"/>
      <c r="BB270" s="45"/>
      <c r="BC270" s="45"/>
      <c r="BD270" s="45"/>
      <c r="BE270" s="45"/>
      <c r="BF270" s="45"/>
      <c r="BG270" s="45"/>
      <c r="BH270" s="45"/>
      <c r="BI270" s="45"/>
      <c r="BJ270" s="45"/>
      <c r="BK270" s="45"/>
      <c r="BL270" s="45"/>
      <c r="BM270" s="45"/>
      <c r="BN270" s="45"/>
      <c r="BO270" s="45"/>
      <c r="BP270" s="45"/>
      <c r="BQ270" s="45"/>
      <c r="BR270" s="45"/>
      <c r="BS270" s="45"/>
      <c r="BT270" s="45"/>
      <c r="BU270" s="45"/>
      <c r="BV270" s="45"/>
      <c r="BW270" s="2"/>
    </row>
    <row r="271" spans="1:75" x14ac:dyDescent="0.25">
      <c r="A271" s="45"/>
      <c r="B271" s="45"/>
      <c r="C271" s="45"/>
      <c r="D271" s="45"/>
      <c r="E271" s="45"/>
      <c r="F271" s="45"/>
      <c r="G271" s="45"/>
      <c r="H271" s="45"/>
      <c r="I271" s="45"/>
      <c r="J271" s="2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2"/>
    </row>
    <row r="272" spans="1:75" x14ac:dyDescent="0.25">
      <c r="A272" s="45"/>
      <c r="B272" s="45"/>
      <c r="C272" s="45"/>
      <c r="D272" s="45"/>
      <c r="E272" s="45"/>
      <c r="F272" s="45"/>
      <c r="G272" s="45"/>
      <c r="H272" s="45"/>
      <c r="I272" s="45"/>
      <c r="J272" s="2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  <c r="AU272" s="45"/>
      <c r="AV272" s="45"/>
      <c r="AW272" s="45"/>
      <c r="AX272" s="45"/>
      <c r="AY272" s="45"/>
      <c r="AZ272" s="45"/>
      <c r="BA272" s="45"/>
      <c r="BB272" s="45"/>
      <c r="BC272" s="45"/>
      <c r="BD272" s="45"/>
      <c r="BE272" s="45"/>
      <c r="BF272" s="45"/>
      <c r="BG272" s="45"/>
      <c r="BH272" s="45"/>
      <c r="BI272" s="45"/>
      <c r="BJ272" s="45"/>
      <c r="BK272" s="45"/>
      <c r="BL272" s="45"/>
      <c r="BM272" s="45"/>
      <c r="BN272" s="45"/>
      <c r="BO272" s="45"/>
      <c r="BP272" s="45"/>
      <c r="BQ272" s="45"/>
      <c r="BR272" s="45"/>
      <c r="BS272" s="45"/>
      <c r="BT272" s="45"/>
      <c r="BU272" s="45"/>
      <c r="BV272" s="45"/>
      <c r="BW272" s="2"/>
    </row>
    <row r="273" spans="1:75" x14ac:dyDescent="0.25">
      <c r="A273" s="45"/>
      <c r="B273" s="45"/>
      <c r="C273" s="45"/>
      <c r="D273" s="45"/>
      <c r="E273" s="45"/>
      <c r="F273" s="45"/>
      <c r="G273" s="45"/>
      <c r="H273" s="45"/>
      <c r="I273" s="45"/>
      <c r="J273" s="2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5"/>
      <c r="AR273" s="45"/>
      <c r="AS273" s="45"/>
      <c r="AT273" s="45"/>
      <c r="AU273" s="45"/>
      <c r="AV273" s="45"/>
      <c r="AW273" s="45"/>
      <c r="AX273" s="45"/>
      <c r="AY273" s="45"/>
      <c r="AZ273" s="45"/>
      <c r="BA273" s="45"/>
      <c r="BB273" s="45"/>
      <c r="BC273" s="45"/>
      <c r="BD273" s="45"/>
      <c r="BE273" s="45"/>
      <c r="BF273" s="45"/>
      <c r="BG273" s="45"/>
      <c r="BH273" s="45"/>
      <c r="BI273" s="45"/>
      <c r="BJ273" s="45"/>
      <c r="BK273" s="45"/>
      <c r="BL273" s="45"/>
      <c r="BM273" s="45"/>
      <c r="BN273" s="45"/>
      <c r="BO273" s="45"/>
      <c r="BP273" s="45"/>
      <c r="BQ273" s="45"/>
      <c r="BR273" s="45"/>
      <c r="BS273" s="45"/>
      <c r="BT273" s="45"/>
      <c r="BU273" s="45"/>
      <c r="BV273" s="45"/>
      <c r="BW273" s="2"/>
    </row>
    <row r="274" spans="1:75" x14ac:dyDescent="0.25">
      <c r="A274" s="45"/>
      <c r="B274" s="45"/>
      <c r="C274" s="45"/>
      <c r="D274" s="45"/>
      <c r="E274" s="45"/>
      <c r="F274" s="45"/>
      <c r="G274" s="45"/>
      <c r="H274" s="45"/>
      <c r="I274" s="45"/>
      <c r="J274" s="2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5"/>
      <c r="AR274" s="45"/>
      <c r="AS274" s="45"/>
      <c r="AT274" s="45"/>
      <c r="AU274" s="45"/>
      <c r="AV274" s="45"/>
      <c r="AW274" s="45"/>
      <c r="AX274" s="45"/>
      <c r="AY274" s="45"/>
      <c r="AZ274" s="45"/>
      <c r="BA274" s="45"/>
      <c r="BB274" s="45"/>
      <c r="BC274" s="45"/>
      <c r="BD274" s="45"/>
      <c r="BE274" s="45"/>
      <c r="BF274" s="45"/>
      <c r="BG274" s="45"/>
      <c r="BH274" s="45"/>
      <c r="BI274" s="45"/>
      <c r="BJ274" s="45"/>
      <c r="BK274" s="45"/>
      <c r="BL274" s="45"/>
      <c r="BM274" s="45"/>
      <c r="BN274" s="45"/>
      <c r="BO274" s="45"/>
      <c r="BP274" s="45"/>
      <c r="BQ274" s="45"/>
      <c r="BR274" s="45"/>
      <c r="BS274" s="45"/>
      <c r="BT274" s="45"/>
      <c r="BU274" s="45"/>
      <c r="BV274" s="45"/>
      <c r="BW274" s="2"/>
    </row>
    <row r="275" spans="1:75" x14ac:dyDescent="0.25">
      <c r="A275" s="45"/>
      <c r="B275" s="45"/>
      <c r="C275" s="45"/>
      <c r="D275" s="45"/>
      <c r="E275" s="45"/>
      <c r="F275" s="45"/>
      <c r="G275" s="45"/>
      <c r="H275" s="45"/>
      <c r="I275" s="45"/>
      <c r="J275" s="2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5"/>
      <c r="AR275" s="45"/>
      <c r="AS275" s="45"/>
      <c r="AT275" s="45"/>
      <c r="AU275" s="45"/>
      <c r="AV275" s="45"/>
      <c r="AW275" s="45"/>
      <c r="AX275" s="45"/>
      <c r="AY275" s="45"/>
      <c r="AZ275" s="45"/>
      <c r="BA275" s="45"/>
      <c r="BB275" s="45"/>
      <c r="BC275" s="45"/>
      <c r="BD275" s="45"/>
      <c r="BE275" s="45"/>
      <c r="BF275" s="45"/>
      <c r="BG275" s="45"/>
      <c r="BH275" s="45"/>
      <c r="BI275" s="45"/>
      <c r="BJ275" s="45"/>
      <c r="BK275" s="45"/>
      <c r="BL275" s="45"/>
      <c r="BM275" s="45"/>
      <c r="BN275" s="45"/>
      <c r="BO275" s="45"/>
      <c r="BP275" s="45"/>
      <c r="BQ275" s="45"/>
      <c r="BR275" s="45"/>
      <c r="BS275" s="45"/>
      <c r="BT275" s="45"/>
      <c r="BU275" s="45"/>
      <c r="BV275" s="45"/>
      <c r="BW275" s="2"/>
    </row>
    <row r="276" spans="1:75" x14ac:dyDescent="0.25">
      <c r="A276" s="45"/>
      <c r="B276" s="45"/>
      <c r="C276" s="45"/>
      <c r="D276" s="45"/>
      <c r="E276" s="45"/>
      <c r="F276" s="45"/>
      <c r="G276" s="45"/>
      <c r="H276" s="45"/>
      <c r="I276" s="45"/>
      <c r="J276" s="2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5"/>
      <c r="AR276" s="45"/>
      <c r="AS276" s="45"/>
      <c r="AT276" s="45"/>
      <c r="AU276" s="45"/>
      <c r="AV276" s="45"/>
      <c r="AW276" s="45"/>
      <c r="AX276" s="45"/>
      <c r="AY276" s="45"/>
      <c r="AZ276" s="45"/>
      <c r="BA276" s="45"/>
      <c r="BB276" s="45"/>
      <c r="BC276" s="45"/>
      <c r="BD276" s="45"/>
      <c r="BE276" s="45"/>
      <c r="BF276" s="45"/>
      <c r="BG276" s="45"/>
      <c r="BH276" s="45"/>
      <c r="BI276" s="45"/>
      <c r="BJ276" s="45"/>
      <c r="BK276" s="45"/>
      <c r="BL276" s="45"/>
      <c r="BM276" s="45"/>
      <c r="BN276" s="45"/>
      <c r="BO276" s="45"/>
      <c r="BP276" s="45"/>
      <c r="BQ276" s="45"/>
      <c r="BR276" s="45"/>
      <c r="BS276" s="45"/>
      <c r="BT276" s="45"/>
      <c r="BU276" s="45"/>
      <c r="BV276" s="45"/>
      <c r="BW276" s="2"/>
    </row>
    <row r="277" spans="1:75" x14ac:dyDescent="0.25">
      <c r="A277" s="45"/>
      <c r="B277" s="45"/>
      <c r="C277" s="45"/>
      <c r="D277" s="45"/>
      <c r="E277" s="45"/>
      <c r="F277" s="45"/>
      <c r="G277" s="45"/>
      <c r="H277" s="45"/>
      <c r="I277" s="45"/>
      <c r="J277" s="2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5"/>
      <c r="AR277" s="45"/>
      <c r="AS277" s="45"/>
      <c r="AT277" s="45"/>
      <c r="AU277" s="45"/>
      <c r="AV277" s="45"/>
      <c r="AW277" s="45"/>
      <c r="AX277" s="45"/>
      <c r="AY277" s="45"/>
      <c r="AZ277" s="45"/>
      <c r="BA277" s="45"/>
      <c r="BB277" s="45"/>
      <c r="BC277" s="45"/>
      <c r="BD277" s="45"/>
      <c r="BE277" s="45"/>
      <c r="BF277" s="45"/>
      <c r="BG277" s="45"/>
      <c r="BH277" s="45"/>
      <c r="BI277" s="45"/>
      <c r="BJ277" s="45"/>
      <c r="BK277" s="45"/>
      <c r="BL277" s="45"/>
      <c r="BM277" s="45"/>
      <c r="BN277" s="45"/>
      <c r="BO277" s="45"/>
      <c r="BP277" s="45"/>
      <c r="BQ277" s="45"/>
      <c r="BR277" s="45"/>
      <c r="BS277" s="45"/>
      <c r="BT277" s="45"/>
      <c r="BU277" s="45"/>
      <c r="BV277" s="45"/>
      <c r="BW277" s="2"/>
    </row>
    <row r="278" spans="1:75" x14ac:dyDescent="0.25">
      <c r="A278" s="45"/>
      <c r="B278" s="45"/>
      <c r="C278" s="45"/>
      <c r="D278" s="45"/>
      <c r="E278" s="45"/>
      <c r="F278" s="45"/>
      <c r="G278" s="45"/>
      <c r="H278" s="45"/>
      <c r="I278" s="45"/>
      <c r="J278" s="2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5"/>
      <c r="AQ278" s="45"/>
      <c r="AR278" s="45"/>
      <c r="AS278" s="45"/>
      <c r="AT278" s="45"/>
      <c r="AU278" s="45"/>
      <c r="AV278" s="45"/>
      <c r="AW278" s="45"/>
      <c r="AX278" s="45"/>
      <c r="AY278" s="45"/>
      <c r="AZ278" s="45"/>
      <c r="BA278" s="45"/>
      <c r="BB278" s="45"/>
      <c r="BC278" s="45"/>
      <c r="BD278" s="45"/>
      <c r="BE278" s="45"/>
      <c r="BF278" s="45"/>
      <c r="BG278" s="45"/>
      <c r="BH278" s="45"/>
      <c r="BI278" s="45"/>
      <c r="BJ278" s="45"/>
      <c r="BK278" s="45"/>
      <c r="BL278" s="45"/>
      <c r="BM278" s="45"/>
      <c r="BN278" s="45"/>
      <c r="BO278" s="45"/>
      <c r="BP278" s="45"/>
      <c r="BQ278" s="45"/>
      <c r="BR278" s="45"/>
      <c r="BS278" s="45"/>
      <c r="BT278" s="45"/>
      <c r="BU278" s="45"/>
      <c r="BV278" s="45"/>
      <c r="BW278" s="2"/>
    </row>
    <row r="279" spans="1:75" x14ac:dyDescent="0.25">
      <c r="A279" s="45"/>
      <c r="B279" s="45"/>
      <c r="C279" s="45"/>
      <c r="D279" s="45"/>
      <c r="E279" s="45"/>
      <c r="F279" s="45"/>
      <c r="G279" s="45"/>
      <c r="H279" s="45"/>
      <c r="I279" s="45"/>
      <c r="J279" s="2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5"/>
      <c r="AR279" s="45"/>
      <c r="AS279" s="45"/>
      <c r="AT279" s="45"/>
      <c r="AU279" s="45"/>
      <c r="AV279" s="45"/>
      <c r="AW279" s="45"/>
      <c r="AX279" s="45"/>
      <c r="AY279" s="45"/>
      <c r="AZ279" s="45"/>
      <c r="BA279" s="45"/>
      <c r="BB279" s="45"/>
      <c r="BC279" s="45"/>
      <c r="BD279" s="45"/>
      <c r="BE279" s="45"/>
      <c r="BF279" s="45"/>
      <c r="BG279" s="45"/>
      <c r="BH279" s="45"/>
      <c r="BI279" s="45"/>
      <c r="BJ279" s="45"/>
      <c r="BK279" s="45"/>
      <c r="BL279" s="45"/>
      <c r="BM279" s="45"/>
      <c r="BN279" s="45"/>
      <c r="BO279" s="45"/>
      <c r="BP279" s="45"/>
      <c r="BQ279" s="45"/>
      <c r="BR279" s="45"/>
      <c r="BS279" s="45"/>
      <c r="BT279" s="45"/>
      <c r="BU279" s="45"/>
      <c r="BV279" s="45"/>
      <c r="BW279" s="2"/>
    </row>
    <row r="280" spans="1:75" x14ac:dyDescent="0.25">
      <c r="A280" s="45"/>
      <c r="B280" s="45"/>
      <c r="C280" s="45"/>
      <c r="D280" s="45"/>
      <c r="E280" s="45"/>
      <c r="F280" s="45"/>
      <c r="G280" s="45"/>
      <c r="H280" s="45"/>
      <c r="I280" s="45"/>
      <c r="J280" s="2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5"/>
      <c r="AR280" s="45"/>
      <c r="AS280" s="45"/>
      <c r="AT280" s="45"/>
      <c r="AU280" s="45"/>
      <c r="AV280" s="45"/>
      <c r="AW280" s="45"/>
      <c r="AX280" s="45"/>
      <c r="AY280" s="45"/>
      <c r="AZ280" s="45"/>
      <c r="BA280" s="45"/>
      <c r="BB280" s="45"/>
      <c r="BC280" s="45"/>
      <c r="BD280" s="45"/>
      <c r="BE280" s="45"/>
      <c r="BF280" s="45"/>
      <c r="BG280" s="45"/>
      <c r="BH280" s="45"/>
      <c r="BI280" s="45"/>
      <c r="BJ280" s="45"/>
      <c r="BK280" s="45"/>
      <c r="BL280" s="45"/>
      <c r="BM280" s="45"/>
      <c r="BN280" s="45"/>
      <c r="BO280" s="45"/>
      <c r="BP280" s="45"/>
      <c r="BQ280" s="45"/>
      <c r="BR280" s="45"/>
      <c r="BS280" s="45"/>
      <c r="BT280" s="45"/>
      <c r="BU280" s="45"/>
      <c r="BV280" s="45"/>
      <c r="BW280" s="2"/>
    </row>
    <row r="281" spans="1:75" x14ac:dyDescent="0.25">
      <c r="A281" s="45"/>
      <c r="B281" s="45"/>
      <c r="C281" s="45"/>
      <c r="D281" s="45"/>
      <c r="E281" s="45"/>
      <c r="F281" s="45"/>
      <c r="G281" s="45"/>
      <c r="H281" s="45"/>
      <c r="I281" s="45"/>
      <c r="J281" s="2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5"/>
      <c r="AQ281" s="45"/>
      <c r="AR281" s="45"/>
      <c r="AS281" s="45"/>
      <c r="AT281" s="45"/>
      <c r="AU281" s="45"/>
      <c r="AV281" s="45"/>
      <c r="AW281" s="45"/>
      <c r="AX281" s="45"/>
      <c r="AY281" s="45"/>
      <c r="AZ281" s="45"/>
      <c r="BA281" s="45"/>
      <c r="BB281" s="45"/>
      <c r="BC281" s="45"/>
      <c r="BD281" s="45"/>
      <c r="BE281" s="45"/>
      <c r="BF281" s="45"/>
      <c r="BG281" s="45"/>
      <c r="BH281" s="45"/>
      <c r="BI281" s="45"/>
      <c r="BJ281" s="45"/>
      <c r="BK281" s="45"/>
      <c r="BL281" s="45"/>
      <c r="BM281" s="45"/>
      <c r="BN281" s="45"/>
      <c r="BO281" s="45"/>
      <c r="BP281" s="45"/>
      <c r="BQ281" s="45"/>
      <c r="BR281" s="45"/>
      <c r="BS281" s="45"/>
      <c r="BT281" s="45"/>
      <c r="BU281" s="45"/>
      <c r="BV281" s="45"/>
      <c r="BW281" s="2"/>
    </row>
    <row r="282" spans="1:75" x14ac:dyDescent="0.25">
      <c r="A282" s="45"/>
      <c r="B282" s="45"/>
      <c r="C282" s="45"/>
      <c r="D282" s="45"/>
      <c r="E282" s="45"/>
      <c r="F282" s="45"/>
      <c r="G282" s="45"/>
      <c r="H282" s="45"/>
      <c r="I282" s="45"/>
      <c r="J282" s="2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5"/>
      <c r="AR282" s="45"/>
      <c r="AS282" s="45"/>
      <c r="AT282" s="45"/>
      <c r="AU282" s="45"/>
      <c r="AV282" s="45"/>
      <c r="AW282" s="45"/>
      <c r="AX282" s="45"/>
      <c r="AY282" s="45"/>
      <c r="AZ282" s="45"/>
      <c r="BA282" s="45"/>
      <c r="BB282" s="45"/>
      <c r="BC282" s="45"/>
      <c r="BD282" s="45"/>
      <c r="BE282" s="45"/>
      <c r="BF282" s="45"/>
      <c r="BG282" s="45"/>
      <c r="BH282" s="45"/>
      <c r="BI282" s="45"/>
      <c r="BJ282" s="45"/>
      <c r="BK282" s="45"/>
      <c r="BL282" s="45"/>
      <c r="BM282" s="45"/>
      <c r="BN282" s="45"/>
      <c r="BO282" s="45"/>
      <c r="BP282" s="45"/>
      <c r="BQ282" s="45"/>
      <c r="BR282" s="45"/>
      <c r="BS282" s="45"/>
      <c r="BT282" s="45"/>
      <c r="BU282" s="45"/>
      <c r="BV282" s="45"/>
      <c r="BW282" s="2"/>
    </row>
    <row r="283" spans="1:75" x14ac:dyDescent="0.25">
      <c r="A283" s="45"/>
      <c r="B283" s="45"/>
      <c r="C283" s="45"/>
      <c r="D283" s="45"/>
      <c r="E283" s="45"/>
      <c r="F283" s="45"/>
      <c r="G283" s="45"/>
      <c r="H283" s="45"/>
      <c r="I283" s="45"/>
      <c r="J283" s="2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5"/>
      <c r="AR283" s="45"/>
      <c r="AS283" s="45"/>
      <c r="AT283" s="45"/>
      <c r="AU283" s="45"/>
      <c r="AV283" s="45"/>
      <c r="AW283" s="45"/>
      <c r="AX283" s="45"/>
      <c r="AY283" s="45"/>
      <c r="AZ283" s="45"/>
      <c r="BA283" s="45"/>
      <c r="BB283" s="45"/>
      <c r="BC283" s="45"/>
      <c r="BD283" s="45"/>
      <c r="BE283" s="45"/>
      <c r="BF283" s="45"/>
      <c r="BG283" s="45"/>
      <c r="BH283" s="45"/>
      <c r="BI283" s="45"/>
      <c r="BJ283" s="45"/>
      <c r="BK283" s="45"/>
      <c r="BL283" s="45"/>
      <c r="BM283" s="45"/>
      <c r="BN283" s="45"/>
      <c r="BO283" s="45"/>
      <c r="BP283" s="45"/>
      <c r="BQ283" s="45"/>
      <c r="BR283" s="45"/>
      <c r="BS283" s="45"/>
      <c r="BT283" s="45"/>
      <c r="BU283" s="45"/>
      <c r="BV283" s="45"/>
      <c r="BW283" s="2"/>
    </row>
    <row r="284" spans="1:75" x14ac:dyDescent="0.25">
      <c r="A284" s="45"/>
      <c r="B284" s="45"/>
      <c r="C284" s="45"/>
      <c r="D284" s="45"/>
      <c r="E284" s="45"/>
      <c r="F284" s="45"/>
      <c r="G284" s="45"/>
      <c r="H284" s="45"/>
      <c r="I284" s="45"/>
      <c r="J284" s="2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5"/>
      <c r="AR284" s="45"/>
      <c r="AS284" s="45"/>
      <c r="AT284" s="45"/>
      <c r="AU284" s="45"/>
      <c r="AV284" s="45"/>
      <c r="AW284" s="45"/>
      <c r="AX284" s="45"/>
      <c r="AY284" s="45"/>
      <c r="AZ284" s="45"/>
      <c r="BA284" s="45"/>
      <c r="BB284" s="45"/>
      <c r="BC284" s="45"/>
      <c r="BD284" s="45"/>
      <c r="BE284" s="45"/>
      <c r="BF284" s="45"/>
      <c r="BG284" s="45"/>
      <c r="BH284" s="45"/>
      <c r="BI284" s="45"/>
      <c r="BJ284" s="45"/>
      <c r="BK284" s="45"/>
      <c r="BL284" s="45"/>
      <c r="BM284" s="45"/>
      <c r="BN284" s="45"/>
      <c r="BO284" s="45"/>
      <c r="BP284" s="45"/>
      <c r="BQ284" s="45"/>
      <c r="BR284" s="45"/>
      <c r="BS284" s="45"/>
      <c r="BT284" s="45"/>
      <c r="BU284" s="45"/>
      <c r="BV284" s="45"/>
      <c r="BW284" s="2"/>
    </row>
    <row r="285" spans="1:75" x14ac:dyDescent="0.25">
      <c r="A285" s="45"/>
      <c r="B285" s="45"/>
      <c r="C285" s="45"/>
      <c r="D285" s="45"/>
      <c r="E285" s="45"/>
      <c r="F285" s="45"/>
      <c r="G285" s="45"/>
      <c r="H285" s="45"/>
      <c r="I285" s="45"/>
      <c r="J285" s="2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5"/>
      <c r="AR285" s="45"/>
      <c r="AS285" s="45"/>
      <c r="AT285" s="45"/>
      <c r="AU285" s="45"/>
      <c r="AV285" s="45"/>
      <c r="AW285" s="45"/>
      <c r="AX285" s="45"/>
      <c r="AY285" s="45"/>
      <c r="AZ285" s="45"/>
      <c r="BA285" s="45"/>
      <c r="BB285" s="45"/>
      <c r="BC285" s="45"/>
      <c r="BD285" s="45"/>
      <c r="BE285" s="45"/>
      <c r="BF285" s="45"/>
      <c r="BG285" s="45"/>
      <c r="BH285" s="45"/>
      <c r="BI285" s="45"/>
      <c r="BJ285" s="45"/>
      <c r="BK285" s="45"/>
      <c r="BL285" s="45"/>
      <c r="BM285" s="45"/>
      <c r="BN285" s="45"/>
      <c r="BO285" s="45"/>
      <c r="BP285" s="45"/>
      <c r="BQ285" s="45"/>
      <c r="BR285" s="45"/>
      <c r="BS285" s="45"/>
      <c r="BT285" s="45"/>
      <c r="BU285" s="45"/>
      <c r="BV285" s="45"/>
      <c r="BW285" s="2"/>
    </row>
    <row r="286" spans="1:75" x14ac:dyDescent="0.25">
      <c r="A286" s="45"/>
      <c r="B286" s="45"/>
      <c r="C286" s="45"/>
      <c r="D286" s="45"/>
      <c r="E286" s="45"/>
      <c r="F286" s="45"/>
      <c r="G286" s="45"/>
      <c r="H286" s="45"/>
      <c r="I286" s="45"/>
      <c r="J286" s="2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5"/>
      <c r="AV286" s="45"/>
      <c r="AW286" s="45"/>
      <c r="AX286" s="45"/>
      <c r="AY286" s="45"/>
      <c r="AZ286" s="45"/>
      <c r="BA286" s="45"/>
      <c r="BB286" s="45"/>
      <c r="BC286" s="45"/>
      <c r="BD286" s="45"/>
      <c r="BE286" s="45"/>
      <c r="BF286" s="45"/>
      <c r="BG286" s="45"/>
      <c r="BH286" s="45"/>
      <c r="BI286" s="45"/>
      <c r="BJ286" s="45"/>
      <c r="BK286" s="45"/>
      <c r="BL286" s="45"/>
      <c r="BM286" s="45"/>
      <c r="BN286" s="45"/>
      <c r="BO286" s="45"/>
      <c r="BP286" s="45"/>
      <c r="BQ286" s="45"/>
      <c r="BR286" s="45"/>
      <c r="BS286" s="45"/>
      <c r="BT286" s="45"/>
      <c r="BU286" s="45"/>
      <c r="BV286" s="45"/>
      <c r="BW286" s="2"/>
    </row>
    <row r="287" spans="1:75" x14ac:dyDescent="0.25">
      <c r="A287" s="45"/>
      <c r="B287" s="45"/>
      <c r="C287" s="45"/>
      <c r="D287" s="45"/>
      <c r="E287" s="45"/>
      <c r="F287" s="45"/>
      <c r="G287" s="45"/>
      <c r="H287" s="45"/>
      <c r="I287" s="45"/>
      <c r="J287" s="2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5"/>
      <c r="AR287" s="45"/>
      <c r="AS287" s="45"/>
      <c r="AT287" s="45"/>
      <c r="AU287" s="45"/>
      <c r="AV287" s="45"/>
      <c r="AW287" s="45"/>
      <c r="AX287" s="45"/>
      <c r="AY287" s="45"/>
      <c r="AZ287" s="45"/>
      <c r="BA287" s="45"/>
      <c r="BB287" s="45"/>
      <c r="BC287" s="45"/>
      <c r="BD287" s="45"/>
      <c r="BE287" s="45"/>
      <c r="BF287" s="45"/>
      <c r="BG287" s="45"/>
      <c r="BH287" s="45"/>
      <c r="BI287" s="45"/>
      <c r="BJ287" s="45"/>
      <c r="BK287" s="45"/>
      <c r="BL287" s="45"/>
      <c r="BM287" s="45"/>
      <c r="BN287" s="45"/>
      <c r="BO287" s="45"/>
      <c r="BP287" s="45"/>
      <c r="BQ287" s="45"/>
      <c r="BR287" s="45"/>
      <c r="BS287" s="45"/>
      <c r="BT287" s="45"/>
      <c r="BU287" s="45"/>
      <c r="BV287" s="45"/>
      <c r="BW287" s="2"/>
    </row>
    <row r="288" spans="1:75" x14ac:dyDescent="0.25">
      <c r="A288" s="45"/>
      <c r="B288" s="45"/>
      <c r="C288" s="45"/>
      <c r="D288" s="45"/>
      <c r="E288" s="45"/>
      <c r="F288" s="45"/>
      <c r="G288" s="45"/>
      <c r="H288" s="45"/>
      <c r="I288" s="45"/>
      <c r="J288" s="2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5"/>
      <c r="AR288" s="45"/>
      <c r="AS288" s="45"/>
      <c r="AT288" s="45"/>
      <c r="AU288" s="45"/>
      <c r="AV288" s="45"/>
      <c r="AW288" s="45"/>
      <c r="AX288" s="45"/>
      <c r="AY288" s="45"/>
      <c r="AZ288" s="45"/>
      <c r="BA288" s="45"/>
      <c r="BB288" s="45"/>
      <c r="BC288" s="45"/>
      <c r="BD288" s="45"/>
      <c r="BE288" s="45"/>
      <c r="BF288" s="45"/>
      <c r="BG288" s="45"/>
      <c r="BH288" s="45"/>
      <c r="BI288" s="45"/>
      <c r="BJ288" s="45"/>
      <c r="BK288" s="45"/>
      <c r="BL288" s="45"/>
      <c r="BM288" s="45"/>
      <c r="BN288" s="45"/>
      <c r="BO288" s="45"/>
      <c r="BP288" s="45"/>
      <c r="BQ288" s="45"/>
      <c r="BR288" s="45"/>
      <c r="BS288" s="45"/>
      <c r="BT288" s="45"/>
      <c r="BU288" s="45"/>
      <c r="BV288" s="45"/>
      <c r="BW288" s="2"/>
    </row>
    <row r="289" spans="1:75" x14ac:dyDescent="0.25">
      <c r="A289" s="45"/>
      <c r="B289" s="45"/>
      <c r="C289" s="45"/>
      <c r="D289" s="45"/>
      <c r="E289" s="45"/>
      <c r="F289" s="45"/>
      <c r="G289" s="45"/>
      <c r="H289" s="45"/>
      <c r="I289" s="45"/>
      <c r="J289" s="2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5"/>
      <c r="AR289" s="45"/>
      <c r="AS289" s="45"/>
      <c r="AT289" s="45"/>
      <c r="AU289" s="45"/>
      <c r="AV289" s="45"/>
      <c r="AW289" s="45"/>
      <c r="AX289" s="45"/>
      <c r="AY289" s="45"/>
      <c r="AZ289" s="45"/>
      <c r="BA289" s="45"/>
      <c r="BB289" s="45"/>
      <c r="BC289" s="45"/>
      <c r="BD289" s="45"/>
      <c r="BE289" s="45"/>
      <c r="BF289" s="45"/>
      <c r="BG289" s="45"/>
      <c r="BH289" s="45"/>
      <c r="BI289" s="45"/>
      <c r="BJ289" s="45"/>
      <c r="BK289" s="45"/>
      <c r="BL289" s="45"/>
      <c r="BM289" s="45"/>
      <c r="BN289" s="45"/>
      <c r="BO289" s="45"/>
      <c r="BP289" s="45"/>
      <c r="BQ289" s="45"/>
      <c r="BR289" s="45"/>
      <c r="BS289" s="45"/>
      <c r="BT289" s="45"/>
      <c r="BU289" s="45"/>
      <c r="BV289" s="45"/>
      <c r="BW289" s="2"/>
    </row>
    <row r="290" spans="1:75" x14ac:dyDescent="0.25">
      <c r="A290" s="45"/>
      <c r="B290" s="45"/>
      <c r="C290" s="45"/>
      <c r="D290" s="45"/>
      <c r="E290" s="45"/>
      <c r="F290" s="45"/>
      <c r="G290" s="45"/>
      <c r="H290" s="45"/>
      <c r="I290" s="45"/>
      <c r="J290" s="2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/>
      <c r="AV290" s="45"/>
      <c r="AW290" s="45"/>
      <c r="AX290" s="45"/>
      <c r="AY290" s="45"/>
      <c r="AZ290" s="45"/>
      <c r="BA290" s="45"/>
      <c r="BB290" s="45"/>
      <c r="BC290" s="45"/>
      <c r="BD290" s="45"/>
      <c r="BE290" s="45"/>
      <c r="BF290" s="45"/>
      <c r="BG290" s="45"/>
      <c r="BH290" s="45"/>
      <c r="BI290" s="45"/>
      <c r="BJ290" s="45"/>
      <c r="BK290" s="45"/>
      <c r="BL290" s="45"/>
      <c r="BM290" s="45"/>
      <c r="BN290" s="45"/>
      <c r="BO290" s="45"/>
      <c r="BP290" s="45"/>
      <c r="BQ290" s="45"/>
      <c r="BR290" s="45"/>
      <c r="BS290" s="45"/>
      <c r="BT290" s="45"/>
      <c r="BU290" s="45"/>
      <c r="BV290" s="45"/>
      <c r="BW290" s="2"/>
    </row>
    <row r="291" spans="1:75" x14ac:dyDescent="0.25">
      <c r="A291" s="45"/>
      <c r="B291" s="45"/>
      <c r="C291" s="45"/>
      <c r="D291" s="45"/>
      <c r="E291" s="45"/>
      <c r="F291" s="45"/>
      <c r="G291" s="45"/>
      <c r="H291" s="45"/>
      <c r="I291" s="45"/>
      <c r="J291" s="2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5"/>
      <c r="AR291" s="45"/>
      <c r="AS291" s="45"/>
      <c r="AT291" s="45"/>
      <c r="AU291" s="45"/>
      <c r="AV291" s="45"/>
      <c r="AW291" s="45"/>
      <c r="AX291" s="45"/>
      <c r="AY291" s="45"/>
      <c r="AZ291" s="45"/>
      <c r="BA291" s="45"/>
      <c r="BB291" s="45"/>
      <c r="BC291" s="45"/>
      <c r="BD291" s="45"/>
      <c r="BE291" s="45"/>
      <c r="BF291" s="45"/>
      <c r="BG291" s="45"/>
      <c r="BH291" s="45"/>
      <c r="BI291" s="45"/>
      <c r="BJ291" s="45"/>
      <c r="BK291" s="45"/>
      <c r="BL291" s="45"/>
      <c r="BM291" s="45"/>
      <c r="BN291" s="45"/>
      <c r="BO291" s="45"/>
      <c r="BP291" s="45"/>
      <c r="BQ291" s="45"/>
      <c r="BR291" s="45"/>
      <c r="BS291" s="45"/>
      <c r="BT291" s="45"/>
      <c r="BU291" s="45"/>
      <c r="BV291" s="45"/>
      <c r="BW291" s="2"/>
    </row>
    <row r="292" spans="1:75" x14ac:dyDescent="0.25">
      <c r="A292" s="45"/>
      <c r="B292" s="45"/>
      <c r="C292" s="45"/>
      <c r="D292" s="45"/>
      <c r="E292" s="45"/>
      <c r="F292" s="45"/>
      <c r="G292" s="45"/>
      <c r="H292" s="45"/>
      <c r="I292" s="45"/>
      <c r="J292" s="2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  <c r="AO292" s="45"/>
      <c r="AP292" s="45"/>
      <c r="AQ292" s="45"/>
      <c r="AR292" s="45"/>
      <c r="AS292" s="45"/>
      <c r="AT292" s="45"/>
      <c r="AU292" s="45"/>
      <c r="AV292" s="45"/>
      <c r="AW292" s="45"/>
      <c r="AX292" s="45"/>
      <c r="AY292" s="45"/>
      <c r="AZ292" s="45"/>
      <c r="BA292" s="45"/>
      <c r="BB292" s="45"/>
      <c r="BC292" s="45"/>
      <c r="BD292" s="45"/>
      <c r="BE292" s="45"/>
      <c r="BF292" s="45"/>
      <c r="BG292" s="45"/>
      <c r="BH292" s="45"/>
      <c r="BI292" s="45"/>
      <c r="BJ292" s="45"/>
      <c r="BK292" s="45"/>
      <c r="BL292" s="45"/>
      <c r="BM292" s="45"/>
      <c r="BN292" s="45"/>
      <c r="BO292" s="45"/>
      <c r="BP292" s="45"/>
      <c r="BQ292" s="45"/>
      <c r="BR292" s="45"/>
      <c r="BS292" s="45"/>
      <c r="BT292" s="45"/>
      <c r="BU292" s="45"/>
      <c r="BV292" s="45"/>
      <c r="BW292" s="2"/>
    </row>
    <row r="293" spans="1:75" x14ac:dyDescent="0.25">
      <c r="A293" s="45"/>
      <c r="B293" s="45"/>
      <c r="C293" s="45"/>
      <c r="D293" s="45"/>
      <c r="E293" s="45"/>
      <c r="F293" s="45"/>
      <c r="G293" s="45"/>
      <c r="H293" s="45"/>
      <c r="I293" s="45"/>
      <c r="J293" s="2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5"/>
      <c r="AR293" s="45"/>
      <c r="AS293" s="45"/>
      <c r="AT293" s="45"/>
      <c r="AU293" s="45"/>
      <c r="AV293" s="45"/>
      <c r="AW293" s="45"/>
      <c r="AX293" s="45"/>
      <c r="AY293" s="45"/>
      <c r="AZ293" s="45"/>
      <c r="BA293" s="45"/>
      <c r="BB293" s="45"/>
      <c r="BC293" s="45"/>
      <c r="BD293" s="45"/>
      <c r="BE293" s="45"/>
      <c r="BF293" s="45"/>
      <c r="BG293" s="45"/>
      <c r="BH293" s="45"/>
      <c r="BI293" s="45"/>
      <c r="BJ293" s="45"/>
      <c r="BK293" s="45"/>
      <c r="BL293" s="45"/>
      <c r="BM293" s="45"/>
      <c r="BN293" s="45"/>
      <c r="BO293" s="45"/>
      <c r="BP293" s="45"/>
      <c r="BQ293" s="45"/>
      <c r="BR293" s="45"/>
      <c r="BS293" s="45"/>
      <c r="BT293" s="45"/>
      <c r="BU293" s="45"/>
      <c r="BV293" s="45"/>
      <c r="BW293" s="2"/>
    </row>
    <row r="294" spans="1:75" x14ac:dyDescent="0.25">
      <c r="A294" s="45"/>
      <c r="B294" s="45"/>
      <c r="C294" s="45"/>
      <c r="D294" s="45"/>
      <c r="E294" s="45"/>
      <c r="F294" s="45"/>
      <c r="G294" s="45"/>
      <c r="H294" s="45"/>
      <c r="I294" s="45"/>
      <c r="J294" s="2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5"/>
      <c r="AR294" s="45"/>
      <c r="AS294" s="45"/>
      <c r="AT294" s="45"/>
      <c r="AU294" s="45"/>
      <c r="AV294" s="45"/>
      <c r="AW294" s="45"/>
      <c r="AX294" s="45"/>
      <c r="AY294" s="45"/>
      <c r="AZ294" s="45"/>
      <c r="BA294" s="45"/>
      <c r="BB294" s="45"/>
      <c r="BC294" s="45"/>
      <c r="BD294" s="45"/>
      <c r="BE294" s="45"/>
      <c r="BF294" s="45"/>
      <c r="BG294" s="45"/>
      <c r="BH294" s="45"/>
      <c r="BI294" s="45"/>
      <c r="BJ294" s="45"/>
      <c r="BK294" s="45"/>
      <c r="BL294" s="45"/>
      <c r="BM294" s="45"/>
      <c r="BN294" s="45"/>
      <c r="BO294" s="45"/>
      <c r="BP294" s="45"/>
      <c r="BQ294" s="45"/>
      <c r="BR294" s="45"/>
      <c r="BS294" s="45"/>
      <c r="BT294" s="45"/>
      <c r="BU294" s="45"/>
      <c r="BV294" s="45"/>
      <c r="BW294" s="2"/>
    </row>
    <row r="295" spans="1:75" x14ac:dyDescent="0.25">
      <c r="A295" s="45"/>
      <c r="B295" s="45"/>
      <c r="C295" s="45"/>
      <c r="D295" s="45"/>
      <c r="E295" s="45"/>
      <c r="F295" s="45"/>
      <c r="G295" s="45"/>
      <c r="H295" s="45"/>
      <c r="I295" s="45"/>
      <c r="J295" s="2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5"/>
      <c r="AR295" s="45"/>
      <c r="AS295" s="45"/>
      <c r="AT295" s="45"/>
      <c r="AU295" s="45"/>
      <c r="AV295" s="45"/>
      <c r="AW295" s="45"/>
      <c r="AX295" s="45"/>
      <c r="AY295" s="45"/>
      <c r="AZ295" s="45"/>
      <c r="BA295" s="45"/>
      <c r="BB295" s="45"/>
      <c r="BC295" s="45"/>
      <c r="BD295" s="45"/>
      <c r="BE295" s="45"/>
      <c r="BF295" s="45"/>
      <c r="BG295" s="45"/>
      <c r="BH295" s="45"/>
      <c r="BI295" s="45"/>
      <c r="BJ295" s="45"/>
      <c r="BK295" s="45"/>
      <c r="BL295" s="45"/>
      <c r="BM295" s="45"/>
      <c r="BN295" s="45"/>
      <c r="BO295" s="45"/>
      <c r="BP295" s="45"/>
      <c r="BQ295" s="45"/>
      <c r="BR295" s="45"/>
      <c r="BS295" s="45"/>
      <c r="BT295" s="45"/>
      <c r="BU295" s="45"/>
      <c r="BV295" s="45"/>
      <c r="BW295" s="2"/>
    </row>
    <row r="296" spans="1:75" x14ac:dyDescent="0.25">
      <c r="A296" s="45"/>
      <c r="B296" s="45"/>
      <c r="C296" s="45"/>
      <c r="D296" s="45"/>
      <c r="E296" s="45"/>
      <c r="F296" s="45"/>
      <c r="G296" s="45"/>
      <c r="H296" s="45"/>
      <c r="I296" s="45"/>
      <c r="J296" s="2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2"/>
    </row>
    <row r="297" spans="1:75" x14ac:dyDescent="0.25">
      <c r="A297" s="45"/>
      <c r="B297" s="45"/>
      <c r="C297" s="45"/>
      <c r="D297" s="45"/>
      <c r="E297" s="45"/>
      <c r="F297" s="45"/>
      <c r="G297" s="45"/>
      <c r="H297" s="45"/>
      <c r="I297" s="45"/>
      <c r="J297" s="2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5"/>
      <c r="AR297" s="45"/>
      <c r="AS297" s="45"/>
      <c r="AT297" s="45"/>
      <c r="AU297" s="45"/>
      <c r="AV297" s="45"/>
      <c r="AW297" s="45"/>
      <c r="AX297" s="45"/>
      <c r="AY297" s="45"/>
      <c r="AZ297" s="45"/>
      <c r="BA297" s="45"/>
      <c r="BB297" s="45"/>
      <c r="BC297" s="45"/>
      <c r="BD297" s="45"/>
      <c r="BE297" s="45"/>
      <c r="BF297" s="45"/>
      <c r="BG297" s="45"/>
      <c r="BH297" s="45"/>
      <c r="BI297" s="45"/>
      <c r="BJ297" s="45"/>
      <c r="BK297" s="45"/>
      <c r="BL297" s="45"/>
      <c r="BM297" s="45"/>
      <c r="BN297" s="45"/>
      <c r="BO297" s="45"/>
      <c r="BP297" s="45"/>
      <c r="BQ297" s="45"/>
      <c r="BR297" s="45"/>
      <c r="BS297" s="45"/>
      <c r="BT297" s="45"/>
      <c r="BU297" s="45"/>
      <c r="BV297" s="45"/>
      <c r="BW297" s="2"/>
    </row>
    <row r="298" spans="1:75" x14ac:dyDescent="0.25">
      <c r="A298" s="45"/>
      <c r="B298" s="45"/>
      <c r="C298" s="45"/>
      <c r="D298" s="45"/>
      <c r="E298" s="45"/>
      <c r="F298" s="45"/>
      <c r="G298" s="45"/>
      <c r="H298" s="45"/>
      <c r="I298" s="45"/>
      <c r="J298" s="2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5"/>
      <c r="AR298" s="45"/>
      <c r="AS298" s="45"/>
      <c r="AT298" s="45"/>
      <c r="AU298" s="45"/>
      <c r="AV298" s="45"/>
      <c r="AW298" s="45"/>
      <c r="AX298" s="45"/>
      <c r="AY298" s="45"/>
      <c r="AZ298" s="45"/>
      <c r="BA298" s="45"/>
      <c r="BB298" s="45"/>
      <c r="BC298" s="45"/>
      <c r="BD298" s="45"/>
      <c r="BE298" s="45"/>
      <c r="BF298" s="45"/>
      <c r="BG298" s="45"/>
      <c r="BH298" s="45"/>
      <c r="BI298" s="45"/>
      <c r="BJ298" s="45"/>
      <c r="BK298" s="45"/>
      <c r="BL298" s="45"/>
      <c r="BM298" s="45"/>
      <c r="BN298" s="45"/>
      <c r="BO298" s="45"/>
      <c r="BP298" s="45"/>
      <c r="BQ298" s="45"/>
      <c r="BR298" s="45"/>
      <c r="BS298" s="45"/>
      <c r="BT298" s="45"/>
      <c r="BU298" s="45"/>
      <c r="BV298" s="45"/>
      <c r="BW298" s="2"/>
    </row>
    <row r="299" spans="1:75" x14ac:dyDescent="0.25">
      <c r="A299" s="45"/>
      <c r="B299" s="45"/>
      <c r="C299" s="45"/>
      <c r="D299" s="45"/>
      <c r="E299" s="45"/>
      <c r="F299" s="45"/>
      <c r="G299" s="45"/>
      <c r="H299" s="45"/>
      <c r="I299" s="45"/>
      <c r="J299" s="2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  <c r="AO299" s="45"/>
      <c r="AP299" s="45"/>
      <c r="AQ299" s="45"/>
      <c r="AR299" s="45"/>
      <c r="AS299" s="45"/>
      <c r="AT299" s="45"/>
      <c r="AU299" s="45"/>
      <c r="AV299" s="45"/>
      <c r="AW299" s="45"/>
      <c r="AX299" s="45"/>
      <c r="AY299" s="45"/>
      <c r="AZ299" s="45"/>
      <c r="BA299" s="45"/>
      <c r="BB299" s="45"/>
      <c r="BC299" s="45"/>
      <c r="BD299" s="45"/>
      <c r="BE299" s="45"/>
      <c r="BF299" s="45"/>
      <c r="BG299" s="45"/>
      <c r="BH299" s="45"/>
      <c r="BI299" s="45"/>
      <c r="BJ299" s="45"/>
      <c r="BK299" s="45"/>
      <c r="BL299" s="45"/>
      <c r="BM299" s="45"/>
      <c r="BN299" s="45"/>
      <c r="BO299" s="45"/>
      <c r="BP299" s="45"/>
      <c r="BQ299" s="45"/>
      <c r="BR299" s="45"/>
      <c r="BS299" s="45"/>
      <c r="BT299" s="45"/>
      <c r="BU299" s="45"/>
      <c r="BV299" s="45"/>
      <c r="BW299" s="2"/>
    </row>
    <row r="300" spans="1:75" x14ac:dyDescent="0.25">
      <c r="A300" s="45"/>
      <c r="B300" s="45"/>
      <c r="C300" s="45"/>
      <c r="D300" s="45"/>
      <c r="E300" s="45"/>
      <c r="F300" s="45"/>
      <c r="G300" s="45"/>
      <c r="H300" s="45"/>
      <c r="I300" s="45"/>
      <c r="J300" s="2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2"/>
    </row>
    <row r="301" spans="1:75" x14ac:dyDescent="0.25">
      <c r="A301" s="45"/>
      <c r="B301" s="45"/>
      <c r="C301" s="45"/>
      <c r="D301" s="45"/>
      <c r="E301" s="45"/>
      <c r="F301" s="45"/>
      <c r="G301" s="45"/>
      <c r="H301" s="45"/>
      <c r="I301" s="45"/>
      <c r="J301" s="2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5"/>
      <c r="AR301" s="45"/>
      <c r="AS301" s="45"/>
      <c r="AT301" s="45"/>
      <c r="AU301" s="45"/>
      <c r="AV301" s="45"/>
      <c r="AW301" s="45"/>
      <c r="AX301" s="45"/>
      <c r="AY301" s="45"/>
      <c r="AZ301" s="45"/>
      <c r="BA301" s="45"/>
      <c r="BB301" s="45"/>
      <c r="BC301" s="45"/>
      <c r="BD301" s="45"/>
      <c r="BE301" s="45"/>
      <c r="BF301" s="45"/>
      <c r="BG301" s="45"/>
      <c r="BH301" s="45"/>
      <c r="BI301" s="45"/>
      <c r="BJ301" s="45"/>
      <c r="BK301" s="45"/>
      <c r="BL301" s="45"/>
      <c r="BM301" s="45"/>
      <c r="BN301" s="45"/>
      <c r="BO301" s="45"/>
      <c r="BP301" s="45"/>
      <c r="BQ301" s="45"/>
      <c r="BR301" s="45"/>
      <c r="BS301" s="45"/>
      <c r="BT301" s="45"/>
      <c r="BU301" s="45"/>
      <c r="BV301" s="45"/>
      <c r="BW301" s="2"/>
    </row>
    <row r="302" spans="1:75" x14ac:dyDescent="0.25">
      <c r="A302" s="45"/>
      <c r="B302" s="45"/>
      <c r="C302" s="45"/>
      <c r="D302" s="45"/>
      <c r="E302" s="45"/>
      <c r="F302" s="45"/>
      <c r="G302" s="45"/>
      <c r="H302" s="45"/>
      <c r="I302" s="45"/>
      <c r="J302" s="2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  <c r="AO302" s="45"/>
      <c r="AP302" s="45"/>
      <c r="AQ302" s="45"/>
      <c r="AR302" s="45"/>
      <c r="AS302" s="45"/>
      <c r="AT302" s="45"/>
      <c r="AU302" s="45"/>
      <c r="AV302" s="45"/>
      <c r="AW302" s="45"/>
      <c r="AX302" s="45"/>
      <c r="AY302" s="45"/>
      <c r="AZ302" s="45"/>
      <c r="BA302" s="45"/>
      <c r="BB302" s="45"/>
      <c r="BC302" s="45"/>
      <c r="BD302" s="45"/>
      <c r="BE302" s="45"/>
      <c r="BF302" s="45"/>
      <c r="BG302" s="45"/>
      <c r="BH302" s="45"/>
      <c r="BI302" s="45"/>
      <c r="BJ302" s="45"/>
      <c r="BK302" s="45"/>
      <c r="BL302" s="45"/>
      <c r="BM302" s="45"/>
      <c r="BN302" s="45"/>
      <c r="BO302" s="45"/>
      <c r="BP302" s="45"/>
      <c r="BQ302" s="45"/>
      <c r="BR302" s="45"/>
      <c r="BS302" s="45"/>
      <c r="BT302" s="45"/>
      <c r="BU302" s="45"/>
      <c r="BV302" s="45"/>
      <c r="BW302" s="2"/>
    </row>
    <row r="303" spans="1:75" x14ac:dyDescent="0.25">
      <c r="A303" s="45"/>
      <c r="B303" s="45"/>
      <c r="C303" s="45"/>
      <c r="D303" s="45"/>
      <c r="E303" s="45"/>
      <c r="F303" s="45"/>
      <c r="G303" s="45"/>
      <c r="H303" s="45"/>
      <c r="I303" s="45"/>
      <c r="J303" s="2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5"/>
      <c r="AQ303" s="45"/>
      <c r="AR303" s="45"/>
      <c r="AS303" s="45"/>
      <c r="AT303" s="45"/>
      <c r="AU303" s="45"/>
      <c r="AV303" s="45"/>
      <c r="AW303" s="45"/>
      <c r="AX303" s="45"/>
      <c r="AY303" s="45"/>
      <c r="AZ303" s="45"/>
      <c r="BA303" s="45"/>
      <c r="BB303" s="45"/>
      <c r="BC303" s="45"/>
      <c r="BD303" s="45"/>
      <c r="BE303" s="45"/>
      <c r="BF303" s="45"/>
      <c r="BG303" s="45"/>
      <c r="BH303" s="45"/>
      <c r="BI303" s="45"/>
      <c r="BJ303" s="45"/>
      <c r="BK303" s="45"/>
      <c r="BL303" s="45"/>
      <c r="BM303" s="45"/>
      <c r="BN303" s="45"/>
      <c r="BO303" s="45"/>
      <c r="BP303" s="45"/>
      <c r="BQ303" s="45"/>
      <c r="BR303" s="45"/>
      <c r="BS303" s="45"/>
      <c r="BT303" s="45"/>
      <c r="BU303" s="45"/>
      <c r="BV303" s="45"/>
      <c r="BW303" s="2"/>
    </row>
    <row r="304" spans="1:75" x14ac:dyDescent="0.25">
      <c r="A304" s="45"/>
      <c r="B304" s="45"/>
      <c r="C304" s="45"/>
      <c r="D304" s="45"/>
      <c r="E304" s="45"/>
      <c r="F304" s="45"/>
      <c r="G304" s="45"/>
      <c r="H304" s="45"/>
      <c r="I304" s="45"/>
      <c r="J304" s="2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2"/>
    </row>
    <row r="305" spans="1:75" x14ac:dyDescent="0.25">
      <c r="A305" s="45"/>
      <c r="B305" s="45"/>
      <c r="C305" s="45"/>
      <c r="D305" s="45"/>
      <c r="E305" s="45"/>
      <c r="F305" s="45"/>
      <c r="G305" s="45"/>
      <c r="H305" s="45"/>
      <c r="I305" s="45"/>
      <c r="J305" s="2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5"/>
      <c r="AR305" s="45"/>
      <c r="AS305" s="45"/>
      <c r="AT305" s="45"/>
      <c r="AU305" s="45"/>
      <c r="AV305" s="45"/>
      <c r="AW305" s="45"/>
      <c r="AX305" s="45"/>
      <c r="AY305" s="45"/>
      <c r="AZ305" s="45"/>
      <c r="BA305" s="45"/>
      <c r="BB305" s="45"/>
      <c r="BC305" s="45"/>
      <c r="BD305" s="45"/>
      <c r="BE305" s="45"/>
      <c r="BF305" s="45"/>
      <c r="BG305" s="45"/>
      <c r="BH305" s="45"/>
      <c r="BI305" s="45"/>
      <c r="BJ305" s="45"/>
      <c r="BK305" s="45"/>
      <c r="BL305" s="45"/>
      <c r="BM305" s="45"/>
      <c r="BN305" s="45"/>
      <c r="BO305" s="45"/>
      <c r="BP305" s="45"/>
      <c r="BQ305" s="45"/>
      <c r="BR305" s="45"/>
      <c r="BS305" s="45"/>
      <c r="BT305" s="45"/>
      <c r="BU305" s="45"/>
      <c r="BV305" s="45"/>
      <c r="BW305" s="2"/>
    </row>
    <row r="306" spans="1:75" x14ac:dyDescent="0.25">
      <c r="A306" s="45"/>
      <c r="B306" s="45"/>
      <c r="C306" s="45"/>
      <c r="D306" s="45"/>
      <c r="E306" s="45"/>
      <c r="F306" s="45"/>
      <c r="G306" s="45"/>
      <c r="H306" s="45"/>
      <c r="I306" s="45"/>
      <c r="J306" s="2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5"/>
      <c r="AR306" s="45"/>
      <c r="AS306" s="45"/>
      <c r="AT306" s="45"/>
      <c r="AU306" s="45"/>
      <c r="AV306" s="45"/>
      <c r="AW306" s="45"/>
      <c r="AX306" s="45"/>
      <c r="AY306" s="45"/>
      <c r="AZ306" s="45"/>
      <c r="BA306" s="45"/>
      <c r="BB306" s="45"/>
      <c r="BC306" s="45"/>
      <c r="BD306" s="45"/>
      <c r="BE306" s="45"/>
      <c r="BF306" s="45"/>
      <c r="BG306" s="45"/>
      <c r="BH306" s="45"/>
      <c r="BI306" s="45"/>
      <c r="BJ306" s="45"/>
      <c r="BK306" s="45"/>
      <c r="BL306" s="45"/>
      <c r="BM306" s="45"/>
      <c r="BN306" s="45"/>
      <c r="BO306" s="45"/>
      <c r="BP306" s="45"/>
      <c r="BQ306" s="45"/>
      <c r="BR306" s="45"/>
      <c r="BS306" s="45"/>
      <c r="BT306" s="45"/>
      <c r="BU306" s="45"/>
      <c r="BV306" s="45"/>
      <c r="BW306" s="2"/>
    </row>
    <row r="307" spans="1:75" x14ac:dyDescent="0.25">
      <c r="A307" s="45"/>
      <c r="B307" s="45"/>
      <c r="C307" s="45"/>
      <c r="D307" s="45"/>
      <c r="E307" s="45"/>
      <c r="F307" s="45"/>
      <c r="G307" s="45"/>
      <c r="H307" s="45"/>
      <c r="I307" s="45"/>
      <c r="J307" s="2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5"/>
      <c r="AR307" s="45"/>
      <c r="AS307" s="45"/>
      <c r="AT307" s="45"/>
      <c r="AU307" s="45"/>
      <c r="AV307" s="45"/>
      <c r="AW307" s="45"/>
      <c r="AX307" s="45"/>
      <c r="AY307" s="45"/>
      <c r="AZ307" s="45"/>
      <c r="BA307" s="45"/>
      <c r="BB307" s="45"/>
      <c r="BC307" s="45"/>
      <c r="BD307" s="45"/>
      <c r="BE307" s="45"/>
      <c r="BF307" s="45"/>
      <c r="BG307" s="45"/>
      <c r="BH307" s="45"/>
      <c r="BI307" s="45"/>
      <c r="BJ307" s="45"/>
      <c r="BK307" s="45"/>
      <c r="BL307" s="45"/>
      <c r="BM307" s="45"/>
      <c r="BN307" s="45"/>
      <c r="BO307" s="45"/>
      <c r="BP307" s="45"/>
      <c r="BQ307" s="45"/>
      <c r="BR307" s="45"/>
      <c r="BS307" s="45"/>
      <c r="BT307" s="45"/>
      <c r="BU307" s="45"/>
      <c r="BV307" s="45"/>
      <c r="BW307" s="2"/>
    </row>
    <row r="308" spans="1:75" x14ac:dyDescent="0.25">
      <c r="A308" s="45"/>
      <c r="B308" s="45"/>
      <c r="C308" s="45"/>
      <c r="D308" s="45"/>
      <c r="E308" s="45"/>
      <c r="F308" s="45"/>
      <c r="G308" s="45"/>
      <c r="H308" s="45"/>
      <c r="I308" s="45"/>
      <c r="J308" s="2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2"/>
    </row>
    <row r="309" spans="1:75" x14ac:dyDescent="0.25">
      <c r="A309" s="45"/>
      <c r="B309" s="45"/>
      <c r="C309" s="45"/>
      <c r="D309" s="45"/>
      <c r="E309" s="45"/>
      <c r="F309" s="45"/>
      <c r="G309" s="45"/>
      <c r="H309" s="45"/>
      <c r="I309" s="45"/>
      <c r="J309" s="2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5"/>
      <c r="AR309" s="45"/>
      <c r="AS309" s="45"/>
      <c r="AT309" s="45"/>
      <c r="AU309" s="45"/>
      <c r="AV309" s="45"/>
      <c r="AW309" s="45"/>
      <c r="AX309" s="45"/>
      <c r="AY309" s="45"/>
      <c r="AZ309" s="45"/>
      <c r="BA309" s="45"/>
      <c r="BB309" s="45"/>
      <c r="BC309" s="45"/>
      <c r="BD309" s="45"/>
      <c r="BE309" s="45"/>
      <c r="BF309" s="45"/>
      <c r="BG309" s="45"/>
      <c r="BH309" s="45"/>
      <c r="BI309" s="45"/>
      <c r="BJ309" s="45"/>
      <c r="BK309" s="45"/>
      <c r="BL309" s="45"/>
      <c r="BM309" s="45"/>
      <c r="BN309" s="45"/>
      <c r="BO309" s="45"/>
      <c r="BP309" s="45"/>
      <c r="BQ309" s="45"/>
      <c r="BR309" s="45"/>
      <c r="BS309" s="45"/>
      <c r="BT309" s="45"/>
      <c r="BU309" s="45"/>
      <c r="BV309" s="45"/>
      <c r="BW309" s="2"/>
    </row>
    <row r="310" spans="1:75" x14ac:dyDescent="0.25">
      <c r="A310" s="45"/>
      <c r="B310" s="45"/>
      <c r="C310" s="45"/>
      <c r="D310" s="45"/>
      <c r="E310" s="45"/>
      <c r="F310" s="45"/>
      <c r="G310" s="45"/>
      <c r="H310" s="45"/>
      <c r="I310" s="45"/>
      <c r="J310" s="2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5"/>
      <c r="AR310" s="45"/>
      <c r="AS310" s="45"/>
      <c r="AT310" s="45"/>
      <c r="AU310" s="45"/>
      <c r="AV310" s="45"/>
      <c r="AW310" s="45"/>
      <c r="AX310" s="45"/>
      <c r="AY310" s="45"/>
      <c r="AZ310" s="45"/>
      <c r="BA310" s="45"/>
      <c r="BB310" s="45"/>
      <c r="BC310" s="45"/>
      <c r="BD310" s="45"/>
      <c r="BE310" s="45"/>
      <c r="BF310" s="45"/>
      <c r="BG310" s="45"/>
      <c r="BH310" s="45"/>
      <c r="BI310" s="45"/>
      <c r="BJ310" s="45"/>
      <c r="BK310" s="45"/>
      <c r="BL310" s="45"/>
      <c r="BM310" s="45"/>
      <c r="BN310" s="45"/>
      <c r="BO310" s="45"/>
      <c r="BP310" s="45"/>
      <c r="BQ310" s="45"/>
      <c r="BR310" s="45"/>
      <c r="BS310" s="45"/>
      <c r="BT310" s="45"/>
      <c r="BU310" s="45"/>
      <c r="BV310" s="45"/>
      <c r="BW310" s="2"/>
    </row>
    <row r="311" spans="1:75" x14ac:dyDescent="0.25">
      <c r="A311" s="45"/>
      <c r="B311" s="45"/>
      <c r="C311" s="45"/>
      <c r="D311" s="45"/>
      <c r="E311" s="45"/>
      <c r="F311" s="45"/>
      <c r="G311" s="45"/>
      <c r="H311" s="45"/>
      <c r="I311" s="45"/>
      <c r="J311" s="2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  <c r="AU311" s="45"/>
      <c r="AV311" s="45"/>
      <c r="AW311" s="45"/>
      <c r="AX311" s="45"/>
      <c r="AY311" s="45"/>
      <c r="AZ311" s="45"/>
      <c r="BA311" s="45"/>
      <c r="BB311" s="45"/>
      <c r="BC311" s="45"/>
      <c r="BD311" s="45"/>
      <c r="BE311" s="45"/>
      <c r="BF311" s="45"/>
      <c r="BG311" s="45"/>
      <c r="BH311" s="45"/>
      <c r="BI311" s="45"/>
      <c r="BJ311" s="45"/>
      <c r="BK311" s="45"/>
      <c r="BL311" s="45"/>
      <c r="BM311" s="45"/>
      <c r="BN311" s="45"/>
      <c r="BO311" s="45"/>
      <c r="BP311" s="45"/>
      <c r="BQ311" s="45"/>
      <c r="BR311" s="45"/>
      <c r="BS311" s="45"/>
      <c r="BT311" s="45"/>
      <c r="BU311" s="45"/>
      <c r="BV311" s="45"/>
      <c r="BW311" s="2"/>
    </row>
    <row r="312" spans="1:75" x14ac:dyDescent="0.25">
      <c r="A312" s="45"/>
      <c r="B312" s="45"/>
      <c r="C312" s="45"/>
      <c r="D312" s="45"/>
      <c r="E312" s="45"/>
      <c r="F312" s="45"/>
      <c r="G312" s="45"/>
      <c r="H312" s="45"/>
      <c r="I312" s="45"/>
      <c r="J312" s="2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2"/>
    </row>
    <row r="313" spans="1:75" x14ac:dyDescent="0.25">
      <c r="A313" s="45"/>
      <c r="B313" s="45"/>
      <c r="C313" s="45"/>
      <c r="D313" s="45"/>
      <c r="E313" s="45"/>
      <c r="F313" s="45"/>
      <c r="G313" s="45"/>
      <c r="H313" s="45"/>
      <c r="I313" s="45"/>
      <c r="J313" s="2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  <c r="AO313" s="45"/>
      <c r="AP313" s="45"/>
      <c r="AQ313" s="45"/>
      <c r="AR313" s="45"/>
      <c r="AS313" s="45"/>
      <c r="AT313" s="45"/>
      <c r="AU313" s="45"/>
      <c r="AV313" s="45"/>
      <c r="AW313" s="45"/>
      <c r="AX313" s="45"/>
      <c r="AY313" s="45"/>
      <c r="AZ313" s="45"/>
      <c r="BA313" s="45"/>
      <c r="BB313" s="45"/>
      <c r="BC313" s="45"/>
      <c r="BD313" s="45"/>
      <c r="BE313" s="45"/>
      <c r="BF313" s="45"/>
      <c r="BG313" s="45"/>
      <c r="BH313" s="45"/>
      <c r="BI313" s="45"/>
      <c r="BJ313" s="45"/>
      <c r="BK313" s="45"/>
      <c r="BL313" s="45"/>
      <c r="BM313" s="45"/>
      <c r="BN313" s="45"/>
      <c r="BO313" s="45"/>
      <c r="BP313" s="45"/>
      <c r="BQ313" s="45"/>
      <c r="BR313" s="45"/>
      <c r="BS313" s="45"/>
      <c r="BT313" s="45"/>
      <c r="BU313" s="45"/>
      <c r="BV313" s="45"/>
      <c r="BW313" s="2"/>
    </row>
    <row r="314" spans="1:75" x14ac:dyDescent="0.25">
      <c r="A314" s="45"/>
      <c r="B314" s="45"/>
      <c r="C314" s="45"/>
      <c r="D314" s="45"/>
      <c r="E314" s="45"/>
      <c r="F314" s="45"/>
      <c r="G314" s="45"/>
      <c r="H314" s="45"/>
      <c r="I314" s="45"/>
      <c r="J314" s="2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5"/>
      <c r="AR314" s="45"/>
      <c r="AS314" s="45"/>
      <c r="AT314" s="45"/>
      <c r="AU314" s="45"/>
      <c r="AV314" s="45"/>
      <c r="AW314" s="45"/>
      <c r="AX314" s="45"/>
      <c r="AY314" s="45"/>
      <c r="AZ314" s="45"/>
      <c r="BA314" s="45"/>
      <c r="BB314" s="45"/>
      <c r="BC314" s="45"/>
      <c r="BD314" s="45"/>
      <c r="BE314" s="45"/>
      <c r="BF314" s="45"/>
      <c r="BG314" s="45"/>
      <c r="BH314" s="45"/>
      <c r="BI314" s="45"/>
      <c r="BJ314" s="45"/>
      <c r="BK314" s="45"/>
      <c r="BL314" s="45"/>
      <c r="BM314" s="45"/>
      <c r="BN314" s="45"/>
      <c r="BO314" s="45"/>
      <c r="BP314" s="45"/>
      <c r="BQ314" s="45"/>
      <c r="BR314" s="45"/>
      <c r="BS314" s="45"/>
      <c r="BT314" s="45"/>
      <c r="BU314" s="45"/>
      <c r="BV314" s="45"/>
      <c r="BW314" s="2"/>
    </row>
    <row r="315" spans="1:75" x14ac:dyDescent="0.25">
      <c r="A315" s="45"/>
      <c r="B315" s="45"/>
      <c r="C315" s="45"/>
      <c r="D315" s="45"/>
      <c r="E315" s="45"/>
      <c r="F315" s="45"/>
      <c r="G315" s="45"/>
      <c r="H315" s="45"/>
      <c r="I315" s="45"/>
      <c r="J315" s="2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5"/>
      <c r="AR315" s="45"/>
      <c r="AS315" s="45"/>
      <c r="AT315" s="45"/>
      <c r="AU315" s="45"/>
      <c r="AV315" s="45"/>
      <c r="AW315" s="45"/>
      <c r="AX315" s="45"/>
      <c r="AY315" s="45"/>
      <c r="AZ315" s="45"/>
      <c r="BA315" s="45"/>
      <c r="BB315" s="45"/>
      <c r="BC315" s="45"/>
      <c r="BD315" s="45"/>
      <c r="BE315" s="45"/>
      <c r="BF315" s="45"/>
      <c r="BG315" s="45"/>
      <c r="BH315" s="45"/>
      <c r="BI315" s="45"/>
      <c r="BJ315" s="45"/>
      <c r="BK315" s="45"/>
      <c r="BL315" s="45"/>
      <c r="BM315" s="45"/>
      <c r="BN315" s="45"/>
      <c r="BO315" s="45"/>
      <c r="BP315" s="45"/>
      <c r="BQ315" s="45"/>
      <c r="BR315" s="45"/>
      <c r="BS315" s="45"/>
      <c r="BT315" s="45"/>
      <c r="BU315" s="45"/>
      <c r="BV315" s="45"/>
      <c r="BW315" s="2"/>
    </row>
    <row r="316" spans="1:75" x14ac:dyDescent="0.25">
      <c r="A316" s="45"/>
      <c r="B316" s="45"/>
      <c r="C316" s="45"/>
      <c r="D316" s="45"/>
      <c r="E316" s="45"/>
      <c r="F316" s="45"/>
      <c r="G316" s="45"/>
      <c r="H316" s="45"/>
      <c r="I316" s="45"/>
      <c r="J316" s="2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2"/>
    </row>
    <row r="317" spans="1:75" x14ac:dyDescent="0.25">
      <c r="A317" s="45"/>
      <c r="B317" s="45"/>
      <c r="C317" s="45"/>
      <c r="D317" s="45"/>
      <c r="E317" s="45"/>
      <c r="F317" s="45"/>
      <c r="G317" s="45"/>
      <c r="H317" s="45"/>
      <c r="I317" s="45"/>
      <c r="J317" s="2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  <c r="AM317" s="45"/>
      <c r="AN317" s="45"/>
      <c r="AO317" s="45"/>
      <c r="AP317" s="45"/>
      <c r="AQ317" s="45"/>
      <c r="AR317" s="45"/>
      <c r="AS317" s="45"/>
      <c r="AT317" s="45"/>
      <c r="AU317" s="45"/>
      <c r="AV317" s="45"/>
      <c r="AW317" s="45"/>
      <c r="AX317" s="45"/>
      <c r="AY317" s="45"/>
      <c r="AZ317" s="45"/>
      <c r="BA317" s="45"/>
      <c r="BB317" s="45"/>
      <c r="BC317" s="45"/>
      <c r="BD317" s="45"/>
      <c r="BE317" s="45"/>
      <c r="BF317" s="45"/>
      <c r="BG317" s="45"/>
      <c r="BH317" s="45"/>
      <c r="BI317" s="45"/>
      <c r="BJ317" s="45"/>
      <c r="BK317" s="45"/>
      <c r="BL317" s="45"/>
      <c r="BM317" s="45"/>
      <c r="BN317" s="45"/>
      <c r="BO317" s="45"/>
      <c r="BP317" s="45"/>
      <c r="BQ317" s="45"/>
      <c r="BR317" s="45"/>
      <c r="BS317" s="45"/>
      <c r="BT317" s="45"/>
      <c r="BU317" s="45"/>
      <c r="BV317" s="45"/>
      <c r="BW317" s="2"/>
    </row>
    <row r="318" spans="1:75" x14ac:dyDescent="0.25">
      <c r="A318" s="45"/>
      <c r="B318" s="45"/>
      <c r="C318" s="45"/>
      <c r="D318" s="45"/>
      <c r="E318" s="45"/>
      <c r="F318" s="45"/>
      <c r="G318" s="45"/>
      <c r="H318" s="45"/>
      <c r="I318" s="45"/>
      <c r="J318" s="2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5"/>
      <c r="AR318" s="45"/>
      <c r="AS318" s="45"/>
      <c r="AT318" s="45"/>
      <c r="AU318" s="45"/>
      <c r="AV318" s="45"/>
      <c r="AW318" s="45"/>
      <c r="AX318" s="45"/>
      <c r="AY318" s="45"/>
      <c r="AZ318" s="45"/>
      <c r="BA318" s="45"/>
      <c r="BB318" s="45"/>
      <c r="BC318" s="45"/>
      <c r="BD318" s="45"/>
      <c r="BE318" s="45"/>
      <c r="BF318" s="45"/>
      <c r="BG318" s="45"/>
      <c r="BH318" s="45"/>
      <c r="BI318" s="45"/>
      <c r="BJ318" s="45"/>
      <c r="BK318" s="45"/>
      <c r="BL318" s="45"/>
      <c r="BM318" s="45"/>
      <c r="BN318" s="45"/>
      <c r="BO318" s="45"/>
      <c r="BP318" s="45"/>
      <c r="BQ318" s="45"/>
      <c r="BR318" s="45"/>
      <c r="BS318" s="45"/>
      <c r="BT318" s="45"/>
      <c r="BU318" s="45"/>
      <c r="BV318" s="45"/>
      <c r="BW318" s="2"/>
    </row>
    <row r="319" spans="1:75" x14ac:dyDescent="0.25">
      <c r="A319" s="45"/>
      <c r="B319" s="45"/>
      <c r="C319" s="45"/>
      <c r="D319" s="45"/>
      <c r="E319" s="45"/>
      <c r="F319" s="45"/>
      <c r="G319" s="45"/>
      <c r="H319" s="45"/>
      <c r="I319" s="45"/>
      <c r="J319" s="2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  <c r="AO319" s="45"/>
      <c r="AP319" s="45"/>
      <c r="AQ319" s="45"/>
      <c r="AR319" s="45"/>
      <c r="AS319" s="45"/>
      <c r="AT319" s="45"/>
      <c r="AU319" s="45"/>
      <c r="AV319" s="45"/>
      <c r="AW319" s="45"/>
      <c r="AX319" s="45"/>
      <c r="AY319" s="45"/>
      <c r="AZ319" s="45"/>
      <c r="BA319" s="45"/>
      <c r="BB319" s="45"/>
      <c r="BC319" s="45"/>
      <c r="BD319" s="45"/>
      <c r="BE319" s="45"/>
      <c r="BF319" s="45"/>
      <c r="BG319" s="45"/>
      <c r="BH319" s="45"/>
      <c r="BI319" s="45"/>
      <c r="BJ319" s="45"/>
      <c r="BK319" s="45"/>
      <c r="BL319" s="45"/>
      <c r="BM319" s="45"/>
      <c r="BN319" s="45"/>
      <c r="BO319" s="45"/>
      <c r="BP319" s="45"/>
      <c r="BQ319" s="45"/>
      <c r="BR319" s="45"/>
      <c r="BS319" s="45"/>
      <c r="BT319" s="45"/>
      <c r="BU319" s="45"/>
      <c r="BV319" s="45"/>
      <c r="BW319" s="2"/>
    </row>
    <row r="320" spans="1:75" x14ac:dyDescent="0.25">
      <c r="A320" s="45"/>
      <c r="B320" s="45"/>
      <c r="C320" s="45"/>
      <c r="D320" s="45"/>
      <c r="E320" s="45"/>
      <c r="F320" s="45"/>
      <c r="G320" s="45"/>
      <c r="H320" s="45"/>
      <c r="I320" s="45"/>
      <c r="J320" s="2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5"/>
      <c r="AR320" s="45"/>
      <c r="AS320" s="45"/>
      <c r="AT320" s="45"/>
      <c r="AU320" s="45"/>
      <c r="AV320" s="45"/>
      <c r="AW320" s="45"/>
      <c r="AX320" s="45"/>
      <c r="AY320" s="45"/>
      <c r="AZ320" s="45"/>
      <c r="BA320" s="45"/>
      <c r="BB320" s="45"/>
      <c r="BC320" s="45"/>
      <c r="BD320" s="45"/>
      <c r="BE320" s="45"/>
      <c r="BF320" s="45"/>
      <c r="BG320" s="45"/>
      <c r="BH320" s="45"/>
      <c r="BI320" s="45"/>
      <c r="BJ320" s="45"/>
      <c r="BK320" s="45"/>
      <c r="BL320" s="45"/>
      <c r="BM320" s="45"/>
      <c r="BN320" s="45"/>
      <c r="BO320" s="45"/>
      <c r="BP320" s="45"/>
      <c r="BQ320" s="45"/>
      <c r="BR320" s="45"/>
      <c r="BS320" s="45"/>
      <c r="BT320" s="45"/>
      <c r="BU320" s="45"/>
      <c r="BV320" s="45"/>
      <c r="BW320" s="2"/>
    </row>
    <row r="321" spans="1:75" x14ac:dyDescent="0.25">
      <c r="A321" s="45"/>
      <c r="B321" s="45"/>
      <c r="C321" s="45"/>
      <c r="D321" s="45"/>
      <c r="E321" s="45"/>
      <c r="F321" s="45"/>
      <c r="G321" s="45"/>
      <c r="H321" s="45"/>
      <c r="I321" s="45"/>
      <c r="J321" s="2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5"/>
      <c r="AR321" s="45"/>
      <c r="AS321" s="45"/>
      <c r="AT321" s="45"/>
      <c r="AU321" s="45"/>
      <c r="AV321" s="45"/>
      <c r="AW321" s="45"/>
      <c r="AX321" s="45"/>
      <c r="AY321" s="45"/>
      <c r="AZ321" s="45"/>
      <c r="BA321" s="45"/>
      <c r="BB321" s="45"/>
      <c r="BC321" s="45"/>
      <c r="BD321" s="45"/>
      <c r="BE321" s="45"/>
      <c r="BF321" s="45"/>
      <c r="BG321" s="45"/>
      <c r="BH321" s="45"/>
      <c r="BI321" s="45"/>
      <c r="BJ321" s="45"/>
      <c r="BK321" s="45"/>
      <c r="BL321" s="45"/>
      <c r="BM321" s="45"/>
      <c r="BN321" s="45"/>
      <c r="BO321" s="45"/>
      <c r="BP321" s="45"/>
      <c r="BQ321" s="45"/>
      <c r="BR321" s="45"/>
      <c r="BS321" s="45"/>
      <c r="BT321" s="45"/>
      <c r="BU321" s="45"/>
      <c r="BV321" s="45"/>
      <c r="BW321" s="2"/>
    </row>
    <row r="322" spans="1:75" x14ac:dyDescent="0.25">
      <c r="A322" s="45"/>
      <c r="B322" s="45"/>
      <c r="C322" s="45"/>
      <c r="D322" s="45"/>
      <c r="E322" s="45"/>
      <c r="F322" s="45"/>
      <c r="G322" s="45"/>
      <c r="H322" s="45"/>
      <c r="I322" s="45"/>
      <c r="J322" s="2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5"/>
      <c r="AQ322" s="45"/>
      <c r="AR322" s="45"/>
      <c r="AS322" s="45"/>
      <c r="AT322" s="45"/>
      <c r="AU322" s="45"/>
      <c r="AV322" s="45"/>
      <c r="AW322" s="45"/>
      <c r="AX322" s="45"/>
      <c r="AY322" s="45"/>
      <c r="AZ322" s="45"/>
      <c r="BA322" s="45"/>
      <c r="BB322" s="45"/>
      <c r="BC322" s="45"/>
      <c r="BD322" s="45"/>
      <c r="BE322" s="45"/>
      <c r="BF322" s="45"/>
      <c r="BG322" s="45"/>
      <c r="BH322" s="45"/>
      <c r="BI322" s="45"/>
      <c r="BJ322" s="45"/>
      <c r="BK322" s="45"/>
      <c r="BL322" s="45"/>
      <c r="BM322" s="45"/>
      <c r="BN322" s="45"/>
      <c r="BO322" s="45"/>
      <c r="BP322" s="45"/>
      <c r="BQ322" s="45"/>
      <c r="BR322" s="45"/>
      <c r="BS322" s="45"/>
      <c r="BT322" s="45"/>
      <c r="BU322" s="45"/>
      <c r="BV322" s="45"/>
      <c r="BW322" s="2"/>
    </row>
    <row r="323" spans="1:75" x14ac:dyDescent="0.25">
      <c r="A323" s="45"/>
      <c r="B323" s="45"/>
      <c r="C323" s="45"/>
      <c r="D323" s="45"/>
      <c r="E323" s="45"/>
      <c r="F323" s="45"/>
      <c r="G323" s="45"/>
      <c r="H323" s="45"/>
      <c r="I323" s="45"/>
      <c r="J323" s="2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5"/>
      <c r="AR323" s="45"/>
      <c r="AS323" s="45"/>
      <c r="AT323" s="45"/>
      <c r="AU323" s="45"/>
      <c r="AV323" s="45"/>
      <c r="AW323" s="45"/>
      <c r="AX323" s="45"/>
      <c r="AY323" s="45"/>
      <c r="AZ323" s="45"/>
      <c r="BA323" s="45"/>
      <c r="BB323" s="45"/>
      <c r="BC323" s="45"/>
      <c r="BD323" s="45"/>
      <c r="BE323" s="45"/>
      <c r="BF323" s="45"/>
      <c r="BG323" s="45"/>
      <c r="BH323" s="45"/>
      <c r="BI323" s="45"/>
      <c r="BJ323" s="45"/>
      <c r="BK323" s="45"/>
      <c r="BL323" s="45"/>
      <c r="BM323" s="45"/>
      <c r="BN323" s="45"/>
      <c r="BO323" s="45"/>
      <c r="BP323" s="45"/>
      <c r="BQ323" s="45"/>
      <c r="BR323" s="45"/>
      <c r="BS323" s="45"/>
      <c r="BT323" s="45"/>
      <c r="BU323" s="45"/>
      <c r="BV323" s="45"/>
      <c r="BW323" s="2"/>
    </row>
    <row r="324" spans="1:75" x14ac:dyDescent="0.25">
      <c r="A324" s="45"/>
      <c r="B324" s="45"/>
      <c r="C324" s="45"/>
      <c r="D324" s="45"/>
      <c r="E324" s="45"/>
      <c r="F324" s="45"/>
      <c r="G324" s="45"/>
      <c r="H324" s="45"/>
      <c r="I324" s="45"/>
      <c r="J324" s="2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  <c r="AO324" s="45"/>
      <c r="AP324" s="45"/>
      <c r="AQ324" s="45"/>
      <c r="AR324" s="45"/>
      <c r="AS324" s="45"/>
      <c r="AT324" s="45"/>
      <c r="AU324" s="45"/>
      <c r="AV324" s="45"/>
      <c r="AW324" s="45"/>
      <c r="AX324" s="45"/>
      <c r="AY324" s="45"/>
      <c r="AZ324" s="45"/>
      <c r="BA324" s="45"/>
      <c r="BB324" s="45"/>
      <c r="BC324" s="45"/>
      <c r="BD324" s="45"/>
      <c r="BE324" s="45"/>
      <c r="BF324" s="45"/>
      <c r="BG324" s="45"/>
      <c r="BH324" s="45"/>
      <c r="BI324" s="45"/>
      <c r="BJ324" s="45"/>
      <c r="BK324" s="45"/>
      <c r="BL324" s="45"/>
      <c r="BM324" s="45"/>
      <c r="BN324" s="45"/>
      <c r="BO324" s="45"/>
      <c r="BP324" s="45"/>
      <c r="BQ324" s="45"/>
      <c r="BR324" s="45"/>
      <c r="BS324" s="45"/>
      <c r="BT324" s="45"/>
      <c r="BU324" s="45"/>
      <c r="BV324" s="45"/>
      <c r="BW324" s="2"/>
    </row>
    <row r="325" spans="1:75" x14ac:dyDescent="0.25">
      <c r="A325" s="45"/>
      <c r="B325" s="45"/>
      <c r="C325" s="45"/>
      <c r="D325" s="45"/>
      <c r="E325" s="45"/>
      <c r="F325" s="45"/>
      <c r="G325" s="45"/>
      <c r="H325" s="45"/>
      <c r="I325" s="45"/>
      <c r="J325" s="2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5"/>
      <c r="AR325" s="45"/>
      <c r="AS325" s="45"/>
      <c r="AT325" s="45"/>
      <c r="AU325" s="45"/>
      <c r="AV325" s="45"/>
      <c r="AW325" s="45"/>
      <c r="AX325" s="45"/>
      <c r="AY325" s="45"/>
      <c r="AZ325" s="45"/>
      <c r="BA325" s="45"/>
      <c r="BB325" s="45"/>
      <c r="BC325" s="45"/>
      <c r="BD325" s="45"/>
      <c r="BE325" s="45"/>
      <c r="BF325" s="45"/>
      <c r="BG325" s="45"/>
      <c r="BH325" s="45"/>
      <c r="BI325" s="45"/>
      <c r="BJ325" s="45"/>
      <c r="BK325" s="45"/>
      <c r="BL325" s="45"/>
      <c r="BM325" s="45"/>
      <c r="BN325" s="45"/>
      <c r="BO325" s="45"/>
      <c r="BP325" s="45"/>
      <c r="BQ325" s="45"/>
      <c r="BR325" s="45"/>
      <c r="BS325" s="45"/>
      <c r="BT325" s="45"/>
      <c r="BU325" s="45"/>
      <c r="BV325" s="45"/>
      <c r="BW325" s="2"/>
    </row>
    <row r="326" spans="1:75" x14ac:dyDescent="0.25">
      <c r="A326" s="45"/>
      <c r="B326" s="45"/>
      <c r="C326" s="45"/>
      <c r="D326" s="45"/>
      <c r="E326" s="45"/>
      <c r="F326" s="45"/>
      <c r="G326" s="45"/>
      <c r="H326" s="45"/>
      <c r="I326" s="45"/>
      <c r="J326" s="2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5"/>
      <c r="AQ326" s="45"/>
      <c r="AR326" s="45"/>
      <c r="AS326" s="45"/>
      <c r="AT326" s="45"/>
      <c r="AU326" s="45"/>
      <c r="AV326" s="45"/>
      <c r="AW326" s="45"/>
      <c r="AX326" s="45"/>
      <c r="AY326" s="45"/>
      <c r="AZ326" s="45"/>
      <c r="BA326" s="45"/>
      <c r="BB326" s="45"/>
      <c r="BC326" s="45"/>
      <c r="BD326" s="45"/>
      <c r="BE326" s="45"/>
      <c r="BF326" s="45"/>
      <c r="BG326" s="45"/>
      <c r="BH326" s="45"/>
      <c r="BI326" s="45"/>
      <c r="BJ326" s="45"/>
      <c r="BK326" s="45"/>
      <c r="BL326" s="45"/>
      <c r="BM326" s="45"/>
      <c r="BN326" s="45"/>
      <c r="BO326" s="45"/>
      <c r="BP326" s="45"/>
      <c r="BQ326" s="45"/>
      <c r="BR326" s="45"/>
      <c r="BS326" s="45"/>
      <c r="BT326" s="45"/>
      <c r="BU326" s="45"/>
      <c r="BV326" s="45"/>
      <c r="BW326" s="2"/>
    </row>
    <row r="327" spans="1:75" x14ac:dyDescent="0.25">
      <c r="A327" s="45"/>
      <c r="B327" s="45"/>
      <c r="C327" s="45"/>
      <c r="D327" s="45"/>
      <c r="E327" s="45"/>
      <c r="F327" s="45"/>
      <c r="G327" s="45"/>
      <c r="H327" s="45"/>
      <c r="I327" s="45"/>
      <c r="J327" s="2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  <c r="AM327" s="45"/>
      <c r="AN327" s="45"/>
      <c r="AO327" s="45"/>
      <c r="AP327" s="45"/>
      <c r="AQ327" s="45"/>
      <c r="AR327" s="45"/>
      <c r="AS327" s="45"/>
      <c r="AT327" s="45"/>
      <c r="AU327" s="45"/>
      <c r="AV327" s="45"/>
      <c r="AW327" s="45"/>
      <c r="AX327" s="45"/>
      <c r="AY327" s="45"/>
      <c r="AZ327" s="45"/>
      <c r="BA327" s="45"/>
      <c r="BB327" s="45"/>
      <c r="BC327" s="45"/>
      <c r="BD327" s="45"/>
      <c r="BE327" s="45"/>
      <c r="BF327" s="45"/>
      <c r="BG327" s="45"/>
      <c r="BH327" s="45"/>
      <c r="BI327" s="45"/>
      <c r="BJ327" s="45"/>
      <c r="BK327" s="45"/>
      <c r="BL327" s="45"/>
      <c r="BM327" s="45"/>
      <c r="BN327" s="45"/>
      <c r="BO327" s="45"/>
      <c r="BP327" s="45"/>
      <c r="BQ327" s="45"/>
      <c r="BR327" s="45"/>
      <c r="BS327" s="45"/>
      <c r="BT327" s="45"/>
      <c r="BU327" s="45"/>
      <c r="BV327" s="45"/>
      <c r="BW327" s="2"/>
    </row>
    <row r="328" spans="1:75" x14ac:dyDescent="0.25">
      <c r="A328" s="45"/>
      <c r="B328" s="45"/>
      <c r="C328" s="45"/>
      <c r="D328" s="45"/>
      <c r="E328" s="45"/>
      <c r="F328" s="45"/>
      <c r="G328" s="45"/>
      <c r="H328" s="45"/>
      <c r="I328" s="45"/>
      <c r="J328" s="2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5"/>
      <c r="AR328" s="45"/>
      <c r="AS328" s="45"/>
      <c r="AT328" s="45"/>
      <c r="AU328" s="45"/>
      <c r="AV328" s="45"/>
      <c r="AW328" s="45"/>
      <c r="AX328" s="45"/>
      <c r="AY328" s="45"/>
      <c r="AZ328" s="45"/>
      <c r="BA328" s="45"/>
      <c r="BB328" s="45"/>
      <c r="BC328" s="45"/>
      <c r="BD328" s="45"/>
      <c r="BE328" s="45"/>
      <c r="BF328" s="45"/>
      <c r="BG328" s="45"/>
      <c r="BH328" s="45"/>
      <c r="BI328" s="45"/>
      <c r="BJ328" s="45"/>
      <c r="BK328" s="45"/>
      <c r="BL328" s="45"/>
      <c r="BM328" s="45"/>
      <c r="BN328" s="45"/>
      <c r="BO328" s="45"/>
      <c r="BP328" s="45"/>
      <c r="BQ328" s="45"/>
      <c r="BR328" s="45"/>
      <c r="BS328" s="45"/>
      <c r="BT328" s="45"/>
      <c r="BU328" s="45"/>
      <c r="BV328" s="45"/>
      <c r="BW328" s="2"/>
    </row>
    <row r="329" spans="1:75" x14ac:dyDescent="0.25">
      <c r="A329" s="45"/>
      <c r="B329" s="45"/>
      <c r="C329" s="45"/>
      <c r="D329" s="45"/>
      <c r="E329" s="45"/>
      <c r="F329" s="45"/>
      <c r="G329" s="45"/>
      <c r="H329" s="45"/>
      <c r="I329" s="45"/>
      <c r="J329" s="2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5"/>
      <c r="AQ329" s="45"/>
      <c r="AR329" s="45"/>
      <c r="AS329" s="45"/>
      <c r="AT329" s="45"/>
      <c r="AU329" s="45"/>
      <c r="AV329" s="45"/>
      <c r="AW329" s="45"/>
      <c r="AX329" s="45"/>
      <c r="AY329" s="45"/>
      <c r="AZ329" s="45"/>
      <c r="BA329" s="45"/>
      <c r="BB329" s="45"/>
      <c r="BC329" s="45"/>
      <c r="BD329" s="45"/>
      <c r="BE329" s="45"/>
      <c r="BF329" s="45"/>
      <c r="BG329" s="45"/>
      <c r="BH329" s="45"/>
      <c r="BI329" s="45"/>
      <c r="BJ329" s="45"/>
      <c r="BK329" s="45"/>
      <c r="BL329" s="45"/>
      <c r="BM329" s="45"/>
      <c r="BN329" s="45"/>
      <c r="BO329" s="45"/>
      <c r="BP329" s="45"/>
      <c r="BQ329" s="45"/>
      <c r="BR329" s="45"/>
      <c r="BS329" s="45"/>
      <c r="BT329" s="45"/>
      <c r="BU329" s="45"/>
      <c r="BV329" s="45"/>
      <c r="BW329" s="2"/>
    </row>
    <row r="330" spans="1:75" x14ac:dyDescent="0.25">
      <c r="A330" s="45"/>
      <c r="B330" s="45"/>
      <c r="C330" s="45"/>
      <c r="D330" s="45"/>
      <c r="E330" s="45"/>
      <c r="F330" s="45"/>
      <c r="G330" s="45"/>
      <c r="H330" s="45"/>
      <c r="I330" s="45"/>
      <c r="J330" s="2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5"/>
      <c r="AQ330" s="45"/>
      <c r="AR330" s="45"/>
      <c r="AS330" s="45"/>
      <c r="AT330" s="45"/>
      <c r="AU330" s="45"/>
      <c r="AV330" s="45"/>
      <c r="AW330" s="45"/>
      <c r="AX330" s="45"/>
      <c r="AY330" s="45"/>
      <c r="AZ330" s="45"/>
      <c r="BA330" s="45"/>
      <c r="BB330" s="45"/>
      <c r="BC330" s="45"/>
      <c r="BD330" s="45"/>
      <c r="BE330" s="45"/>
      <c r="BF330" s="45"/>
      <c r="BG330" s="45"/>
      <c r="BH330" s="45"/>
      <c r="BI330" s="45"/>
      <c r="BJ330" s="45"/>
      <c r="BK330" s="45"/>
      <c r="BL330" s="45"/>
      <c r="BM330" s="45"/>
      <c r="BN330" s="45"/>
      <c r="BO330" s="45"/>
      <c r="BP330" s="45"/>
      <c r="BQ330" s="45"/>
      <c r="BR330" s="45"/>
      <c r="BS330" s="45"/>
      <c r="BT330" s="45"/>
      <c r="BU330" s="45"/>
      <c r="BV330" s="45"/>
      <c r="BW330" s="2"/>
    </row>
    <row r="331" spans="1:75" x14ac:dyDescent="0.25">
      <c r="A331" s="45"/>
      <c r="B331" s="45"/>
      <c r="C331" s="45"/>
      <c r="D331" s="45"/>
      <c r="E331" s="45"/>
      <c r="F331" s="45"/>
      <c r="G331" s="45"/>
      <c r="H331" s="45"/>
      <c r="I331" s="45"/>
      <c r="J331" s="2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5"/>
      <c r="AR331" s="45"/>
      <c r="AS331" s="45"/>
      <c r="AT331" s="45"/>
      <c r="AU331" s="45"/>
      <c r="AV331" s="45"/>
      <c r="AW331" s="45"/>
      <c r="AX331" s="45"/>
      <c r="AY331" s="45"/>
      <c r="AZ331" s="45"/>
      <c r="BA331" s="45"/>
      <c r="BB331" s="45"/>
      <c r="BC331" s="45"/>
      <c r="BD331" s="45"/>
      <c r="BE331" s="45"/>
      <c r="BF331" s="45"/>
      <c r="BG331" s="45"/>
      <c r="BH331" s="45"/>
      <c r="BI331" s="45"/>
      <c r="BJ331" s="45"/>
      <c r="BK331" s="45"/>
      <c r="BL331" s="45"/>
      <c r="BM331" s="45"/>
      <c r="BN331" s="45"/>
      <c r="BO331" s="45"/>
      <c r="BP331" s="45"/>
      <c r="BQ331" s="45"/>
      <c r="BR331" s="45"/>
      <c r="BS331" s="45"/>
      <c r="BT331" s="45"/>
      <c r="BU331" s="45"/>
      <c r="BV331" s="45"/>
      <c r="BW331" s="2"/>
    </row>
    <row r="332" spans="1:75" x14ac:dyDescent="0.25">
      <c r="A332" s="45"/>
      <c r="B332" s="45"/>
      <c r="C332" s="45"/>
      <c r="D332" s="45"/>
      <c r="E332" s="45"/>
      <c r="F332" s="45"/>
      <c r="G332" s="45"/>
      <c r="H332" s="45"/>
      <c r="I332" s="45"/>
      <c r="J332" s="2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  <c r="AO332" s="45"/>
      <c r="AP332" s="45"/>
      <c r="AQ332" s="45"/>
      <c r="AR332" s="45"/>
      <c r="AS332" s="45"/>
      <c r="AT332" s="45"/>
      <c r="AU332" s="45"/>
      <c r="AV332" s="45"/>
      <c r="AW332" s="45"/>
      <c r="AX332" s="45"/>
      <c r="AY332" s="45"/>
      <c r="AZ332" s="45"/>
      <c r="BA332" s="45"/>
      <c r="BB332" s="45"/>
      <c r="BC332" s="45"/>
      <c r="BD332" s="45"/>
      <c r="BE332" s="45"/>
      <c r="BF332" s="45"/>
      <c r="BG332" s="45"/>
      <c r="BH332" s="45"/>
      <c r="BI332" s="45"/>
      <c r="BJ332" s="45"/>
      <c r="BK332" s="45"/>
      <c r="BL332" s="45"/>
      <c r="BM332" s="45"/>
      <c r="BN332" s="45"/>
      <c r="BO332" s="45"/>
      <c r="BP332" s="45"/>
      <c r="BQ332" s="45"/>
      <c r="BR332" s="45"/>
      <c r="BS332" s="45"/>
      <c r="BT332" s="45"/>
      <c r="BU332" s="45"/>
      <c r="BV332" s="45"/>
      <c r="BW332" s="2"/>
    </row>
    <row r="333" spans="1:75" x14ac:dyDescent="0.25">
      <c r="A333" s="45"/>
      <c r="B333" s="45"/>
      <c r="C333" s="45"/>
      <c r="D333" s="45"/>
      <c r="E333" s="45"/>
      <c r="F333" s="45"/>
      <c r="G333" s="45"/>
      <c r="H333" s="45"/>
      <c r="I333" s="45"/>
      <c r="J333" s="2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  <c r="AO333" s="45"/>
      <c r="AP333" s="45"/>
      <c r="AQ333" s="45"/>
      <c r="AR333" s="45"/>
      <c r="AS333" s="45"/>
      <c r="AT333" s="45"/>
      <c r="AU333" s="45"/>
      <c r="AV333" s="45"/>
      <c r="AW333" s="45"/>
      <c r="AX333" s="45"/>
      <c r="AY333" s="45"/>
      <c r="AZ333" s="45"/>
      <c r="BA333" s="45"/>
      <c r="BB333" s="45"/>
      <c r="BC333" s="45"/>
      <c r="BD333" s="45"/>
      <c r="BE333" s="45"/>
      <c r="BF333" s="45"/>
      <c r="BG333" s="45"/>
      <c r="BH333" s="45"/>
      <c r="BI333" s="45"/>
      <c r="BJ333" s="45"/>
      <c r="BK333" s="45"/>
      <c r="BL333" s="45"/>
      <c r="BM333" s="45"/>
      <c r="BN333" s="45"/>
      <c r="BO333" s="45"/>
      <c r="BP333" s="45"/>
      <c r="BQ333" s="45"/>
      <c r="BR333" s="45"/>
      <c r="BS333" s="45"/>
      <c r="BT333" s="45"/>
      <c r="BU333" s="45"/>
      <c r="BV333" s="45"/>
      <c r="BW333" s="2"/>
    </row>
    <row r="334" spans="1:75" x14ac:dyDescent="0.25">
      <c r="A334" s="45"/>
      <c r="B334" s="45"/>
      <c r="C334" s="45"/>
      <c r="D334" s="45"/>
      <c r="E334" s="45"/>
      <c r="F334" s="45"/>
      <c r="G334" s="45"/>
      <c r="H334" s="45"/>
      <c r="I334" s="45"/>
      <c r="J334" s="2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  <c r="AO334" s="45"/>
      <c r="AP334" s="45"/>
      <c r="AQ334" s="45"/>
      <c r="AR334" s="45"/>
      <c r="AS334" s="45"/>
      <c r="AT334" s="45"/>
      <c r="AU334" s="45"/>
      <c r="AV334" s="45"/>
      <c r="AW334" s="45"/>
      <c r="AX334" s="45"/>
      <c r="AY334" s="45"/>
      <c r="AZ334" s="45"/>
      <c r="BA334" s="45"/>
      <c r="BB334" s="45"/>
      <c r="BC334" s="45"/>
      <c r="BD334" s="45"/>
      <c r="BE334" s="45"/>
      <c r="BF334" s="45"/>
      <c r="BG334" s="45"/>
      <c r="BH334" s="45"/>
      <c r="BI334" s="45"/>
      <c r="BJ334" s="45"/>
      <c r="BK334" s="45"/>
      <c r="BL334" s="45"/>
      <c r="BM334" s="45"/>
      <c r="BN334" s="45"/>
      <c r="BO334" s="45"/>
      <c r="BP334" s="45"/>
      <c r="BQ334" s="45"/>
      <c r="BR334" s="45"/>
      <c r="BS334" s="45"/>
      <c r="BT334" s="45"/>
      <c r="BU334" s="45"/>
      <c r="BV334" s="45"/>
      <c r="BW334" s="2"/>
    </row>
    <row r="335" spans="1:75" x14ac:dyDescent="0.25">
      <c r="A335" s="45"/>
      <c r="B335" s="45"/>
      <c r="C335" s="45"/>
      <c r="D335" s="45"/>
      <c r="E335" s="45"/>
      <c r="F335" s="45"/>
      <c r="G335" s="45"/>
      <c r="H335" s="45"/>
      <c r="I335" s="45"/>
      <c r="J335" s="2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5"/>
      <c r="AQ335" s="45"/>
      <c r="AR335" s="45"/>
      <c r="AS335" s="45"/>
      <c r="AT335" s="45"/>
      <c r="AU335" s="45"/>
      <c r="AV335" s="45"/>
      <c r="AW335" s="45"/>
      <c r="AX335" s="45"/>
      <c r="AY335" s="45"/>
      <c r="AZ335" s="45"/>
      <c r="BA335" s="45"/>
      <c r="BB335" s="45"/>
      <c r="BC335" s="45"/>
      <c r="BD335" s="45"/>
      <c r="BE335" s="45"/>
      <c r="BF335" s="45"/>
      <c r="BG335" s="45"/>
      <c r="BH335" s="45"/>
      <c r="BI335" s="45"/>
      <c r="BJ335" s="45"/>
      <c r="BK335" s="45"/>
      <c r="BL335" s="45"/>
      <c r="BM335" s="45"/>
      <c r="BN335" s="45"/>
      <c r="BO335" s="45"/>
      <c r="BP335" s="45"/>
      <c r="BQ335" s="45"/>
      <c r="BR335" s="45"/>
      <c r="BS335" s="45"/>
      <c r="BT335" s="45"/>
      <c r="BU335" s="45"/>
      <c r="BV335" s="45"/>
      <c r="BW335" s="2"/>
    </row>
    <row r="336" spans="1:75" x14ac:dyDescent="0.25">
      <c r="A336" s="45"/>
      <c r="B336" s="45"/>
      <c r="C336" s="45"/>
      <c r="D336" s="45"/>
      <c r="E336" s="45"/>
      <c r="F336" s="45"/>
      <c r="G336" s="45"/>
      <c r="H336" s="45"/>
      <c r="I336" s="45"/>
      <c r="J336" s="2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5"/>
      <c r="AR336" s="45"/>
      <c r="AS336" s="45"/>
      <c r="AT336" s="45"/>
      <c r="AU336" s="45"/>
      <c r="AV336" s="45"/>
      <c r="AW336" s="45"/>
      <c r="AX336" s="45"/>
      <c r="AY336" s="45"/>
      <c r="AZ336" s="45"/>
      <c r="BA336" s="45"/>
      <c r="BB336" s="45"/>
      <c r="BC336" s="45"/>
      <c r="BD336" s="45"/>
      <c r="BE336" s="45"/>
      <c r="BF336" s="45"/>
      <c r="BG336" s="45"/>
      <c r="BH336" s="45"/>
      <c r="BI336" s="45"/>
      <c r="BJ336" s="45"/>
      <c r="BK336" s="45"/>
      <c r="BL336" s="45"/>
      <c r="BM336" s="45"/>
      <c r="BN336" s="45"/>
      <c r="BO336" s="45"/>
      <c r="BP336" s="45"/>
      <c r="BQ336" s="45"/>
      <c r="BR336" s="45"/>
      <c r="BS336" s="45"/>
      <c r="BT336" s="45"/>
      <c r="BU336" s="45"/>
      <c r="BV336" s="45"/>
      <c r="BW336" s="2"/>
    </row>
    <row r="337" spans="1:75" x14ac:dyDescent="0.25">
      <c r="A337" s="45"/>
      <c r="B337" s="45"/>
      <c r="C337" s="45"/>
      <c r="D337" s="45"/>
      <c r="E337" s="45"/>
      <c r="F337" s="45"/>
      <c r="G337" s="45"/>
      <c r="H337" s="45"/>
      <c r="I337" s="45"/>
      <c r="J337" s="2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5"/>
      <c r="AR337" s="45"/>
      <c r="AS337" s="45"/>
      <c r="AT337" s="45"/>
      <c r="AU337" s="45"/>
      <c r="AV337" s="45"/>
      <c r="AW337" s="45"/>
      <c r="AX337" s="45"/>
      <c r="AY337" s="45"/>
      <c r="AZ337" s="45"/>
      <c r="BA337" s="45"/>
      <c r="BB337" s="45"/>
      <c r="BC337" s="45"/>
      <c r="BD337" s="45"/>
      <c r="BE337" s="45"/>
      <c r="BF337" s="45"/>
      <c r="BG337" s="45"/>
      <c r="BH337" s="45"/>
      <c r="BI337" s="45"/>
      <c r="BJ337" s="45"/>
      <c r="BK337" s="45"/>
      <c r="BL337" s="45"/>
      <c r="BM337" s="45"/>
      <c r="BN337" s="45"/>
      <c r="BO337" s="45"/>
      <c r="BP337" s="45"/>
      <c r="BQ337" s="45"/>
      <c r="BR337" s="45"/>
      <c r="BS337" s="45"/>
      <c r="BT337" s="45"/>
      <c r="BU337" s="45"/>
      <c r="BV337" s="45"/>
      <c r="BW337" s="2"/>
    </row>
    <row r="338" spans="1:75" x14ac:dyDescent="0.25">
      <c r="A338" s="45"/>
      <c r="B338" s="45"/>
      <c r="C338" s="45"/>
      <c r="D338" s="45"/>
      <c r="E338" s="45"/>
      <c r="F338" s="45"/>
      <c r="G338" s="45"/>
      <c r="H338" s="45"/>
      <c r="I338" s="45"/>
      <c r="J338" s="2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5"/>
      <c r="AR338" s="45"/>
      <c r="AS338" s="45"/>
      <c r="AT338" s="45"/>
      <c r="AU338" s="45"/>
      <c r="AV338" s="45"/>
      <c r="AW338" s="45"/>
      <c r="AX338" s="45"/>
      <c r="AY338" s="45"/>
      <c r="AZ338" s="45"/>
      <c r="BA338" s="45"/>
      <c r="BB338" s="45"/>
      <c r="BC338" s="45"/>
      <c r="BD338" s="45"/>
      <c r="BE338" s="45"/>
      <c r="BF338" s="45"/>
      <c r="BG338" s="45"/>
      <c r="BH338" s="45"/>
      <c r="BI338" s="45"/>
      <c r="BJ338" s="45"/>
      <c r="BK338" s="45"/>
      <c r="BL338" s="45"/>
      <c r="BM338" s="45"/>
      <c r="BN338" s="45"/>
      <c r="BO338" s="45"/>
      <c r="BP338" s="45"/>
      <c r="BQ338" s="45"/>
      <c r="BR338" s="45"/>
      <c r="BS338" s="45"/>
      <c r="BT338" s="45"/>
      <c r="BU338" s="45"/>
      <c r="BV338" s="45"/>
      <c r="BW338" s="2"/>
    </row>
    <row r="339" spans="1:75" x14ac:dyDescent="0.25">
      <c r="A339" s="45"/>
      <c r="B339" s="45"/>
      <c r="C339" s="45"/>
      <c r="D339" s="45"/>
      <c r="E339" s="45"/>
      <c r="F339" s="45"/>
      <c r="G339" s="45"/>
      <c r="H339" s="45"/>
      <c r="I339" s="45"/>
      <c r="J339" s="2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  <c r="AO339" s="45"/>
      <c r="AP339" s="45"/>
      <c r="AQ339" s="45"/>
      <c r="AR339" s="45"/>
      <c r="AS339" s="45"/>
      <c r="AT339" s="45"/>
      <c r="AU339" s="45"/>
      <c r="AV339" s="45"/>
      <c r="AW339" s="45"/>
      <c r="AX339" s="45"/>
      <c r="AY339" s="45"/>
      <c r="AZ339" s="45"/>
      <c r="BA339" s="45"/>
      <c r="BB339" s="45"/>
      <c r="BC339" s="45"/>
      <c r="BD339" s="45"/>
      <c r="BE339" s="45"/>
      <c r="BF339" s="45"/>
      <c r="BG339" s="45"/>
      <c r="BH339" s="45"/>
      <c r="BI339" s="45"/>
      <c r="BJ339" s="45"/>
      <c r="BK339" s="45"/>
      <c r="BL339" s="45"/>
      <c r="BM339" s="45"/>
      <c r="BN339" s="45"/>
      <c r="BO339" s="45"/>
      <c r="BP339" s="45"/>
      <c r="BQ339" s="45"/>
      <c r="BR339" s="45"/>
      <c r="BS339" s="45"/>
      <c r="BT339" s="45"/>
      <c r="BU339" s="45"/>
      <c r="BV339" s="45"/>
      <c r="BW339" s="2"/>
    </row>
    <row r="340" spans="1:75" x14ac:dyDescent="0.25">
      <c r="A340" s="45"/>
      <c r="B340" s="45"/>
      <c r="C340" s="45"/>
      <c r="D340" s="45"/>
      <c r="E340" s="45"/>
      <c r="F340" s="45"/>
      <c r="G340" s="45"/>
      <c r="H340" s="45"/>
      <c r="I340" s="45"/>
      <c r="J340" s="2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  <c r="AO340" s="45"/>
      <c r="AP340" s="45"/>
      <c r="AQ340" s="45"/>
      <c r="AR340" s="45"/>
      <c r="AS340" s="45"/>
      <c r="AT340" s="45"/>
      <c r="AU340" s="45"/>
      <c r="AV340" s="45"/>
      <c r="AW340" s="45"/>
      <c r="AX340" s="45"/>
      <c r="AY340" s="45"/>
      <c r="AZ340" s="45"/>
      <c r="BA340" s="45"/>
      <c r="BB340" s="45"/>
      <c r="BC340" s="45"/>
      <c r="BD340" s="45"/>
      <c r="BE340" s="45"/>
      <c r="BF340" s="45"/>
      <c r="BG340" s="45"/>
      <c r="BH340" s="45"/>
      <c r="BI340" s="45"/>
      <c r="BJ340" s="45"/>
      <c r="BK340" s="45"/>
      <c r="BL340" s="45"/>
      <c r="BM340" s="45"/>
      <c r="BN340" s="45"/>
      <c r="BO340" s="45"/>
      <c r="BP340" s="45"/>
      <c r="BQ340" s="45"/>
      <c r="BR340" s="45"/>
      <c r="BS340" s="45"/>
      <c r="BT340" s="45"/>
      <c r="BU340" s="45"/>
      <c r="BV340" s="45"/>
      <c r="BW340" s="2"/>
    </row>
    <row r="341" spans="1:75" x14ac:dyDescent="0.25">
      <c r="A341" s="45"/>
      <c r="B341" s="45"/>
      <c r="C341" s="45"/>
      <c r="D341" s="45"/>
      <c r="E341" s="45"/>
      <c r="F341" s="45"/>
      <c r="G341" s="45"/>
      <c r="H341" s="45"/>
      <c r="I341" s="45"/>
      <c r="J341" s="2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  <c r="AO341" s="45"/>
      <c r="AP341" s="45"/>
      <c r="AQ341" s="45"/>
      <c r="AR341" s="45"/>
      <c r="AS341" s="45"/>
      <c r="AT341" s="45"/>
      <c r="AU341" s="45"/>
      <c r="AV341" s="45"/>
      <c r="AW341" s="45"/>
      <c r="AX341" s="45"/>
      <c r="AY341" s="45"/>
      <c r="AZ341" s="45"/>
      <c r="BA341" s="45"/>
      <c r="BB341" s="45"/>
      <c r="BC341" s="45"/>
      <c r="BD341" s="45"/>
      <c r="BE341" s="45"/>
      <c r="BF341" s="45"/>
      <c r="BG341" s="45"/>
      <c r="BH341" s="45"/>
      <c r="BI341" s="45"/>
      <c r="BJ341" s="45"/>
      <c r="BK341" s="45"/>
      <c r="BL341" s="45"/>
      <c r="BM341" s="45"/>
      <c r="BN341" s="45"/>
      <c r="BO341" s="45"/>
      <c r="BP341" s="45"/>
      <c r="BQ341" s="45"/>
      <c r="BR341" s="45"/>
      <c r="BS341" s="45"/>
      <c r="BT341" s="45"/>
      <c r="BU341" s="45"/>
      <c r="BV341" s="45"/>
      <c r="BW341" s="2"/>
    </row>
    <row r="342" spans="1:75" x14ac:dyDescent="0.25">
      <c r="A342" s="45"/>
      <c r="B342" s="45"/>
      <c r="C342" s="45"/>
      <c r="D342" s="45"/>
      <c r="E342" s="45"/>
      <c r="F342" s="45"/>
      <c r="G342" s="45"/>
      <c r="H342" s="45"/>
      <c r="I342" s="45"/>
      <c r="J342" s="2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  <c r="AU342" s="45"/>
      <c r="AV342" s="45"/>
      <c r="AW342" s="45"/>
      <c r="AX342" s="45"/>
      <c r="AY342" s="45"/>
      <c r="AZ342" s="45"/>
      <c r="BA342" s="45"/>
      <c r="BB342" s="45"/>
      <c r="BC342" s="45"/>
      <c r="BD342" s="45"/>
      <c r="BE342" s="45"/>
      <c r="BF342" s="45"/>
      <c r="BG342" s="45"/>
      <c r="BH342" s="45"/>
      <c r="BI342" s="45"/>
      <c r="BJ342" s="45"/>
      <c r="BK342" s="45"/>
      <c r="BL342" s="45"/>
      <c r="BM342" s="45"/>
      <c r="BN342" s="45"/>
      <c r="BO342" s="45"/>
      <c r="BP342" s="45"/>
      <c r="BQ342" s="45"/>
      <c r="BR342" s="45"/>
      <c r="BS342" s="45"/>
      <c r="BT342" s="45"/>
      <c r="BU342" s="45"/>
      <c r="BV342" s="45"/>
      <c r="BW342" s="2"/>
    </row>
    <row r="343" spans="1:75" x14ac:dyDescent="0.25">
      <c r="A343" s="45"/>
      <c r="B343" s="45"/>
      <c r="C343" s="45"/>
      <c r="D343" s="45"/>
      <c r="E343" s="45"/>
      <c r="F343" s="45"/>
      <c r="G343" s="45"/>
      <c r="H343" s="45"/>
      <c r="I343" s="45"/>
      <c r="J343" s="2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  <c r="AO343" s="45"/>
      <c r="AP343" s="45"/>
      <c r="AQ343" s="45"/>
      <c r="AR343" s="45"/>
      <c r="AS343" s="45"/>
      <c r="AT343" s="45"/>
      <c r="AU343" s="45"/>
      <c r="AV343" s="45"/>
      <c r="AW343" s="45"/>
      <c r="AX343" s="45"/>
      <c r="AY343" s="45"/>
      <c r="AZ343" s="45"/>
      <c r="BA343" s="45"/>
      <c r="BB343" s="45"/>
      <c r="BC343" s="45"/>
      <c r="BD343" s="45"/>
      <c r="BE343" s="45"/>
      <c r="BF343" s="45"/>
      <c r="BG343" s="45"/>
      <c r="BH343" s="45"/>
      <c r="BI343" s="45"/>
      <c r="BJ343" s="45"/>
      <c r="BK343" s="45"/>
      <c r="BL343" s="45"/>
      <c r="BM343" s="45"/>
      <c r="BN343" s="45"/>
      <c r="BO343" s="45"/>
      <c r="BP343" s="45"/>
      <c r="BQ343" s="45"/>
      <c r="BR343" s="45"/>
      <c r="BS343" s="45"/>
      <c r="BT343" s="45"/>
      <c r="BU343" s="45"/>
      <c r="BV343" s="45"/>
      <c r="BW343" s="2"/>
    </row>
    <row r="344" spans="1:75" x14ac:dyDescent="0.25">
      <c r="A344" s="45"/>
      <c r="B344" s="45"/>
      <c r="C344" s="45"/>
      <c r="D344" s="45"/>
      <c r="E344" s="45"/>
      <c r="F344" s="45"/>
      <c r="G344" s="45"/>
      <c r="H344" s="45"/>
      <c r="I344" s="45"/>
      <c r="J344" s="2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  <c r="AO344" s="45"/>
      <c r="AP344" s="45"/>
      <c r="AQ344" s="45"/>
      <c r="AR344" s="45"/>
      <c r="AS344" s="45"/>
      <c r="AT344" s="45"/>
      <c r="AU344" s="45"/>
      <c r="AV344" s="45"/>
      <c r="AW344" s="45"/>
      <c r="AX344" s="45"/>
      <c r="AY344" s="45"/>
      <c r="AZ344" s="45"/>
      <c r="BA344" s="45"/>
      <c r="BB344" s="45"/>
      <c r="BC344" s="45"/>
      <c r="BD344" s="45"/>
      <c r="BE344" s="45"/>
      <c r="BF344" s="45"/>
      <c r="BG344" s="45"/>
      <c r="BH344" s="45"/>
      <c r="BI344" s="45"/>
      <c r="BJ344" s="45"/>
      <c r="BK344" s="45"/>
      <c r="BL344" s="45"/>
      <c r="BM344" s="45"/>
      <c r="BN344" s="45"/>
      <c r="BO344" s="45"/>
      <c r="BP344" s="45"/>
      <c r="BQ344" s="45"/>
      <c r="BR344" s="45"/>
      <c r="BS344" s="45"/>
      <c r="BT344" s="45"/>
      <c r="BU344" s="45"/>
      <c r="BV344" s="45"/>
      <c r="BW344" s="2"/>
    </row>
    <row r="345" spans="1:75" x14ac:dyDescent="0.25">
      <c r="A345" s="45"/>
      <c r="B345" s="45"/>
      <c r="C345" s="45"/>
      <c r="D345" s="45"/>
      <c r="E345" s="45"/>
      <c r="F345" s="45"/>
      <c r="G345" s="45"/>
      <c r="H345" s="45"/>
      <c r="I345" s="45"/>
      <c r="J345" s="2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  <c r="AO345" s="45"/>
      <c r="AP345" s="45"/>
      <c r="AQ345" s="45"/>
      <c r="AR345" s="45"/>
      <c r="AS345" s="45"/>
      <c r="AT345" s="45"/>
      <c r="AU345" s="45"/>
      <c r="AV345" s="45"/>
      <c r="AW345" s="45"/>
      <c r="AX345" s="45"/>
      <c r="AY345" s="45"/>
      <c r="AZ345" s="45"/>
      <c r="BA345" s="45"/>
      <c r="BB345" s="45"/>
      <c r="BC345" s="45"/>
      <c r="BD345" s="45"/>
      <c r="BE345" s="45"/>
      <c r="BF345" s="45"/>
      <c r="BG345" s="45"/>
      <c r="BH345" s="45"/>
      <c r="BI345" s="45"/>
      <c r="BJ345" s="45"/>
      <c r="BK345" s="45"/>
      <c r="BL345" s="45"/>
      <c r="BM345" s="45"/>
      <c r="BN345" s="45"/>
      <c r="BO345" s="45"/>
      <c r="BP345" s="45"/>
      <c r="BQ345" s="45"/>
      <c r="BR345" s="45"/>
      <c r="BS345" s="45"/>
      <c r="BT345" s="45"/>
      <c r="BU345" s="45"/>
      <c r="BV345" s="45"/>
      <c r="BW345" s="2"/>
    </row>
    <row r="346" spans="1:75" x14ac:dyDescent="0.25">
      <c r="A346" s="45"/>
      <c r="B346" s="45"/>
      <c r="C346" s="45"/>
      <c r="D346" s="45"/>
      <c r="E346" s="45"/>
      <c r="F346" s="45"/>
      <c r="G346" s="45"/>
      <c r="H346" s="45"/>
      <c r="I346" s="45"/>
      <c r="J346" s="2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  <c r="AO346" s="45"/>
      <c r="AP346" s="45"/>
      <c r="AQ346" s="45"/>
      <c r="AR346" s="45"/>
      <c r="AS346" s="45"/>
      <c r="AT346" s="45"/>
      <c r="AU346" s="45"/>
      <c r="AV346" s="45"/>
      <c r="AW346" s="45"/>
      <c r="AX346" s="45"/>
      <c r="AY346" s="45"/>
      <c r="AZ346" s="45"/>
      <c r="BA346" s="45"/>
      <c r="BB346" s="45"/>
      <c r="BC346" s="45"/>
      <c r="BD346" s="45"/>
      <c r="BE346" s="45"/>
      <c r="BF346" s="45"/>
      <c r="BG346" s="45"/>
      <c r="BH346" s="45"/>
      <c r="BI346" s="45"/>
      <c r="BJ346" s="45"/>
      <c r="BK346" s="45"/>
      <c r="BL346" s="45"/>
      <c r="BM346" s="45"/>
      <c r="BN346" s="45"/>
      <c r="BO346" s="45"/>
      <c r="BP346" s="45"/>
      <c r="BQ346" s="45"/>
      <c r="BR346" s="45"/>
      <c r="BS346" s="45"/>
      <c r="BT346" s="45"/>
      <c r="BU346" s="45"/>
      <c r="BV346" s="45"/>
      <c r="BW346" s="2"/>
    </row>
    <row r="347" spans="1:75" x14ac:dyDescent="0.25">
      <c r="A347" s="45"/>
      <c r="B347" s="45"/>
      <c r="C347" s="45"/>
      <c r="D347" s="45"/>
      <c r="E347" s="45"/>
      <c r="F347" s="45"/>
      <c r="G347" s="45"/>
      <c r="H347" s="45"/>
      <c r="I347" s="45"/>
      <c r="J347" s="2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  <c r="AO347" s="45"/>
      <c r="AP347" s="45"/>
      <c r="AQ347" s="45"/>
      <c r="AR347" s="45"/>
      <c r="AS347" s="45"/>
      <c r="AT347" s="45"/>
      <c r="AU347" s="45"/>
      <c r="AV347" s="45"/>
      <c r="AW347" s="45"/>
      <c r="AX347" s="45"/>
      <c r="AY347" s="45"/>
      <c r="AZ347" s="45"/>
      <c r="BA347" s="45"/>
      <c r="BB347" s="45"/>
      <c r="BC347" s="45"/>
      <c r="BD347" s="45"/>
      <c r="BE347" s="45"/>
      <c r="BF347" s="45"/>
      <c r="BG347" s="45"/>
      <c r="BH347" s="45"/>
      <c r="BI347" s="45"/>
      <c r="BJ347" s="45"/>
      <c r="BK347" s="45"/>
      <c r="BL347" s="45"/>
      <c r="BM347" s="45"/>
      <c r="BN347" s="45"/>
      <c r="BO347" s="45"/>
      <c r="BP347" s="45"/>
      <c r="BQ347" s="45"/>
      <c r="BR347" s="45"/>
      <c r="BS347" s="45"/>
      <c r="BT347" s="45"/>
      <c r="BU347" s="45"/>
      <c r="BV347" s="45"/>
      <c r="BW347" s="2"/>
    </row>
    <row r="348" spans="1:75" x14ac:dyDescent="0.25">
      <c r="A348" s="45"/>
      <c r="B348" s="45"/>
      <c r="C348" s="45"/>
      <c r="D348" s="45"/>
      <c r="E348" s="45"/>
      <c r="F348" s="45"/>
      <c r="G348" s="45"/>
      <c r="H348" s="45"/>
      <c r="I348" s="45"/>
      <c r="J348" s="2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  <c r="AO348" s="45"/>
      <c r="AP348" s="45"/>
      <c r="AQ348" s="45"/>
      <c r="AR348" s="45"/>
      <c r="AS348" s="45"/>
      <c r="AT348" s="45"/>
      <c r="AU348" s="45"/>
      <c r="AV348" s="45"/>
      <c r="AW348" s="45"/>
      <c r="AX348" s="45"/>
      <c r="AY348" s="45"/>
      <c r="AZ348" s="45"/>
      <c r="BA348" s="45"/>
      <c r="BB348" s="45"/>
      <c r="BC348" s="45"/>
      <c r="BD348" s="45"/>
      <c r="BE348" s="45"/>
      <c r="BF348" s="45"/>
      <c r="BG348" s="45"/>
      <c r="BH348" s="45"/>
      <c r="BI348" s="45"/>
      <c r="BJ348" s="45"/>
      <c r="BK348" s="45"/>
      <c r="BL348" s="45"/>
      <c r="BM348" s="45"/>
      <c r="BN348" s="45"/>
      <c r="BO348" s="45"/>
      <c r="BP348" s="45"/>
      <c r="BQ348" s="45"/>
      <c r="BR348" s="45"/>
      <c r="BS348" s="45"/>
      <c r="BT348" s="45"/>
      <c r="BU348" s="45"/>
      <c r="BV348" s="45"/>
      <c r="BW348" s="2"/>
    </row>
    <row r="349" spans="1:75" x14ac:dyDescent="0.25">
      <c r="A349" s="45"/>
      <c r="B349" s="45"/>
      <c r="C349" s="45"/>
      <c r="D349" s="45"/>
      <c r="E349" s="45"/>
      <c r="F349" s="45"/>
      <c r="G349" s="45"/>
      <c r="H349" s="45"/>
      <c r="I349" s="45"/>
      <c r="J349" s="2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  <c r="AM349" s="45"/>
      <c r="AN349" s="45"/>
      <c r="AO349" s="45"/>
      <c r="AP349" s="45"/>
      <c r="AQ349" s="45"/>
      <c r="AR349" s="45"/>
      <c r="AS349" s="45"/>
      <c r="AT349" s="45"/>
      <c r="AU349" s="45"/>
      <c r="AV349" s="45"/>
      <c r="AW349" s="45"/>
      <c r="AX349" s="45"/>
      <c r="AY349" s="45"/>
      <c r="AZ349" s="45"/>
      <c r="BA349" s="45"/>
      <c r="BB349" s="45"/>
      <c r="BC349" s="45"/>
      <c r="BD349" s="45"/>
      <c r="BE349" s="45"/>
      <c r="BF349" s="45"/>
      <c r="BG349" s="45"/>
      <c r="BH349" s="45"/>
      <c r="BI349" s="45"/>
      <c r="BJ349" s="45"/>
      <c r="BK349" s="45"/>
      <c r="BL349" s="45"/>
      <c r="BM349" s="45"/>
      <c r="BN349" s="45"/>
      <c r="BO349" s="45"/>
      <c r="BP349" s="45"/>
      <c r="BQ349" s="45"/>
      <c r="BR349" s="45"/>
      <c r="BS349" s="45"/>
      <c r="BT349" s="45"/>
      <c r="BU349" s="45"/>
      <c r="BV349" s="45"/>
      <c r="BW349" s="2"/>
    </row>
    <row r="350" spans="1:75" x14ac:dyDescent="0.25">
      <c r="A350" s="45"/>
      <c r="B350" s="45"/>
      <c r="C350" s="45"/>
      <c r="D350" s="45"/>
      <c r="E350" s="45"/>
      <c r="F350" s="45"/>
      <c r="G350" s="45"/>
      <c r="H350" s="45"/>
      <c r="I350" s="45"/>
      <c r="J350" s="2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  <c r="AO350" s="45"/>
      <c r="AP350" s="45"/>
      <c r="AQ350" s="45"/>
      <c r="AR350" s="45"/>
      <c r="AS350" s="45"/>
      <c r="AT350" s="45"/>
      <c r="AU350" s="45"/>
      <c r="AV350" s="45"/>
      <c r="AW350" s="45"/>
      <c r="AX350" s="45"/>
      <c r="AY350" s="45"/>
      <c r="AZ350" s="45"/>
      <c r="BA350" s="45"/>
      <c r="BB350" s="45"/>
      <c r="BC350" s="45"/>
      <c r="BD350" s="45"/>
      <c r="BE350" s="45"/>
      <c r="BF350" s="45"/>
      <c r="BG350" s="45"/>
      <c r="BH350" s="45"/>
      <c r="BI350" s="45"/>
      <c r="BJ350" s="45"/>
      <c r="BK350" s="45"/>
      <c r="BL350" s="45"/>
      <c r="BM350" s="45"/>
      <c r="BN350" s="45"/>
      <c r="BO350" s="45"/>
      <c r="BP350" s="45"/>
      <c r="BQ350" s="45"/>
      <c r="BR350" s="45"/>
      <c r="BS350" s="45"/>
      <c r="BT350" s="45"/>
      <c r="BU350" s="45"/>
      <c r="BV350" s="45"/>
      <c r="BW350" s="2"/>
    </row>
    <row r="351" spans="1:75" x14ac:dyDescent="0.25">
      <c r="A351" s="45"/>
      <c r="B351" s="45"/>
      <c r="C351" s="45"/>
      <c r="D351" s="45"/>
      <c r="E351" s="45"/>
      <c r="F351" s="45"/>
      <c r="G351" s="45"/>
      <c r="H351" s="45"/>
      <c r="I351" s="45"/>
      <c r="J351" s="2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  <c r="AJ351" s="45"/>
      <c r="AK351" s="45"/>
      <c r="AL351" s="45"/>
      <c r="AM351" s="45"/>
      <c r="AN351" s="45"/>
      <c r="AO351" s="45"/>
      <c r="AP351" s="45"/>
      <c r="AQ351" s="45"/>
      <c r="AR351" s="45"/>
      <c r="AS351" s="45"/>
      <c r="AT351" s="45"/>
      <c r="AU351" s="45"/>
      <c r="AV351" s="45"/>
      <c r="AW351" s="45"/>
      <c r="AX351" s="45"/>
      <c r="AY351" s="45"/>
      <c r="AZ351" s="45"/>
      <c r="BA351" s="45"/>
      <c r="BB351" s="45"/>
      <c r="BC351" s="45"/>
      <c r="BD351" s="45"/>
      <c r="BE351" s="45"/>
      <c r="BF351" s="45"/>
      <c r="BG351" s="45"/>
      <c r="BH351" s="45"/>
      <c r="BI351" s="45"/>
      <c r="BJ351" s="45"/>
      <c r="BK351" s="45"/>
      <c r="BL351" s="45"/>
      <c r="BM351" s="45"/>
      <c r="BN351" s="45"/>
      <c r="BO351" s="45"/>
      <c r="BP351" s="45"/>
      <c r="BQ351" s="45"/>
      <c r="BR351" s="45"/>
      <c r="BS351" s="45"/>
      <c r="BT351" s="45"/>
      <c r="BU351" s="45"/>
      <c r="BV351" s="45"/>
      <c r="BW351" s="2"/>
    </row>
    <row r="352" spans="1:75" x14ac:dyDescent="0.25">
      <c r="A352" s="45"/>
      <c r="B352" s="45"/>
      <c r="C352" s="45"/>
      <c r="D352" s="45"/>
      <c r="E352" s="45"/>
      <c r="F352" s="45"/>
      <c r="G352" s="45"/>
      <c r="H352" s="45"/>
      <c r="I352" s="45"/>
      <c r="J352" s="2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  <c r="AL352" s="45"/>
      <c r="AM352" s="45"/>
      <c r="AN352" s="45"/>
      <c r="AO352" s="45"/>
      <c r="AP352" s="45"/>
      <c r="AQ352" s="45"/>
      <c r="AR352" s="45"/>
      <c r="AS352" s="45"/>
      <c r="AT352" s="45"/>
      <c r="AU352" s="45"/>
      <c r="AV352" s="45"/>
      <c r="AW352" s="45"/>
      <c r="AX352" s="45"/>
      <c r="AY352" s="45"/>
      <c r="AZ352" s="45"/>
      <c r="BA352" s="45"/>
      <c r="BB352" s="45"/>
      <c r="BC352" s="45"/>
      <c r="BD352" s="45"/>
      <c r="BE352" s="45"/>
      <c r="BF352" s="45"/>
      <c r="BG352" s="45"/>
      <c r="BH352" s="45"/>
      <c r="BI352" s="45"/>
      <c r="BJ352" s="45"/>
      <c r="BK352" s="45"/>
      <c r="BL352" s="45"/>
      <c r="BM352" s="45"/>
      <c r="BN352" s="45"/>
      <c r="BO352" s="45"/>
      <c r="BP352" s="45"/>
      <c r="BQ352" s="45"/>
      <c r="BR352" s="45"/>
      <c r="BS352" s="45"/>
      <c r="BT352" s="45"/>
      <c r="BU352" s="45"/>
      <c r="BV352" s="45"/>
      <c r="BW352" s="2"/>
    </row>
    <row r="353" spans="1:75" x14ac:dyDescent="0.25">
      <c r="A353" s="45"/>
      <c r="B353" s="45"/>
      <c r="C353" s="45"/>
      <c r="D353" s="45"/>
      <c r="E353" s="45"/>
      <c r="F353" s="45"/>
      <c r="G353" s="45"/>
      <c r="H353" s="45"/>
      <c r="I353" s="45"/>
      <c r="J353" s="2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5"/>
      <c r="AP353" s="45"/>
      <c r="AQ353" s="45"/>
      <c r="AR353" s="45"/>
      <c r="AS353" s="45"/>
      <c r="AT353" s="45"/>
      <c r="AU353" s="45"/>
      <c r="AV353" s="45"/>
      <c r="AW353" s="45"/>
      <c r="AX353" s="45"/>
      <c r="AY353" s="45"/>
      <c r="AZ353" s="45"/>
      <c r="BA353" s="45"/>
      <c r="BB353" s="45"/>
      <c r="BC353" s="45"/>
      <c r="BD353" s="45"/>
      <c r="BE353" s="45"/>
      <c r="BF353" s="45"/>
      <c r="BG353" s="45"/>
      <c r="BH353" s="45"/>
      <c r="BI353" s="45"/>
      <c r="BJ353" s="45"/>
      <c r="BK353" s="45"/>
      <c r="BL353" s="45"/>
      <c r="BM353" s="45"/>
      <c r="BN353" s="45"/>
      <c r="BO353" s="45"/>
      <c r="BP353" s="45"/>
      <c r="BQ353" s="45"/>
      <c r="BR353" s="45"/>
      <c r="BS353" s="45"/>
      <c r="BT353" s="45"/>
      <c r="BU353" s="45"/>
      <c r="BV353" s="45"/>
      <c r="BW353" s="2"/>
    </row>
    <row r="354" spans="1:75" x14ac:dyDescent="0.25">
      <c r="A354" s="45"/>
      <c r="B354" s="45"/>
      <c r="C354" s="45"/>
      <c r="D354" s="45"/>
      <c r="E354" s="45"/>
      <c r="F354" s="45"/>
      <c r="G354" s="45"/>
      <c r="H354" s="45"/>
      <c r="I354" s="45"/>
      <c r="J354" s="2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  <c r="AO354" s="45"/>
      <c r="AP354" s="45"/>
      <c r="AQ354" s="45"/>
      <c r="AR354" s="45"/>
      <c r="AS354" s="45"/>
      <c r="AT354" s="45"/>
      <c r="AU354" s="45"/>
      <c r="AV354" s="45"/>
      <c r="AW354" s="45"/>
      <c r="AX354" s="45"/>
      <c r="AY354" s="45"/>
      <c r="AZ354" s="45"/>
      <c r="BA354" s="45"/>
      <c r="BB354" s="45"/>
      <c r="BC354" s="45"/>
      <c r="BD354" s="45"/>
      <c r="BE354" s="45"/>
      <c r="BF354" s="45"/>
      <c r="BG354" s="45"/>
      <c r="BH354" s="45"/>
      <c r="BI354" s="45"/>
      <c r="BJ354" s="45"/>
      <c r="BK354" s="45"/>
      <c r="BL354" s="45"/>
      <c r="BM354" s="45"/>
      <c r="BN354" s="45"/>
      <c r="BO354" s="45"/>
      <c r="BP354" s="45"/>
      <c r="BQ354" s="45"/>
      <c r="BR354" s="45"/>
      <c r="BS354" s="45"/>
      <c r="BT354" s="45"/>
      <c r="BU354" s="45"/>
      <c r="BV354" s="45"/>
      <c r="BW354" s="2"/>
    </row>
    <row r="355" spans="1:75" x14ac:dyDescent="0.25">
      <c r="A355" s="45"/>
      <c r="B355" s="45"/>
      <c r="C355" s="45"/>
      <c r="D355" s="45"/>
      <c r="E355" s="45"/>
      <c r="F355" s="45"/>
      <c r="G355" s="45"/>
      <c r="H355" s="45"/>
      <c r="I355" s="45"/>
      <c r="J355" s="2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  <c r="AM355" s="45"/>
      <c r="AN355" s="45"/>
      <c r="AO355" s="45"/>
      <c r="AP355" s="45"/>
      <c r="AQ355" s="45"/>
      <c r="AR355" s="45"/>
      <c r="AS355" s="45"/>
      <c r="AT355" s="45"/>
      <c r="AU355" s="45"/>
      <c r="AV355" s="45"/>
      <c r="AW355" s="45"/>
      <c r="AX355" s="45"/>
      <c r="AY355" s="45"/>
      <c r="AZ355" s="45"/>
      <c r="BA355" s="45"/>
      <c r="BB355" s="45"/>
      <c r="BC355" s="45"/>
      <c r="BD355" s="45"/>
      <c r="BE355" s="45"/>
      <c r="BF355" s="45"/>
      <c r="BG355" s="45"/>
      <c r="BH355" s="45"/>
      <c r="BI355" s="45"/>
      <c r="BJ355" s="45"/>
      <c r="BK355" s="45"/>
      <c r="BL355" s="45"/>
      <c r="BM355" s="45"/>
      <c r="BN355" s="45"/>
      <c r="BO355" s="45"/>
      <c r="BP355" s="45"/>
      <c r="BQ355" s="45"/>
      <c r="BR355" s="45"/>
      <c r="BS355" s="45"/>
      <c r="BT355" s="45"/>
      <c r="BU355" s="45"/>
      <c r="BV355" s="45"/>
      <c r="BW355" s="2"/>
    </row>
    <row r="356" spans="1:75" x14ac:dyDescent="0.25">
      <c r="A356" s="45"/>
      <c r="B356" s="45"/>
      <c r="C356" s="45"/>
      <c r="D356" s="45"/>
      <c r="E356" s="45"/>
      <c r="F356" s="45"/>
      <c r="G356" s="45"/>
      <c r="H356" s="45"/>
      <c r="I356" s="45"/>
      <c r="J356" s="2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  <c r="AM356" s="45"/>
      <c r="AN356" s="45"/>
      <c r="AO356" s="45"/>
      <c r="AP356" s="45"/>
      <c r="AQ356" s="45"/>
      <c r="AR356" s="45"/>
      <c r="AS356" s="45"/>
      <c r="AT356" s="45"/>
      <c r="AU356" s="45"/>
      <c r="AV356" s="45"/>
      <c r="AW356" s="45"/>
      <c r="AX356" s="45"/>
      <c r="AY356" s="45"/>
      <c r="AZ356" s="45"/>
      <c r="BA356" s="45"/>
      <c r="BB356" s="45"/>
      <c r="BC356" s="45"/>
      <c r="BD356" s="45"/>
      <c r="BE356" s="45"/>
      <c r="BF356" s="45"/>
      <c r="BG356" s="45"/>
      <c r="BH356" s="45"/>
      <c r="BI356" s="45"/>
      <c r="BJ356" s="45"/>
      <c r="BK356" s="45"/>
      <c r="BL356" s="45"/>
      <c r="BM356" s="45"/>
      <c r="BN356" s="45"/>
      <c r="BO356" s="45"/>
      <c r="BP356" s="45"/>
      <c r="BQ356" s="45"/>
      <c r="BR356" s="45"/>
      <c r="BS356" s="45"/>
      <c r="BT356" s="45"/>
      <c r="BU356" s="45"/>
      <c r="BV356" s="45"/>
      <c r="BW356" s="2"/>
    </row>
    <row r="357" spans="1:75" x14ac:dyDescent="0.25">
      <c r="A357" s="45"/>
      <c r="B357" s="45"/>
      <c r="C357" s="45"/>
      <c r="D357" s="45"/>
      <c r="E357" s="45"/>
      <c r="F357" s="45"/>
      <c r="G357" s="45"/>
      <c r="H357" s="45"/>
      <c r="I357" s="45"/>
      <c r="J357" s="2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  <c r="AM357" s="45"/>
      <c r="AN357" s="45"/>
      <c r="AO357" s="45"/>
      <c r="AP357" s="45"/>
      <c r="AQ357" s="45"/>
      <c r="AR357" s="45"/>
      <c r="AS357" s="45"/>
      <c r="AT357" s="45"/>
      <c r="AU357" s="45"/>
      <c r="AV357" s="45"/>
      <c r="AW357" s="45"/>
      <c r="AX357" s="45"/>
      <c r="AY357" s="45"/>
      <c r="AZ357" s="45"/>
      <c r="BA357" s="45"/>
      <c r="BB357" s="45"/>
      <c r="BC357" s="45"/>
      <c r="BD357" s="45"/>
      <c r="BE357" s="45"/>
      <c r="BF357" s="45"/>
      <c r="BG357" s="45"/>
      <c r="BH357" s="45"/>
      <c r="BI357" s="45"/>
      <c r="BJ357" s="45"/>
      <c r="BK357" s="45"/>
      <c r="BL357" s="45"/>
      <c r="BM357" s="45"/>
      <c r="BN357" s="45"/>
      <c r="BO357" s="45"/>
      <c r="BP357" s="45"/>
      <c r="BQ357" s="45"/>
      <c r="BR357" s="45"/>
      <c r="BS357" s="45"/>
      <c r="BT357" s="45"/>
      <c r="BU357" s="45"/>
      <c r="BV357" s="45"/>
      <c r="BW357" s="2"/>
    </row>
    <row r="358" spans="1:75" x14ac:dyDescent="0.25">
      <c r="A358" s="45"/>
      <c r="B358" s="45"/>
      <c r="C358" s="45"/>
      <c r="D358" s="45"/>
      <c r="E358" s="45"/>
      <c r="F358" s="45"/>
      <c r="G358" s="45"/>
      <c r="H358" s="45"/>
      <c r="I358" s="45"/>
      <c r="J358" s="2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  <c r="AL358" s="45"/>
      <c r="AM358" s="45"/>
      <c r="AN358" s="45"/>
      <c r="AO358" s="45"/>
      <c r="AP358" s="45"/>
      <c r="AQ358" s="45"/>
      <c r="AR358" s="45"/>
      <c r="AS358" s="45"/>
      <c r="AT358" s="45"/>
      <c r="AU358" s="45"/>
      <c r="AV358" s="45"/>
      <c r="AW358" s="45"/>
      <c r="AX358" s="45"/>
      <c r="AY358" s="45"/>
      <c r="AZ358" s="45"/>
      <c r="BA358" s="45"/>
      <c r="BB358" s="45"/>
      <c r="BC358" s="45"/>
      <c r="BD358" s="45"/>
      <c r="BE358" s="45"/>
      <c r="BF358" s="45"/>
      <c r="BG358" s="45"/>
      <c r="BH358" s="45"/>
      <c r="BI358" s="45"/>
      <c r="BJ358" s="45"/>
      <c r="BK358" s="45"/>
      <c r="BL358" s="45"/>
      <c r="BM358" s="45"/>
      <c r="BN358" s="45"/>
      <c r="BO358" s="45"/>
      <c r="BP358" s="45"/>
      <c r="BQ358" s="45"/>
      <c r="BR358" s="45"/>
      <c r="BS358" s="45"/>
      <c r="BT358" s="45"/>
      <c r="BU358" s="45"/>
      <c r="BV358" s="45"/>
      <c r="BW358" s="2"/>
    </row>
    <row r="359" spans="1:75" x14ac:dyDescent="0.25">
      <c r="A359" s="45"/>
      <c r="B359" s="45"/>
      <c r="C359" s="45"/>
      <c r="D359" s="45"/>
      <c r="E359" s="45"/>
      <c r="F359" s="45"/>
      <c r="G359" s="45"/>
      <c r="H359" s="45"/>
      <c r="I359" s="45"/>
      <c r="J359" s="2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  <c r="AO359" s="45"/>
      <c r="AP359" s="45"/>
      <c r="AQ359" s="45"/>
      <c r="AR359" s="45"/>
      <c r="AS359" s="45"/>
      <c r="AT359" s="45"/>
      <c r="AU359" s="45"/>
      <c r="AV359" s="45"/>
      <c r="AW359" s="45"/>
      <c r="AX359" s="45"/>
      <c r="AY359" s="45"/>
      <c r="AZ359" s="45"/>
      <c r="BA359" s="45"/>
      <c r="BB359" s="45"/>
      <c r="BC359" s="45"/>
      <c r="BD359" s="45"/>
      <c r="BE359" s="45"/>
      <c r="BF359" s="45"/>
      <c r="BG359" s="45"/>
      <c r="BH359" s="45"/>
      <c r="BI359" s="45"/>
      <c r="BJ359" s="45"/>
      <c r="BK359" s="45"/>
      <c r="BL359" s="45"/>
      <c r="BM359" s="45"/>
      <c r="BN359" s="45"/>
      <c r="BO359" s="45"/>
      <c r="BP359" s="45"/>
      <c r="BQ359" s="45"/>
      <c r="BR359" s="45"/>
      <c r="BS359" s="45"/>
      <c r="BT359" s="45"/>
      <c r="BU359" s="45"/>
      <c r="BV359" s="45"/>
      <c r="BW359" s="2"/>
    </row>
    <row r="360" spans="1:75" x14ac:dyDescent="0.25">
      <c r="A360" s="45"/>
      <c r="B360" s="45"/>
      <c r="C360" s="45"/>
      <c r="D360" s="45"/>
      <c r="E360" s="45"/>
      <c r="F360" s="45"/>
      <c r="G360" s="45"/>
      <c r="H360" s="45"/>
      <c r="I360" s="45"/>
      <c r="J360" s="2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  <c r="AO360" s="45"/>
      <c r="AP360" s="45"/>
      <c r="AQ360" s="45"/>
      <c r="AR360" s="45"/>
      <c r="AS360" s="45"/>
      <c r="AT360" s="45"/>
      <c r="AU360" s="45"/>
      <c r="AV360" s="45"/>
      <c r="AW360" s="45"/>
      <c r="AX360" s="45"/>
      <c r="AY360" s="45"/>
      <c r="AZ360" s="45"/>
      <c r="BA360" s="45"/>
      <c r="BB360" s="45"/>
      <c r="BC360" s="45"/>
      <c r="BD360" s="45"/>
      <c r="BE360" s="45"/>
      <c r="BF360" s="45"/>
      <c r="BG360" s="45"/>
      <c r="BH360" s="45"/>
      <c r="BI360" s="45"/>
      <c r="BJ360" s="45"/>
      <c r="BK360" s="45"/>
      <c r="BL360" s="45"/>
      <c r="BM360" s="45"/>
      <c r="BN360" s="45"/>
      <c r="BO360" s="45"/>
      <c r="BP360" s="45"/>
      <c r="BQ360" s="45"/>
      <c r="BR360" s="45"/>
      <c r="BS360" s="45"/>
      <c r="BT360" s="45"/>
      <c r="BU360" s="45"/>
      <c r="BV360" s="45"/>
      <c r="BW360" s="2"/>
    </row>
    <row r="361" spans="1:75" x14ac:dyDescent="0.25">
      <c r="A361" s="45"/>
      <c r="B361" s="45"/>
      <c r="C361" s="45"/>
      <c r="D361" s="45"/>
      <c r="E361" s="45"/>
      <c r="F361" s="45"/>
      <c r="G361" s="45"/>
      <c r="H361" s="45"/>
      <c r="I361" s="45"/>
      <c r="J361" s="2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  <c r="AO361" s="45"/>
      <c r="AP361" s="45"/>
      <c r="AQ361" s="45"/>
      <c r="AR361" s="45"/>
      <c r="AS361" s="45"/>
      <c r="AT361" s="45"/>
      <c r="AU361" s="45"/>
      <c r="AV361" s="45"/>
      <c r="AW361" s="45"/>
      <c r="AX361" s="45"/>
      <c r="AY361" s="45"/>
      <c r="AZ361" s="45"/>
      <c r="BA361" s="45"/>
      <c r="BB361" s="45"/>
      <c r="BC361" s="45"/>
      <c r="BD361" s="45"/>
      <c r="BE361" s="45"/>
      <c r="BF361" s="45"/>
      <c r="BG361" s="45"/>
      <c r="BH361" s="45"/>
      <c r="BI361" s="45"/>
      <c r="BJ361" s="45"/>
      <c r="BK361" s="45"/>
      <c r="BL361" s="45"/>
      <c r="BM361" s="45"/>
      <c r="BN361" s="45"/>
      <c r="BO361" s="45"/>
      <c r="BP361" s="45"/>
      <c r="BQ361" s="45"/>
      <c r="BR361" s="45"/>
      <c r="BS361" s="45"/>
      <c r="BT361" s="45"/>
      <c r="BU361" s="45"/>
      <c r="BV361" s="45"/>
      <c r="BW361" s="2"/>
    </row>
    <row r="362" spans="1:75" x14ac:dyDescent="0.25">
      <c r="A362" s="45"/>
      <c r="B362" s="45"/>
      <c r="C362" s="45"/>
      <c r="D362" s="45"/>
      <c r="E362" s="45"/>
      <c r="F362" s="45"/>
      <c r="G362" s="45"/>
      <c r="H362" s="45"/>
      <c r="I362" s="45"/>
      <c r="J362" s="2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  <c r="AM362" s="45"/>
      <c r="AN362" s="45"/>
      <c r="AO362" s="45"/>
      <c r="AP362" s="45"/>
      <c r="AQ362" s="45"/>
      <c r="AR362" s="45"/>
      <c r="AS362" s="45"/>
      <c r="AT362" s="45"/>
      <c r="AU362" s="45"/>
      <c r="AV362" s="45"/>
      <c r="AW362" s="45"/>
      <c r="AX362" s="45"/>
      <c r="AY362" s="45"/>
      <c r="AZ362" s="45"/>
      <c r="BA362" s="45"/>
      <c r="BB362" s="45"/>
      <c r="BC362" s="45"/>
      <c r="BD362" s="45"/>
      <c r="BE362" s="45"/>
      <c r="BF362" s="45"/>
      <c r="BG362" s="45"/>
      <c r="BH362" s="45"/>
      <c r="BI362" s="45"/>
      <c r="BJ362" s="45"/>
      <c r="BK362" s="45"/>
      <c r="BL362" s="45"/>
      <c r="BM362" s="45"/>
      <c r="BN362" s="45"/>
      <c r="BO362" s="45"/>
      <c r="BP362" s="45"/>
      <c r="BQ362" s="45"/>
      <c r="BR362" s="45"/>
      <c r="BS362" s="45"/>
      <c r="BT362" s="45"/>
      <c r="BU362" s="45"/>
      <c r="BV362" s="45"/>
      <c r="BW362" s="2"/>
    </row>
    <row r="363" spans="1:75" x14ac:dyDescent="0.25">
      <c r="A363" s="45"/>
      <c r="B363" s="45"/>
      <c r="C363" s="45"/>
      <c r="D363" s="45"/>
      <c r="E363" s="45"/>
      <c r="F363" s="45"/>
      <c r="G363" s="45"/>
      <c r="H363" s="45"/>
      <c r="I363" s="45"/>
      <c r="J363" s="2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  <c r="AM363" s="45"/>
      <c r="AN363" s="45"/>
      <c r="AO363" s="45"/>
      <c r="AP363" s="45"/>
      <c r="AQ363" s="45"/>
      <c r="AR363" s="45"/>
      <c r="AS363" s="45"/>
      <c r="AT363" s="45"/>
      <c r="AU363" s="45"/>
      <c r="AV363" s="45"/>
      <c r="AW363" s="45"/>
      <c r="AX363" s="45"/>
      <c r="AY363" s="45"/>
      <c r="AZ363" s="45"/>
      <c r="BA363" s="45"/>
      <c r="BB363" s="45"/>
      <c r="BC363" s="45"/>
      <c r="BD363" s="45"/>
      <c r="BE363" s="45"/>
      <c r="BF363" s="45"/>
      <c r="BG363" s="45"/>
      <c r="BH363" s="45"/>
      <c r="BI363" s="45"/>
      <c r="BJ363" s="45"/>
      <c r="BK363" s="45"/>
      <c r="BL363" s="45"/>
      <c r="BM363" s="45"/>
      <c r="BN363" s="45"/>
      <c r="BO363" s="45"/>
      <c r="BP363" s="45"/>
      <c r="BQ363" s="45"/>
      <c r="BR363" s="45"/>
      <c r="BS363" s="45"/>
      <c r="BT363" s="45"/>
      <c r="BU363" s="45"/>
      <c r="BV363" s="45"/>
      <c r="BW363" s="2"/>
    </row>
    <row r="364" spans="1:75" x14ac:dyDescent="0.25">
      <c r="A364" s="45"/>
      <c r="B364" s="45"/>
      <c r="C364" s="45"/>
      <c r="D364" s="45"/>
      <c r="E364" s="45"/>
      <c r="F364" s="45"/>
      <c r="G364" s="45"/>
      <c r="H364" s="45"/>
      <c r="I364" s="45"/>
      <c r="J364" s="2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  <c r="AM364" s="45"/>
      <c r="AN364" s="45"/>
      <c r="AO364" s="45"/>
      <c r="AP364" s="45"/>
      <c r="AQ364" s="45"/>
      <c r="AR364" s="45"/>
      <c r="AS364" s="45"/>
      <c r="AT364" s="45"/>
      <c r="AU364" s="45"/>
      <c r="AV364" s="45"/>
      <c r="AW364" s="45"/>
      <c r="AX364" s="45"/>
      <c r="AY364" s="45"/>
      <c r="AZ364" s="45"/>
      <c r="BA364" s="45"/>
      <c r="BB364" s="45"/>
      <c r="BC364" s="45"/>
      <c r="BD364" s="45"/>
      <c r="BE364" s="45"/>
      <c r="BF364" s="45"/>
      <c r="BG364" s="45"/>
      <c r="BH364" s="45"/>
      <c r="BI364" s="45"/>
      <c r="BJ364" s="45"/>
      <c r="BK364" s="45"/>
      <c r="BL364" s="45"/>
      <c r="BM364" s="45"/>
      <c r="BN364" s="45"/>
      <c r="BO364" s="45"/>
      <c r="BP364" s="45"/>
      <c r="BQ364" s="45"/>
      <c r="BR364" s="45"/>
      <c r="BS364" s="45"/>
      <c r="BT364" s="45"/>
      <c r="BU364" s="45"/>
      <c r="BV364" s="45"/>
      <c r="BW364" s="2"/>
    </row>
    <row r="365" spans="1:75" x14ac:dyDescent="0.25">
      <c r="A365" s="45"/>
      <c r="B365" s="45"/>
      <c r="C365" s="45"/>
      <c r="D365" s="45"/>
      <c r="E365" s="45"/>
      <c r="F365" s="45"/>
      <c r="G365" s="45"/>
      <c r="H365" s="45"/>
      <c r="I365" s="45"/>
      <c r="J365" s="2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  <c r="AM365" s="45"/>
      <c r="AN365" s="45"/>
      <c r="AO365" s="45"/>
      <c r="AP365" s="45"/>
      <c r="AQ365" s="45"/>
      <c r="AR365" s="45"/>
      <c r="AS365" s="45"/>
      <c r="AT365" s="45"/>
      <c r="AU365" s="45"/>
      <c r="AV365" s="45"/>
      <c r="AW365" s="45"/>
      <c r="AX365" s="45"/>
      <c r="AY365" s="45"/>
      <c r="AZ365" s="45"/>
      <c r="BA365" s="45"/>
      <c r="BB365" s="45"/>
      <c r="BC365" s="45"/>
      <c r="BD365" s="45"/>
      <c r="BE365" s="45"/>
      <c r="BF365" s="45"/>
      <c r="BG365" s="45"/>
      <c r="BH365" s="45"/>
      <c r="BI365" s="45"/>
      <c r="BJ365" s="45"/>
      <c r="BK365" s="45"/>
      <c r="BL365" s="45"/>
      <c r="BM365" s="45"/>
      <c r="BN365" s="45"/>
      <c r="BO365" s="45"/>
      <c r="BP365" s="45"/>
      <c r="BQ365" s="45"/>
      <c r="BR365" s="45"/>
      <c r="BS365" s="45"/>
      <c r="BT365" s="45"/>
      <c r="BU365" s="45"/>
      <c r="BV365" s="45"/>
      <c r="BW365" s="2"/>
    </row>
    <row r="366" spans="1:75" x14ac:dyDescent="0.25">
      <c r="A366" s="45"/>
      <c r="B366" s="45"/>
      <c r="C366" s="45"/>
      <c r="D366" s="45"/>
      <c r="E366" s="45"/>
      <c r="F366" s="45"/>
      <c r="G366" s="45"/>
      <c r="H366" s="45"/>
      <c r="I366" s="45"/>
      <c r="J366" s="2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  <c r="AL366" s="45"/>
      <c r="AM366" s="45"/>
      <c r="AN366" s="45"/>
      <c r="AO366" s="45"/>
      <c r="AP366" s="45"/>
      <c r="AQ366" s="45"/>
      <c r="AR366" s="45"/>
      <c r="AS366" s="45"/>
      <c r="AT366" s="45"/>
      <c r="AU366" s="45"/>
      <c r="AV366" s="45"/>
      <c r="AW366" s="45"/>
      <c r="AX366" s="45"/>
      <c r="AY366" s="45"/>
      <c r="AZ366" s="45"/>
      <c r="BA366" s="45"/>
      <c r="BB366" s="45"/>
      <c r="BC366" s="45"/>
      <c r="BD366" s="45"/>
      <c r="BE366" s="45"/>
      <c r="BF366" s="45"/>
      <c r="BG366" s="45"/>
      <c r="BH366" s="45"/>
      <c r="BI366" s="45"/>
      <c r="BJ366" s="45"/>
      <c r="BK366" s="45"/>
      <c r="BL366" s="45"/>
      <c r="BM366" s="45"/>
      <c r="BN366" s="45"/>
      <c r="BO366" s="45"/>
      <c r="BP366" s="45"/>
      <c r="BQ366" s="45"/>
      <c r="BR366" s="45"/>
      <c r="BS366" s="45"/>
      <c r="BT366" s="45"/>
      <c r="BU366" s="45"/>
      <c r="BV366" s="45"/>
      <c r="BW366" s="2"/>
    </row>
    <row r="367" spans="1:75" x14ac:dyDescent="0.25">
      <c r="A367" s="45"/>
      <c r="B367" s="45"/>
      <c r="C367" s="45"/>
      <c r="D367" s="45"/>
      <c r="E367" s="45"/>
      <c r="F367" s="45"/>
      <c r="G367" s="45"/>
      <c r="H367" s="45"/>
      <c r="I367" s="45"/>
      <c r="J367" s="2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  <c r="AO367" s="45"/>
      <c r="AP367" s="45"/>
      <c r="AQ367" s="45"/>
      <c r="AR367" s="45"/>
      <c r="AS367" s="45"/>
      <c r="AT367" s="45"/>
      <c r="AU367" s="45"/>
      <c r="AV367" s="45"/>
      <c r="AW367" s="45"/>
      <c r="AX367" s="45"/>
      <c r="AY367" s="45"/>
      <c r="AZ367" s="45"/>
      <c r="BA367" s="45"/>
      <c r="BB367" s="45"/>
      <c r="BC367" s="45"/>
      <c r="BD367" s="45"/>
      <c r="BE367" s="45"/>
      <c r="BF367" s="45"/>
      <c r="BG367" s="45"/>
      <c r="BH367" s="45"/>
      <c r="BI367" s="45"/>
      <c r="BJ367" s="45"/>
      <c r="BK367" s="45"/>
      <c r="BL367" s="45"/>
      <c r="BM367" s="45"/>
      <c r="BN367" s="45"/>
      <c r="BO367" s="45"/>
      <c r="BP367" s="45"/>
      <c r="BQ367" s="45"/>
      <c r="BR367" s="45"/>
      <c r="BS367" s="45"/>
      <c r="BT367" s="45"/>
      <c r="BU367" s="45"/>
      <c r="BV367" s="45"/>
      <c r="BW367" s="2"/>
    </row>
    <row r="368" spans="1:75" x14ac:dyDescent="0.25">
      <c r="A368" s="45"/>
      <c r="B368" s="45"/>
      <c r="C368" s="45"/>
      <c r="D368" s="45"/>
      <c r="E368" s="45"/>
      <c r="F368" s="45"/>
      <c r="G368" s="45"/>
      <c r="H368" s="45"/>
      <c r="I368" s="45"/>
      <c r="J368" s="2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  <c r="AL368" s="45"/>
      <c r="AM368" s="45"/>
      <c r="AN368" s="45"/>
      <c r="AO368" s="45"/>
      <c r="AP368" s="45"/>
      <c r="AQ368" s="45"/>
      <c r="AR368" s="45"/>
      <c r="AS368" s="45"/>
      <c r="AT368" s="45"/>
      <c r="AU368" s="45"/>
      <c r="AV368" s="45"/>
      <c r="AW368" s="45"/>
      <c r="AX368" s="45"/>
      <c r="AY368" s="45"/>
      <c r="AZ368" s="45"/>
      <c r="BA368" s="45"/>
      <c r="BB368" s="45"/>
      <c r="BC368" s="45"/>
      <c r="BD368" s="45"/>
      <c r="BE368" s="45"/>
      <c r="BF368" s="45"/>
      <c r="BG368" s="45"/>
      <c r="BH368" s="45"/>
      <c r="BI368" s="45"/>
      <c r="BJ368" s="45"/>
      <c r="BK368" s="45"/>
      <c r="BL368" s="45"/>
      <c r="BM368" s="45"/>
      <c r="BN368" s="45"/>
      <c r="BO368" s="45"/>
      <c r="BP368" s="45"/>
      <c r="BQ368" s="45"/>
      <c r="BR368" s="45"/>
      <c r="BS368" s="45"/>
      <c r="BT368" s="45"/>
      <c r="BU368" s="45"/>
      <c r="BV368" s="45"/>
      <c r="BW368" s="2"/>
    </row>
    <row r="369" spans="1:75" x14ac:dyDescent="0.25">
      <c r="A369" s="45"/>
      <c r="B369" s="45"/>
      <c r="C369" s="45"/>
      <c r="D369" s="45"/>
      <c r="E369" s="45"/>
      <c r="F369" s="45"/>
      <c r="G369" s="45"/>
      <c r="H369" s="45"/>
      <c r="I369" s="45"/>
      <c r="J369" s="2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  <c r="AM369" s="45"/>
      <c r="AN369" s="45"/>
      <c r="AO369" s="45"/>
      <c r="AP369" s="45"/>
      <c r="AQ369" s="45"/>
      <c r="AR369" s="45"/>
      <c r="AS369" s="45"/>
      <c r="AT369" s="45"/>
      <c r="AU369" s="45"/>
      <c r="AV369" s="45"/>
      <c r="AW369" s="45"/>
      <c r="AX369" s="45"/>
      <c r="AY369" s="45"/>
      <c r="AZ369" s="45"/>
      <c r="BA369" s="45"/>
      <c r="BB369" s="45"/>
      <c r="BC369" s="45"/>
      <c r="BD369" s="45"/>
      <c r="BE369" s="45"/>
      <c r="BF369" s="45"/>
      <c r="BG369" s="45"/>
      <c r="BH369" s="45"/>
      <c r="BI369" s="45"/>
      <c r="BJ369" s="45"/>
      <c r="BK369" s="45"/>
      <c r="BL369" s="45"/>
      <c r="BM369" s="45"/>
      <c r="BN369" s="45"/>
      <c r="BO369" s="45"/>
      <c r="BP369" s="45"/>
      <c r="BQ369" s="45"/>
      <c r="BR369" s="45"/>
      <c r="BS369" s="45"/>
      <c r="BT369" s="45"/>
      <c r="BU369" s="45"/>
      <c r="BV369" s="45"/>
      <c r="BW369" s="2"/>
    </row>
    <row r="370" spans="1:75" x14ac:dyDescent="0.25">
      <c r="A370" s="45"/>
      <c r="B370" s="45"/>
      <c r="C370" s="45"/>
      <c r="D370" s="45"/>
      <c r="E370" s="45"/>
      <c r="F370" s="45"/>
      <c r="G370" s="45"/>
      <c r="H370" s="45"/>
      <c r="I370" s="45"/>
      <c r="J370" s="2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  <c r="AM370" s="45"/>
      <c r="AN370" s="45"/>
      <c r="AO370" s="45"/>
      <c r="AP370" s="45"/>
      <c r="AQ370" s="45"/>
      <c r="AR370" s="45"/>
      <c r="AS370" s="45"/>
      <c r="AT370" s="45"/>
      <c r="AU370" s="45"/>
      <c r="AV370" s="45"/>
      <c r="AW370" s="45"/>
      <c r="AX370" s="45"/>
      <c r="AY370" s="45"/>
      <c r="AZ370" s="45"/>
      <c r="BA370" s="45"/>
      <c r="BB370" s="45"/>
      <c r="BC370" s="45"/>
      <c r="BD370" s="45"/>
      <c r="BE370" s="45"/>
      <c r="BF370" s="45"/>
      <c r="BG370" s="45"/>
      <c r="BH370" s="45"/>
      <c r="BI370" s="45"/>
      <c r="BJ370" s="45"/>
      <c r="BK370" s="45"/>
      <c r="BL370" s="45"/>
      <c r="BM370" s="45"/>
      <c r="BN370" s="45"/>
      <c r="BO370" s="45"/>
      <c r="BP370" s="45"/>
      <c r="BQ370" s="45"/>
      <c r="BR370" s="45"/>
      <c r="BS370" s="45"/>
      <c r="BT370" s="45"/>
      <c r="BU370" s="45"/>
      <c r="BV370" s="45"/>
      <c r="BW370" s="2"/>
    </row>
    <row r="371" spans="1:75" x14ac:dyDescent="0.25">
      <c r="A371" s="45"/>
      <c r="B371" s="45"/>
      <c r="C371" s="45"/>
      <c r="D371" s="45"/>
      <c r="E371" s="45"/>
      <c r="F371" s="45"/>
      <c r="G371" s="45"/>
      <c r="H371" s="45"/>
      <c r="I371" s="45"/>
      <c r="J371" s="2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  <c r="AJ371" s="45"/>
      <c r="AK371" s="45"/>
      <c r="AL371" s="45"/>
      <c r="AM371" s="45"/>
      <c r="AN371" s="45"/>
      <c r="AO371" s="45"/>
      <c r="AP371" s="45"/>
      <c r="AQ371" s="45"/>
      <c r="AR371" s="45"/>
      <c r="AS371" s="45"/>
      <c r="AT371" s="45"/>
      <c r="AU371" s="45"/>
      <c r="AV371" s="45"/>
      <c r="AW371" s="45"/>
      <c r="AX371" s="45"/>
      <c r="AY371" s="45"/>
      <c r="AZ371" s="45"/>
      <c r="BA371" s="45"/>
      <c r="BB371" s="45"/>
      <c r="BC371" s="45"/>
      <c r="BD371" s="45"/>
      <c r="BE371" s="45"/>
      <c r="BF371" s="45"/>
      <c r="BG371" s="45"/>
      <c r="BH371" s="45"/>
      <c r="BI371" s="45"/>
      <c r="BJ371" s="45"/>
      <c r="BK371" s="45"/>
      <c r="BL371" s="45"/>
      <c r="BM371" s="45"/>
      <c r="BN371" s="45"/>
      <c r="BO371" s="45"/>
      <c r="BP371" s="45"/>
      <c r="BQ371" s="45"/>
      <c r="BR371" s="45"/>
      <c r="BS371" s="45"/>
      <c r="BT371" s="45"/>
      <c r="BU371" s="45"/>
      <c r="BV371" s="45"/>
      <c r="BW371" s="2"/>
    </row>
    <row r="372" spans="1:75" x14ac:dyDescent="0.25">
      <c r="A372" s="45"/>
      <c r="B372" s="45"/>
      <c r="C372" s="45"/>
      <c r="D372" s="45"/>
      <c r="E372" s="45"/>
      <c r="F372" s="45"/>
      <c r="G372" s="45"/>
      <c r="H372" s="45"/>
      <c r="I372" s="45"/>
      <c r="J372" s="2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  <c r="AJ372" s="45"/>
      <c r="AK372" s="45"/>
      <c r="AL372" s="45"/>
      <c r="AM372" s="45"/>
      <c r="AN372" s="45"/>
      <c r="AO372" s="45"/>
      <c r="AP372" s="45"/>
      <c r="AQ372" s="45"/>
      <c r="AR372" s="45"/>
      <c r="AS372" s="45"/>
      <c r="AT372" s="45"/>
      <c r="AU372" s="45"/>
      <c r="AV372" s="45"/>
      <c r="AW372" s="45"/>
      <c r="AX372" s="45"/>
      <c r="AY372" s="45"/>
      <c r="AZ372" s="45"/>
      <c r="BA372" s="45"/>
      <c r="BB372" s="45"/>
      <c r="BC372" s="45"/>
      <c r="BD372" s="45"/>
      <c r="BE372" s="45"/>
      <c r="BF372" s="45"/>
      <c r="BG372" s="45"/>
      <c r="BH372" s="45"/>
      <c r="BI372" s="45"/>
      <c r="BJ372" s="45"/>
      <c r="BK372" s="45"/>
      <c r="BL372" s="45"/>
      <c r="BM372" s="45"/>
      <c r="BN372" s="45"/>
      <c r="BO372" s="45"/>
      <c r="BP372" s="45"/>
      <c r="BQ372" s="45"/>
      <c r="BR372" s="45"/>
      <c r="BS372" s="45"/>
      <c r="BT372" s="45"/>
      <c r="BU372" s="45"/>
      <c r="BV372" s="45"/>
      <c r="BW372" s="2"/>
    </row>
    <row r="373" spans="1:75" x14ac:dyDescent="0.25">
      <c r="A373" s="45"/>
      <c r="B373" s="45"/>
      <c r="C373" s="45"/>
      <c r="D373" s="45"/>
      <c r="E373" s="45"/>
      <c r="F373" s="45"/>
      <c r="G373" s="45"/>
      <c r="H373" s="45"/>
      <c r="I373" s="45"/>
      <c r="J373" s="2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  <c r="AM373" s="45"/>
      <c r="AN373" s="45"/>
      <c r="AO373" s="45"/>
      <c r="AP373" s="45"/>
      <c r="AQ373" s="45"/>
      <c r="AR373" s="45"/>
      <c r="AS373" s="45"/>
      <c r="AT373" s="45"/>
      <c r="AU373" s="45"/>
      <c r="AV373" s="45"/>
      <c r="AW373" s="45"/>
      <c r="AX373" s="45"/>
      <c r="AY373" s="45"/>
      <c r="AZ373" s="45"/>
      <c r="BA373" s="45"/>
      <c r="BB373" s="45"/>
      <c r="BC373" s="45"/>
      <c r="BD373" s="45"/>
      <c r="BE373" s="45"/>
      <c r="BF373" s="45"/>
      <c r="BG373" s="45"/>
      <c r="BH373" s="45"/>
      <c r="BI373" s="45"/>
      <c r="BJ373" s="45"/>
      <c r="BK373" s="45"/>
      <c r="BL373" s="45"/>
      <c r="BM373" s="45"/>
      <c r="BN373" s="45"/>
      <c r="BO373" s="45"/>
      <c r="BP373" s="45"/>
      <c r="BQ373" s="45"/>
      <c r="BR373" s="45"/>
      <c r="BS373" s="45"/>
      <c r="BT373" s="45"/>
      <c r="BU373" s="45"/>
      <c r="BV373" s="45"/>
      <c r="BW373" s="2"/>
    </row>
    <row r="374" spans="1:75" x14ac:dyDescent="0.25">
      <c r="A374" s="45"/>
      <c r="B374" s="45"/>
      <c r="C374" s="45"/>
      <c r="D374" s="45"/>
      <c r="E374" s="45"/>
      <c r="F374" s="45"/>
      <c r="G374" s="45"/>
      <c r="H374" s="45"/>
      <c r="I374" s="45"/>
      <c r="J374" s="2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  <c r="AM374" s="45"/>
      <c r="AN374" s="45"/>
      <c r="AO374" s="45"/>
      <c r="AP374" s="45"/>
      <c r="AQ374" s="45"/>
      <c r="AR374" s="45"/>
      <c r="AS374" s="45"/>
      <c r="AT374" s="45"/>
      <c r="AU374" s="45"/>
      <c r="AV374" s="45"/>
      <c r="AW374" s="45"/>
      <c r="AX374" s="45"/>
      <c r="AY374" s="45"/>
      <c r="AZ374" s="45"/>
      <c r="BA374" s="45"/>
      <c r="BB374" s="45"/>
      <c r="BC374" s="45"/>
      <c r="BD374" s="45"/>
      <c r="BE374" s="45"/>
      <c r="BF374" s="45"/>
      <c r="BG374" s="45"/>
      <c r="BH374" s="45"/>
      <c r="BI374" s="45"/>
      <c r="BJ374" s="45"/>
      <c r="BK374" s="45"/>
      <c r="BL374" s="45"/>
      <c r="BM374" s="45"/>
      <c r="BN374" s="45"/>
      <c r="BO374" s="45"/>
      <c r="BP374" s="45"/>
      <c r="BQ374" s="45"/>
      <c r="BR374" s="45"/>
      <c r="BS374" s="45"/>
      <c r="BT374" s="45"/>
      <c r="BU374" s="45"/>
      <c r="BV374" s="45"/>
      <c r="BW374" s="2"/>
    </row>
    <row r="375" spans="1:75" x14ac:dyDescent="0.25">
      <c r="A375" s="45"/>
      <c r="B375" s="45"/>
      <c r="C375" s="45"/>
      <c r="D375" s="45"/>
      <c r="E375" s="45"/>
      <c r="F375" s="45"/>
      <c r="G375" s="45"/>
      <c r="H375" s="45"/>
      <c r="I375" s="45"/>
      <c r="J375" s="2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  <c r="AM375" s="45"/>
      <c r="AN375" s="45"/>
      <c r="AO375" s="45"/>
      <c r="AP375" s="45"/>
      <c r="AQ375" s="45"/>
      <c r="AR375" s="45"/>
      <c r="AS375" s="45"/>
      <c r="AT375" s="45"/>
      <c r="AU375" s="45"/>
      <c r="AV375" s="45"/>
      <c r="AW375" s="45"/>
      <c r="AX375" s="45"/>
      <c r="AY375" s="45"/>
      <c r="AZ375" s="45"/>
      <c r="BA375" s="45"/>
      <c r="BB375" s="45"/>
      <c r="BC375" s="45"/>
      <c r="BD375" s="45"/>
      <c r="BE375" s="45"/>
      <c r="BF375" s="45"/>
      <c r="BG375" s="45"/>
      <c r="BH375" s="45"/>
      <c r="BI375" s="45"/>
      <c r="BJ375" s="45"/>
      <c r="BK375" s="45"/>
      <c r="BL375" s="45"/>
      <c r="BM375" s="45"/>
      <c r="BN375" s="45"/>
      <c r="BO375" s="45"/>
      <c r="BP375" s="45"/>
      <c r="BQ375" s="45"/>
      <c r="BR375" s="45"/>
      <c r="BS375" s="45"/>
      <c r="BT375" s="45"/>
      <c r="BU375" s="45"/>
      <c r="BV375" s="45"/>
      <c r="BW375" s="2"/>
    </row>
    <row r="376" spans="1:75" x14ac:dyDescent="0.25">
      <c r="A376" s="45"/>
      <c r="B376" s="45"/>
      <c r="C376" s="45"/>
      <c r="D376" s="45"/>
      <c r="E376" s="45"/>
      <c r="F376" s="45"/>
      <c r="G376" s="45"/>
      <c r="H376" s="45"/>
      <c r="I376" s="45"/>
      <c r="J376" s="2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5"/>
      <c r="AP376" s="45"/>
      <c r="AQ376" s="45"/>
      <c r="AR376" s="45"/>
      <c r="AS376" s="45"/>
      <c r="AT376" s="45"/>
      <c r="AU376" s="45"/>
      <c r="AV376" s="45"/>
      <c r="AW376" s="45"/>
      <c r="AX376" s="45"/>
      <c r="AY376" s="45"/>
      <c r="AZ376" s="45"/>
      <c r="BA376" s="45"/>
      <c r="BB376" s="45"/>
      <c r="BC376" s="45"/>
      <c r="BD376" s="45"/>
      <c r="BE376" s="45"/>
      <c r="BF376" s="45"/>
      <c r="BG376" s="45"/>
      <c r="BH376" s="45"/>
      <c r="BI376" s="45"/>
      <c r="BJ376" s="45"/>
      <c r="BK376" s="45"/>
      <c r="BL376" s="45"/>
      <c r="BM376" s="45"/>
      <c r="BN376" s="45"/>
      <c r="BO376" s="45"/>
      <c r="BP376" s="45"/>
      <c r="BQ376" s="45"/>
      <c r="BR376" s="45"/>
      <c r="BS376" s="45"/>
      <c r="BT376" s="45"/>
      <c r="BU376" s="45"/>
      <c r="BV376" s="45"/>
      <c r="BW376" s="2"/>
    </row>
    <row r="377" spans="1:75" x14ac:dyDescent="0.25">
      <c r="A377" s="45"/>
      <c r="B377" s="45"/>
      <c r="C377" s="45"/>
      <c r="D377" s="45"/>
      <c r="E377" s="45"/>
      <c r="F377" s="45"/>
      <c r="G377" s="45"/>
      <c r="H377" s="45"/>
      <c r="I377" s="45"/>
      <c r="J377" s="2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  <c r="AJ377" s="45"/>
      <c r="AK377" s="45"/>
      <c r="AL377" s="45"/>
      <c r="AM377" s="45"/>
      <c r="AN377" s="45"/>
      <c r="AO377" s="45"/>
      <c r="AP377" s="45"/>
      <c r="AQ377" s="45"/>
      <c r="AR377" s="45"/>
      <c r="AS377" s="45"/>
      <c r="AT377" s="45"/>
      <c r="AU377" s="45"/>
      <c r="AV377" s="45"/>
      <c r="AW377" s="45"/>
      <c r="AX377" s="45"/>
      <c r="AY377" s="45"/>
      <c r="AZ377" s="45"/>
      <c r="BA377" s="45"/>
      <c r="BB377" s="45"/>
      <c r="BC377" s="45"/>
      <c r="BD377" s="45"/>
      <c r="BE377" s="45"/>
      <c r="BF377" s="45"/>
      <c r="BG377" s="45"/>
      <c r="BH377" s="45"/>
      <c r="BI377" s="45"/>
      <c r="BJ377" s="45"/>
      <c r="BK377" s="45"/>
      <c r="BL377" s="45"/>
      <c r="BM377" s="45"/>
      <c r="BN377" s="45"/>
      <c r="BO377" s="45"/>
      <c r="BP377" s="45"/>
      <c r="BQ377" s="45"/>
      <c r="BR377" s="45"/>
      <c r="BS377" s="45"/>
      <c r="BT377" s="45"/>
      <c r="BU377" s="45"/>
      <c r="BV377" s="45"/>
      <c r="BW377" s="2"/>
    </row>
    <row r="378" spans="1:75" x14ac:dyDescent="0.25">
      <c r="A378" s="45"/>
      <c r="B378" s="45"/>
      <c r="C378" s="45"/>
      <c r="D378" s="45"/>
      <c r="E378" s="45"/>
      <c r="F378" s="45"/>
      <c r="G378" s="45"/>
      <c r="H378" s="45"/>
      <c r="I378" s="45"/>
      <c r="J378" s="2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  <c r="AJ378" s="45"/>
      <c r="AK378" s="45"/>
      <c r="AL378" s="45"/>
      <c r="AM378" s="45"/>
      <c r="AN378" s="45"/>
      <c r="AO378" s="45"/>
      <c r="AP378" s="45"/>
      <c r="AQ378" s="45"/>
      <c r="AR378" s="45"/>
      <c r="AS378" s="45"/>
      <c r="AT378" s="45"/>
      <c r="AU378" s="45"/>
      <c r="AV378" s="45"/>
      <c r="AW378" s="45"/>
      <c r="AX378" s="45"/>
      <c r="AY378" s="45"/>
      <c r="AZ378" s="45"/>
      <c r="BA378" s="45"/>
      <c r="BB378" s="45"/>
      <c r="BC378" s="45"/>
      <c r="BD378" s="45"/>
      <c r="BE378" s="45"/>
      <c r="BF378" s="45"/>
      <c r="BG378" s="45"/>
      <c r="BH378" s="45"/>
      <c r="BI378" s="45"/>
      <c r="BJ378" s="45"/>
      <c r="BK378" s="45"/>
      <c r="BL378" s="45"/>
      <c r="BM378" s="45"/>
      <c r="BN378" s="45"/>
      <c r="BO378" s="45"/>
      <c r="BP378" s="45"/>
      <c r="BQ378" s="45"/>
      <c r="BR378" s="45"/>
      <c r="BS378" s="45"/>
      <c r="BT378" s="45"/>
      <c r="BU378" s="45"/>
      <c r="BV378" s="45"/>
      <c r="BW378" s="2"/>
    </row>
    <row r="379" spans="1:75" x14ac:dyDescent="0.25">
      <c r="A379" s="45"/>
      <c r="B379" s="45"/>
      <c r="C379" s="45"/>
      <c r="D379" s="45"/>
      <c r="E379" s="45"/>
      <c r="F379" s="45"/>
      <c r="G379" s="45"/>
      <c r="H379" s="45"/>
      <c r="I379" s="45"/>
      <c r="J379" s="2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45"/>
      <c r="AL379" s="45"/>
      <c r="AM379" s="45"/>
      <c r="AN379" s="45"/>
      <c r="AO379" s="45"/>
      <c r="AP379" s="45"/>
      <c r="AQ379" s="45"/>
      <c r="AR379" s="45"/>
      <c r="AS379" s="45"/>
      <c r="AT379" s="45"/>
      <c r="AU379" s="45"/>
      <c r="AV379" s="45"/>
      <c r="AW379" s="45"/>
      <c r="AX379" s="45"/>
      <c r="AY379" s="45"/>
      <c r="AZ379" s="45"/>
      <c r="BA379" s="45"/>
      <c r="BB379" s="45"/>
      <c r="BC379" s="45"/>
      <c r="BD379" s="45"/>
      <c r="BE379" s="45"/>
      <c r="BF379" s="45"/>
      <c r="BG379" s="45"/>
      <c r="BH379" s="45"/>
      <c r="BI379" s="45"/>
      <c r="BJ379" s="45"/>
      <c r="BK379" s="45"/>
      <c r="BL379" s="45"/>
      <c r="BM379" s="45"/>
      <c r="BN379" s="45"/>
      <c r="BO379" s="45"/>
      <c r="BP379" s="45"/>
      <c r="BQ379" s="45"/>
      <c r="BR379" s="45"/>
      <c r="BS379" s="45"/>
      <c r="BT379" s="45"/>
      <c r="BU379" s="45"/>
      <c r="BV379" s="45"/>
      <c r="BW379" s="2"/>
    </row>
    <row r="380" spans="1:75" x14ac:dyDescent="0.25">
      <c r="A380" s="45"/>
      <c r="B380" s="45"/>
      <c r="C380" s="45"/>
      <c r="D380" s="45"/>
      <c r="E380" s="45"/>
      <c r="F380" s="45"/>
      <c r="G380" s="45"/>
      <c r="H380" s="45"/>
      <c r="I380" s="45"/>
      <c r="J380" s="2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  <c r="AO380" s="45"/>
      <c r="AP380" s="45"/>
      <c r="AQ380" s="45"/>
      <c r="AR380" s="45"/>
      <c r="AS380" s="45"/>
      <c r="AT380" s="45"/>
      <c r="AU380" s="45"/>
      <c r="AV380" s="45"/>
      <c r="AW380" s="45"/>
      <c r="AX380" s="45"/>
      <c r="AY380" s="45"/>
      <c r="AZ380" s="45"/>
      <c r="BA380" s="45"/>
      <c r="BB380" s="45"/>
      <c r="BC380" s="45"/>
      <c r="BD380" s="45"/>
      <c r="BE380" s="45"/>
      <c r="BF380" s="45"/>
      <c r="BG380" s="45"/>
      <c r="BH380" s="45"/>
      <c r="BI380" s="45"/>
      <c r="BJ380" s="45"/>
      <c r="BK380" s="45"/>
      <c r="BL380" s="45"/>
      <c r="BM380" s="45"/>
      <c r="BN380" s="45"/>
      <c r="BO380" s="45"/>
      <c r="BP380" s="45"/>
      <c r="BQ380" s="45"/>
      <c r="BR380" s="45"/>
      <c r="BS380" s="45"/>
      <c r="BT380" s="45"/>
      <c r="BU380" s="45"/>
      <c r="BV380" s="45"/>
      <c r="BW380" s="2"/>
    </row>
    <row r="381" spans="1:75" x14ac:dyDescent="0.25">
      <c r="A381" s="45"/>
      <c r="B381" s="45"/>
      <c r="C381" s="45"/>
      <c r="D381" s="45"/>
      <c r="E381" s="45"/>
      <c r="F381" s="45"/>
      <c r="G381" s="45"/>
      <c r="H381" s="45"/>
      <c r="I381" s="45"/>
      <c r="J381" s="2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  <c r="AM381" s="45"/>
      <c r="AN381" s="45"/>
      <c r="AO381" s="45"/>
      <c r="AP381" s="45"/>
      <c r="AQ381" s="45"/>
      <c r="AR381" s="45"/>
      <c r="AS381" s="45"/>
      <c r="AT381" s="45"/>
      <c r="AU381" s="45"/>
      <c r="AV381" s="45"/>
      <c r="AW381" s="45"/>
      <c r="AX381" s="45"/>
      <c r="AY381" s="45"/>
      <c r="AZ381" s="45"/>
      <c r="BA381" s="45"/>
      <c r="BB381" s="45"/>
      <c r="BC381" s="45"/>
      <c r="BD381" s="45"/>
      <c r="BE381" s="45"/>
      <c r="BF381" s="45"/>
      <c r="BG381" s="45"/>
      <c r="BH381" s="45"/>
      <c r="BI381" s="45"/>
      <c r="BJ381" s="45"/>
      <c r="BK381" s="45"/>
      <c r="BL381" s="45"/>
      <c r="BM381" s="45"/>
      <c r="BN381" s="45"/>
      <c r="BO381" s="45"/>
      <c r="BP381" s="45"/>
      <c r="BQ381" s="45"/>
      <c r="BR381" s="45"/>
      <c r="BS381" s="45"/>
      <c r="BT381" s="45"/>
      <c r="BU381" s="45"/>
      <c r="BV381" s="45"/>
      <c r="BW381" s="2"/>
    </row>
    <row r="382" spans="1:75" x14ac:dyDescent="0.25">
      <c r="A382" s="45"/>
      <c r="B382" s="45"/>
      <c r="C382" s="45"/>
      <c r="D382" s="45"/>
      <c r="E382" s="45"/>
      <c r="F382" s="45"/>
      <c r="G382" s="45"/>
      <c r="H382" s="45"/>
      <c r="I382" s="45"/>
      <c r="J382" s="2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  <c r="AM382" s="45"/>
      <c r="AN382" s="45"/>
      <c r="AO382" s="45"/>
      <c r="AP382" s="45"/>
      <c r="AQ382" s="45"/>
      <c r="AR382" s="45"/>
      <c r="AS382" s="45"/>
      <c r="AT382" s="45"/>
      <c r="AU382" s="45"/>
      <c r="AV382" s="45"/>
      <c r="AW382" s="45"/>
      <c r="AX382" s="45"/>
      <c r="AY382" s="45"/>
      <c r="AZ382" s="45"/>
      <c r="BA382" s="45"/>
      <c r="BB382" s="45"/>
      <c r="BC382" s="45"/>
      <c r="BD382" s="45"/>
      <c r="BE382" s="45"/>
      <c r="BF382" s="45"/>
      <c r="BG382" s="45"/>
      <c r="BH382" s="45"/>
      <c r="BI382" s="45"/>
      <c r="BJ382" s="45"/>
      <c r="BK382" s="45"/>
      <c r="BL382" s="45"/>
      <c r="BM382" s="45"/>
      <c r="BN382" s="45"/>
      <c r="BO382" s="45"/>
      <c r="BP382" s="45"/>
      <c r="BQ382" s="45"/>
      <c r="BR382" s="45"/>
      <c r="BS382" s="45"/>
      <c r="BT382" s="45"/>
      <c r="BU382" s="45"/>
      <c r="BV382" s="45"/>
      <c r="BW382" s="2"/>
    </row>
    <row r="383" spans="1:75" x14ac:dyDescent="0.25">
      <c r="A383" s="45"/>
      <c r="B383" s="45"/>
      <c r="C383" s="45"/>
      <c r="D383" s="45"/>
      <c r="E383" s="45"/>
      <c r="F383" s="45"/>
      <c r="G383" s="45"/>
      <c r="H383" s="45"/>
      <c r="I383" s="45"/>
      <c r="J383" s="2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  <c r="AL383" s="45"/>
      <c r="AM383" s="45"/>
      <c r="AN383" s="45"/>
      <c r="AO383" s="45"/>
      <c r="AP383" s="45"/>
      <c r="AQ383" s="45"/>
      <c r="AR383" s="45"/>
      <c r="AS383" s="45"/>
      <c r="AT383" s="45"/>
      <c r="AU383" s="45"/>
      <c r="AV383" s="45"/>
      <c r="AW383" s="45"/>
      <c r="AX383" s="45"/>
      <c r="AY383" s="45"/>
      <c r="AZ383" s="45"/>
      <c r="BA383" s="45"/>
      <c r="BB383" s="45"/>
      <c r="BC383" s="45"/>
      <c r="BD383" s="45"/>
      <c r="BE383" s="45"/>
      <c r="BF383" s="45"/>
      <c r="BG383" s="45"/>
      <c r="BH383" s="45"/>
      <c r="BI383" s="45"/>
      <c r="BJ383" s="45"/>
      <c r="BK383" s="45"/>
      <c r="BL383" s="45"/>
      <c r="BM383" s="45"/>
      <c r="BN383" s="45"/>
      <c r="BO383" s="45"/>
      <c r="BP383" s="45"/>
      <c r="BQ383" s="45"/>
      <c r="BR383" s="45"/>
      <c r="BS383" s="45"/>
      <c r="BT383" s="45"/>
      <c r="BU383" s="45"/>
      <c r="BV383" s="45"/>
      <c r="BW383" s="2"/>
    </row>
    <row r="384" spans="1:75" x14ac:dyDescent="0.25">
      <c r="A384" s="45"/>
      <c r="B384" s="45"/>
      <c r="C384" s="45"/>
      <c r="D384" s="45"/>
      <c r="E384" s="45"/>
      <c r="F384" s="45"/>
      <c r="G384" s="45"/>
      <c r="H384" s="45"/>
      <c r="I384" s="45"/>
      <c r="J384" s="2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  <c r="AM384" s="45"/>
      <c r="AN384" s="45"/>
      <c r="AO384" s="45"/>
      <c r="AP384" s="45"/>
      <c r="AQ384" s="45"/>
      <c r="AR384" s="45"/>
      <c r="AS384" s="45"/>
      <c r="AT384" s="45"/>
      <c r="AU384" s="45"/>
      <c r="AV384" s="45"/>
      <c r="AW384" s="45"/>
      <c r="AX384" s="45"/>
      <c r="AY384" s="45"/>
      <c r="AZ384" s="45"/>
      <c r="BA384" s="45"/>
      <c r="BB384" s="45"/>
      <c r="BC384" s="45"/>
      <c r="BD384" s="45"/>
      <c r="BE384" s="45"/>
      <c r="BF384" s="45"/>
      <c r="BG384" s="45"/>
      <c r="BH384" s="45"/>
      <c r="BI384" s="45"/>
      <c r="BJ384" s="45"/>
      <c r="BK384" s="45"/>
      <c r="BL384" s="45"/>
      <c r="BM384" s="45"/>
      <c r="BN384" s="45"/>
      <c r="BO384" s="45"/>
      <c r="BP384" s="45"/>
      <c r="BQ384" s="45"/>
      <c r="BR384" s="45"/>
      <c r="BS384" s="45"/>
      <c r="BT384" s="45"/>
      <c r="BU384" s="45"/>
      <c r="BV384" s="45"/>
      <c r="BW384" s="2"/>
    </row>
    <row r="385" spans="1:75" x14ac:dyDescent="0.25">
      <c r="A385" s="45"/>
      <c r="B385" s="45"/>
      <c r="C385" s="45"/>
      <c r="D385" s="45"/>
      <c r="E385" s="45"/>
      <c r="F385" s="45"/>
      <c r="G385" s="45"/>
      <c r="H385" s="45"/>
      <c r="I385" s="45"/>
      <c r="J385" s="2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  <c r="AL385" s="45"/>
      <c r="AM385" s="45"/>
      <c r="AN385" s="45"/>
      <c r="AO385" s="45"/>
      <c r="AP385" s="45"/>
      <c r="AQ385" s="45"/>
      <c r="AR385" s="45"/>
      <c r="AS385" s="45"/>
      <c r="AT385" s="45"/>
      <c r="AU385" s="45"/>
      <c r="AV385" s="45"/>
      <c r="AW385" s="45"/>
      <c r="AX385" s="45"/>
      <c r="AY385" s="45"/>
      <c r="AZ385" s="45"/>
      <c r="BA385" s="45"/>
      <c r="BB385" s="45"/>
      <c r="BC385" s="45"/>
      <c r="BD385" s="45"/>
      <c r="BE385" s="45"/>
      <c r="BF385" s="45"/>
      <c r="BG385" s="45"/>
      <c r="BH385" s="45"/>
      <c r="BI385" s="45"/>
      <c r="BJ385" s="45"/>
      <c r="BK385" s="45"/>
      <c r="BL385" s="45"/>
      <c r="BM385" s="45"/>
      <c r="BN385" s="45"/>
      <c r="BO385" s="45"/>
      <c r="BP385" s="45"/>
      <c r="BQ385" s="45"/>
      <c r="BR385" s="45"/>
      <c r="BS385" s="45"/>
      <c r="BT385" s="45"/>
      <c r="BU385" s="45"/>
      <c r="BV385" s="45"/>
      <c r="BW385" s="2"/>
    </row>
    <row r="386" spans="1:75" x14ac:dyDescent="0.25">
      <c r="A386" s="45"/>
      <c r="B386" s="45"/>
      <c r="C386" s="45"/>
      <c r="D386" s="45"/>
      <c r="E386" s="45"/>
      <c r="F386" s="45"/>
      <c r="G386" s="45"/>
      <c r="H386" s="45"/>
      <c r="I386" s="45"/>
      <c r="J386" s="2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  <c r="AM386" s="45"/>
      <c r="AN386" s="45"/>
      <c r="AO386" s="45"/>
      <c r="AP386" s="45"/>
      <c r="AQ386" s="45"/>
      <c r="AR386" s="45"/>
      <c r="AS386" s="45"/>
      <c r="AT386" s="45"/>
      <c r="AU386" s="45"/>
      <c r="AV386" s="45"/>
      <c r="AW386" s="45"/>
      <c r="AX386" s="45"/>
      <c r="AY386" s="45"/>
      <c r="AZ386" s="45"/>
      <c r="BA386" s="45"/>
      <c r="BB386" s="45"/>
      <c r="BC386" s="45"/>
      <c r="BD386" s="45"/>
      <c r="BE386" s="45"/>
      <c r="BF386" s="45"/>
      <c r="BG386" s="45"/>
      <c r="BH386" s="45"/>
      <c r="BI386" s="45"/>
      <c r="BJ386" s="45"/>
      <c r="BK386" s="45"/>
      <c r="BL386" s="45"/>
      <c r="BM386" s="45"/>
      <c r="BN386" s="45"/>
      <c r="BO386" s="45"/>
      <c r="BP386" s="45"/>
      <c r="BQ386" s="45"/>
      <c r="BR386" s="45"/>
      <c r="BS386" s="45"/>
      <c r="BT386" s="45"/>
      <c r="BU386" s="45"/>
      <c r="BV386" s="45"/>
      <c r="BW386" s="2"/>
    </row>
    <row r="387" spans="1:75" x14ac:dyDescent="0.25">
      <c r="A387" s="45"/>
      <c r="B387" s="45"/>
      <c r="C387" s="45"/>
      <c r="D387" s="45"/>
      <c r="E387" s="45"/>
      <c r="F387" s="45"/>
      <c r="G387" s="45"/>
      <c r="H387" s="45"/>
      <c r="I387" s="45"/>
      <c r="J387" s="2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  <c r="AM387" s="45"/>
      <c r="AN387" s="45"/>
      <c r="AO387" s="45"/>
      <c r="AP387" s="45"/>
      <c r="AQ387" s="45"/>
      <c r="AR387" s="45"/>
      <c r="AS387" s="45"/>
      <c r="AT387" s="45"/>
      <c r="AU387" s="45"/>
      <c r="AV387" s="45"/>
      <c r="AW387" s="45"/>
      <c r="AX387" s="45"/>
      <c r="AY387" s="45"/>
      <c r="AZ387" s="45"/>
      <c r="BA387" s="45"/>
      <c r="BB387" s="45"/>
      <c r="BC387" s="45"/>
      <c r="BD387" s="45"/>
      <c r="BE387" s="45"/>
      <c r="BF387" s="45"/>
      <c r="BG387" s="45"/>
      <c r="BH387" s="45"/>
      <c r="BI387" s="45"/>
      <c r="BJ387" s="45"/>
      <c r="BK387" s="45"/>
      <c r="BL387" s="45"/>
      <c r="BM387" s="45"/>
      <c r="BN387" s="45"/>
      <c r="BO387" s="45"/>
      <c r="BP387" s="45"/>
      <c r="BQ387" s="45"/>
      <c r="BR387" s="45"/>
      <c r="BS387" s="45"/>
      <c r="BT387" s="45"/>
      <c r="BU387" s="45"/>
      <c r="BV387" s="45"/>
      <c r="BW387" s="2"/>
    </row>
    <row r="388" spans="1:75" x14ac:dyDescent="0.25">
      <c r="A388" s="45"/>
      <c r="B388" s="45"/>
      <c r="C388" s="45"/>
      <c r="D388" s="45"/>
      <c r="E388" s="45"/>
      <c r="F388" s="45"/>
      <c r="G388" s="45"/>
      <c r="H388" s="45"/>
      <c r="I388" s="45"/>
      <c r="J388" s="2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  <c r="AJ388" s="45"/>
      <c r="AK388" s="45"/>
      <c r="AL388" s="45"/>
      <c r="AM388" s="45"/>
      <c r="AN388" s="45"/>
      <c r="AO388" s="45"/>
      <c r="AP388" s="45"/>
      <c r="AQ388" s="45"/>
      <c r="AR388" s="45"/>
      <c r="AS388" s="45"/>
      <c r="AT388" s="45"/>
      <c r="AU388" s="45"/>
      <c r="AV388" s="45"/>
      <c r="AW388" s="45"/>
      <c r="AX388" s="45"/>
      <c r="AY388" s="45"/>
      <c r="AZ388" s="45"/>
      <c r="BA388" s="45"/>
      <c r="BB388" s="45"/>
      <c r="BC388" s="45"/>
      <c r="BD388" s="45"/>
      <c r="BE388" s="45"/>
      <c r="BF388" s="45"/>
      <c r="BG388" s="45"/>
      <c r="BH388" s="45"/>
      <c r="BI388" s="45"/>
      <c r="BJ388" s="45"/>
      <c r="BK388" s="45"/>
      <c r="BL388" s="45"/>
      <c r="BM388" s="45"/>
      <c r="BN388" s="45"/>
      <c r="BO388" s="45"/>
      <c r="BP388" s="45"/>
      <c r="BQ388" s="45"/>
      <c r="BR388" s="45"/>
      <c r="BS388" s="45"/>
      <c r="BT388" s="45"/>
      <c r="BU388" s="45"/>
      <c r="BV388" s="45"/>
      <c r="BW388" s="2"/>
    </row>
    <row r="389" spans="1:75" x14ac:dyDescent="0.25">
      <c r="A389" s="45"/>
      <c r="B389" s="45"/>
      <c r="C389" s="45"/>
      <c r="D389" s="45"/>
      <c r="E389" s="45"/>
      <c r="F389" s="45"/>
      <c r="G389" s="45"/>
      <c r="H389" s="45"/>
      <c r="I389" s="45"/>
      <c r="J389" s="2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  <c r="AM389" s="45"/>
      <c r="AN389" s="45"/>
      <c r="AO389" s="45"/>
      <c r="AP389" s="45"/>
      <c r="AQ389" s="45"/>
      <c r="AR389" s="45"/>
      <c r="AS389" s="45"/>
      <c r="AT389" s="45"/>
      <c r="AU389" s="45"/>
      <c r="AV389" s="45"/>
      <c r="AW389" s="45"/>
      <c r="AX389" s="45"/>
      <c r="AY389" s="45"/>
      <c r="AZ389" s="45"/>
      <c r="BA389" s="45"/>
      <c r="BB389" s="45"/>
      <c r="BC389" s="45"/>
      <c r="BD389" s="45"/>
      <c r="BE389" s="45"/>
      <c r="BF389" s="45"/>
      <c r="BG389" s="45"/>
      <c r="BH389" s="45"/>
      <c r="BI389" s="45"/>
      <c r="BJ389" s="45"/>
      <c r="BK389" s="45"/>
      <c r="BL389" s="45"/>
      <c r="BM389" s="45"/>
      <c r="BN389" s="45"/>
      <c r="BO389" s="45"/>
      <c r="BP389" s="45"/>
      <c r="BQ389" s="45"/>
      <c r="BR389" s="45"/>
      <c r="BS389" s="45"/>
      <c r="BT389" s="45"/>
      <c r="BU389" s="45"/>
      <c r="BV389" s="45"/>
      <c r="BW389" s="2"/>
    </row>
    <row r="390" spans="1:75" x14ac:dyDescent="0.25">
      <c r="A390" s="45"/>
      <c r="B390" s="45"/>
      <c r="C390" s="45"/>
      <c r="D390" s="45"/>
      <c r="E390" s="45"/>
      <c r="F390" s="45"/>
      <c r="G390" s="45"/>
      <c r="H390" s="45"/>
      <c r="I390" s="45"/>
      <c r="J390" s="2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  <c r="AM390" s="45"/>
      <c r="AN390" s="45"/>
      <c r="AO390" s="45"/>
      <c r="AP390" s="45"/>
      <c r="AQ390" s="45"/>
      <c r="AR390" s="45"/>
      <c r="AS390" s="45"/>
      <c r="AT390" s="45"/>
      <c r="AU390" s="45"/>
      <c r="AV390" s="45"/>
      <c r="AW390" s="45"/>
      <c r="AX390" s="45"/>
      <c r="AY390" s="45"/>
      <c r="AZ390" s="45"/>
      <c r="BA390" s="45"/>
      <c r="BB390" s="45"/>
      <c r="BC390" s="45"/>
      <c r="BD390" s="45"/>
      <c r="BE390" s="45"/>
      <c r="BF390" s="45"/>
      <c r="BG390" s="45"/>
      <c r="BH390" s="45"/>
      <c r="BI390" s="45"/>
      <c r="BJ390" s="45"/>
      <c r="BK390" s="45"/>
      <c r="BL390" s="45"/>
      <c r="BM390" s="45"/>
      <c r="BN390" s="45"/>
      <c r="BO390" s="45"/>
      <c r="BP390" s="45"/>
      <c r="BQ390" s="45"/>
      <c r="BR390" s="45"/>
      <c r="BS390" s="45"/>
      <c r="BT390" s="45"/>
      <c r="BU390" s="45"/>
      <c r="BV390" s="45"/>
      <c r="BW390" s="2"/>
    </row>
    <row r="391" spans="1:75" x14ac:dyDescent="0.25">
      <c r="A391" s="45"/>
      <c r="B391" s="45"/>
      <c r="C391" s="45"/>
      <c r="D391" s="45"/>
      <c r="E391" s="45"/>
      <c r="F391" s="45"/>
      <c r="G391" s="45"/>
      <c r="H391" s="45"/>
      <c r="I391" s="45"/>
      <c r="J391" s="2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  <c r="AO391" s="45"/>
      <c r="AP391" s="45"/>
      <c r="AQ391" s="45"/>
      <c r="AR391" s="45"/>
      <c r="AS391" s="45"/>
      <c r="AT391" s="45"/>
      <c r="AU391" s="45"/>
      <c r="AV391" s="45"/>
      <c r="AW391" s="45"/>
      <c r="AX391" s="45"/>
      <c r="AY391" s="45"/>
      <c r="AZ391" s="45"/>
      <c r="BA391" s="45"/>
      <c r="BB391" s="45"/>
      <c r="BC391" s="45"/>
      <c r="BD391" s="45"/>
      <c r="BE391" s="45"/>
      <c r="BF391" s="45"/>
      <c r="BG391" s="45"/>
      <c r="BH391" s="45"/>
      <c r="BI391" s="45"/>
      <c r="BJ391" s="45"/>
      <c r="BK391" s="45"/>
      <c r="BL391" s="45"/>
      <c r="BM391" s="45"/>
      <c r="BN391" s="45"/>
      <c r="BO391" s="45"/>
      <c r="BP391" s="45"/>
      <c r="BQ391" s="45"/>
      <c r="BR391" s="45"/>
      <c r="BS391" s="45"/>
      <c r="BT391" s="45"/>
      <c r="BU391" s="45"/>
      <c r="BV391" s="45"/>
      <c r="BW391" s="2"/>
    </row>
    <row r="392" spans="1:75" x14ac:dyDescent="0.25">
      <c r="A392" s="45"/>
      <c r="B392" s="45"/>
      <c r="C392" s="45"/>
      <c r="D392" s="45"/>
      <c r="E392" s="45"/>
      <c r="F392" s="45"/>
      <c r="G392" s="45"/>
      <c r="H392" s="45"/>
      <c r="I392" s="45"/>
      <c r="J392" s="2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  <c r="AM392" s="45"/>
      <c r="AN392" s="45"/>
      <c r="AO392" s="45"/>
      <c r="AP392" s="45"/>
      <c r="AQ392" s="45"/>
      <c r="AR392" s="45"/>
      <c r="AS392" s="45"/>
      <c r="AT392" s="45"/>
      <c r="AU392" s="45"/>
      <c r="AV392" s="45"/>
      <c r="AW392" s="45"/>
      <c r="AX392" s="45"/>
      <c r="AY392" s="45"/>
      <c r="AZ392" s="45"/>
      <c r="BA392" s="45"/>
      <c r="BB392" s="45"/>
      <c r="BC392" s="45"/>
      <c r="BD392" s="45"/>
      <c r="BE392" s="45"/>
      <c r="BF392" s="45"/>
      <c r="BG392" s="45"/>
      <c r="BH392" s="45"/>
      <c r="BI392" s="45"/>
      <c r="BJ392" s="45"/>
      <c r="BK392" s="45"/>
      <c r="BL392" s="45"/>
      <c r="BM392" s="45"/>
      <c r="BN392" s="45"/>
      <c r="BO392" s="45"/>
      <c r="BP392" s="45"/>
      <c r="BQ392" s="45"/>
      <c r="BR392" s="45"/>
      <c r="BS392" s="45"/>
      <c r="BT392" s="45"/>
      <c r="BU392" s="45"/>
      <c r="BV392" s="45"/>
      <c r="BW392" s="2"/>
    </row>
    <row r="393" spans="1:75" x14ac:dyDescent="0.25">
      <c r="A393" s="45"/>
      <c r="B393" s="45"/>
      <c r="C393" s="45"/>
      <c r="D393" s="45"/>
      <c r="E393" s="45"/>
      <c r="F393" s="45"/>
      <c r="G393" s="45"/>
      <c r="H393" s="45"/>
      <c r="I393" s="45"/>
      <c r="J393" s="2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5"/>
      <c r="AP393" s="45"/>
      <c r="AQ393" s="45"/>
      <c r="AR393" s="45"/>
      <c r="AS393" s="45"/>
      <c r="AT393" s="45"/>
      <c r="AU393" s="45"/>
      <c r="AV393" s="45"/>
      <c r="AW393" s="45"/>
      <c r="AX393" s="45"/>
      <c r="AY393" s="45"/>
      <c r="AZ393" s="45"/>
      <c r="BA393" s="45"/>
      <c r="BB393" s="45"/>
      <c r="BC393" s="45"/>
      <c r="BD393" s="45"/>
      <c r="BE393" s="45"/>
      <c r="BF393" s="45"/>
      <c r="BG393" s="45"/>
      <c r="BH393" s="45"/>
      <c r="BI393" s="45"/>
      <c r="BJ393" s="45"/>
      <c r="BK393" s="45"/>
      <c r="BL393" s="45"/>
      <c r="BM393" s="45"/>
      <c r="BN393" s="45"/>
      <c r="BO393" s="45"/>
      <c r="BP393" s="45"/>
      <c r="BQ393" s="45"/>
      <c r="BR393" s="45"/>
      <c r="BS393" s="45"/>
      <c r="BT393" s="45"/>
      <c r="BU393" s="45"/>
      <c r="BV393" s="45"/>
      <c r="BW393" s="2"/>
    </row>
    <row r="394" spans="1:75" x14ac:dyDescent="0.25">
      <c r="A394" s="45"/>
      <c r="B394" s="45"/>
      <c r="C394" s="45"/>
      <c r="D394" s="45"/>
      <c r="E394" s="45"/>
      <c r="F394" s="45"/>
      <c r="G394" s="45"/>
      <c r="H394" s="45"/>
      <c r="I394" s="45"/>
      <c r="J394" s="2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  <c r="AO394" s="45"/>
      <c r="AP394" s="45"/>
      <c r="AQ394" s="45"/>
      <c r="AR394" s="45"/>
      <c r="AS394" s="45"/>
      <c r="AT394" s="45"/>
      <c r="AU394" s="45"/>
      <c r="AV394" s="45"/>
      <c r="AW394" s="45"/>
      <c r="AX394" s="45"/>
      <c r="AY394" s="45"/>
      <c r="AZ394" s="45"/>
      <c r="BA394" s="45"/>
      <c r="BB394" s="45"/>
      <c r="BC394" s="45"/>
      <c r="BD394" s="45"/>
      <c r="BE394" s="45"/>
      <c r="BF394" s="45"/>
      <c r="BG394" s="45"/>
      <c r="BH394" s="45"/>
      <c r="BI394" s="45"/>
      <c r="BJ394" s="45"/>
      <c r="BK394" s="45"/>
      <c r="BL394" s="45"/>
      <c r="BM394" s="45"/>
      <c r="BN394" s="45"/>
      <c r="BO394" s="45"/>
      <c r="BP394" s="45"/>
      <c r="BQ394" s="45"/>
      <c r="BR394" s="45"/>
      <c r="BS394" s="45"/>
      <c r="BT394" s="45"/>
      <c r="BU394" s="45"/>
      <c r="BV394" s="45"/>
      <c r="BW394" s="2"/>
    </row>
    <row r="395" spans="1:75" x14ac:dyDescent="0.25">
      <c r="A395" s="45"/>
      <c r="B395" s="45"/>
      <c r="C395" s="45"/>
      <c r="D395" s="45"/>
      <c r="E395" s="45"/>
      <c r="F395" s="45"/>
      <c r="G395" s="45"/>
      <c r="H395" s="45"/>
      <c r="I395" s="45"/>
      <c r="J395" s="2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  <c r="AO395" s="45"/>
      <c r="AP395" s="45"/>
      <c r="AQ395" s="45"/>
      <c r="AR395" s="45"/>
      <c r="AS395" s="45"/>
      <c r="AT395" s="45"/>
      <c r="AU395" s="45"/>
      <c r="AV395" s="45"/>
      <c r="AW395" s="45"/>
      <c r="AX395" s="45"/>
      <c r="AY395" s="45"/>
      <c r="AZ395" s="45"/>
      <c r="BA395" s="45"/>
      <c r="BB395" s="45"/>
      <c r="BC395" s="45"/>
      <c r="BD395" s="45"/>
      <c r="BE395" s="45"/>
      <c r="BF395" s="45"/>
      <c r="BG395" s="45"/>
      <c r="BH395" s="45"/>
      <c r="BI395" s="45"/>
      <c r="BJ395" s="45"/>
      <c r="BK395" s="45"/>
      <c r="BL395" s="45"/>
      <c r="BM395" s="45"/>
      <c r="BN395" s="45"/>
      <c r="BO395" s="45"/>
      <c r="BP395" s="45"/>
      <c r="BQ395" s="45"/>
      <c r="BR395" s="45"/>
      <c r="BS395" s="45"/>
      <c r="BT395" s="45"/>
      <c r="BU395" s="45"/>
      <c r="BV395" s="45"/>
      <c r="BW395" s="2"/>
    </row>
    <row r="396" spans="1:75" x14ac:dyDescent="0.25">
      <c r="A396" s="45"/>
      <c r="B396" s="45"/>
      <c r="C396" s="45"/>
      <c r="D396" s="45"/>
      <c r="E396" s="45"/>
      <c r="F396" s="45"/>
      <c r="G396" s="45"/>
      <c r="H396" s="45"/>
      <c r="I396" s="45"/>
      <c r="J396" s="2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  <c r="AO396" s="45"/>
      <c r="AP396" s="45"/>
      <c r="AQ396" s="45"/>
      <c r="AR396" s="45"/>
      <c r="AS396" s="45"/>
      <c r="AT396" s="45"/>
      <c r="AU396" s="45"/>
      <c r="AV396" s="45"/>
      <c r="AW396" s="45"/>
      <c r="AX396" s="45"/>
      <c r="AY396" s="45"/>
      <c r="AZ396" s="45"/>
      <c r="BA396" s="45"/>
      <c r="BB396" s="45"/>
      <c r="BC396" s="45"/>
      <c r="BD396" s="45"/>
      <c r="BE396" s="45"/>
      <c r="BF396" s="45"/>
      <c r="BG396" s="45"/>
      <c r="BH396" s="45"/>
      <c r="BI396" s="45"/>
      <c r="BJ396" s="45"/>
      <c r="BK396" s="45"/>
      <c r="BL396" s="45"/>
      <c r="BM396" s="45"/>
      <c r="BN396" s="45"/>
      <c r="BO396" s="45"/>
      <c r="BP396" s="45"/>
      <c r="BQ396" s="45"/>
      <c r="BR396" s="45"/>
      <c r="BS396" s="45"/>
      <c r="BT396" s="45"/>
      <c r="BU396" s="45"/>
      <c r="BV396" s="45"/>
      <c r="BW396" s="2"/>
    </row>
    <row r="397" spans="1:75" x14ac:dyDescent="0.25">
      <c r="A397" s="45"/>
      <c r="B397" s="45"/>
      <c r="C397" s="45"/>
      <c r="D397" s="45"/>
      <c r="E397" s="45"/>
      <c r="F397" s="45"/>
      <c r="G397" s="45"/>
      <c r="H397" s="45"/>
      <c r="I397" s="45"/>
      <c r="J397" s="2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  <c r="AO397" s="45"/>
      <c r="AP397" s="45"/>
      <c r="AQ397" s="45"/>
      <c r="AR397" s="45"/>
      <c r="AS397" s="45"/>
      <c r="AT397" s="45"/>
      <c r="AU397" s="45"/>
      <c r="AV397" s="45"/>
      <c r="AW397" s="45"/>
      <c r="AX397" s="45"/>
      <c r="AY397" s="45"/>
      <c r="AZ397" s="45"/>
      <c r="BA397" s="45"/>
      <c r="BB397" s="45"/>
      <c r="BC397" s="45"/>
      <c r="BD397" s="45"/>
      <c r="BE397" s="45"/>
      <c r="BF397" s="45"/>
      <c r="BG397" s="45"/>
      <c r="BH397" s="45"/>
      <c r="BI397" s="45"/>
      <c r="BJ397" s="45"/>
      <c r="BK397" s="45"/>
      <c r="BL397" s="45"/>
      <c r="BM397" s="45"/>
      <c r="BN397" s="45"/>
      <c r="BO397" s="45"/>
      <c r="BP397" s="45"/>
      <c r="BQ397" s="45"/>
      <c r="BR397" s="45"/>
      <c r="BS397" s="45"/>
      <c r="BT397" s="45"/>
      <c r="BU397" s="45"/>
      <c r="BV397" s="45"/>
      <c r="BW397" s="2"/>
    </row>
    <row r="398" spans="1:75" x14ac:dyDescent="0.25">
      <c r="A398" s="45"/>
      <c r="B398" s="45"/>
      <c r="C398" s="45"/>
      <c r="D398" s="45"/>
      <c r="E398" s="45"/>
      <c r="F398" s="45"/>
      <c r="G398" s="45"/>
      <c r="H398" s="45"/>
      <c r="I398" s="45"/>
      <c r="J398" s="2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  <c r="AM398" s="45"/>
      <c r="AN398" s="45"/>
      <c r="AO398" s="45"/>
      <c r="AP398" s="45"/>
      <c r="AQ398" s="45"/>
      <c r="AR398" s="45"/>
      <c r="AS398" s="45"/>
      <c r="AT398" s="45"/>
      <c r="AU398" s="45"/>
      <c r="AV398" s="45"/>
      <c r="AW398" s="45"/>
      <c r="AX398" s="45"/>
      <c r="AY398" s="45"/>
      <c r="AZ398" s="45"/>
      <c r="BA398" s="45"/>
      <c r="BB398" s="45"/>
      <c r="BC398" s="45"/>
      <c r="BD398" s="45"/>
      <c r="BE398" s="45"/>
      <c r="BF398" s="45"/>
      <c r="BG398" s="45"/>
      <c r="BH398" s="45"/>
      <c r="BI398" s="45"/>
      <c r="BJ398" s="45"/>
      <c r="BK398" s="45"/>
      <c r="BL398" s="45"/>
      <c r="BM398" s="45"/>
      <c r="BN398" s="45"/>
      <c r="BO398" s="45"/>
      <c r="BP398" s="45"/>
      <c r="BQ398" s="45"/>
      <c r="BR398" s="45"/>
      <c r="BS398" s="45"/>
      <c r="BT398" s="45"/>
      <c r="BU398" s="45"/>
      <c r="BV398" s="45"/>
      <c r="BW398" s="2"/>
    </row>
    <row r="399" spans="1:75" x14ac:dyDescent="0.25">
      <c r="A399" s="45"/>
      <c r="B399" s="45"/>
      <c r="C399" s="45"/>
      <c r="D399" s="45"/>
      <c r="E399" s="45"/>
      <c r="F399" s="45"/>
      <c r="G399" s="45"/>
      <c r="H399" s="45"/>
      <c r="I399" s="45"/>
      <c r="J399" s="2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  <c r="AM399" s="45"/>
      <c r="AN399" s="45"/>
      <c r="AO399" s="45"/>
      <c r="AP399" s="45"/>
      <c r="AQ399" s="45"/>
      <c r="AR399" s="45"/>
      <c r="AS399" s="45"/>
      <c r="AT399" s="45"/>
      <c r="AU399" s="45"/>
      <c r="AV399" s="45"/>
      <c r="AW399" s="45"/>
      <c r="AX399" s="45"/>
      <c r="AY399" s="45"/>
      <c r="AZ399" s="45"/>
      <c r="BA399" s="45"/>
      <c r="BB399" s="45"/>
      <c r="BC399" s="45"/>
      <c r="BD399" s="45"/>
      <c r="BE399" s="45"/>
      <c r="BF399" s="45"/>
      <c r="BG399" s="45"/>
      <c r="BH399" s="45"/>
      <c r="BI399" s="45"/>
      <c r="BJ399" s="45"/>
      <c r="BK399" s="45"/>
      <c r="BL399" s="45"/>
      <c r="BM399" s="45"/>
      <c r="BN399" s="45"/>
      <c r="BO399" s="45"/>
      <c r="BP399" s="45"/>
      <c r="BQ399" s="45"/>
      <c r="BR399" s="45"/>
      <c r="BS399" s="45"/>
      <c r="BT399" s="45"/>
      <c r="BU399" s="45"/>
      <c r="BV399" s="45"/>
      <c r="BW399" s="2"/>
    </row>
    <row r="400" spans="1:75" x14ac:dyDescent="0.25">
      <c r="A400" s="45"/>
      <c r="B400" s="45"/>
      <c r="C400" s="45"/>
      <c r="D400" s="45"/>
      <c r="E400" s="45"/>
      <c r="F400" s="45"/>
      <c r="G400" s="45"/>
      <c r="H400" s="45"/>
      <c r="I400" s="45"/>
      <c r="J400" s="2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  <c r="AO400" s="45"/>
      <c r="AP400" s="45"/>
      <c r="AQ400" s="45"/>
      <c r="AR400" s="45"/>
      <c r="AS400" s="45"/>
      <c r="AT400" s="45"/>
      <c r="AU400" s="45"/>
      <c r="AV400" s="45"/>
      <c r="AW400" s="45"/>
      <c r="AX400" s="45"/>
      <c r="AY400" s="45"/>
      <c r="AZ400" s="45"/>
      <c r="BA400" s="45"/>
      <c r="BB400" s="45"/>
      <c r="BC400" s="45"/>
      <c r="BD400" s="45"/>
      <c r="BE400" s="45"/>
      <c r="BF400" s="45"/>
      <c r="BG400" s="45"/>
      <c r="BH400" s="45"/>
      <c r="BI400" s="45"/>
      <c r="BJ400" s="45"/>
      <c r="BK400" s="45"/>
      <c r="BL400" s="45"/>
      <c r="BM400" s="45"/>
      <c r="BN400" s="45"/>
      <c r="BO400" s="45"/>
      <c r="BP400" s="45"/>
      <c r="BQ400" s="45"/>
      <c r="BR400" s="45"/>
      <c r="BS400" s="45"/>
      <c r="BT400" s="45"/>
      <c r="BU400" s="45"/>
      <c r="BV400" s="45"/>
      <c r="BW400" s="2"/>
    </row>
    <row r="401" spans="1:75" x14ac:dyDescent="0.25">
      <c r="A401" s="45"/>
      <c r="B401" s="45"/>
      <c r="C401" s="45"/>
      <c r="D401" s="45"/>
      <c r="E401" s="45"/>
      <c r="F401" s="45"/>
      <c r="G401" s="45"/>
      <c r="H401" s="45"/>
      <c r="I401" s="45"/>
      <c r="J401" s="2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  <c r="AM401" s="45"/>
      <c r="AN401" s="45"/>
      <c r="AO401" s="45"/>
      <c r="AP401" s="45"/>
      <c r="AQ401" s="45"/>
      <c r="AR401" s="45"/>
      <c r="AS401" s="45"/>
      <c r="AT401" s="45"/>
      <c r="AU401" s="45"/>
      <c r="AV401" s="45"/>
      <c r="AW401" s="45"/>
      <c r="AX401" s="45"/>
      <c r="AY401" s="45"/>
      <c r="AZ401" s="45"/>
      <c r="BA401" s="45"/>
      <c r="BB401" s="45"/>
      <c r="BC401" s="45"/>
      <c r="BD401" s="45"/>
      <c r="BE401" s="45"/>
      <c r="BF401" s="45"/>
      <c r="BG401" s="45"/>
      <c r="BH401" s="45"/>
      <c r="BI401" s="45"/>
      <c r="BJ401" s="45"/>
      <c r="BK401" s="45"/>
      <c r="BL401" s="45"/>
      <c r="BM401" s="45"/>
      <c r="BN401" s="45"/>
      <c r="BO401" s="45"/>
      <c r="BP401" s="45"/>
      <c r="BQ401" s="45"/>
      <c r="BR401" s="45"/>
      <c r="BS401" s="45"/>
      <c r="BT401" s="45"/>
      <c r="BU401" s="45"/>
      <c r="BV401" s="45"/>
      <c r="BW401" s="2"/>
    </row>
    <row r="402" spans="1:75" x14ac:dyDescent="0.25">
      <c r="A402" s="45"/>
      <c r="B402" s="45"/>
      <c r="C402" s="45"/>
      <c r="D402" s="45"/>
      <c r="E402" s="45"/>
      <c r="F402" s="45"/>
      <c r="G402" s="45"/>
      <c r="H402" s="45"/>
      <c r="I402" s="45"/>
      <c r="J402" s="2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  <c r="AM402" s="45"/>
      <c r="AN402" s="45"/>
      <c r="AO402" s="45"/>
      <c r="AP402" s="45"/>
      <c r="AQ402" s="45"/>
      <c r="AR402" s="45"/>
      <c r="AS402" s="45"/>
      <c r="AT402" s="45"/>
      <c r="AU402" s="45"/>
      <c r="AV402" s="45"/>
      <c r="AW402" s="45"/>
      <c r="AX402" s="45"/>
      <c r="AY402" s="45"/>
      <c r="AZ402" s="45"/>
      <c r="BA402" s="45"/>
      <c r="BB402" s="45"/>
      <c r="BC402" s="45"/>
      <c r="BD402" s="45"/>
      <c r="BE402" s="45"/>
      <c r="BF402" s="45"/>
      <c r="BG402" s="45"/>
      <c r="BH402" s="45"/>
      <c r="BI402" s="45"/>
      <c r="BJ402" s="45"/>
      <c r="BK402" s="45"/>
      <c r="BL402" s="45"/>
      <c r="BM402" s="45"/>
      <c r="BN402" s="45"/>
      <c r="BO402" s="45"/>
      <c r="BP402" s="45"/>
      <c r="BQ402" s="45"/>
      <c r="BR402" s="45"/>
      <c r="BS402" s="45"/>
      <c r="BT402" s="45"/>
      <c r="BU402" s="45"/>
      <c r="BV402" s="45"/>
      <c r="BW402" s="2"/>
    </row>
    <row r="403" spans="1:75" x14ac:dyDescent="0.25">
      <c r="A403" s="45"/>
      <c r="B403" s="45"/>
      <c r="C403" s="45"/>
      <c r="D403" s="45"/>
      <c r="E403" s="45"/>
      <c r="F403" s="45"/>
      <c r="G403" s="45"/>
      <c r="H403" s="45"/>
      <c r="I403" s="45"/>
      <c r="J403" s="2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  <c r="AM403" s="45"/>
      <c r="AN403" s="45"/>
      <c r="AO403" s="45"/>
      <c r="AP403" s="45"/>
      <c r="AQ403" s="45"/>
      <c r="AR403" s="45"/>
      <c r="AS403" s="45"/>
      <c r="AT403" s="45"/>
      <c r="AU403" s="45"/>
      <c r="AV403" s="45"/>
      <c r="AW403" s="45"/>
      <c r="AX403" s="45"/>
      <c r="AY403" s="45"/>
      <c r="AZ403" s="45"/>
      <c r="BA403" s="45"/>
      <c r="BB403" s="45"/>
      <c r="BC403" s="45"/>
      <c r="BD403" s="45"/>
      <c r="BE403" s="45"/>
      <c r="BF403" s="45"/>
      <c r="BG403" s="45"/>
      <c r="BH403" s="45"/>
      <c r="BI403" s="45"/>
      <c r="BJ403" s="45"/>
      <c r="BK403" s="45"/>
      <c r="BL403" s="45"/>
      <c r="BM403" s="45"/>
      <c r="BN403" s="45"/>
      <c r="BO403" s="45"/>
      <c r="BP403" s="45"/>
      <c r="BQ403" s="45"/>
      <c r="BR403" s="45"/>
      <c r="BS403" s="45"/>
      <c r="BT403" s="45"/>
      <c r="BU403" s="45"/>
      <c r="BV403" s="45"/>
      <c r="BW403" s="2"/>
    </row>
    <row r="404" spans="1:75" x14ac:dyDescent="0.25">
      <c r="A404" s="45"/>
      <c r="B404" s="45"/>
      <c r="C404" s="45"/>
      <c r="D404" s="45"/>
      <c r="E404" s="45"/>
      <c r="F404" s="45"/>
      <c r="G404" s="45"/>
      <c r="H404" s="45"/>
      <c r="I404" s="45"/>
      <c r="J404" s="2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  <c r="AO404" s="45"/>
      <c r="AP404" s="45"/>
      <c r="AQ404" s="45"/>
      <c r="AR404" s="45"/>
      <c r="AS404" s="45"/>
      <c r="AT404" s="45"/>
      <c r="AU404" s="45"/>
      <c r="AV404" s="45"/>
      <c r="AW404" s="45"/>
      <c r="AX404" s="45"/>
      <c r="AY404" s="45"/>
      <c r="AZ404" s="45"/>
      <c r="BA404" s="45"/>
      <c r="BB404" s="45"/>
      <c r="BC404" s="45"/>
      <c r="BD404" s="45"/>
      <c r="BE404" s="45"/>
      <c r="BF404" s="45"/>
      <c r="BG404" s="45"/>
      <c r="BH404" s="45"/>
      <c r="BI404" s="45"/>
      <c r="BJ404" s="45"/>
      <c r="BK404" s="45"/>
      <c r="BL404" s="45"/>
      <c r="BM404" s="45"/>
      <c r="BN404" s="45"/>
      <c r="BO404" s="45"/>
      <c r="BP404" s="45"/>
      <c r="BQ404" s="45"/>
      <c r="BR404" s="45"/>
      <c r="BS404" s="45"/>
      <c r="BT404" s="45"/>
      <c r="BU404" s="45"/>
      <c r="BV404" s="45"/>
      <c r="BW404" s="2"/>
    </row>
    <row r="405" spans="1:75" x14ac:dyDescent="0.25">
      <c r="A405" s="45"/>
      <c r="B405" s="45"/>
      <c r="C405" s="45"/>
      <c r="D405" s="45"/>
      <c r="E405" s="45"/>
      <c r="F405" s="45"/>
      <c r="G405" s="45"/>
      <c r="H405" s="45"/>
      <c r="I405" s="45"/>
      <c r="J405" s="2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  <c r="AL405" s="45"/>
      <c r="AM405" s="45"/>
      <c r="AN405" s="45"/>
      <c r="AO405" s="45"/>
      <c r="AP405" s="45"/>
      <c r="AQ405" s="45"/>
      <c r="AR405" s="45"/>
      <c r="AS405" s="45"/>
      <c r="AT405" s="45"/>
      <c r="AU405" s="45"/>
      <c r="AV405" s="45"/>
      <c r="AW405" s="45"/>
      <c r="AX405" s="45"/>
      <c r="AY405" s="45"/>
      <c r="AZ405" s="45"/>
      <c r="BA405" s="45"/>
      <c r="BB405" s="45"/>
      <c r="BC405" s="45"/>
      <c r="BD405" s="45"/>
      <c r="BE405" s="45"/>
      <c r="BF405" s="45"/>
      <c r="BG405" s="45"/>
      <c r="BH405" s="45"/>
      <c r="BI405" s="45"/>
      <c r="BJ405" s="45"/>
      <c r="BK405" s="45"/>
      <c r="BL405" s="45"/>
      <c r="BM405" s="45"/>
      <c r="BN405" s="45"/>
      <c r="BO405" s="45"/>
      <c r="BP405" s="45"/>
      <c r="BQ405" s="45"/>
      <c r="BR405" s="45"/>
      <c r="BS405" s="45"/>
      <c r="BT405" s="45"/>
      <c r="BU405" s="45"/>
      <c r="BV405" s="45"/>
      <c r="BW405" s="2"/>
    </row>
    <row r="406" spans="1:75" x14ac:dyDescent="0.25">
      <c r="A406" s="45"/>
      <c r="B406" s="45"/>
      <c r="C406" s="45"/>
      <c r="D406" s="45"/>
      <c r="E406" s="45"/>
      <c r="F406" s="45"/>
      <c r="G406" s="45"/>
      <c r="H406" s="45"/>
      <c r="I406" s="45"/>
      <c r="J406" s="2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  <c r="AL406" s="45"/>
      <c r="AM406" s="45"/>
      <c r="AN406" s="45"/>
      <c r="AO406" s="45"/>
      <c r="AP406" s="45"/>
      <c r="AQ406" s="45"/>
      <c r="AR406" s="45"/>
      <c r="AS406" s="45"/>
      <c r="AT406" s="45"/>
      <c r="AU406" s="45"/>
      <c r="AV406" s="45"/>
      <c r="AW406" s="45"/>
      <c r="AX406" s="45"/>
      <c r="AY406" s="45"/>
      <c r="AZ406" s="45"/>
      <c r="BA406" s="45"/>
      <c r="BB406" s="45"/>
      <c r="BC406" s="45"/>
      <c r="BD406" s="45"/>
      <c r="BE406" s="45"/>
      <c r="BF406" s="45"/>
      <c r="BG406" s="45"/>
      <c r="BH406" s="45"/>
      <c r="BI406" s="45"/>
      <c r="BJ406" s="45"/>
      <c r="BK406" s="45"/>
      <c r="BL406" s="45"/>
      <c r="BM406" s="45"/>
      <c r="BN406" s="45"/>
      <c r="BO406" s="45"/>
      <c r="BP406" s="45"/>
      <c r="BQ406" s="45"/>
      <c r="BR406" s="45"/>
      <c r="BS406" s="45"/>
      <c r="BT406" s="45"/>
      <c r="BU406" s="45"/>
      <c r="BV406" s="45"/>
      <c r="BW406" s="2"/>
    </row>
    <row r="407" spans="1:75" x14ac:dyDescent="0.25">
      <c r="A407" s="45"/>
      <c r="B407" s="45"/>
      <c r="C407" s="45"/>
      <c r="D407" s="45"/>
      <c r="E407" s="45"/>
      <c r="F407" s="45"/>
      <c r="G407" s="45"/>
      <c r="H407" s="45"/>
      <c r="I407" s="45"/>
      <c r="J407" s="2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  <c r="AM407" s="45"/>
      <c r="AN407" s="45"/>
      <c r="AO407" s="45"/>
      <c r="AP407" s="45"/>
      <c r="AQ407" s="45"/>
      <c r="AR407" s="45"/>
      <c r="AS407" s="45"/>
      <c r="AT407" s="45"/>
      <c r="AU407" s="45"/>
      <c r="AV407" s="45"/>
      <c r="AW407" s="45"/>
      <c r="AX407" s="45"/>
      <c r="AY407" s="45"/>
      <c r="AZ407" s="45"/>
      <c r="BA407" s="45"/>
      <c r="BB407" s="45"/>
      <c r="BC407" s="45"/>
      <c r="BD407" s="45"/>
      <c r="BE407" s="45"/>
      <c r="BF407" s="45"/>
      <c r="BG407" s="45"/>
      <c r="BH407" s="45"/>
      <c r="BI407" s="45"/>
      <c r="BJ407" s="45"/>
      <c r="BK407" s="45"/>
      <c r="BL407" s="45"/>
      <c r="BM407" s="45"/>
      <c r="BN407" s="45"/>
      <c r="BO407" s="45"/>
      <c r="BP407" s="45"/>
      <c r="BQ407" s="45"/>
      <c r="BR407" s="45"/>
      <c r="BS407" s="45"/>
      <c r="BT407" s="45"/>
      <c r="BU407" s="45"/>
      <c r="BV407" s="45"/>
      <c r="BW407" s="2"/>
    </row>
    <row r="408" spans="1:75" x14ac:dyDescent="0.25">
      <c r="A408" s="45"/>
      <c r="B408" s="45"/>
      <c r="C408" s="45"/>
      <c r="D408" s="45"/>
      <c r="E408" s="45"/>
      <c r="F408" s="45"/>
      <c r="G408" s="45"/>
      <c r="H408" s="45"/>
      <c r="I408" s="45"/>
      <c r="J408" s="2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  <c r="AJ408" s="45"/>
      <c r="AK408" s="45"/>
      <c r="AL408" s="45"/>
      <c r="AM408" s="45"/>
      <c r="AN408" s="45"/>
      <c r="AO408" s="45"/>
      <c r="AP408" s="45"/>
      <c r="AQ408" s="45"/>
      <c r="AR408" s="45"/>
      <c r="AS408" s="45"/>
      <c r="AT408" s="45"/>
      <c r="AU408" s="45"/>
      <c r="AV408" s="45"/>
      <c r="AW408" s="45"/>
      <c r="AX408" s="45"/>
      <c r="AY408" s="45"/>
      <c r="AZ408" s="45"/>
      <c r="BA408" s="45"/>
      <c r="BB408" s="45"/>
      <c r="BC408" s="45"/>
      <c r="BD408" s="45"/>
      <c r="BE408" s="45"/>
      <c r="BF408" s="45"/>
      <c r="BG408" s="45"/>
      <c r="BH408" s="45"/>
      <c r="BI408" s="45"/>
      <c r="BJ408" s="45"/>
      <c r="BK408" s="45"/>
      <c r="BL408" s="45"/>
      <c r="BM408" s="45"/>
      <c r="BN408" s="45"/>
      <c r="BO408" s="45"/>
      <c r="BP408" s="45"/>
      <c r="BQ408" s="45"/>
      <c r="BR408" s="45"/>
      <c r="BS408" s="45"/>
      <c r="BT408" s="45"/>
      <c r="BU408" s="45"/>
      <c r="BV408" s="45"/>
      <c r="BW408" s="2"/>
    </row>
    <row r="409" spans="1:75" x14ac:dyDescent="0.25">
      <c r="A409" s="45"/>
      <c r="B409" s="45"/>
      <c r="C409" s="45"/>
      <c r="D409" s="45"/>
      <c r="E409" s="45"/>
      <c r="F409" s="45"/>
      <c r="G409" s="45"/>
      <c r="H409" s="45"/>
      <c r="I409" s="45"/>
      <c r="J409" s="2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45"/>
      <c r="AL409" s="45"/>
      <c r="AM409" s="45"/>
      <c r="AN409" s="45"/>
      <c r="AO409" s="45"/>
      <c r="AP409" s="45"/>
      <c r="AQ409" s="45"/>
      <c r="AR409" s="45"/>
      <c r="AS409" s="45"/>
      <c r="AT409" s="45"/>
      <c r="AU409" s="45"/>
      <c r="AV409" s="45"/>
      <c r="AW409" s="45"/>
      <c r="AX409" s="45"/>
      <c r="AY409" s="45"/>
      <c r="AZ409" s="45"/>
      <c r="BA409" s="45"/>
      <c r="BB409" s="45"/>
      <c r="BC409" s="45"/>
      <c r="BD409" s="45"/>
      <c r="BE409" s="45"/>
      <c r="BF409" s="45"/>
      <c r="BG409" s="45"/>
      <c r="BH409" s="45"/>
      <c r="BI409" s="45"/>
      <c r="BJ409" s="45"/>
      <c r="BK409" s="45"/>
      <c r="BL409" s="45"/>
      <c r="BM409" s="45"/>
      <c r="BN409" s="45"/>
      <c r="BO409" s="45"/>
      <c r="BP409" s="45"/>
      <c r="BQ409" s="45"/>
      <c r="BR409" s="45"/>
      <c r="BS409" s="45"/>
      <c r="BT409" s="45"/>
      <c r="BU409" s="45"/>
      <c r="BV409" s="45"/>
      <c r="BW409" s="2"/>
    </row>
    <row r="410" spans="1:75" x14ac:dyDescent="0.25">
      <c r="A410" s="45"/>
      <c r="B410" s="45"/>
      <c r="C410" s="45"/>
      <c r="D410" s="45"/>
      <c r="E410" s="45"/>
      <c r="F410" s="45"/>
      <c r="G410" s="45"/>
      <c r="H410" s="45"/>
      <c r="I410" s="45"/>
      <c r="J410" s="2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  <c r="AJ410" s="45"/>
      <c r="AK410" s="45"/>
      <c r="AL410" s="45"/>
      <c r="AM410" s="45"/>
      <c r="AN410" s="45"/>
      <c r="AO410" s="45"/>
      <c r="AP410" s="45"/>
      <c r="AQ410" s="45"/>
      <c r="AR410" s="45"/>
      <c r="AS410" s="45"/>
      <c r="AT410" s="45"/>
      <c r="AU410" s="45"/>
      <c r="AV410" s="45"/>
      <c r="AW410" s="45"/>
      <c r="AX410" s="45"/>
      <c r="AY410" s="45"/>
      <c r="AZ410" s="45"/>
      <c r="BA410" s="45"/>
      <c r="BB410" s="45"/>
      <c r="BC410" s="45"/>
      <c r="BD410" s="45"/>
      <c r="BE410" s="45"/>
      <c r="BF410" s="45"/>
      <c r="BG410" s="45"/>
      <c r="BH410" s="45"/>
      <c r="BI410" s="45"/>
      <c r="BJ410" s="45"/>
      <c r="BK410" s="45"/>
      <c r="BL410" s="45"/>
      <c r="BM410" s="45"/>
      <c r="BN410" s="45"/>
      <c r="BO410" s="45"/>
      <c r="BP410" s="45"/>
      <c r="BQ410" s="45"/>
      <c r="BR410" s="45"/>
      <c r="BS410" s="45"/>
      <c r="BT410" s="45"/>
      <c r="BU410" s="45"/>
      <c r="BV410" s="45"/>
      <c r="BW410" s="2"/>
    </row>
    <row r="411" spans="1:75" x14ac:dyDescent="0.25">
      <c r="A411" s="45"/>
      <c r="B411" s="45"/>
      <c r="C411" s="45"/>
      <c r="D411" s="45"/>
      <c r="E411" s="45"/>
      <c r="F411" s="45"/>
      <c r="G411" s="45"/>
      <c r="H411" s="45"/>
      <c r="I411" s="45"/>
      <c r="J411" s="2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  <c r="AL411" s="45"/>
      <c r="AM411" s="45"/>
      <c r="AN411" s="45"/>
      <c r="AO411" s="45"/>
      <c r="AP411" s="45"/>
      <c r="AQ411" s="45"/>
      <c r="AR411" s="45"/>
      <c r="AS411" s="45"/>
      <c r="AT411" s="45"/>
      <c r="AU411" s="45"/>
      <c r="AV411" s="45"/>
      <c r="AW411" s="45"/>
      <c r="AX411" s="45"/>
      <c r="AY411" s="45"/>
      <c r="AZ411" s="45"/>
      <c r="BA411" s="45"/>
      <c r="BB411" s="45"/>
      <c r="BC411" s="45"/>
      <c r="BD411" s="45"/>
      <c r="BE411" s="45"/>
      <c r="BF411" s="45"/>
      <c r="BG411" s="45"/>
      <c r="BH411" s="45"/>
      <c r="BI411" s="45"/>
      <c r="BJ411" s="45"/>
      <c r="BK411" s="45"/>
      <c r="BL411" s="45"/>
      <c r="BM411" s="45"/>
      <c r="BN411" s="45"/>
      <c r="BO411" s="45"/>
      <c r="BP411" s="45"/>
      <c r="BQ411" s="45"/>
      <c r="BR411" s="45"/>
      <c r="BS411" s="45"/>
      <c r="BT411" s="45"/>
      <c r="BU411" s="45"/>
      <c r="BV411" s="45"/>
      <c r="BW411" s="2"/>
    </row>
    <row r="412" spans="1:75" x14ac:dyDescent="0.25">
      <c r="A412" s="45"/>
      <c r="B412" s="45"/>
      <c r="C412" s="45"/>
      <c r="D412" s="45"/>
      <c r="E412" s="45"/>
      <c r="F412" s="45"/>
      <c r="G412" s="45"/>
      <c r="H412" s="45"/>
      <c r="I412" s="45"/>
      <c r="J412" s="2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  <c r="AJ412" s="45"/>
      <c r="AK412" s="45"/>
      <c r="AL412" s="45"/>
      <c r="AM412" s="45"/>
      <c r="AN412" s="45"/>
      <c r="AO412" s="45"/>
      <c r="AP412" s="45"/>
      <c r="AQ412" s="45"/>
      <c r="AR412" s="45"/>
      <c r="AS412" s="45"/>
      <c r="AT412" s="45"/>
      <c r="AU412" s="45"/>
      <c r="AV412" s="45"/>
      <c r="AW412" s="45"/>
      <c r="AX412" s="45"/>
      <c r="AY412" s="45"/>
      <c r="AZ412" s="45"/>
      <c r="BA412" s="45"/>
      <c r="BB412" s="45"/>
      <c r="BC412" s="45"/>
      <c r="BD412" s="45"/>
      <c r="BE412" s="45"/>
      <c r="BF412" s="45"/>
      <c r="BG412" s="45"/>
      <c r="BH412" s="45"/>
      <c r="BI412" s="45"/>
      <c r="BJ412" s="45"/>
      <c r="BK412" s="45"/>
      <c r="BL412" s="45"/>
      <c r="BM412" s="45"/>
      <c r="BN412" s="45"/>
      <c r="BO412" s="45"/>
      <c r="BP412" s="45"/>
      <c r="BQ412" s="45"/>
      <c r="BR412" s="45"/>
      <c r="BS412" s="45"/>
      <c r="BT412" s="45"/>
      <c r="BU412" s="45"/>
      <c r="BV412" s="45"/>
      <c r="BW412" s="2"/>
    </row>
    <row r="413" spans="1:75" x14ac:dyDescent="0.25">
      <c r="A413" s="45"/>
      <c r="B413" s="45"/>
      <c r="C413" s="45"/>
      <c r="D413" s="45"/>
      <c r="E413" s="45"/>
      <c r="F413" s="45"/>
      <c r="G413" s="45"/>
      <c r="H413" s="45"/>
      <c r="I413" s="45"/>
      <c r="J413" s="2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  <c r="AJ413" s="45"/>
      <c r="AK413" s="45"/>
      <c r="AL413" s="45"/>
      <c r="AM413" s="45"/>
      <c r="AN413" s="45"/>
      <c r="AO413" s="45"/>
      <c r="AP413" s="45"/>
      <c r="AQ413" s="45"/>
      <c r="AR413" s="45"/>
      <c r="AS413" s="45"/>
      <c r="AT413" s="45"/>
      <c r="AU413" s="45"/>
      <c r="AV413" s="45"/>
      <c r="AW413" s="45"/>
      <c r="AX413" s="45"/>
      <c r="AY413" s="45"/>
      <c r="AZ413" s="45"/>
      <c r="BA413" s="45"/>
      <c r="BB413" s="45"/>
      <c r="BC413" s="45"/>
      <c r="BD413" s="45"/>
      <c r="BE413" s="45"/>
      <c r="BF413" s="45"/>
      <c r="BG413" s="45"/>
      <c r="BH413" s="45"/>
      <c r="BI413" s="45"/>
      <c r="BJ413" s="45"/>
      <c r="BK413" s="45"/>
      <c r="BL413" s="45"/>
      <c r="BM413" s="45"/>
      <c r="BN413" s="45"/>
      <c r="BO413" s="45"/>
      <c r="BP413" s="45"/>
      <c r="BQ413" s="45"/>
      <c r="BR413" s="45"/>
      <c r="BS413" s="45"/>
      <c r="BT413" s="45"/>
      <c r="BU413" s="45"/>
      <c r="BV413" s="45"/>
      <c r="BW413" s="2"/>
    </row>
    <row r="414" spans="1:75" x14ac:dyDescent="0.25">
      <c r="A414" s="45"/>
      <c r="B414" s="45"/>
      <c r="C414" s="45"/>
      <c r="D414" s="45"/>
      <c r="E414" s="45"/>
      <c r="F414" s="45"/>
      <c r="G414" s="45"/>
      <c r="H414" s="45"/>
      <c r="I414" s="45"/>
      <c r="J414" s="2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45"/>
      <c r="AL414" s="45"/>
      <c r="AM414" s="45"/>
      <c r="AN414" s="45"/>
      <c r="AO414" s="45"/>
      <c r="AP414" s="45"/>
      <c r="AQ414" s="45"/>
      <c r="AR414" s="45"/>
      <c r="AS414" s="45"/>
      <c r="AT414" s="45"/>
      <c r="AU414" s="45"/>
      <c r="AV414" s="45"/>
      <c r="AW414" s="45"/>
      <c r="AX414" s="45"/>
      <c r="AY414" s="45"/>
      <c r="AZ414" s="45"/>
      <c r="BA414" s="45"/>
      <c r="BB414" s="45"/>
      <c r="BC414" s="45"/>
      <c r="BD414" s="45"/>
      <c r="BE414" s="45"/>
      <c r="BF414" s="45"/>
      <c r="BG414" s="45"/>
      <c r="BH414" s="45"/>
      <c r="BI414" s="45"/>
      <c r="BJ414" s="45"/>
      <c r="BK414" s="45"/>
      <c r="BL414" s="45"/>
      <c r="BM414" s="45"/>
      <c r="BN414" s="45"/>
      <c r="BO414" s="45"/>
      <c r="BP414" s="45"/>
      <c r="BQ414" s="45"/>
      <c r="BR414" s="45"/>
      <c r="BS414" s="45"/>
      <c r="BT414" s="45"/>
      <c r="BU414" s="45"/>
      <c r="BV414" s="45"/>
      <c r="BW414" s="2"/>
    </row>
    <row r="415" spans="1:75" x14ac:dyDescent="0.25">
      <c r="A415" s="45"/>
      <c r="B415" s="45"/>
      <c r="C415" s="45"/>
      <c r="D415" s="45"/>
      <c r="E415" s="45"/>
      <c r="F415" s="45"/>
      <c r="G415" s="45"/>
      <c r="H415" s="45"/>
      <c r="I415" s="45"/>
      <c r="J415" s="2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  <c r="AL415" s="45"/>
      <c r="AM415" s="45"/>
      <c r="AN415" s="45"/>
      <c r="AO415" s="45"/>
      <c r="AP415" s="45"/>
      <c r="AQ415" s="45"/>
      <c r="AR415" s="45"/>
      <c r="AS415" s="45"/>
      <c r="AT415" s="45"/>
      <c r="AU415" s="45"/>
      <c r="AV415" s="45"/>
      <c r="AW415" s="45"/>
      <c r="AX415" s="45"/>
      <c r="AY415" s="45"/>
      <c r="AZ415" s="45"/>
      <c r="BA415" s="45"/>
      <c r="BB415" s="45"/>
      <c r="BC415" s="45"/>
      <c r="BD415" s="45"/>
      <c r="BE415" s="45"/>
      <c r="BF415" s="45"/>
      <c r="BG415" s="45"/>
      <c r="BH415" s="45"/>
      <c r="BI415" s="45"/>
      <c r="BJ415" s="45"/>
      <c r="BK415" s="45"/>
      <c r="BL415" s="45"/>
      <c r="BM415" s="45"/>
      <c r="BN415" s="45"/>
      <c r="BO415" s="45"/>
      <c r="BP415" s="45"/>
      <c r="BQ415" s="45"/>
      <c r="BR415" s="45"/>
      <c r="BS415" s="45"/>
      <c r="BT415" s="45"/>
      <c r="BU415" s="45"/>
      <c r="BV415" s="45"/>
      <c r="BW415" s="2"/>
    </row>
    <row r="416" spans="1:75" x14ac:dyDescent="0.25">
      <c r="A416" s="45"/>
      <c r="B416" s="45"/>
      <c r="C416" s="45"/>
      <c r="D416" s="45"/>
      <c r="E416" s="45"/>
      <c r="F416" s="45"/>
      <c r="G416" s="45"/>
      <c r="H416" s="45"/>
      <c r="I416" s="45"/>
      <c r="J416" s="2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  <c r="AJ416" s="45"/>
      <c r="AK416" s="45"/>
      <c r="AL416" s="45"/>
      <c r="AM416" s="45"/>
      <c r="AN416" s="45"/>
      <c r="AO416" s="45"/>
      <c r="AP416" s="45"/>
      <c r="AQ416" s="45"/>
      <c r="AR416" s="45"/>
      <c r="AS416" s="45"/>
      <c r="AT416" s="45"/>
      <c r="AU416" s="45"/>
      <c r="AV416" s="45"/>
      <c r="AW416" s="45"/>
      <c r="AX416" s="45"/>
      <c r="AY416" s="45"/>
      <c r="AZ416" s="45"/>
      <c r="BA416" s="45"/>
      <c r="BB416" s="45"/>
      <c r="BC416" s="45"/>
      <c r="BD416" s="45"/>
      <c r="BE416" s="45"/>
      <c r="BF416" s="45"/>
      <c r="BG416" s="45"/>
      <c r="BH416" s="45"/>
      <c r="BI416" s="45"/>
      <c r="BJ416" s="45"/>
      <c r="BK416" s="45"/>
      <c r="BL416" s="45"/>
      <c r="BM416" s="45"/>
      <c r="BN416" s="45"/>
      <c r="BO416" s="45"/>
      <c r="BP416" s="45"/>
      <c r="BQ416" s="45"/>
      <c r="BR416" s="45"/>
      <c r="BS416" s="45"/>
      <c r="BT416" s="45"/>
      <c r="BU416" s="45"/>
      <c r="BV416" s="45"/>
      <c r="BW416" s="2"/>
    </row>
    <row r="417" spans="1:75" x14ac:dyDescent="0.25">
      <c r="A417" s="45"/>
      <c r="B417" s="45"/>
      <c r="C417" s="45"/>
      <c r="D417" s="45"/>
      <c r="E417" s="45"/>
      <c r="F417" s="45"/>
      <c r="G417" s="45"/>
      <c r="H417" s="45"/>
      <c r="I417" s="45"/>
      <c r="J417" s="2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  <c r="AJ417" s="45"/>
      <c r="AK417" s="45"/>
      <c r="AL417" s="45"/>
      <c r="AM417" s="45"/>
      <c r="AN417" s="45"/>
      <c r="AO417" s="45"/>
      <c r="AP417" s="45"/>
      <c r="AQ417" s="45"/>
      <c r="AR417" s="45"/>
      <c r="AS417" s="45"/>
      <c r="AT417" s="45"/>
      <c r="AU417" s="45"/>
      <c r="AV417" s="45"/>
      <c r="AW417" s="45"/>
      <c r="AX417" s="45"/>
      <c r="AY417" s="45"/>
      <c r="AZ417" s="45"/>
      <c r="BA417" s="45"/>
      <c r="BB417" s="45"/>
      <c r="BC417" s="45"/>
      <c r="BD417" s="45"/>
      <c r="BE417" s="45"/>
      <c r="BF417" s="45"/>
      <c r="BG417" s="45"/>
      <c r="BH417" s="45"/>
      <c r="BI417" s="45"/>
      <c r="BJ417" s="45"/>
      <c r="BK417" s="45"/>
      <c r="BL417" s="45"/>
      <c r="BM417" s="45"/>
      <c r="BN417" s="45"/>
      <c r="BO417" s="45"/>
      <c r="BP417" s="45"/>
      <c r="BQ417" s="45"/>
      <c r="BR417" s="45"/>
      <c r="BS417" s="45"/>
      <c r="BT417" s="45"/>
      <c r="BU417" s="45"/>
      <c r="BV417" s="45"/>
      <c r="BW417" s="2"/>
    </row>
    <row r="418" spans="1:75" x14ac:dyDescent="0.25">
      <c r="A418" s="45"/>
      <c r="B418" s="45"/>
      <c r="C418" s="45"/>
      <c r="D418" s="45"/>
      <c r="E418" s="45"/>
      <c r="F418" s="45"/>
      <c r="G418" s="45"/>
      <c r="H418" s="45"/>
      <c r="I418" s="45"/>
      <c r="J418" s="2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  <c r="AM418" s="45"/>
      <c r="AN418" s="45"/>
      <c r="AO418" s="45"/>
      <c r="AP418" s="45"/>
      <c r="AQ418" s="45"/>
      <c r="AR418" s="45"/>
      <c r="AS418" s="45"/>
      <c r="AT418" s="45"/>
      <c r="AU418" s="45"/>
      <c r="AV418" s="45"/>
      <c r="AW418" s="45"/>
      <c r="AX418" s="45"/>
      <c r="AY418" s="45"/>
      <c r="AZ418" s="45"/>
      <c r="BA418" s="45"/>
      <c r="BB418" s="45"/>
      <c r="BC418" s="45"/>
      <c r="BD418" s="45"/>
      <c r="BE418" s="45"/>
      <c r="BF418" s="45"/>
      <c r="BG418" s="45"/>
      <c r="BH418" s="45"/>
      <c r="BI418" s="45"/>
      <c r="BJ418" s="45"/>
      <c r="BK418" s="45"/>
      <c r="BL418" s="45"/>
      <c r="BM418" s="45"/>
      <c r="BN418" s="45"/>
      <c r="BO418" s="45"/>
      <c r="BP418" s="45"/>
      <c r="BQ418" s="45"/>
      <c r="BR418" s="45"/>
      <c r="BS418" s="45"/>
      <c r="BT418" s="45"/>
      <c r="BU418" s="45"/>
      <c r="BV418" s="45"/>
      <c r="BW418" s="2"/>
    </row>
    <row r="419" spans="1:75" x14ac:dyDescent="0.25">
      <c r="A419" s="45"/>
      <c r="B419" s="45"/>
      <c r="C419" s="45"/>
      <c r="D419" s="45"/>
      <c r="E419" s="45"/>
      <c r="F419" s="45"/>
      <c r="G419" s="45"/>
      <c r="H419" s="45"/>
      <c r="I419" s="45"/>
      <c r="J419" s="2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  <c r="AJ419" s="45"/>
      <c r="AK419" s="45"/>
      <c r="AL419" s="45"/>
      <c r="AM419" s="45"/>
      <c r="AN419" s="45"/>
      <c r="AO419" s="45"/>
      <c r="AP419" s="45"/>
      <c r="AQ419" s="45"/>
      <c r="AR419" s="45"/>
      <c r="AS419" s="45"/>
      <c r="AT419" s="45"/>
      <c r="AU419" s="45"/>
      <c r="AV419" s="45"/>
      <c r="AW419" s="45"/>
      <c r="AX419" s="45"/>
      <c r="AY419" s="45"/>
      <c r="AZ419" s="45"/>
      <c r="BA419" s="45"/>
      <c r="BB419" s="45"/>
      <c r="BC419" s="45"/>
      <c r="BD419" s="45"/>
      <c r="BE419" s="45"/>
      <c r="BF419" s="45"/>
      <c r="BG419" s="45"/>
      <c r="BH419" s="45"/>
      <c r="BI419" s="45"/>
      <c r="BJ419" s="45"/>
      <c r="BK419" s="45"/>
      <c r="BL419" s="45"/>
      <c r="BM419" s="45"/>
      <c r="BN419" s="45"/>
      <c r="BO419" s="45"/>
      <c r="BP419" s="45"/>
      <c r="BQ419" s="45"/>
      <c r="BR419" s="45"/>
      <c r="BS419" s="45"/>
      <c r="BT419" s="45"/>
      <c r="BU419" s="45"/>
      <c r="BV419" s="45"/>
      <c r="BW419" s="2"/>
    </row>
    <row r="420" spans="1:75" x14ac:dyDescent="0.25">
      <c r="A420" s="45"/>
      <c r="B420" s="45"/>
      <c r="C420" s="45"/>
      <c r="D420" s="45"/>
      <c r="E420" s="45"/>
      <c r="F420" s="45"/>
      <c r="G420" s="45"/>
      <c r="H420" s="45"/>
      <c r="I420" s="45"/>
      <c r="J420" s="2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  <c r="AJ420" s="45"/>
      <c r="AK420" s="45"/>
      <c r="AL420" s="45"/>
      <c r="AM420" s="45"/>
      <c r="AN420" s="45"/>
      <c r="AO420" s="45"/>
      <c r="AP420" s="45"/>
      <c r="AQ420" s="45"/>
      <c r="AR420" s="45"/>
      <c r="AS420" s="45"/>
      <c r="AT420" s="45"/>
      <c r="AU420" s="45"/>
      <c r="AV420" s="45"/>
      <c r="AW420" s="45"/>
      <c r="AX420" s="45"/>
      <c r="AY420" s="45"/>
      <c r="AZ420" s="45"/>
      <c r="BA420" s="45"/>
      <c r="BB420" s="45"/>
      <c r="BC420" s="45"/>
      <c r="BD420" s="45"/>
      <c r="BE420" s="45"/>
      <c r="BF420" s="45"/>
      <c r="BG420" s="45"/>
      <c r="BH420" s="45"/>
      <c r="BI420" s="45"/>
      <c r="BJ420" s="45"/>
      <c r="BK420" s="45"/>
      <c r="BL420" s="45"/>
      <c r="BM420" s="45"/>
      <c r="BN420" s="45"/>
      <c r="BO420" s="45"/>
      <c r="BP420" s="45"/>
      <c r="BQ420" s="45"/>
      <c r="BR420" s="45"/>
      <c r="BS420" s="45"/>
      <c r="BT420" s="45"/>
      <c r="BU420" s="45"/>
      <c r="BV420" s="45"/>
      <c r="BW420" s="2"/>
    </row>
    <row r="421" spans="1:75" x14ac:dyDescent="0.25">
      <c r="A421" s="45"/>
      <c r="B421" s="45"/>
      <c r="C421" s="45"/>
      <c r="D421" s="45"/>
      <c r="E421" s="45"/>
      <c r="F421" s="45"/>
      <c r="G421" s="45"/>
      <c r="H421" s="45"/>
      <c r="I421" s="45"/>
      <c r="J421" s="2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45"/>
      <c r="AL421" s="45"/>
      <c r="AM421" s="45"/>
      <c r="AN421" s="45"/>
      <c r="AO421" s="45"/>
      <c r="AP421" s="45"/>
      <c r="AQ421" s="45"/>
      <c r="AR421" s="45"/>
      <c r="AS421" s="45"/>
      <c r="AT421" s="45"/>
      <c r="AU421" s="45"/>
      <c r="AV421" s="45"/>
      <c r="AW421" s="45"/>
      <c r="AX421" s="45"/>
      <c r="AY421" s="45"/>
      <c r="AZ421" s="45"/>
      <c r="BA421" s="45"/>
      <c r="BB421" s="45"/>
      <c r="BC421" s="45"/>
      <c r="BD421" s="45"/>
      <c r="BE421" s="45"/>
      <c r="BF421" s="45"/>
      <c r="BG421" s="45"/>
      <c r="BH421" s="45"/>
      <c r="BI421" s="45"/>
      <c r="BJ421" s="45"/>
      <c r="BK421" s="45"/>
      <c r="BL421" s="45"/>
      <c r="BM421" s="45"/>
      <c r="BN421" s="45"/>
      <c r="BO421" s="45"/>
      <c r="BP421" s="45"/>
      <c r="BQ421" s="45"/>
      <c r="BR421" s="45"/>
      <c r="BS421" s="45"/>
      <c r="BT421" s="45"/>
      <c r="BU421" s="45"/>
      <c r="BV421" s="45"/>
      <c r="BW421" s="2"/>
    </row>
    <row r="422" spans="1:75" x14ac:dyDescent="0.25">
      <c r="A422" s="45"/>
      <c r="B422" s="45"/>
      <c r="C422" s="45"/>
      <c r="D422" s="45"/>
      <c r="E422" s="45"/>
      <c r="F422" s="45"/>
      <c r="G422" s="45"/>
      <c r="H422" s="45"/>
      <c r="I422" s="45"/>
      <c r="J422" s="2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  <c r="AJ422" s="45"/>
      <c r="AK422" s="45"/>
      <c r="AL422" s="45"/>
      <c r="AM422" s="45"/>
      <c r="AN422" s="45"/>
      <c r="AO422" s="45"/>
      <c r="AP422" s="45"/>
      <c r="AQ422" s="45"/>
      <c r="AR422" s="45"/>
      <c r="AS422" s="45"/>
      <c r="AT422" s="45"/>
      <c r="AU422" s="45"/>
      <c r="AV422" s="45"/>
      <c r="AW422" s="45"/>
      <c r="AX422" s="45"/>
      <c r="AY422" s="45"/>
      <c r="AZ422" s="45"/>
      <c r="BA422" s="45"/>
      <c r="BB422" s="45"/>
      <c r="BC422" s="45"/>
      <c r="BD422" s="45"/>
      <c r="BE422" s="45"/>
      <c r="BF422" s="45"/>
      <c r="BG422" s="45"/>
      <c r="BH422" s="45"/>
      <c r="BI422" s="45"/>
      <c r="BJ422" s="45"/>
      <c r="BK422" s="45"/>
      <c r="BL422" s="45"/>
      <c r="BM422" s="45"/>
      <c r="BN422" s="45"/>
      <c r="BO422" s="45"/>
      <c r="BP422" s="45"/>
      <c r="BQ422" s="45"/>
      <c r="BR422" s="45"/>
      <c r="BS422" s="45"/>
      <c r="BT422" s="45"/>
      <c r="BU422" s="45"/>
      <c r="BV422" s="45"/>
      <c r="BW422" s="2"/>
    </row>
    <row r="423" spans="1:75" x14ac:dyDescent="0.25">
      <c r="A423" s="45"/>
      <c r="B423" s="45"/>
      <c r="C423" s="45"/>
      <c r="D423" s="45"/>
      <c r="E423" s="45"/>
      <c r="F423" s="45"/>
      <c r="G423" s="45"/>
      <c r="H423" s="45"/>
      <c r="I423" s="45"/>
      <c r="J423" s="2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  <c r="AJ423" s="45"/>
      <c r="AK423" s="45"/>
      <c r="AL423" s="45"/>
      <c r="AM423" s="45"/>
      <c r="AN423" s="45"/>
      <c r="AO423" s="45"/>
      <c r="AP423" s="45"/>
      <c r="AQ423" s="45"/>
      <c r="AR423" s="45"/>
      <c r="AS423" s="45"/>
      <c r="AT423" s="45"/>
      <c r="AU423" s="45"/>
      <c r="AV423" s="45"/>
      <c r="AW423" s="45"/>
      <c r="AX423" s="45"/>
      <c r="AY423" s="45"/>
      <c r="AZ423" s="45"/>
      <c r="BA423" s="45"/>
      <c r="BB423" s="45"/>
      <c r="BC423" s="45"/>
      <c r="BD423" s="45"/>
      <c r="BE423" s="45"/>
      <c r="BF423" s="45"/>
      <c r="BG423" s="45"/>
      <c r="BH423" s="45"/>
      <c r="BI423" s="45"/>
      <c r="BJ423" s="45"/>
      <c r="BK423" s="45"/>
      <c r="BL423" s="45"/>
      <c r="BM423" s="45"/>
      <c r="BN423" s="45"/>
      <c r="BO423" s="45"/>
      <c r="BP423" s="45"/>
      <c r="BQ423" s="45"/>
      <c r="BR423" s="45"/>
      <c r="BS423" s="45"/>
      <c r="BT423" s="45"/>
      <c r="BU423" s="45"/>
      <c r="BV423" s="45"/>
      <c r="BW423" s="2"/>
    </row>
    <row r="424" spans="1:75" x14ac:dyDescent="0.25">
      <c r="A424" s="45"/>
      <c r="B424" s="45"/>
      <c r="C424" s="45"/>
      <c r="D424" s="45"/>
      <c r="E424" s="45"/>
      <c r="F424" s="45"/>
      <c r="G424" s="45"/>
      <c r="H424" s="45"/>
      <c r="I424" s="45"/>
      <c r="J424" s="2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  <c r="AJ424" s="45"/>
      <c r="AK424" s="45"/>
      <c r="AL424" s="45"/>
      <c r="AM424" s="45"/>
      <c r="AN424" s="45"/>
      <c r="AO424" s="45"/>
      <c r="AP424" s="45"/>
      <c r="AQ424" s="45"/>
      <c r="AR424" s="45"/>
      <c r="AS424" s="45"/>
      <c r="AT424" s="45"/>
      <c r="AU424" s="45"/>
      <c r="AV424" s="45"/>
      <c r="AW424" s="45"/>
      <c r="AX424" s="45"/>
      <c r="AY424" s="45"/>
      <c r="AZ424" s="45"/>
      <c r="BA424" s="45"/>
      <c r="BB424" s="45"/>
      <c r="BC424" s="45"/>
      <c r="BD424" s="45"/>
      <c r="BE424" s="45"/>
      <c r="BF424" s="45"/>
      <c r="BG424" s="45"/>
      <c r="BH424" s="45"/>
      <c r="BI424" s="45"/>
      <c r="BJ424" s="45"/>
      <c r="BK424" s="45"/>
      <c r="BL424" s="45"/>
      <c r="BM424" s="45"/>
      <c r="BN424" s="45"/>
      <c r="BO424" s="45"/>
      <c r="BP424" s="45"/>
      <c r="BQ424" s="45"/>
      <c r="BR424" s="45"/>
      <c r="BS424" s="45"/>
      <c r="BT424" s="45"/>
      <c r="BU424" s="45"/>
      <c r="BV424" s="45"/>
      <c r="BW424" s="2"/>
    </row>
    <row r="425" spans="1:75" x14ac:dyDescent="0.25">
      <c r="A425" s="45"/>
      <c r="B425" s="45"/>
      <c r="C425" s="45"/>
      <c r="D425" s="45"/>
      <c r="E425" s="45"/>
      <c r="F425" s="45"/>
      <c r="G425" s="45"/>
      <c r="H425" s="45"/>
      <c r="I425" s="45"/>
      <c r="J425" s="2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  <c r="AJ425" s="45"/>
      <c r="AK425" s="45"/>
      <c r="AL425" s="45"/>
      <c r="AM425" s="45"/>
      <c r="AN425" s="45"/>
      <c r="AO425" s="45"/>
      <c r="AP425" s="45"/>
      <c r="AQ425" s="45"/>
      <c r="AR425" s="45"/>
      <c r="AS425" s="45"/>
      <c r="AT425" s="45"/>
      <c r="AU425" s="45"/>
      <c r="AV425" s="45"/>
      <c r="AW425" s="45"/>
      <c r="AX425" s="45"/>
      <c r="AY425" s="45"/>
      <c r="AZ425" s="45"/>
      <c r="BA425" s="45"/>
      <c r="BB425" s="45"/>
      <c r="BC425" s="45"/>
      <c r="BD425" s="45"/>
      <c r="BE425" s="45"/>
      <c r="BF425" s="45"/>
      <c r="BG425" s="45"/>
      <c r="BH425" s="45"/>
      <c r="BI425" s="45"/>
      <c r="BJ425" s="45"/>
      <c r="BK425" s="45"/>
      <c r="BL425" s="45"/>
      <c r="BM425" s="45"/>
      <c r="BN425" s="45"/>
      <c r="BO425" s="45"/>
      <c r="BP425" s="45"/>
      <c r="BQ425" s="45"/>
      <c r="BR425" s="45"/>
      <c r="BS425" s="45"/>
      <c r="BT425" s="45"/>
      <c r="BU425" s="45"/>
      <c r="BV425" s="45"/>
      <c r="BW425" s="2"/>
    </row>
    <row r="426" spans="1:75" x14ac:dyDescent="0.25">
      <c r="A426" s="45"/>
      <c r="B426" s="45"/>
      <c r="C426" s="45"/>
      <c r="D426" s="45"/>
      <c r="E426" s="45"/>
      <c r="F426" s="45"/>
      <c r="G426" s="45"/>
      <c r="H426" s="45"/>
      <c r="I426" s="45"/>
      <c r="J426" s="2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  <c r="AJ426" s="45"/>
      <c r="AK426" s="45"/>
      <c r="AL426" s="45"/>
      <c r="AM426" s="45"/>
      <c r="AN426" s="45"/>
      <c r="AO426" s="45"/>
      <c r="AP426" s="45"/>
      <c r="AQ426" s="45"/>
      <c r="AR426" s="45"/>
      <c r="AS426" s="45"/>
      <c r="AT426" s="45"/>
      <c r="AU426" s="45"/>
      <c r="AV426" s="45"/>
      <c r="AW426" s="45"/>
      <c r="AX426" s="45"/>
      <c r="AY426" s="45"/>
      <c r="AZ426" s="45"/>
      <c r="BA426" s="45"/>
      <c r="BB426" s="45"/>
      <c r="BC426" s="45"/>
      <c r="BD426" s="45"/>
      <c r="BE426" s="45"/>
      <c r="BF426" s="45"/>
      <c r="BG426" s="45"/>
      <c r="BH426" s="45"/>
      <c r="BI426" s="45"/>
      <c r="BJ426" s="45"/>
      <c r="BK426" s="45"/>
      <c r="BL426" s="45"/>
      <c r="BM426" s="45"/>
      <c r="BN426" s="45"/>
      <c r="BO426" s="45"/>
      <c r="BP426" s="45"/>
      <c r="BQ426" s="45"/>
      <c r="BR426" s="45"/>
      <c r="BS426" s="45"/>
      <c r="BT426" s="45"/>
      <c r="BU426" s="45"/>
      <c r="BV426" s="45"/>
      <c r="BW426" s="2"/>
    </row>
    <row r="427" spans="1:75" x14ac:dyDescent="0.25">
      <c r="A427" s="45"/>
      <c r="B427" s="45"/>
      <c r="C427" s="45"/>
      <c r="D427" s="45"/>
      <c r="E427" s="45"/>
      <c r="F427" s="45"/>
      <c r="G427" s="45"/>
      <c r="H427" s="45"/>
      <c r="I427" s="45"/>
      <c r="J427" s="2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  <c r="AJ427" s="45"/>
      <c r="AK427" s="45"/>
      <c r="AL427" s="45"/>
      <c r="AM427" s="45"/>
      <c r="AN427" s="45"/>
      <c r="AO427" s="45"/>
      <c r="AP427" s="45"/>
      <c r="AQ427" s="45"/>
      <c r="AR427" s="45"/>
      <c r="AS427" s="45"/>
      <c r="AT427" s="45"/>
      <c r="AU427" s="45"/>
      <c r="AV427" s="45"/>
      <c r="AW427" s="45"/>
      <c r="AX427" s="45"/>
      <c r="AY427" s="45"/>
      <c r="AZ427" s="45"/>
      <c r="BA427" s="45"/>
      <c r="BB427" s="45"/>
      <c r="BC427" s="45"/>
      <c r="BD427" s="45"/>
      <c r="BE427" s="45"/>
      <c r="BF427" s="45"/>
      <c r="BG427" s="45"/>
      <c r="BH427" s="45"/>
      <c r="BI427" s="45"/>
      <c r="BJ427" s="45"/>
      <c r="BK427" s="45"/>
      <c r="BL427" s="45"/>
      <c r="BM427" s="45"/>
      <c r="BN427" s="45"/>
      <c r="BO427" s="45"/>
      <c r="BP427" s="45"/>
      <c r="BQ427" s="45"/>
      <c r="BR427" s="45"/>
      <c r="BS427" s="45"/>
      <c r="BT427" s="45"/>
      <c r="BU427" s="45"/>
      <c r="BV427" s="45"/>
      <c r="BW427" s="2"/>
    </row>
    <row r="428" spans="1:75" x14ac:dyDescent="0.25">
      <c r="A428" s="45"/>
      <c r="B428" s="45"/>
      <c r="C428" s="45"/>
      <c r="D428" s="45"/>
      <c r="E428" s="45"/>
      <c r="F428" s="45"/>
      <c r="G428" s="45"/>
      <c r="H428" s="45"/>
      <c r="I428" s="45"/>
      <c r="J428" s="2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  <c r="AG428" s="45"/>
      <c r="AH428" s="45"/>
      <c r="AI428" s="45"/>
      <c r="AJ428" s="45"/>
      <c r="AK428" s="45"/>
      <c r="AL428" s="45"/>
      <c r="AM428" s="45"/>
      <c r="AN428" s="45"/>
      <c r="AO428" s="45"/>
      <c r="AP428" s="45"/>
      <c r="AQ428" s="45"/>
      <c r="AR428" s="45"/>
      <c r="AS428" s="45"/>
      <c r="AT428" s="45"/>
      <c r="AU428" s="45"/>
      <c r="AV428" s="45"/>
      <c r="AW428" s="45"/>
      <c r="AX428" s="45"/>
      <c r="AY428" s="45"/>
      <c r="AZ428" s="45"/>
      <c r="BA428" s="45"/>
      <c r="BB428" s="45"/>
      <c r="BC428" s="45"/>
      <c r="BD428" s="45"/>
      <c r="BE428" s="45"/>
      <c r="BF428" s="45"/>
      <c r="BG428" s="45"/>
      <c r="BH428" s="45"/>
      <c r="BI428" s="45"/>
      <c r="BJ428" s="45"/>
      <c r="BK428" s="45"/>
      <c r="BL428" s="45"/>
      <c r="BM428" s="45"/>
      <c r="BN428" s="45"/>
      <c r="BO428" s="45"/>
      <c r="BP428" s="45"/>
      <c r="BQ428" s="45"/>
      <c r="BR428" s="45"/>
      <c r="BS428" s="45"/>
      <c r="BT428" s="45"/>
      <c r="BU428" s="45"/>
      <c r="BV428" s="45"/>
      <c r="BW428" s="2"/>
    </row>
    <row r="429" spans="1:75" x14ac:dyDescent="0.25">
      <c r="A429" s="45"/>
      <c r="B429" s="45"/>
      <c r="C429" s="45"/>
      <c r="D429" s="45"/>
      <c r="E429" s="45"/>
      <c r="F429" s="45"/>
      <c r="G429" s="45"/>
      <c r="H429" s="45"/>
      <c r="I429" s="45"/>
      <c r="J429" s="2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45"/>
      <c r="AH429" s="45"/>
      <c r="AI429" s="45"/>
      <c r="AJ429" s="45"/>
      <c r="AK429" s="45"/>
      <c r="AL429" s="45"/>
      <c r="AM429" s="45"/>
      <c r="AN429" s="45"/>
      <c r="AO429" s="45"/>
      <c r="AP429" s="45"/>
      <c r="AQ429" s="45"/>
      <c r="AR429" s="45"/>
      <c r="AS429" s="45"/>
      <c r="AT429" s="45"/>
      <c r="AU429" s="45"/>
      <c r="AV429" s="45"/>
      <c r="AW429" s="45"/>
      <c r="AX429" s="45"/>
      <c r="AY429" s="45"/>
      <c r="AZ429" s="45"/>
      <c r="BA429" s="45"/>
      <c r="BB429" s="45"/>
      <c r="BC429" s="45"/>
      <c r="BD429" s="45"/>
      <c r="BE429" s="45"/>
      <c r="BF429" s="45"/>
      <c r="BG429" s="45"/>
      <c r="BH429" s="45"/>
      <c r="BI429" s="45"/>
      <c r="BJ429" s="45"/>
      <c r="BK429" s="45"/>
      <c r="BL429" s="45"/>
      <c r="BM429" s="45"/>
      <c r="BN429" s="45"/>
      <c r="BO429" s="45"/>
      <c r="BP429" s="45"/>
      <c r="BQ429" s="45"/>
      <c r="BR429" s="45"/>
      <c r="BS429" s="45"/>
      <c r="BT429" s="45"/>
      <c r="BU429" s="45"/>
      <c r="BV429" s="45"/>
      <c r="BW429" s="2"/>
    </row>
    <row r="430" spans="1:75" x14ac:dyDescent="0.25">
      <c r="A430" s="45"/>
      <c r="B430" s="45"/>
      <c r="C430" s="45"/>
      <c r="D430" s="45"/>
      <c r="E430" s="45"/>
      <c r="F430" s="45"/>
      <c r="G430" s="45"/>
      <c r="H430" s="45"/>
      <c r="I430" s="45"/>
      <c r="J430" s="2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  <c r="AJ430" s="45"/>
      <c r="AK430" s="45"/>
      <c r="AL430" s="45"/>
      <c r="AM430" s="45"/>
      <c r="AN430" s="45"/>
      <c r="AO430" s="45"/>
      <c r="AP430" s="45"/>
      <c r="AQ430" s="45"/>
      <c r="AR430" s="45"/>
      <c r="AS430" s="45"/>
      <c r="AT430" s="45"/>
      <c r="AU430" s="45"/>
      <c r="AV430" s="45"/>
      <c r="AW430" s="45"/>
      <c r="AX430" s="45"/>
      <c r="AY430" s="45"/>
      <c r="AZ430" s="45"/>
      <c r="BA430" s="45"/>
      <c r="BB430" s="45"/>
      <c r="BC430" s="45"/>
      <c r="BD430" s="45"/>
      <c r="BE430" s="45"/>
      <c r="BF430" s="45"/>
      <c r="BG430" s="45"/>
      <c r="BH430" s="45"/>
      <c r="BI430" s="45"/>
      <c r="BJ430" s="45"/>
      <c r="BK430" s="45"/>
      <c r="BL430" s="45"/>
      <c r="BM430" s="45"/>
      <c r="BN430" s="45"/>
      <c r="BO430" s="45"/>
      <c r="BP430" s="45"/>
      <c r="BQ430" s="45"/>
      <c r="BR430" s="45"/>
      <c r="BS430" s="45"/>
      <c r="BT430" s="45"/>
      <c r="BU430" s="45"/>
      <c r="BV430" s="45"/>
      <c r="BW430" s="2"/>
    </row>
    <row r="431" spans="1:75" x14ac:dyDescent="0.25">
      <c r="A431" s="45"/>
      <c r="B431" s="45"/>
      <c r="C431" s="45"/>
      <c r="D431" s="45"/>
      <c r="E431" s="45"/>
      <c r="F431" s="45"/>
      <c r="G431" s="45"/>
      <c r="H431" s="45"/>
      <c r="I431" s="45"/>
      <c r="J431" s="2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  <c r="AJ431" s="45"/>
      <c r="AK431" s="45"/>
      <c r="AL431" s="45"/>
      <c r="AM431" s="45"/>
      <c r="AN431" s="45"/>
      <c r="AO431" s="45"/>
      <c r="AP431" s="45"/>
      <c r="AQ431" s="45"/>
      <c r="AR431" s="45"/>
      <c r="AS431" s="45"/>
      <c r="AT431" s="45"/>
      <c r="AU431" s="45"/>
      <c r="AV431" s="45"/>
      <c r="AW431" s="45"/>
      <c r="AX431" s="45"/>
      <c r="AY431" s="45"/>
      <c r="AZ431" s="45"/>
      <c r="BA431" s="45"/>
      <c r="BB431" s="45"/>
      <c r="BC431" s="45"/>
      <c r="BD431" s="45"/>
      <c r="BE431" s="45"/>
      <c r="BF431" s="45"/>
      <c r="BG431" s="45"/>
      <c r="BH431" s="45"/>
      <c r="BI431" s="45"/>
      <c r="BJ431" s="45"/>
      <c r="BK431" s="45"/>
      <c r="BL431" s="45"/>
      <c r="BM431" s="45"/>
      <c r="BN431" s="45"/>
      <c r="BO431" s="45"/>
      <c r="BP431" s="45"/>
      <c r="BQ431" s="45"/>
      <c r="BR431" s="45"/>
      <c r="BS431" s="45"/>
      <c r="BT431" s="45"/>
      <c r="BU431" s="45"/>
      <c r="BV431" s="45"/>
      <c r="BW431" s="2"/>
    </row>
    <row r="432" spans="1:75" x14ac:dyDescent="0.25">
      <c r="A432" s="45"/>
      <c r="B432" s="45"/>
      <c r="C432" s="45"/>
      <c r="D432" s="45"/>
      <c r="E432" s="45"/>
      <c r="F432" s="45"/>
      <c r="G432" s="45"/>
      <c r="H432" s="45"/>
      <c r="I432" s="45"/>
      <c r="J432" s="2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  <c r="AJ432" s="45"/>
      <c r="AK432" s="45"/>
      <c r="AL432" s="45"/>
      <c r="AM432" s="45"/>
      <c r="AN432" s="45"/>
      <c r="AO432" s="45"/>
      <c r="AP432" s="45"/>
      <c r="AQ432" s="45"/>
      <c r="AR432" s="45"/>
      <c r="AS432" s="45"/>
      <c r="AT432" s="45"/>
      <c r="AU432" s="45"/>
      <c r="AV432" s="45"/>
      <c r="AW432" s="45"/>
      <c r="AX432" s="45"/>
      <c r="AY432" s="45"/>
      <c r="AZ432" s="45"/>
      <c r="BA432" s="45"/>
      <c r="BB432" s="45"/>
      <c r="BC432" s="45"/>
      <c r="BD432" s="45"/>
      <c r="BE432" s="45"/>
      <c r="BF432" s="45"/>
      <c r="BG432" s="45"/>
      <c r="BH432" s="45"/>
      <c r="BI432" s="45"/>
      <c r="BJ432" s="45"/>
      <c r="BK432" s="45"/>
      <c r="BL432" s="45"/>
      <c r="BM432" s="45"/>
      <c r="BN432" s="45"/>
      <c r="BO432" s="45"/>
      <c r="BP432" s="45"/>
      <c r="BQ432" s="45"/>
      <c r="BR432" s="45"/>
      <c r="BS432" s="45"/>
      <c r="BT432" s="45"/>
      <c r="BU432" s="45"/>
      <c r="BV432" s="45"/>
      <c r="BW432" s="2"/>
    </row>
    <row r="433" spans="1:75" x14ac:dyDescent="0.25">
      <c r="A433" s="45"/>
      <c r="B433" s="45"/>
      <c r="C433" s="45"/>
      <c r="D433" s="45"/>
      <c r="E433" s="45"/>
      <c r="F433" s="45"/>
      <c r="G433" s="45"/>
      <c r="H433" s="45"/>
      <c r="I433" s="45"/>
      <c r="J433" s="2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  <c r="AL433" s="45"/>
      <c r="AM433" s="45"/>
      <c r="AN433" s="45"/>
      <c r="AO433" s="45"/>
      <c r="AP433" s="45"/>
      <c r="AQ433" s="45"/>
      <c r="AR433" s="45"/>
      <c r="AS433" s="45"/>
      <c r="AT433" s="45"/>
      <c r="AU433" s="45"/>
      <c r="AV433" s="45"/>
      <c r="AW433" s="45"/>
      <c r="AX433" s="45"/>
      <c r="AY433" s="45"/>
      <c r="AZ433" s="45"/>
      <c r="BA433" s="45"/>
      <c r="BB433" s="45"/>
      <c r="BC433" s="45"/>
      <c r="BD433" s="45"/>
      <c r="BE433" s="45"/>
      <c r="BF433" s="45"/>
      <c r="BG433" s="45"/>
      <c r="BH433" s="45"/>
      <c r="BI433" s="45"/>
      <c r="BJ433" s="45"/>
      <c r="BK433" s="45"/>
      <c r="BL433" s="45"/>
      <c r="BM433" s="45"/>
      <c r="BN433" s="45"/>
      <c r="BO433" s="45"/>
      <c r="BP433" s="45"/>
      <c r="BQ433" s="45"/>
      <c r="BR433" s="45"/>
      <c r="BS433" s="45"/>
      <c r="BT433" s="45"/>
      <c r="BU433" s="45"/>
      <c r="BV433" s="45"/>
      <c r="BW433" s="2"/>
    </row>
    <row r="434" spans="1:75" x14ac:dyDescent="0.25">
      <c r="A434" s="45"/>
      <c r="B434" s="45"/>
      <c r="C434" s="45"/>
      <c r="D434" s="45"/>
      <c r="E434" s="45"/>
      <c r="F434" s="45"/>
      <c r="G434" s="45"/>
      <c r="H434" s="45"/>
      <c r="I434" s="45"/>
      <c r="J434" s="2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  <c r="AJ434" s="45"/>
      <c r="AK434" s="45"/>
      <c r="AL434" s="45"/>
      <c r="AM434" s="45"/>
      <c r="AN434" s="45"/>
      <c r="AO434" s="45"/>
      <c r="AP434" s="45"/>
      <c r="AQ434" s="45"/>
      <c r="AR434" s="45"/>
      <c r="AS434" s="45"/>
      <c r="AT434" s="45"/>
      <c r="AU434" s="45"/>
      <c r="AV434" s="45"/>
      <c r="AW434" s="45"/>
      <c r="AX434" s="45"/>
      <c r="AY434" s="45"/>
      <c r="AZ434" s="45"/>
      <c r="BA434" s="45"/>
      <c r="BB434" s="45"/>
      <c r="BC434" s="45"/>
      <c r="BD434" s="45"/>
      <c r="BE434" s="45"/>
      <c r="BF434" s="45"/>
      <c r="BG434" s="45"/>
      <c r="BH434" s="45"/>
      <c r="BI434" s="45"/>
      <c r="BJ434" s="45"/>
      <c r="BK434" s="45"/>
      <c r="BL434" s="45"/>
      <c r="BM434" s="45"/>
      <c r="BN434" s="45"/>
      <c r="BO434" s="45"/>
      <c r="BP434" s="45"/>
      <c r="BQ434" s="45"/>
      <c r="BR434" s="45"/>
      <c r="BS434" s="45"/>
      <c r="BT434" s="45"/>
      <c r="BU434" s="45"/>
      <c r="BV434" s="45"/>
      <c r="BW434" s="2"/>
    </row>
    <row r="435" spans="1:75" x14ac:dyDescent="0.25">
      <c r="A435" s="45"/>
      <c r="B435" s="45"/>
      <c r="C435" s="45"/>
      <c r="D435" s="45"/>
      <c r="E435" s="45"/>
      <c r="F435" s="45"/>
      <c r="G435" s="45"/>
      <c r="H435" s="45"/>
      <c r="I435" s="45"/>
      <c r="J435" s="2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  <c r="AJ435" s="45"/>
      <c r="AK435" s="45"/>
      <c r="AL435" s="45"/>
      <c r="AM435" s="45"/>
      <c r="AN435" s="45"/>
      <c r="AO435" s="45"/>
      <c r="AP435" s="45"/>
      <c r="AQ435" s="45"/>
      <c r="AR435" s="45"/>
      <c r="AS435" s="45"/>
      <c r="AT435" s="45"/>
      <c r="AU435" s="45"/>
      <c r="AV435" s="45"/>
      <c r="AW435" s="45"/>
      <c r="AX435" s="45"/>
      <c r="AY435" s="45"/>
      <c r="AZ435" s="45"/>
      <c r="BA435" s="45"/>
      <c r="BB435" s="45"/>
      <c r="BC435" s="45"/>
      <c r="BD435" s="45"/>
      <c r="BE435" s="45"/>
      <c r="BF435" s="45"/>
      <c r="BG435" s="45"/>
      <c r="BH435" s="45"/>
      <c r="BI435" s="45"/>
      <c r="BJ435" s="45"/>
      <c r="BK435" s="45"/>
      <c r="BL435" s="45"/>
      <c r="BM435" s="45"/>
      <c r="BN435" s="45"/>
      <c r="BO435" s="45"/>
      <c r="BP435" s="45"/>
      <c r="BQ435" s="45"/>
      <c r="BR435" s="45"/>
      <c r="BS435" s="45"/>
      <c r="BT435" s="45"/>
      <c r="BU435" s="45"/>
      <c r="BV435" s="45"/>
      <c r="BW435" s="2"/>
    </row>
    <row r="436" spans="1:75" x14ac:dyDescent="0.25">
      <c r="A436" s="45"/>
      <c r="B436" s="45"/>
      <c r="C436" s="45"/>
      <c r="D436" s="45"/>
      <c r="E436" s="45"/>
      <c r="F436" s="45"/>
      <c r="G436" s="45"/>
      <c r="H436" s="45"/>
      <c r="I436" s="45"/>
      <c r="J436" s="2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  <c r="AJ436" s="45"/>
      <c r="AK436" s="45"/>
      <c r="AL436" s="45"/>
      <c r="AM436" s="45"/>
      <c r="AN436" s="45"/>
      <c r="AO436" s="45"/>
      <c r="AP436" s="45"/>
      <c r="AQ436" s="45"/>
      <c r="AR436" s="45"/>
      <c r="AS436" s="45"/>
      <c r="AT436" s="45"/>
      <c r="AU436" s="45"/>
      <c r="AV436" s="45"/>
      <c r="AW436" s="45"/>
      <c r="AX436" s="45"/>
      <c r="AY436" s="45"/>
      <c r="AZ436" s="45"/>
      <c r="BA436" s="45"/>
      <c r="BB436" s="45"/>
      <c r="BC436" s="45"/>
      <c r="BD436" s="45"/>
      <c r="BE436" s="45"/>
      <c r="BF436" s="45"/>
      <c r="BG436" s="45"/>
      <c r="BH436" s="45"/>
      <c r="BI436" s="45"/>
      <c r="BJ436" s="45"/>
      <c r="BK436" s="45"/>
      <c r="BL436" s="45"/>
      <c r="BM436" s="45"/>
      <c r="BN436" s="45"/>
      <c r="BO436" s="45"/>
      <c r="BP436" s="45"/>
      <c r="BQ436" s="45"/>
      <c r="BR436" s="45"/>
      <c r="BS436" s="45"/>
      <c r="BT436" s="45"/>
      <c r="BU436" s="45"/>
      <c r="BV436" s="45"/>
      <c r="BW436" s="2"/>
    </row>
    <row r="437" spans="1:75" x14ac:dyDescent="0.25">
      <c r="A437" s="45"/>
      <c r="B437" s="45"/>
      <c r="C437" s="45"/>
      <c r="D437" s="45"/>
      <c r="E437" s="45"/>
      <c r="F437" s="45"/>
      <c r="G437" s="45"/>
      <c r="H437" s="45"/>
      <c r="I437" s="45"/>
      <c r="J437" s="2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  <c r="AJ437" s="45"/>
      <c r="AK437" s="45"/>
      <c r="AL437" s="45"/>
      <c r="AM437" s="45"/>
      <c r="AN437" s="45"/>
      <c r="AO437" s="45"/>
      <c r="AP437" s="45"/>
      <c r="AQ437" s="45"/>
      <c r="AR437" s="45"/>
      <c r="AS437" s="45"/>
      <c r="AT437" s="45"/>
      <c r="AU437" s="45"/>
      <c r="AV437" s="45"/>
      <c r="AW437" s="45"/>
      <c r="AX437" s="45"/>
      <c r="AY437" s="45"/>
      <c r="AZ437" s="45"/>
      <c r="BA437" s="45"/>
      <c r="BB437" s="45"/>
      <c r="BC437" s="45"/>
      <c r="BD437" s="45"/>
      <c r="BE437" s="45"/>
      <c r="BF437" s="45"/>
      <c r="BG437" s="45"/>
      <c r="BH437" s="45"/>
      <c r="BI437" s="45"/>
      <c r="BJ437" s="45"/>
      <c r="BK437" s="45"/>
      <c r="BL437" s="45"/>
      <c r="BM437" s="45"/>
      <c r="BN437" s="45"/>
      <c r="BO437" s="45"/>
      <c r="BP437" s="45"/>
      <c r="BQ437" s="45"/>
      <c r="BR437" s="45"/>
      <c r="BS437" s="45"/>
      <c r="BT437" s="45"/>
      <c r="BU437" s="45"/>
      <c r="BV437" s="45"/>
      <c r="BW437" s="2"/>
    </row>
    <row r="438" spans="1:75" x14ac:dyDescent="0.25">
      <c r="A438" s="45"/>
      <c r="B438" s="45"/>
      <c r="C438" s="45"/>
      <c r="D438" s="45"/>
      <c r="E438" s="45"/>
      <c r="F438" s="45"/>
      <c r="G438" s="45"/>
      <c r="H438" s="45"/>
      <c r="I438" s="45"/>
      <c r="J438" s="2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  <c r="AG438" s="45"/>
      <c r="AH438" s="45"/>
      <c r="AI438" s="45"/>
      <c r="AJ438" s="45"/>
      <c r="AK438" s="45"/>
      <c r="AL438" s="45"/>
      <c r="AM438" s="45"/>
      <c r="AN438" s="45"/>
      <c r="AO438" s="45"/>
      <c r="AP438" s="45"/>
      <c r="AQ438" s="45"/>
      <c r="AR438" s="45"/>
      <c r="AS438" s="45"/>
      <c r="AT438" s="45"/>
      <c r="AU438" s="45"/>
      <c r="AV438" s="45"/>
      <c r="AW438" s="45"/>
      <c r="AX438" s="45"/>
      <c r="AY438" s="45"/>
      <c r="AZ438" s="45"/>
      <c r="BA438" s="45"/>
      <c r="BB438" s="45"/>
      <c r="BC438" s="45"/>
      <c r="BD438" s="45"/>
      <c r="BE438" s="45"/>
      <c r="BF438" s="45"/>
      <c r="BG438" s="45"/>
      <c r="BH438" s="45"/>
      <c r="BI438" s="45"/>
      <c r="BJ438" s="45"/>
      <c r="BK438" s="45"/>
      <c r="BL438" s="45"/>
      <c r="BM438" s="45"/>
      <c r="BN438" s="45"/>
      <c r="BO438" s="45"/>
      <c r="BP438" s="45"/>
      <c r="BQ438" s="45"/>
      <c r="BR438" s="45"/>
      <c r="BS438" s="45"/>
      <c r="BT438" s="45"/>
      <c r="BU438" s="45"/>
      <c r="BV438" s="45"/>
      <c r="BW438" s="2"/>
    </row>
    <row r="439" spans="1:75" x14ac:dyDescent="0.25">
      <c r="A439" s="45"/>
      <c r="B439" s="45"/>
      <c r="C439" s="45"/>
      <c r="D439" s="45"/>
      <c r="E439" s="45"/>
      <c r="F439" s="45"/>
      <c r="G439" s="45"/>
      <c r="H439" s="45"/>
      <c r="I439" s="45"/>
      <c r="J439" s="2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  <c r="AG439" s="45"/>
      <c r="AH439" s="45"/>
      <c r="AI439" s="45"/>
      <c r="AJ439" s="45"/>
      <c r="AK439" s="45"/>
      <c r="AL439" s="45"/>
      <c r="AM439" s="45"/>
      <c r="AN439" s="45"/>
      <c r="AO439" s="45"/>
      <c r="AP439" s="45"/>
      <c r="AQ439" s="45"/>
      <c r="AR439" s="45"/>
      <c r="AS439" s="45"/>
      <c r="AT439" s="45"/>
      <c r="AU439" s="45"/>
      <c r="AV439" s="45"/>
      <c r="AW439" s="45"/>
      <c r="AX439" s="45"/>
      <c r="AY439" s="45"/>
      <c r="AZ439" s="45"/>
      <c r="BA439" s="45"/>
      <c r="BB439" s="45"/>
      <c r="BC439" s="45"/>
      <c r="BD439" s="45"/>
      <c r="BE439" s="45"/>
      <c r="BF439" s="45"/>
      <c r="BG439" s="45"/>
      <c r="BH439" s="45"/>
      <c r="BI439" s="45"/>
      <c r="BJ439" s="45"/>
      <c r="BK439" s="45"/>
      <c r="BL439" s="45"/>
      <c r="BM439" s="45"/>
      <c r="BN439" s="45"/>
      <c r="BO439" s="45"/>
      <c r="BP439" s="45"/>
      <c r="BQ439" s="45"/>
      <c r="BR439" s="45"/>
      <c r="BS439" s="45"/>
      <c r="BT439" s="45"/>
      <c r="BU439" s="45"/>
      <c r="BV439" s="45"/>
      <c r="BW439" s="2"/>
    </row>
    <row r="440" spans="1:75" x14ac:dyDescent="0.25">
      <c r="A440" s="45"/>
      <c r="B440" s="45"/>
      <c r="C440" s="45"/>
      <c r="D440" s="45"/>
      <c r="E440" s="45"/>
      <c r="F440" s="45"/>
      <c r="G440" s="45"/>
      <c r="H440" s="45"/>
      <c r="I440" s="45"/>
      <c r="J440" s="2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  <c r="AG440" s="45"/>
      <c r="AH440" s="45"/>
      <c r="AI440" s="45"/>
      <c r="AJ440" s="45"/>
      <c r="AK440" s="45"/>
      <c r="AL440" s="45"/>
      <c r="AM440" s="45"/>
      <c r="AN440" s="45"/>
      <c r="AO440" s="45"/>
      <c r="AP440" s="45"/>
      <c r="AQ440" s="45"/>
      <c r="AR440" s="45"/>
      <c r="AS440" s="45"/>
      <c r="AT440" s="45"/>
      <c r="AU440" s="45"/>
      <c r="AV440" s="45"/>
      <c r="AW440" s="45"/>
      <c r="AX440" s="45"/>
      <c r="AY440" s="45"/>
      <c r="AZ440" s="45"/>
      <c r="BA440" s="45"/>
      <c r="BB440" s="45"/>
      <c r="BC440" s="45"/>
      <c r="BD440" s="45"/>
      <c r="BE440" s="45"/>
      <c r="BF440" s="45"/>
      <c r="BG440" s="45"/>
      <c r="BH440" s="45"/>
      <c r="BI440" s="45"/>
      <c r="BJ440" s="45"/>
      <c r="BK440" s="45"/>
      <c r="BL440" s="45"/>
      <c r="BM440" s="45"/>
      <c r="BN440" s="45"/>
      <c r="BO440" s="45"/>
      <c r="BP440" s="45"/>
      <c r="BQ440" s="45"/>
      <c r="BR440" s="45"/>
      <c r="BS440" s="45"/>
      <c r="BT440" s="45"/>
      <c r="BU440" s="45"/>
      <c r="BV440" s="45"/>
      <c r="BW440" s="2"/>
    </row>
    <row r="441" spans="1:75" x14ac:dyDescent="0.25">
      <c r="A441" s="45"/>
      <c r="B441" s="45"/>
      <c r="C441" s="45"/>
      <c r="D441" s="45"/>
      <c r="E441" s="45"/>
      <c r="F441" s="45"/>
      <c r="G441" s="45"/>
      <c r="H441" s="45"/>
      <c r="I441" s="45"/>
      <c r="J441" s="2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  <c r="AG441" s="45"/>
      <c r="AH441" s="45"/>
      <c r="AI441" s="45"/>
      <c r="AJ441" s="45"/>
      <c r="AK441" s="45"/>
      <c r="AL441" s="45"/>
      <c r="AM441" s="45"/>
      <c r="AN441" s="45"/>
      <c r="AO441" s="45"/>
      <c r="AP441" s="45"/>
      <c r="AQ441" s="45"/>
      <c r="AR441" s="45"/>
      <c r="AS441" s="45"/>
      <c r="AT441" s="45"/>
      <c r="AU441" s="45"/>
      <c r="AV441" s="45"/>
      <c r="AW441" s="45"/>
      <c r="AX441" s="45"/>
      <c r="AY441" s="45"/>
      <c r="AZ441" s="45"/>
      <c r="BA441" s="45"/>
      <c r="BB441" s="45"/>
      <c r="BC441" s="45"/>
      <c r="BD441" s="45"/>
      <c r="BE441" s="45"/>
      <c r="BF441" s="45"/>
      <c r="BG441" s="45"/>
      <c r="BH441" s="45"/>
      <c r="BI441" s="45"/>
      <c r="BJ441" s="45"/>
      <c r="BK441" s="45"/>
      <c r="BL441" s="45"/>
      <c r="BM441" s="45"/>
      <c r="BN441" s="45"/>
      <c r="BO441" s="45"/>
      <c r="BP441" s="45"/>
      <c r="BQ441" s="45"/>
      <c r="BR441" s="45"/>
      <c r="BS441" s="45"/>
      <c r="BT441" s="45"/>
      <c r="BU441" s="45"/>
      <c r="BV441" s="45"/>
      <c r="BW441" s="2"/>
    </row>
    <row r="442" spans="1:75" x14ac:dyDescent="0.25">
      <c r="A442" s="45"/>
      <c r="B442" s="45"/>
      <c r="C442" s="45"/>
      <c r="D442" s="45"/>
      <c r="E442" s="45"/>
      <c r="F442" s="45"/>
      <c r="G442" s="45"/>
      <c r="H442" s="45"/>
      <c r="I442" s="45"/>
      <c r="J442" s="2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  <c r="AG442" s="45"/>
      <c r="AH442" s="45"/>
      <c r="AI442" s="45"/>
      <c r="AJ442" s="45"/>
      <c r="AK442" s="45"/>
      <c r="AL442" s="45"/>
      <c r="AM442" s="45"/>
      <c r="AN442" s="45"/>
      <c r="AO442" s="45"/>
      <c r="AP442" s="45"/>
      <c r="AQ442" s="45"/>
      <c r="AR442" s="45"/>
      <c r="AS442" s="45"/>
      <c r="AT442" s="45"/>
      <c r="AU442" s="45"/>
      <c r="AV442" s="45"/>
      <c r="AW442" s="45"/>
      <c r="AX442" s="45"/>
      <c r="AY442" s="45"/>
      <c r="AZ442" s="45"/>
      <c r="BA442" s="45"/>
      <c r="BB442" s="45"/>
      <c r="BC442" s="45"/>
      <c r="BD442" s="45"/>
      <c r="BE442" s="45"/>
      <c r="BF442" s="45"/>
      <c r="BG442" s="45"/>
      <c r="BH442" s="45"/>
      <c r="BI442" s="45"/>
      <c r="BJ442" s="45"/>
      <c r="BK442" s="45"/>
      <c r="BL442" s="45"/>
      <c r="BM442" s="45"/>
      <c r="BN442" s="45"/>
      <c r="BO442" s="45"/>
      <c r="BP442" s="45"/>
      <c r="BQ442" s="45"/>
      <c r="BR442" s="45"/>
      <c r="BS442" s="45"/>
      <c r="BT442" s="45"/>
      <c r="BU442" s="45"/>
      <c r="BV442" s="45"/>
      <c r="BW442" s="2"/>
    </row>
    <row r="443" spans="1:75" x14ac:dyDescent="0.25">
      <c r="A443" s="45"/>
      <c r="B443" s="45"/>
      <c r="C443" s="45"/>
      <c r="D443" s="45"/>
      <c r="E443" s="45"/>
      <c r="F443" s="45"/>
      <c r="G443" s="45"/>
      <c r="H443" s="45"/>
      <c r="I443" s="45"/>
      <c r="J443" s="2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  <c r="AG443" s="45"/>
      <c r="AH443" s="45"/>
      <c r="AI443" s="45"/>
      <c r="AJ443" s="45"/>
      <c r="AK443" s="45"/>
      <c r="AL443" s="45"/>
      <c r="AM443" s="45"/>
      <c r="AN443" s="45"/>
      <c r="AO443" s="45"/>
      <c r="AP443" s="45"/>
      <c r="AQ443" s="45"/>
      <c r="AR443" s="45"/>
      <c r="AS443" s="45"/>
      <c r="AT443" s="45"/>
      <c r="AU443" s="45"/>
      <c r="AV443" s="45"/>
      <c r="AW443" s="45"/>
      <c r="AX443" s="45"/>
      <c r="AY443" s="45"/>
      <c r="AZ443" s="45"/>
      <c r="BA443" s="45"/>
      <c r="BB443" s="45"/>
      <c r="BC443" s="45"/>
      <c r="BD443" s="45"/>
      <c r="BE443" s="45"/>
      <c r="BF443" s="45"/>
      <c r="BG443" s="45"/>
      <c r="BH443" s="45"/>
      <c r="BI443" s="45"/>
      <c r="BJ443" s="45"/>
      <c r="BK443" s="45"/>
      <c r="BL443" s="45"/>
      <c r="BM443" s="45"/>
      <c r="BN443" s="45"/>
      <c r="BO443" s="45"/>
      <c r="BP443" s="45"/>
      <c r="BQ443" s="45"/>
      <c r="BR443" s="45"/>
      <c r="BS443" s="45"/>
      <c r="BT443" s="45"/>
      <c r="BU443" s="45"/>
      <c r="BV443" s="45"/>
      <c r="BW443" s="2"/>
    </row>
    <row r="444" spans="1:75" x14ac:dyDescent="0.25">
      <c r="A444" s="45"/>
      <c r="B444" s="45"/>
      <c r="C444" s="45"/>
      <c r="D444" s="45"/>
      <c r="E444" s="45"/>
      <c r="F444" s="45"/>
      <c r="G444" s="45"/>
      <c r="H444" s="45"/>
      <c r="I444" s="45"/>
      <c r="J444" s="2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  <c r="AG444" s="45"/>
      <c r="AH444" s="45"/>
      <c r="AI444" s="45"/>
      <c r="AJ444" s="45"/>
      <c r="AK444" s="45"/>
      <c r="AL444" s="45"/>
      <c r="AM444" s="45"/>
      <c r="AN444" s="45"/>
      <c r="AO444" s="45"/>
      <c r="AP444" s="45"/>
      <c r="AQ444" s="45"/>
      <c r="AR444" s="45"/>
      <c r="AS444" s="45"/>
      <c r="AT444" s="45"/>
      <c r="AU444" s="45"/>
      <c r="AV444" s="45"/>
      <c r="AW444" s="45"/>
      <c r="AX444" s="45"/>
      <c r="AY444" s="45"/>
      <c r="AZ444" s="45"/>
      <c r="BA444" s="45"/>
      <c r="BB444" s="45"/>
      <c r="BC444" s="45"/>
      <c r="BD444" s="45"/>
      <c r="BE444" s="45"/>
      <c r="BF444" s="45"/>
      <c r="BG444" s="45"/>
      <c r="BH444" s="45"/>
      <c r="BI444" s="45"/>
      <c r="BJ444" s="45"/>
      <c r="BK444" s="45"/>
      <c r="BL444" s="45"/>
      <c r="BM444" s="45"/>
      <c r="BN444" s="45"/>
      <c r="BO444" s="45"/>
      <c r="BP444" s="45"/>
      <c r="BQ444" s="45"/>
      <c r="BR444" s="45"/>
      <c r="BS444" s="45"/>
      <c r="BT444" s="45"/>
      <c r="BU444" s="45"/>
      <c r="BV444" s="45"/>
      <c r="BW444" s="2"/>
    </row>
    <row r="445" spans="1:75" x14ac:dyDescent="0.25">
      <c r="A445" s="45"/>
      <c r="B445" s="45"/>
      <c r="C445" s="45"/>
      <c r="D445" s="45"/>
      <c r="E445" s="45"/>
      <c r="F445" s="45"/>
      <c r="G445" s="45"/>
      <c r="H445" s="45"/>
      <c r="I445" s="45"/>
      <c r="J445" s="2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  <c r="AF445" s="45"/>
      <c r="AG445" s="45"/>
      <c r="AH445" s="45"/>
      <c r="AI445" s="45"/>
      <c r="AJ445" s="45"/>
      <c r="AK445" s="45"/>
      <c r="AL445" s="45"/>
      <c r="AM445" s="45"/>
      <c r="AN445" s="45"/>
      <c r="AO445" s="45"/>
      <c r="AP445" s="45"/>
      <c r="AQ445" s="45"/>
      <c r="AR445" s="45"/>
      <c r="AS445" s="45"/>
      <c r="AT445" s="45"/>
      <c r="AU445" s="45"/>
      <c r="AV445" s="45"/>
      <c r="AW445" s="45"/>
      <c r="AX445" s="45"/>
      <c r="AY445" s="45"/>
      <c r="AZ445" s="45"/>
      <c r="BA445" s="45"/>
      <c r="BB445" s="45"/>
      <c r="BC445" s="45"/>
      <c r="BD445" s="45"/>
      <c r="BE445" s="45"/>
      <c r="BF445" s="45"/>
      <c r="BG445" s="45"/>
      <c r="BH445" s="45"/>
      <c r="BI445" s="45"/>
      <c r="BJ445" s="45"/>
      <c r="BK445" s="45"/>
      <c r="BL445" s="45"/>
      <c r="BM445" s="45"/>
      <c r="BN445" s="45"/>
      <c r="BO445" s="45"/>
      <c r="BP445" s="45"/>
      <c r="BQ445" s="45"/>
      <c r="BR445" s="45"/>
      <c r="BS445" s="45"/>
      <c r="BT445" s="45"/>
      <c r="BU445" s="45"/>
      <c r="BV445" s="45"/>
      <c r="BW445" s="2"/>
    </row>
    <row r="446" spans="1:75" x14ac:dyDescent="0.25">
      <c r="A446" s="45"/>
      <c r="B446" s="45"/>
      <c r="C446" s="45"/>
      <c r="D446" s="45"/>
      <c r="E446" s="45"/>
      <c r="F446" s="45"/>
      <c r="G446" s="45"/>
      <c r="H446" s="45"/>
      <c r="I446" s="45"/>
      <c r="J446" s="2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  <c r="AF446" s="45"/>
      <c r="AG446" s="45"/>
      <c r="AH446" s="45"/>
      <c r="AI446" s="45"/>
      <c r="AJ446" s="45"/>
      <c r="AK446" s="45"/>
      <c r="AL446" s="45"/>
      <c r="AM446" s="45"/>
      <c r="AN446" s="45"/>
      <c r="AO446" s="45"/>
      <c r="AP446" s="45"/>
      <c r="AQ446" s="45"/>
      <c r="AR446" s="45"/>
      <c r="AS446" s="45"/>
      <c r="AT446" s="45"/>
      <c r="AU446" s="45"/>
      <c r="AV446" s="45"/>
      <c r="AW446" s="45"/>
      <c r="AX446" s="45"/>
      <c r="AY446" s="45"/>
      <c r="AZ446" s="45"/>
      <c r="BA446" s="45"/>
      <c r="BB446" s="45"/>
      <c r="BC446" s="45"/>
      <c r="BD446" s="45"/>
      <c r="BE446" s="45"/>
      <c r="BF446" s="45"/>
      <c r="BG446" s="45"/>
      <c r="BH446" s="45"/>
      <c r="BI446" s="45"/>
      <c r="BJ446" s="45"/>
      <c r="BK446" s="45"/>
      <c r="BL446" s="45"/>
      <c r="BM446" s="45"/>
      <c r="BN446" s="45"/>
      <c r="BO446" s="45"/>
      <c r="BP446" s="45"/>
      <c r="BQ446" s="45"/>
      <c r="BR446" s="45"/>
      <c r="BS446" s="45"/>
      <c r="BT446" s="45"/>
      <c r="BU446" s="45"/>
      <c r="BV446" s="45"/>
      <c r="BW446" s="2"/>
    </row>
    <row r="447" spans="1:75" x14ac:dyDescent="0.25">
      <c r="A447" s="45"/>
      <c r="B447" s="45"/>
      <c r="C447" s="45"/>
      <c r="D447" s="45"/>
      <c r="E447" s="45"/>
      <c r="F447" s="45"/>
      <c r="G447" s="45"/>
      <c r="H447" s="45"/>
      <c r="I447" s="45"/>
      <c r="J447" s="2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  <c r="AF447" s="45"/>
      <c r="AG447" s="45"/>
      <c r="AH447" s="45"/>
      <c r="AI447" s="45"/>
      <c r="AJ447" s="45"/>
      <c r="AK447" s="45"/>
      <c r="AL447" s="45"/>
      <c r="AM447" s="45"/>
      <c r="AN447" s="45"/>
      <c r="AO447" s="45"/>
      <c r="AP447" s="45"/>
      <c r="AQ447" s="45"/>
      <c r="AR447" s="45"/>
      <c r="AS447" s="45"/>
      <c r="AT447" s="45"/>
      <c r="AU447" s="45"/>
      <c r="AV447" s="45"/>
      <c r="AW447" s="45"/>
      <c r="AX447" s="45"/>
      <c r="AY447" s="45"/>
      <c r="AZ447" s="45"/>
      <c r="BA447" s="45"/>
      <c r="BB447" s="45"/>
      <c r="BC447" s="45"/>
      <c r="BD447" s="45"/>
      <c r="BE447" s="45"/>
      <c r="BF447" s="45"/>
      <c r="BG447" s="45"/>
      <c r="BH447" s="45"/>
      <c r="BI447" s="45"/>
      <c r="BJ447" s="45"/>
      <c r="BK447" s="45"/>
      <c r="BL447" s="45"/>
      <c r="BM447" s="45"/>
      <c r="BN447" s="45"/>
      <c r="BO447" s="45"/>
      <c r="BP447" s="45"/>
      <c r="BQ447" s="45"/>
      <c r="BR447" s="45"/>
      <c r="BS447" s="45"/>
      <c r="BT447" s="45"/>
      <c r="BU447" s="45"/>
      <c r="BV447" s="45"/>
      <c r="BW447" s="2"/>
    </row>
    <row r="448" spans="1:75" x14ac:dyDescent="0.25">
      <c r="A448" s="45"/>
      <c r="B448" s="45"/>
      <c r="C448" s="45"/>
      <c r="D448" s="45"/>
      <c r="E448" s="45"/>
      <c r="F448" s="45"/>
      <c r="G448" s="45"/>
      <c r="H448" s="45"/>
      <c r="I448" s="45"/>
      <c r="J448" s="2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  <c r="AF448" s="45"/>
      <c r="AG448" s="45"/>
      <c r="AH448" s="45"/>
      <c r="AI448" s="45"/>
      <c r="AJ448" s="45"/>
      <c r="AK448" s="45"/>
      <c r="AL448" s="45"/>
      <c r="AM448" s="45"/>
      <c r="AN448" s="45"/>
      <c r="AO448" s="45"/>
      <c r="AP448" s="45"/>
      <c r="AQ448" s="45"/>
      <c r="AR448" s="45"/>
      <c r="AS448" s="45"/>
      <c r="AT448" s="45"/>
      <c r="AU448" s="45"/>
      <c r="AV448" s="45"/>
      <c r="AW448" s="45"/>
      <c r="AX448" s="45"/>
      <c r="AY448" s="45"/>
      <c r="AZ448" s="45"/>
      <c r="BA448" s="45"/>
      <c r="BB448" s="45"/>
      <c r="BC448" s="45"/>
      <c r="BD448" s="45"/>
      <c r="BE448" s="45"/>
      <c r="BF448" s="45"/>
      <c r="BG448" s="45"/>
      <c r="BH448" s="45"/>
      <c r="BI448" s="45"/>
      <c r="BJ448" s="45"/>
      <c r="BK448" s="45"/>
      <c r="BL448" s="45"/>
      <c r="BM448" s="45"/>
      <c r="BN448" s="45"/>
      <c r="BO448" s="45"/>
      <c r="BP448" s="45"/>
      <c r="BQ448" s="45"/>
      <c r="BR448" s="45"/>
      <c r="BS448" s="45"/>
      <c r="BT448" s="45"/>
      <c r="BU448" s="45"/>
      <c r="BV448" s="45"/>
      <c r="BW448" s="2"/>
    </row>
    <row r="449" spans="1:75" x14ac:dyDescent="0.25">
      <c r="A449" s="45"/>
      <c r="B449" s="45"/>
      <c r="C449" s="45"/>
      <c r="D449" s="45"/>
      <c r="E449" s="45"/>
      <c r="F449" s="45"/>
      <c r="G449" s="45"/>
      <c r="H449" s="45"/>
      <c r="I449" s="45"/>
      <c r="J449" s="2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  <c r="AJ449" s="45"/>
      <c r="AK449" s="45"/>
      <c r="AL449" s="45"/>
      <c r="AM449" s="45"/>
      <c r="AN449" s="45"/>
      <c r="AO449" s="45"/>
      <c r="AP449" s="45"/>
      <c r="AQ449" s="45"/>
      <c r="AR449" s="45"/>
      <c r="AS449" s="45"/>
      <c r="AT449" s="45"/>
      <c r="AU449" s="45"/>
      <c r="AV449" s="45"/>
      <c r="AW449" s="45"/>
      <c r="AX449" s="45"/>
      <c r="AY449" s="45"/>
      <c r="AZ449" s="45"/>
      <c r="BA449" s="45"/>
      <c r="BB449" s="45"/>
      <c r="BC449" s="45"/>
      <c r="BD449" s="45"/>
      <c r="BE449" s="45"/>
      <c r="BF449" s="45"/>
      <c r="BG449" s="45"/>
      <c r="BH449" s="45"/>
      <c r="BI449" s="45"/>
      <c r="BJ449" s="45"/>
      <c r="BK449" s="45"/>
      <c r="BL449" s="45"/>
      <c r="BM449" s="45"/>
      <c r="BN449" s="45"/>
      <c r="BO449" s="45"/>
      <c r="BP449" s="45"/>
      <c r="BQ449" s="45"/>
      <c r="BR449" s="45"/>
      <c r="BS449" s="45"/>
      <c r="BT449" s="45"/>
      <c r="BU449" s="45"/>
      <c r="BV449" s="45"/>
      <c r="BW449" s="2"/>
    </row>
    <row r="450" spans="1:75" x14ac:dyDescent="0.25">
      <c r="A450" s="45"/>
      <c r="B450" s="45"/>
      <c r="C450" s="45"/>
      <c r="D450" s="45"/>
      <c r="E450" s="45"/>
      <c r="F450" s="45"/>
      <c r="G450" s="45"/>
      <c r="H450" s="45"/>
      <c r="I450" s="45"/>
      <c r="J450" s="2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  <c r="AJ450" s="45"/>
      <c r="AK450" s="45"/>
      <c r="AL450" s="45"/>
      <c r="AM450" s="45"/>
      <c r="AN450" s="45"/>
      <c r="AO450" s="45"/>
      <c r="AP450" s="45"/>
      <c r="AQ450" s="45"/>
      <c r="AR450" s="45"/>
      <c r="AS450" s="45"/>
      <c r="AT450" s="45"/>
      <c r="AU450" s="45"/>
      <c r="AV450" s="45"/>
      <c r="AW450" s="45"/>
      <c r="AX450" s="45"/>
      <c r="AY450" s="45"/>
      <c r="AZ450" s="45"/>
      <c r="BA450" s="45"/>
      <c r="BB450" s="45"/>
      <c r="BC450" s="45"/>
      <c r="BD450" s="45"/>
      <c r="BE450" s="45"/>
      <c r="BF450" s="45"/>
      <c r="BG450" s="45"/>
      <c r="BH450" s="45"/>
      <c r="BI450" s="45"/>
      <c r="BJ450" s="45"/>
      <c r="BK450" s="45"/>
      <c r="BL450" s="45"/>
      <c r="BM450" s="45"/>
      <c r="BN450" s="45"/>
      <c r="BO450" s="45"/>
      <c r="BP450" s="45"/>
      <c r="BQ450" s="45"/>
      <c r="BR450" s="45"/>
      <c r="BS450" s="45"/>
      <c r="BT450" s="45"/>
      <c r="BU450" s="45"/>
      <c r="BV450" s="45"/>
      <c r="BW450" s="2"/>
    </row>
    <row r="451" spans="1:75" x14ac:dyDescent="0.25">
      <c r="A451" s="45"/>
      <c r="B451" s="45"/>
      <c r="C451" s="45"/>
      <c r="D451" s="45"/>
      <c r="E451" s="45"/>
      <c r="F451" s="45"/>
      <c r="G451" s="45"/>
      <c r="H451" s="45"/>
      <c r="I451" s="45"/>
      <c r="J451" s="2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  <c r="AJ451" s="45"/>
      <c r="AK451" s="45"/>
      <c r="AL451" s="45"/>
      <c r="AM451" s="45"/>
      <c r="AN451" s="45"/>
      <c r="AO451" s="45"/>
      <c r="AP451" s="45"/>
      <c r="AQ451" s="45"/>
      <c r="AR451" s="45"/>
      <c r="AS451" s="45"/>
      <c r="AT451" s="45"/>
      <c r="AU451" s="45"/>
      <c r="AV451" s="45"/>
      <c r="AW451" s="45"/>
      <c r="AX451" s="45"/>
      <c r="AY451" s="45"/>
      <c r="AZ451" s="45"/>
      <c r="BA451" s="45"/>
      <c r="BB451" s="45"/>
      <c r="BC451" s="45"/>
      <c r="BD451" s="45"/>
      <c r="BE451" s="45"/>
      <c r="BF451" s="45"/>
      <c r="BG451" s="45"/>
      <c r="BH451" s="45"/>
      <c r="BI451" s="45"/>
      <c r="BJ451" s="45"/>
      <c r="BK451" s="45"/>
      <c r="BL451" s="45"/>
      <c r="BM451" s="45"/>
      <c r="BN451" s="45"/>
      <c r="BO451" s="45"/>
      <c r="BP451" s="45"/>
      <c r="BQ451" s="45"/>
      <c r="BR451" s="45"/>
      <c r="BS451" s="45"/>
      <c r="BT451" s="45"/>
      <c r="BU451" s="45"/>
      <c r="BV451" s="45"/>
      <c r="BW451" s="2"/>
    </row>
    <row r="452" spans="1:75" x14ac:dyDescent="0.25">
      <c r="A452" s="45"/>
      <c r="B452" s="45"/>
      <c r="C452" s="45"/>
      <c r="D452" s="45"/>
      <c r="E452" s="45"/>
      <c r="F452" s="45"/>
      <c r="G452" s="45"/>
      <c r="H452" s="45"/>
      <c r="I452" s="45"/>
      <c r="J452" s="2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  <c r="AG452" s="45"/>
      <c r="AH452" s="45"/>
      <c r="AI452" s="45"/>
      <c r="AJ452" s="45"/>
      <c r="AK452" s="45"/>
      <c r="AL452" s="45"/>
      <c r="AM452" s="45"/>
      <c r="AN452" s="45"/>
      <c r="AO452" s="45"/>
      <c r="AP452" s="45"/>
      <c r="AQ452" s="45"/>
      <c r="AR452" s="45"/>
      <c r="AS452" s="45"/>
      <c r="AT452" s="45"/>
      <c r="AU452" s="45"/>
      <c r="AV452" s="45"/>
      <c r="AW452" s="45"/>
      <c r="AX452" s="45"/>
      <c r="AY452" s="45"/>
      <c r="AZ452" s="45"/>
      <c r="BA452" s="45"/>
      <c r="BB452" s="45"/>
      <c r="BC452" s="45"/>
      <c r="BD452" s="45"/>
      <c r="BE452" s="45"/>
      <c r="BF452" s="45"/>
      <c r="BG452" s="45"/>
      <c r="BH452" s="45"/>
      <c r="BI452" s="45"/>
      <c r="BJ452" s="45"/>
      <c r="BK452" s="45"/>
      <c r="BL452" s="45"/>
      <c r="BM452" s="45"/>
      <c r="BN452" s="45"/>
      <c r="BO452" s="45"/>
      <c r="BP452" s="45"/>
      <c r="BQ452" s="45"/>
      <c r="BR452" s="45"/>
      <c r="BS452" s="45"/>
      <c r="BT452" s="45"/>
      <c r="BU452" s="45"/>
      <c r="BV452" s="45"/>
      <c r="BW452" s="2"/>
    </row>
    <row r="453" spans="1:75" x14ac:dyDescent="0.25">
      <c r="A453" s="45"/>
      <c r="B453" s="45"/>
      <c r="C453" s="45"/>
      <c r="D453" s="45"/>
      <c r="E453" s="45"/>
      <c r="F453" s="45"/>
      <c r="G453" s="45"/>
      <c r="H453" s="45"/>
      <c r="I453" s="45"/>
      <c r="J453" s="2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  <c r="AG453" s="45"/>
      <c r="AH453" s="45"/>
      <c r="AI453" s="45"/>
      <c r="AJ453" s="45"/>
      <c r="AK453" s="45"/>
      <c r="AL453" s="45"/>
      <c r="AM453" s="45"/>
      <c r="AN453" s="45"/>
      <c r="AO453" s="45"/>
      <c r="AP453" s="45"/>
      <c r="AQ453" s="45"/>
      <c r="AR453" s="45"/>
      <c r="AS453" s="45"/>
      <c r="AT453" s="45"/>
      <c r="AU453" s="45"/>
      <c r="AV453" s="45"/>
      <c r="AW453" s="45"/>
      <c r="AX453" s="45"/>
      <c r="AY453" s="45"/>
      <c r="AZ453" s="45"/>
      <c r="BA453" s="45"/>
      <c r="BB453" s="45"/>
      <c r="BC453" s="45"/>
      <c r="BD453" s="45"/>
      <c r="BE453" s="45"/>
      <c r="BF453" s="45"/>
      <c r="BG453" s="45"/>
      <c r="BH453" s="45"/>
      <c r="BI453" s="45"/>
      <c r="BJ453" s="45"/>
      <c r="BK453" s="45"/>
      <c r="BL453" s="45"/>
      <c r="BM453" s="45"/>
      <c r="BN453" s="45"/>
      <c r="BO453" s="45"/>
      <c r="BP453" s="45"/>
      <c r="BQ453" s="45"/>
      <c r="BR453" s="45"/>
      <c r="BS453" s="45"/>
      <c r="BT453" s="45"/>
      <c r="BU453" s="45"/>
      <c r="BV453" s="45"/>
      <c r="BW453" s="2"/>
    </row>
    <row r="454" spans="1:75" x14ac:dyDescent="0.25">
      <c r="A454" s="45"/>
      <c r="B454" s="45"/>
      <c r="C454" s="45"/>
      <c r="D454" s="45"/>
      <c r="E454" s="45"/>
      <c r="F454" s="45"/>
      <c r="G454" s="45"/>
      <c r="H454" s="45"/>
      <c r="I454" s="45"/>
      <c r="J454" s="2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  <c r="AJ454" s="45"/>
      <c r="AK454" s="45"/>
      <c r="AL454" s="45"/>
      <c r="AM454" s="45"/>
      <c r="AN454" s="45"/>
      <c r="AO454" s="45"/>
      <c r="AP454" s="45"/>
      <c r="AQ454" s="45"/>
      <c r="AR454" s="45"/>
      <c r="AS454" s="45"/>
      <c r="AT454" s="45"/>
      <c r="AU454" s="45"/>
      <c r="AV454" s="45"/>
      <c r="AW454" s="45"/>
      <c r="AX454" s="45"/>
      <c r="AY454" s="45"/>
      <c r="AZ454" s="45"/>
      <c r="BA454" s="45"/>
      <c r="BB454" s="45"/>
      <c r="BC454" s="45"/>
      <c r="BD454" s="45"/>
      <c r="BE454" s="45"/>
      <c r="BF454" s="45"/>
      <c r="BG454" s="45"/>
      <c r="BH454" s="45"/>
      <c r="BI454" s="45"/>
      <c r="BJ454" s="45"/>
      <c r="BK454" s="45"/>
      <c r="BL454" s="45"/>
      <c r="BM454" s="45"/>
      <c r="BN454" s="45"/>
      <c r="BO454" s="45"/>
      <c r="BP454" s="45"/>
      <c r="BQ454" s="45"/>
      <c r="BR454" s="45"/>
      <c r="BS454" s="45"/>
      <c r="BT454" s="45"/>
      <c r="BU454" s="45"/>
      <c r="BV454" s="45"/>
      <c r="BW454" s="2"/>
    </row>
    <row r="455" spans="1:75" x14ac:dyDescent="0.25">
      <c r="A455" s="45"/>
      <c r="B455" s="45"/>
      <c r="C455" s="45"/>
      <c r="D455" s="45"/>
      <c r="E455" s="45"/>
      <c r="F455" s="45"/>
      <c r="G455" s="45"/>
      <c r="H455" s="45"/>
      <c r="I455" s="45"/>
      <c r="J455" s="2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  <c r="AM455" s="45"/>
      <c r="AN455" s="45"/>
      <c r="AO455" s="45"/>
      <c r="AP455" s="45"/>
      <c r="AQ455" s="45"/>
      <c r="AR455" s="45"/>
      <c r="AS455" s="45"/>
      <c r="AT455" s="45"/>
      <c r="AU455" s="45"/>
      <c r="AV455" s="45"/>
      <c r="AW455" s="45"/>
      <c r="AX455" s="45"/>
      <c r="AY455" s="45"/>
      <c r="AZ455" s="45"/>
      <c r="BA455" s="45"/>
      <c r="BB455" s="45"/>
      <c r="BC455" s="45"/>
      <c r="BD455" s="45"/>
      <c r="BE455" s="45"/>
      <c r="BF455" s="45"/>
      <c r="BG455" s="45"/>
      <c r="BH455" s="45"/>
      <c r="BI455" s="45"/>
      <c r="BJ455" s="45"/>
      <c r="BK455" s="45"/>
      <c r="BL455" s="45"/>
      <c r="BM455" s="45"/>
      <c r="BN455" s="45"/>
      <c r="BO455" s="45"/>
      <c r="BP455" s="45"/>
      <c r="BQ455" s="45"/>
      <c r="BR455" s="45"/>
      <c r="BS455" s="45"/>
      <c r="BT455" s="45"/>
      <c r="BU455" s="45"/>
      <c r="BV455" s="45"/>
      <c r="BW455" s="2"/>
    </row>
    <row r="456" spans="1:75" x14ac:dyDescent="0.25">
      <c r="A456" s="45"/>
      <c r="B456" s="45"/>
      <c r="C456" s="45"/>
      <c r="D456" s="45"/>
      <c r="E456" s="45"/>
      <c r="F456" s="45"/>
      <c r="G456" s="45"/>
      <c r="H456" s="45"/>
      <c r="I456" s="45"/>
      <c r="J456" s="2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  <c r="AJ456" s="45"/>
      <c r="AK456" s="45"/>
      <c r="AL456" s="45"/>
      <c r="AM456" s="45"/>
      <c r="AN456" s="45"/>
      <c r="AO456" s="45"/>
      <c r="AP456" s="45"/>
      <c r="AQ456" s="45"/>
      <c r="AR456" s="45"/>
      <c r="AS456" s="45"/>
      <c r="AT456" s="45"/>
      <c r="AU456" s="45"/>
      <c r="AV456" s="45"/>
      <c r="AW456" s="45"/>
      <c r="AX456" s="45"/>
      <c r="AY456" s="45"/>
      <c r="AZ456" s="45"/>
      <c r="BA456" s="45"/>
      <c r="BB456" s="45"/>
      <c r="BC456" s="45"/>
      <c r="BD456" s="45"/>
      <c r="BE456" s="45"/>
      <c r="BF456" s="45"/>
      <c r="BG456" s="45"/>
      <c r="BH456" s="45"/>
      <c r="BI456" s="45"/>
      <c r="BJ456" s="45"/>
      <c r="BK456" s="45"/>
      <c r="BL456" s="45"/>
      <c r="BM456" s="45"/>
      <c r="BN456" s="45"/>
      <c r="BO456" s="45"/>
      <c r="BP456" s="45"/>
      <c r="BQ456" s="45"/>
      <c r="BR456" s="45"/>
      <c r="BS456" s="45"/>
      <c r="BT456" s="45"/>
      <c r="BU456" s="45"/>
      <c r="BV456" s="45"/>
      <c r="BW456" s="2"/>
    </row>
    <row r="457" spans="1:75" x14ac:dyDescent="0.25">
      <c r="A457" s="45"/>
      <c r="B457" s="45"/>
      <c r="C457" s="45"/>
      <c r="D457" s="45"/>
      <c r="E457" s="45"/>
      <c r="F457" s="45"/>
      <c r="G457" s="45"/>
      <c r="H457" s="45"/>
      <c r="I457" s="45"/>
      <c r="J457" s="2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  <c r="AM457" s="45"/>
      <c r="AN457" s="45"/>
      <c r="AO457" s="45"/>
      <c r="AP457" s="45"/>
      <c r="AQ457" s="45"/>
      <c r="AR457" s="45"/>
      <c r="AS457" s="45"/>
      <c r="AT457" s="45"/>
      <c r="AU457" s="45"/>
      <c r="AV457" s="45"/>
      <c r="AW457" s="45"/>
      <c r="AX457" s="45"/>
      <c r="AY457" s="45"/>
      <c r="AZ457" s="45"/>
      <c r="BA457" s="45"/>
      <c r="BB457" s="45"/>
      <c r="BC457" s="45"/>
      <c r="BD457" s="45"/>
      <c r="BE457" s="45"/>
      <c r="BF457" s="45"/>
      <c r="BG457" s="45"/>
      <c r="BH457" s="45"/>
      <c r="BI457" s="45"/>
      <c r="BJ457" s="45"/>
      <c r="BK457" s="45"/>
      <c r="BL457" s="45"/>
      <c r="BM457" s="45"/>
      <c r="BN457" s="45"/>
      <c r="BO457" s="45"/>
      <c r="BP457" s="45"/>
      <c r="BQ457" s="45"/>
      <c r="BR457" s="45"/>
      <c r="BS457" s="45"/>
      <c r="BT457" s="45"/>
      <c r="BU457" s="45"/>
      <c r="BV457" s="45"/>
      <c r="BW457" s="2"/>
    </row>
    <row r="458" spans="1:75" x14ac:dyDescent="0.25">
      <c r="A458" s="45"/>
      <c r="B458" s="45"/>
      <c r="C458" s="45"/>
      <c r="D458" s="45"/>
      <c r="E458" s="45"/>
      <c r="F458" s="45"/>
      <c r="G458" s="45"/>
      <c r="H458" s="45"/>
      <c r="I458" s="45"/>
      <c r="J458" s="2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  <c r="AJ458" s="45"/>
      <c r="AK458" s="45"/>
      <c r="AL458" s="45"/>
      <c r="AM458" s="45"/>
      <c r="AN458" s="45"/>
      <c r="AO458" s="45"/>
      <c r="AP458" s="45"/>
      <c r="AQ458" s="45"/>
      <c r="AR458" s="45"/>
      <c r="AS458" s="45"/>
      <c r="AT458" s="45"/>
      <c r="AU458" s="45"/>
      <c r="AV458" s="45"/>
      <c r="AW458" s="45"/>
      <c r="AX458" s="45"/>
      <c r="AY458" s="45"/>
      <c r="AZ458" s="45"/>
      <c r="BA458" s="45"/>
      <c r="BB458" s="45"/>
      <c r="BC458" s="45"/>
      <c r="BD458" s="45"/>
      <c r="BE458" s="45"/>
      <c r="BF458" s="45"/>
      <c r="BG458" s="45"/>
      <c r="BH458" s="45"/>
      <c r="BI458" s="45"/>
      <c r="BJ458" s="45"/>
      <c r="BK458" s="45"/>
      <c r="BL458" s="45"/>
      <c r="BM458" s="45"/>
      <c r="BN458" s="45"/>
      <c r="BO458" s="45"/>
      <c r="BP458" s="45"/>
      <c r="BQ458" s="45"/>
      <c r="BR458" s="45"/>
      <c r="BS458" s="45"/>
      <c r="BT458" s="45"/>
      <c r="BU458" s="45"/>
      <c r="BV458" s="45"/>
      <c r="BW458" s="2"/>
    </row>
    <row r="459" spans="1:75" x14ac:dyDescent="0.25">
      <c r="A459" s="45"/>
      <c r="B459" s="45"/>
      <c r="C459" s="45"/>
      <c r="D459" s="45"/>
      <c r="E459" s="45"/>
      <c r="F459" s="45"/>
      <c r="G459" s="45"/>
      <c r="H459" s="45"/>
      <c r="I459" s="45"/>
      <c r="J459" s="2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  <c r="AG459" s="45"/>
      <c r="AH459" s="45"/>
      <c r="AI459" s="45"/>
      <c r="AJ459" s="45"/>
      <c r="AK459" s="45"/>
      <c r="AL459" s="45"/>
      <c r="AM459" s="45"/>
      <c r="AN459" s="45"/>
      <c r="AO459" s="45"/>
      <c r="AP459" s="45"/>
      <c r="AQ459" s="45"/>
      <c r="AR459" s="45"/>
      <c r="AS459" s="45"/>
      <c r="AT459" s="45"/>
      <c r="AU459" s="45"/>
      <c r="AV459" s="45"/>
      <c r="AW459" s="45"/>
      <c r="AX459" s="45"/>
      <c r="AY459" s="45"/>
      <c r="AZ459" s="45"/>
      <c r="BA459" s="45"/>
      <c r="BB459" s="45"/>
      <c r="BC459" s="45"/>
      <c r="BD459" s="45"/>
      <c r="BE459" s="45"/>
      <c r="BF459" s="45"/>
      <c r="BG459" s="45"/>
      <c r="BH459" s="45"/>
      <c r="BI459" s="45"/>
      <c r="BJ459" s="45"/>
      <c r="BK459" s="45"/>
      <c r="BL459" s="45"/>
      <c r="BM459" s="45"/>
      <c r="BN459" s="45"/>
      <c r="BO459" s="45"/>
      <c r="BP459" s="45"/>
      <c r="BQ459" s="45"/>
      <c r="BR459" s="45"/>
      <c r="BS459" s="45"/>
      <c r="BT459" s="45"/>
      <c r="BU459" s="45"/>
      <c r="BV459" s="45"/>
      <c r="BW459" s="2"/>
    </row>
    <row r="460" spans="1:75" x14ac:dyDescent="0.25">
      <c r="A460" s="45"/>
      <c r="B460" s="45"/>
      <c r="C460" s="45"/>
      <c r="D460" s="45"/>
      <c r="E460" s="45"/>
      <c r="F460" s="45"/>
      <c r="G460" s="45"/>
      <c r="H460" s="45"/>
      <c r="I460" s="45"/>
      <c r="J460" s="2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  <c r="AJ460" s="45"/>
      <c r="AK460" s="45"/>
      <c r="AL460" s="45"/>
      <c r="AM460" s="45"/>
      <c r="AN460" s="45"/>
      <c r="AO460" s="45"/>
      <c r="AP460" s="45"/>
      <c r="AQ460" s="45"/>
      <c r="AR460" s="45"/>
      <c r="AS460" s="45"/>
      <c r="AT460" s="45"/>
      <c r="AU460" s="45"/>
      <c r="AV460" s="45"/>
      <c r="AW460" s="45"/>
      <c r="AX460" s="45"/>
      <c r="AY460" s="45"/>
      <c r="AZ460" s="45"/>
      <c r="BA460" s="45"/>
      <c r="BB460" s="45"/>
      <c r="BC460" s="45"/>
      <c r="BD460" s="45"/>
      <c r="BE460" s="45"/>
      <c r="BF460" s="45"/>
      <c r="BG460" s="45"/>
      <c r="BH460" s="45"/>
      <c r="BI460" s="45"/>
      <c r="BJ460" s="45"/>
      <c r="BK460" s="45"/>
      <c r="BL460" s="45"/>
      <c r="BM460" s="45"/>
      <c r="BN460" s="45"/>
      <c r="BO460" s="45"/>
      <c r="BP460" s="45"/>
      <c r="BQ460" s="45"/>
      <c r="BR460" s="45"/>
      <c r="BS460" s="45"/>
      <c r="BT460" s="45"/>
      <c r="BU460" s="45"/>
      <c r="BV460" s="45"/>
      <c r="BW460" s="2"/>
    </row>
    <row r="461" spans="1:75" x14ac:dyDescent="0.25">
      <c r="A461" s="45"/>
      <c r="B461" s="45"/>
      <c r="C461" s="45"/>
      <c r="D461" s="45"/>
      <c r="E461" s="45"/>
      <c r="F461" s="45"/>
      <c r="G461" s="45"/>
      <c r="H461" s="45"/>
      <c r="I461" s="45"/>
      <c r="J461" s="2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  <c r="AJ461" s="45"/>
      <c r="AK461" s="45"/>
      <c r="AL461" s="45"/>
      <c r="AM461" s="45"/>
      <c r="AN461" s="45"/>
      <c r="AO461" s="45"/>
      <c r="AP461" s="45"/>
      <c r="AQ461" s="45"/>
      <c r="AR461" s="45"/>
      <c r="AS461" s="45"/>
      <c r="AT461" s="45"/>
      <c r="AU461" s="45"/>
      <c r="AV461" s="45"/>
      <c r="AW461" s="45"/>
      <c r="AX461" s="45"/>
      <c r="AY461" s="45"/>
      <c r="AZ461" s="45"/>
      <c r="BA461" s="45"/>
      <c r="BB461" s="45"/>
      <c r="BC461" s="45"/>
      <c r="BD461" s="45"/>
      <c r="BE461" s="45"/>
      <c r="BF461" s="45"/>
      <c r="BG461" s="45"/>
      <c r="BH461" s="45"/>
      <c r="BI461" s="45"/>
      <c r="BJ461" s="45"/>
      <c r="BK461" s="45"/>
      <c r="BL461" s="45"/>
      <c r="BM461" s="45"/>
      <c r="BN461" s="45"/>
      <c r="BO461" s="45"/>
      <c r="BP461" s="45"/>
      <c r="BQ461" s="45"/>
      <c r="BR461" s="45"/>
      <c r="BS461" s="45"/>
      <c r="BT461" s="45"/>
      <c r="BU461" s="45"/>
      <c r="BV461" s="45"/>
      <c r="BW461" s="2"/>
    </row>
    <row r="462" spans="1:75" x14ac:dyDescent="0.25">
      <c r="A462" s="45"/>
      <c r="B462" s="45"/>
      <c r="C462" s="45"/>
      <c r="D462" s="45"/>
      <c r="E462" s="45"/>
      <c r="F462" s="45"/>
      <c r="G462" s="45"/>
      <c r="H462" s="45"/>
      <c r="I462" s="45"/>
      <c r="J462" s="2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  <c r="AJ462" s="45"/>
      <c r="AK462" s="45"/>
      <c r="AL462" s="45"/>
      <c r="AM462" s="45"/>
      <c r="AN462" s="45"/>
      <c r="AO462" s="45"/>
      <c r="AP462" s="45"/>
      <c r="AQ462" s="45"/>
      <c r="AR462" s="45"/>
      <c r="AS462" s="45"/>
      <c r="AT462" s="45"/>
      <c r="AU462" s="45"/>
      <c r="AV462" s="45"/>
      <c r="AW462" s="45"/>
      <c r="AX462" s="45"/>
      <c r="AY462" s="45"/>
      <c r="AZ462" s="45"/>
      <c r="BA462" s="45"/>
      <c r="BB462" s="45"/>
      <c r="BC462" s="45"/>
      <c r="BD462" s="45"/>
      <c r="BE462" s="45"/>
      <c r="BF462" s="45"/>
      <c r="BG462" s="45"/>
      <c r="BH462" s="45"/>
      <c r="BI462" s="45"/>
      <c r="BJ462" s="45"/>
      <c r="BK462" s="45"/>
      <c r="BL462" s="45"/>
      <c r="BM462" s="45"/>
      <c r="BN462" s="45"/>
      <c r="BO462" s="45"/>
      <c r="BP462" s="45"/>
      <c r="BQ462" s="45"/>
      <c r="BR462" s="45"/>
      <c r="BS462" s="45"/>
      <c r="BT462" s="45"/>
      <c r="BU462" s="45"/>
      <c r="BV462" s="45"/>
      <c r="BW462" s="2"/>
    </row>
    <row r="463" spans="1:75" x14ac:dyDescent="0.25">
      <c r="A463" s="45"/>
      <c r="B463" s="45"/>
      <c r="C463" s="45"/>
      <c r="D463" s="45"/>
      <c r="E463" s="45"/>
      <c r="F463" s="45"/>
      <c r="G463" s="45"/>
      <c r="H463" s="45"/>
      <c r="I463" s="45"/>
      <c r="J463" s="2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  <c r="AJ463" s="45"/>
      <c r="AK463" s="45"/>
      <c r="AL463" s="45"/>
      <c r="AM463" s="45"/>
      <c r="AN463" s="45"/>
      <c r="AO463" s="45"/>
      <c r="AP463" s="45"/>
      <c r="AQ463" s="45"/>
      <c r="AR463" s="45"/>
      <c r="AS463" s="45"/>
      <c r="AT463" s="45"/>
      <c r="AU463" s="45"/>
      <c r="AV463" s="45"/>
      <c r="AW463" s="45"/>
      <c r="AX463" s="45"/>
      <c r="AY463" s="45"/>
      <c r="AZ463" s="45"/>
      <c r="BA463" s="45"/>
      <c r="BB463" s="45"/>
      <c r="BC463" s="45"/>
      <c r="BD463" s="45"/>
      <c r="BE463" s="45"/>
      <c r="BF463" s="45"/>
      <c r="BG463" s="45"/>
      <c r="BH463" s="45"/>
      <c r="BI463" s="45"/>
      <c r="BJ463" s="45"/>
      <c r="BK463" s="45"/>
      <c r="BL463" s="45"/>
      <c r="BM463" s="45"/>
      <c r="BN463" s="45"/>
      <c r="BO463" s="45"/>
      <c r="BP463" s="45"/>
      <c r="BQ463" s="45"/>
      <c r="BR463" s="45"/>
      <c r="BS463" s="45"/>
      <c r="BT463" s="45"/>
      <c r="BU463" s="45"/>
      <c r="BV463" s="45"/>
      <c r="BW463" s="2"/>
    </row>
    <row r="464" spans="1:75" x14ac:dyDescent="0.25">
      <c r="A464" s="45"/>
      <c r="B464" s="45"/>
      <c r="C464" s="45"/>
      <c r="D464" s="45"/>
      <c r="E464" s="45"/>
      <c r="F464" s="45"/>
      <c r="G464" s="45"/>
      <c r="H464" s="45"/>
      <c r="I464" s="45"/>
      <c r="J464" s="2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  <c r="AG464" s="45"/>
      <c r="AH464" s="45"/>
      <c r="AI464" s="45"/>
      <c r="AJ464" s="45"/>
      <c r="AK464" s="45"/>
      <c r="AL464" s="45"/>
      <c r="AM464" s="45"/>
      <c r="AN464" s="45"/>
      <c r="AO464" s="45"/>
      <c r="AP464" s="45"/>
      <c r="AQ464" s="45"/>
      <c r="AR464" s="45"/>
      <c r="AS464" s="45"/>
      <c r="AT464" s="45"/>
      <c r="AU464" s="45"/>
      <c r="AV464" s="45"/>
      <c r="AW464" s="45"/>
      <c r="AX464" s="45"/>
      <c r="AY464" s="45"/>
      <c r="AZ464" s="45"/>
      <c r="BA464" s="45"/>
      <c r="BB464" s="45"/>
      <c r="BC464" s="45"/>
      <c r="BD464" s="45"/>
      <c r="BE464" s="45"/>
      <c r="BF464" s="45"/>
      <c r="BG464" s="45"/>
      <c r="BH464" s="45"/>
      <c r="BI464" s="45"/>
      <c r="BJ464" s="45"/>
      <c r="BK464" s="45"/>
      <c r="BL464" s="45"/>
      <c r="BM464" s="45"/>
      <c r="BN464" s="45"/>
      <c r="BO464" s="45"/>
      <c r="BP464" s="45"/>
      <c r="BQ464" s="45"/>
      <c r="BR464" s="45"/>
      <c r="BS464" s="45"/>
      <c r="BT464" s="45"/>
      <c r="BU464" s="45"/>
      <c r="BV464" s="45"/>
      <c r="BW464" s="2"/>
    </row>
    <row r="465" spans="1:75" x14ac:dyDescent="0.25">
      <c r="A465" s="45"/>
      <c r="B465" s="45"/>
      <c r="C465" s="45"/>
      <c r="D465" s="45"/>
      <c r="E465" s="45"/>
      <c r="F465" s="45"/>
      <c r="G465" s="45"/>
      <c r="H465" s="45"/>
      <c r="I465" s="45"/>
      <c r="J465" s="2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  <c r="AG465" s="45"/>
      <c r="AH465" s="45"/>
      <c r="AI465" s="45"/>
      <c r="AJ465" s="45"/>
      <c r="AK465" s="45"/>
      <c r="AL465" s="45"/>
      <c r="AM465" s="45"/>
      <c r="AN465" s="45"/>
      <c r="AO465" s="45"/>
      <c r="AP465" s="45"/>
      <c r="AQ465" s="45"/>
      <c r="AR465" s="45"/>
      <c r="AS465" s="45"/>
      <c r="AT465" s="45"/>
      <c r="AU465" s="45"/>
      <c r="AV465" s="45"/>
      <c r="AW465" s="45"/>
      <c r="AX465" s="45"/>
      <c r="AY465" s="45"/>
      <c r="AZ465" s="45"/>
      <c r="BA465" s="45"/>
      <c r="BB465" s="45"/>
      <c r="BC465" s="45"/>
      <c r="BD465" s="45"/>
      <c r="BE465" s="45"/>
      <c r="BF465" s="45"/>
      <c r="BG465" s="45"/>
      <c r="BH465" s="45"/>
      <c r="BI465" s="45"/>
      <c r="BJ465" s="45"/>
      <c r="BK465" s="45"/>
      <c r="BL465" s="45"/>
      <c r="BM465" s="45"/>
      <c r="BN465" s="45"/>
      <c r="BO465" s="45"/>
      <c r="BP465" s="45"/>
      <c r="BQ465" s="45"/>
      <c r="BR465" s="45"/>
      <c r="BS465" s="45"/>
      <c r="BT465" s="45"/>
      <c r="BU465" s="45"/>
      <c r="BV465" s="45"/>
      <c r="BW465" s="2"/>
    </row>
    <row r="466" spans="1:75" x14ac:dyDescent="0.25">
      <c r="A466" s="45"/>
      <c r="B466" s="45"/>
      <c r="C466" s="45"/>
      <c r="D466" s="45"/>
      <c r="E466" s="45"/>
      <c r="F466" s="45"/>
      <c r="G466" s="45"/>
      <c r="H466" s="45"/>
      <c r="I466" s="45"/>
      <c r="J466" s="2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  <c r="AJ466" s="45"/>
      <c r="AK466" s="45"/>
      <c r="AL466" s="45"/>
      <c r="AM466" s="45"/>
      <c r="AN466" s="45"/>
      <c r="AO466" s="45"/>
      <c r="AP466" s="45"/>
      <c r="AQ466" s="45"/>
      <c r="AR466" s="45"/>
      <c r="AS466" s="45"/>
      <c r="AT466" s="45"/>
      <c r="AU466" s="45"/>
      <c r="AV466" s="45"/>
      <c r="AW466" s="45"/>
      <c r="AX466" s="45"/>
      <c r="AY466" s="45"/>
      <c r="AZ466" s="45"/>
      <c r="BA466" s="45"/>
      <c r="BB466" s="45"/>
      <c r="BC466" s="45"/>
      <c r="BD466" s="45"/>
      <c r="BE466" s="45"/>
      <c r="BF466" s="45"/>
      <c r="BG466" s="45"/>
      <c r="BH466" s="45"/>
      <c r="BI466" s="45"/>
      <c r="BJ466" s="45"/>
      <c r="BK466" s="45"/>
      <c r="BL466" s="45"/>
      <c r="BM466" s="45"/>
      <c r="BN466" s="45"/>
      <c r="BO466" s="45"/>
      <c r="BP466" s="45"/>
      <c r="BQ466" s="45"/>
      <c r="BR466" s="45"/>
      <c r="BS466" s="45"/>
      <c r="BT466" s="45"/>
      <c r="BU466" s="45"/>
      <c r="BV466" s="45"/>
      <c r="BW466" s="2"/>
    </row>
    <row r="467" spans="1:75" x14ac:dyDescent="0.25">
      <c r="A467" s="45"/>
      <c r="B467" s="45"/>
      <c r="C467" s="45"/>
      <c r="D467" s="45"/>
      <c r="E467" s="45"/>
      <c r="F467" s="45"/>
      <c r="G467" s="45"/>
      <c r="H467" s="45"/>
      <c r="I467" s="45"/>
      <c r="J467" s="2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  <c r="AG467" s="45"/>
      <c r="AH467" s="45"/>
      <c r="AI467" s="45"/>
      <c r="AJ467" s="45"/>
      <c r="AK467" s="45"/>
      <c r="AL467" s="45"/>
      <c r="AM467" s="45"/>
      <c r="AN467" s="45"/>
      <c r="AO467" s="45"/>
      <c r="AP467" s="45"/>
      <c r="AQ467" s="45"/>
      <c r="AR467" s="45"/>
      <c r="AS467" s="45"/>
      <c r="AT467" s="45"/>
      <c r="AU467" s="45"/>
      <c r="AV467" s="45"/>
      <c r="AW467" s="45"/>
      <c r="AX467" s="45"/>
      <c r="AY467" s="45"/>
      <c r="AZ467" s="45"/>
      <c r="BA467" s="45"/>
      <c r="BB467" s="45"/>
      <c r="BC467" s="45"/>
      <c r="BD467" s="45"/>
      <c r="BE467" s="45"/>
      <c r="BF467" s="45"/>
      <c r="BG467" s="45"/>
      <c r="BH467" s="45"/>
      <c r="BI467" s="45"/>
      <c r="BJ467" s="45"/>
      <c r="BK467" s="45"/>
      <c r="BL467" s="45"/>
      <c r="BM467" s="45"/>
      <c r="BN467" s="45"/>
      <c r="BO467" s="45"/>
      <c r="BP467" s="45"/>
      <c r="BQ467" s="45"/>
      <c r="BR467" s="45"/>
      <c r="BS467" s="45"/>
      <c r="BT467" s="45"/>
      <c r="BU467" s="45"/>
      <c r="BV467" s="45"/>
      <c r="BW467" s="2"/>
    </row>
    <row r="468" spans="1:75" x14ac:dyDescent="0.25">
      <c r="A468" s="45"/>
      <c r="B468" s="45"/>
      <c r="C468" s="45"/>
      <c r="D468" s="45"/>
      <c r="E468" s="45"/>
      <c r="F468" s="45"/>
      <c r="G468" s="45"/>
      <c r="H468" s="45"/>
      <c r="I468" s="45"/>
      <c r="J468" s="2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  <c r="AJ468" s="45"/>
      <c r="AK468" s="45"/>
      <c r="AL468" s="45"/>
      <c r="AM468" s="45"/>
      <c r="AN468" s="45"/>
      <c r="AO468" s="45"/>
      <c r="AP468" s="45"/>
      <c r="AQ468" s="45"/>
      <c r="AR468" s="45"/>
      <c r="AS468" s="45"/>
      <c r="AT468" s="45"/>
      <c r="AU468" s="45"/>
      <c r="AV468" s="45"/>
      <c r="AW468" s="45"/>
      <c r="AX468" s="45"/>
      <c r="AY468" s="45"/>
      <c r="AZ468" s="45"/>
      <c r="BA468" s="45"/>
      <c r="BB468" s="45"/>
      <c r="BC468" s="45"/>
      <c r="BD468" s="45"/>
      <c r="BE468" s="45"/>
      <c r="BF468" s="45"/>
      <c r="BG468" s="45"/>
      <c r="BH468" s="45"/>
      <c r="BI468" s="45"/>
      <c r="BJ468" s="45"/>
      <c r="BK468" s="45"/>
      <c r="BL468" s="45"/>
      <c r="BM468" s="45"/>
      <c r="BN468" s="45"/>
      <c r="BO468" s="45"/>
      <c r="BP468" s="45"/>
      <c r="BQ468" s="45"/>
      <c r="BR468" s="45"/>
      <c r="BS468" s="45"/>
      <c r="BT468" s="45"/>
      <c r="BU468" s="45"/>
      <c r="BV468" s="45"/>
      <c r="BW468" s="2"/>
    </row>
    <row r="469" spans="1:75" x14ac:dyDescent="0.25">
      <c r="A469" s="45"/>
      <c r="B469" s="45"/>
      <c r="C469" s="45"/>
      <c r="D469" s="45"/>
      <c r="E469" s="45"/>
      <c r="F469" s="45"/>
      <c r="G469" s="45"/>
      <c r="H469" s="45"/>
      <c r="I469" s="45"/>
      <c r="J469" s="2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  <c r="AJ469" s="45"/>
      <c r="AK469" s="45"/>
      <c r="AL469" s="45"/>
      <c r="AM469" s="45"/>
      <c r="AN469" s="45"/>
      <c r="AO469" s="45"/>
      <c r="AP469" s="45"/>
      <c r="AQ469" s="45"/>
      <c r="AR469" s="45"/>
      <c r="AS469" s="45"/>
      <c r="AT469" s="45"/>
      <c r="AU469" s="45"/>
      <c r="AV469" s="45"/>
      <c r="AW469" s="45"/>
      <c r="AX469" s="45"/>
      <c r="AY469" s="45"/>
      <c r="AZ469" s="45"/>
      <c r="BA469" s="45"/>
      <c r="BB469" s="45"/>
      <c r="BC469" s="45"/>
      <c r="BD469" s="45"/>
      <c r="BE469" s="45"/>
      <c r="BF469" s="45"/>
      <c r="BG469" s="45"/>
      <c r="BH469" s="45"/>
      <c r="BI469" s="45"/>
      <c r="BJ469" s="45"/>
      <c r="BK469" s="45"/>
      <c r="BL469" s="45"/>
      <c r="BM469" s="45"/>
      <c r="BN469" s="45"/>
      <c r="BO469" s="45"/>
      <c r="BP469" s="45"/>
      <c r="BQ469" s="45"/>
      <c r="BR469" s="45"/>
      <c r="BS469" s="45"/>
      <c r="BT469" s="45"/>
      <c r="BU469" s="45"/>
      <c r="BV469" s="45"/>
      <c r="BW469" s="2"/>
    </row>
    <row r="470" spans="1:75" x14ac:dyDescent="0.25">
      <c r="A470" s="45"/>
      <c r="B470" s="45"/>
      <c r="C470" s="45"/>
      <c r="D470" s="45"/>
      <c r="E470" s="45"/>
      <c r="F470" s="45"/>
      <c r="G470" s="45"/>
      <c r="H470" s="45"/>
      <c r="I470" s="45"/>
      <c r="J470" s="2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  <c r="AG470" s="45"/>
      <c r="AH470" s="45"/>
      <c r="AI470" s="45"/>
      <c r="AJ470" s="45"/>
      <c r="AK470" s="45"/>
      <c r="AL470" s="45"/>
      <c r="AM470" s="45"/>
      <c r="AN470" s="45"/>
      <c r="AO470" s="45"/>
      <c r="AP470" s="45"/>
      <c r="AQ470" s="45"/>
      <c r="AR470" s="45"/>
      <c r="AS470" s="45"/>
      <c r="AT470" s="45"/>
      <c r="AU470" s="45"/>
      <c r="AV470" s="45"/>
      <c r="AW470" s="45"/>
      <c r="AX470" s="45"/>
      <c r="AY470" s="45"/>
      <c r="AZ470" s="45"/>
      <c r="BA470" s="45"/>
      <c r="BB470" s="45"/>
      <c r="BC470" s="45"/>
      <c r="BD470" s="45"/>
      <c r="BE470" s="45"/>
      <c r="BF470" s="45"/>
      <c r="BG470" s="45"/>
      <c r="BH470" s="45"/>
      <c r="BI470" s="45"/>
      <c r="BJ470" s="45"/>
      <c r="BK470" s="45"/>
      <c r="BL470" s="45"/>
      <c r="BM470" s="45"/>
      <c r="BN470" s="45"/>
      <c r="BO470" s="45"/>
      <c r="BP470" s="45"/>
      <c r="BQ470" s="45"/>
      <c r="BR470" s="45"/>
      <c r="BS470" s="45"/>
      <c r="BT470" s="45"/>
      <c r="BU470" s="45"/>
      <c r="BV470" s="45"/>
      <c r="BW470" s="2"/>
    </row>
    <row r="471" spans="1:75" x14ac:dyDescent="0.25">
      <c r="A471" s="45"/>
      <c r="B471" s="45"/>
      <c r="C471" s="45"/>
      <c r="D471" s="45"/>
      <c r="E471" s="45"/>
      <c r="F471" s="45"/>
      <c r="G471" s="45"/>
      <c r="H471" s="45"/>
      <c r="I471" s="45"/>
      <c r="J471" s="2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  <c r="AG471" s="45"/>
      <c r="AH471" s="45"/>
      <c r="AI471" s="45"/>
      <c r="AJ471" s="45"/>
      <c r="AK471" s="45"/>
      <c r="AL471" s="45"/>
      <c r="AM471" s="45"/>
      <c r="AN471" s="45"/>
      <c r="AO471" s="45"/>
      <c r="AP471" s="45"/>
      <c r="AQ471" s="45"/>
      <c r="AR471" s="45"/>
      <c r="AS471" s="45"/>
      <c r="AT471" s="45"/>
      <c r="AU471" s="45"/>
      <c r="AV471" s="45"/>
      <c r="AW471" s="45"/>
      <c r="AX471" s="45"/>
      <c r="AY471" s="45"/>
      <c r="AZ471" s="45"/>
      <c r="BA471" s="45"/>
      <c r="BB471" s="45"/>
      <c r="BC471" s="45"/>
      <c r="BD471" s="45"/>
      <c r="BE471" s="45"/>
      <c r="BF471" s="45"/>
      <c r="BG471" s="45"/>
      <c r="BH471" s="45"/>
      <c r="BI471" s="45"/>
      <c r="BJ471" s="45"/>
      <c r="BK471" s="45"/>
      <c r="BL471" s="45"/>
      <c r="BM471" s="45"/>
      <c r="BN471" s="45"/>
      <c r="BO471" s="45"/>
      <c r="BP471" s="45"/>
      <c r="BQ471" s="45"/>
      <c r="BR471" s="45"/>
      <c r="BS471" s="45"/>
      <c r="BT471" s="45"/>
      <c r="BU471" s="45"/>
      <c r="BV471" s="45"/>
      <c r="BW471" s="2"/>
    </row>
    <row r="472" spans="1:75" x14ac:dyDescent="0.25">
      <c r="A472" s="45"/>
      <c r="B472" s="45"/>
      <c r="C472" s="45"/>
      <c r="D472" s="45"/>
      <c r="E472" s="45"/>
      <c r="F472" s="45"/>
      <c r="G472" s="45"/>
      <c r="H472" s="45"/>
      <c r="I472" s="45"/>
      <c r="J472" s="2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  <c r="AJ472" s="45"/>
      <c r="AK472" s="45"/>
      <c r="AL472" s="45"/>
      <c r="AM472" s="45"/>
      <c r="AN472" s="45"/>
      <c r="AO472" s="45"/>
      <c r="AP472" s="45"/>
      <c r="AQ472" s="45"/>
      <c r="AR472" s="45"/>
      <c r="AS472" s="45"/>
      <c r="AT472" s="45"/>
      <c r="AU472" s="45"/>
      <c r="AV472" s="45"/>
      <c r="AW472" s="45"/>
      <c r="AX472" s="45"/>
      <c r="AY472" s="45"/>
      <c r="AZ472" s="45"/>
      <c r="BA472" s="45"/>
      <c r="BB472" s="45"/>
      <c r="BC472" s="45"/>
      <c r="BD472" s="45"/>
      <c r="BE472" s="45"/>
      <c r="BF472" s="45"/>
      <c r="BG472" s="45"/>
      <c r="BH472" s="45"/>
      <c r="BI472" s="45"/>
      <c r="BJ472" s="45"/>
      <c r="BK472" s="45"/>
      <c r="BL472" s="45"/>
      <c r="BM472" s="45"/>
      <c r="BN472" s="45"/>
      <c r="BO472" s="45"/>
      <c r="BP472" s="45"/>
      <c r="BQ472" s="45"/>
      <c r="BR472" s="45"/>
      <c r="BS472" s="45"/>
      <c r="BT472" s="45"/>
      <c r="BU472" s="45"/>
      <c r="BV472" s="45"/>
      <c r="BW472" s="2"/>
    </row>
    <row r="473" spans="1:75" x14ac:dyDescent="0.25">
      <c r="A473" s="45"/>
      <c r="B473" s="45"/>
      <c r="C473" s="45"/>
      <c r="D473" s="45"/>
      <c r="E473" s="45"/>
      <c r="F473" s="45"/>
      <c r="G473" s="45"/>
      <c r="H473" s="45"/>
      <c r="I473" s="45"/>
      <c r="J473" s="2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  <c r="AJ473" s="45"/>
      <c r="AK473" s="45"/>
      <c r="AL473" s="45"/>
      <c r="AM473" s="45"/>
      <c r="AN473" s="45"/>
      <c r="AO473" s="45"/>
      <c r="AP473" s="45"/>
      <c r="AQ473" s="45"/>
      <c r="AR473" s="45"/>
      <c r="AS473" s="45"/>
      <c r="AT473" s="45"/>
      <c r="AU473" s="45"/>
      <c r="AV473" s="45"/>
      <c r="AW473" s="45"/>
      <c r="AX473" s="45"/>
      <c r="AY473" s="45"/>
      <c r="AZ473" s="45"/>
      <c r="BA473" s="45"/>
      <c r="BB473" s="45"/>
      <c r="BC473" s="45"/>
      <c r="BD473" s="45"/>
      <c r="BE473" s="45"/>
      <c r="BF473" s="45"/>
      <c r="BG473" s="45"/>
      <c r="BH473" s="45"/>
      <c r="BI473" s="45"/>
      <c r="BJ473" s="45"/>
      <c r="BK473" s="45"/>
      <c r="BL473" s="45"/>
      <c r="BM473" s="45"/>
      <c r="BN473" s="45"/>
      <c r="BO473" s="45"/>
      <c r="BP473" s="45"/>
      <c r="BQ473" s="45"/>
      <c r="BR473" s="45"/>
      <c r="BS473" s="45"/>
      <c r="BT473" s="45"/>
      <c r="BU473" s="45"/>
      <c r="BV473" s="45"/>
      <c r="BW473" s="2"/>
    </row>
    <row r="474" spans="1:75" x14ac:dyDescent="0.25">
      <c r="A474" s="45"/>
      <c r="B474" s="45"/>
      <c r="C474" s="45"/>
      <c r="D474" s="45"/>
      <c r="E474" s="45"/>
      <c r="F474" s="45"/>
      <c r="G474" s="45"/>
      <c r="H474" s="45"/>
      <c r="I474" s="45"/>
      <c r="J474" s="2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  <c r="AJ474" s="45"/>
      <c r="AK474" s="45"/>
      <c r="AL474" s="45"/>
      <c r="AM474" s="45"/>
      <c r="AN474" s="45"/>
      <c r="AO474" s="45"/>
      <c r="AP474" s="45"/>
      <c r="AQ474" s="45"/>
      <c r="AR474" s="45"/>
      <c r="AS474" s="45"/>
      <c r="AT474" s="45"/>
      <c r="AU474" s="45"/>
      <c r="AV474" s="45"/>
      <c r="AW474" s="45"/>
      <c r="AX474" s="45"/>
      <c r="AY474" s="45"/>
      <c r="AZ474" s="45"/>
      <c r="BA474" s="45"/>
      <c r="BB474" s="45"/>
      <c r="BC474" s="45"/>
      <c r="BD474" s="45"/>
      <c r="BE474" s="45"/>
      <c r="BF474" s="45"/>
      <c r="BG474" s="45"/>
      <c r="BH474" s="45"/>
      <c r="BI474" s="45"/>
      <c r="BJ474" s="45"/>
      <c r="BK474" s="45"/>
      <c r="BL474" s="45"/>
      <c r="BM474" s="45"/>
      <c r="BN474" s="45"/>
      <c r="BO474" s="45"/>
      <c r="BP474" s="45"/>
      <c r="BQ474" s="45"/>
      <c r="BR474" s="45"/>
      <c r="BS474" s="45"/>
      <c r="BT474" s="45"/>
      <c r="BU474" s="45"/>
      <c r="BV474" s="45"/>
      <c r="BW474" s="2"/>
    </row>
    <row r="475" spans="1:75" x14ac:dyDescent="0.25">
      <c r="A475" s="45"/>
      <c r="B475" s="45"/>
      <c r="C475" s="45"/>
      <c r="D475" s="45"/>
      <c r="E475" s="45"/>
      <c r="F475" s="45"/>
      <c r="G475" s="45"/>
      <c r="H475" s="45"/>
      <c r="I475" s="45"/>
      <c r="J475" s="2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  <c r="AJ475" s="45"/>
      <c r="AK475" s="45"/>
      <c r="AL475" s="45"/>
      <c r="AM475" s="45"/>
      <c r="AN475" s="45"/>
      <c r="AO475" s="45"/>
      <c r="AP475" s="45"/>
      <c r="AQ475" s="45"/>
      <c r="AR475" s="45"/>
      <c r="AS475" s="45"/>
      <c r="AT475" s="45"/>
      <c r="AU475" s="45"/>
      <c r="AV475" s="45"/>
      <c r="AW475" s="45"/>
      <c r="AX475" s="45"/>
      <c r="AY475" s="45"/>
      <c r="AZ475" s="45"/>
      <c r="BA475" s="45"/>
      <c r="BB475" s="45"/>
      <c r="BC475" s="45"/>
      <c r="BD475" s="45"/>
      <c r="BE475" s="45"/>
      <c r="BF475" s="45"/>
      <c r="BG475" s="45"/>
      <c r="BH475" s="45"/>
      <c r="BI475" s="45"/>
      <c r="BJ475" s="45"/>
      <c r="BK475" s="45"/>
      <c r="BL475" s="45"/>
      <c r="BM475" s="45"/>
      <c r="BN475" s="45"/>
      <c r="BO475" s="45"/>
      <c r="BP475" s="45"/>
      <c r="BQ475" s="45"/>
      <c r="BR475" s="45"/>
      <c r="BS475" s="45"/>
      <c r="BT475" s="45"/>
      <c r="BU475" s="45"/>
      <c r="BV475" s="45"/>
      <c r="BW475" s="2"/>
    </row>
    <row r="476" spans="1:75" x14ac:dyDescent="0.25">
      <c r="A476" s="45"/>
      <c r="B476" s="45"/>
      <c r="C476" s="45"/>
      <c r="D476" s="45"/>
      <c r="E476" s="45"/>
      <c r="F476" s="45"/>
      <c r="G476" s="45"/>
      <c r="H476" s="45"/>
      <c r="I476" s="45"/>
      <c r="J476" s="2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  <c r="AG476" s="45"/>
      <c r="AH476" s="45"/>
      <c r="AI476" s="45"/>
      <c r="AJ476" s="45"/>
      <c r="AK476" s="45"/>
      <c r="AL476" s="45"/>
      <c r="AM476" s="45"/>
      <c r="AN476" s="45"/>
      <c r="AO476" s="45"/>
      <c r="AP476" s="45"/>
      <c r="AQ476" s="45"/>
      <c r="AR476" s="45"/>
      <c r="AS476" s="45"/>
      <c r="AT476" s="45"/>
      <c r="AU476" s="45"/>
      <c r="AV476" s="45"/>
      <c r="AW476" s="45"/>
      <c r="AX476" s="45"/>
      <c r="AY476" s="45"/>
      <c r="AZ476" s="45"/>
      <c r="BA476" s="45"/>
      <c r="BB476" s="45"/>
      <c r="BC476" s="45"/>
      <c r="BD476" s="45"/>
      <c r="BE476" s="45"/>
      <c r="BF476" s="45"/>
      <c r="BG476" s="45"/>
      <c r="BH476" s="45"/>
      <c r="BI476" s="45"/>
      <c r="BJ476" s="45"/>
      <c r="BK476" s="45"/>
      <c r="BL476" s="45"/>
      <c r="BM476" s="45"/>
      <c r="BN476" s="45"/>
      <c r="BO476" s="45"/>
      <c r="BP476" s="45"/>
      <c r="BQ476" s="45"/>
      <c r="BR476" s="45"/>
      <c r="BS476" s="45"/>
      <c r="BT476" s="45"/>
      <c r="BU476" s="45"/>
      <c r="BV476" s="45"/>
      <c r="BW476" s="2"/>
    </row>
    <row r="477" spans="1:75" x14ac:dyDescent="0.25">
      <c r="A477" s="45"/>
      <c r="B477" s="45"/>
      <c r="C477" s="45"/>
      <c r="D477" s="45"/>
      <c r="E477" s="45"/>
      <c r="F477" s="45"/>
      <c r="G477" s="45"/>
      <c r="H477" s="45"/>
      <c r="I477" s="45"/>
      <c r="J477" s="2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  <c r="AG477" s="45"/>
      <c r="AH477" s="45"/>
      <c r="AI477" s="45"/>
      <c r="AJ477" s="45"/>
      <c r="AK477" s="45"/>
      <c r="AL477" s="45"/>
      <c r="AM477" s="45"/>
      <c r="AN477" s="45"/>
      <c r="AO477" s="45"/>
      <c r="AP477" s="45"/>
      <c r="AQ477" s="45"/>
      <c r="AR477" s="45"/>
      <c r="AS477" s="45"/>
      <c r="AT477" s="45"/>
      <c r="AU477" s="45"/>
      <c r="AV477" s="45"/>
      <c r="AW477" s="45"/>
      <c r="AX477" s="45"/>
      <c r="AY477" s="45"/>
      <c r="AZ477" s="45"/>
      <c r="BA477" s="45"/>
      <c r="BB477" s="45"/>
      <c r="BC477" s="45"/>
      <c r="BD477" s="45"/>
      <c r="BE477" s="45"/>
      <c r="BF477" s="45"/>
      <c r="BG477" s="45"/>
      <c r="BH477" s="45"/>
      <c r="BI477" s="45"/>
      <c r="BJ477" s="45"/>
      <c r="BK477" s="45"/>
      <c r="BL477" s="45"/>
      <c r="BM477" s="45"/>
      <c r="BN477" s="45"/>
      <c r="BO477" s="45"/>
      <c r="BP477" s="45"/>
      <c r="BQ477" s="45"/>
      <c r="BR477" s="45"/>
      <c r="BS477" s="45"/>
      <c r="BT477" s="45"/>
      <c r="BU477" s="45"/>
      <c r="BV477" s="45"/>
      <c r="BW477" s="2"/>
    </row>
    <row r="478" spans="1:75" x14ac:dyDescent="0.25">
      <c r="A478" s="45"/>
      <c r="B478" s="45"/>
      <c r="C478" s="45"/>
      <c r="D478" s="45"/>
      <c r="E478" s="45"/>
      <c r="F478" s="45"/>
      <c r="G478" s="45"/>
      <c r="H478" s="45"/>
      <c r="I478" s="45"/>
      <c r="J478" s="2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  <c r="AG478" s="45"/>
      <c r="AH478" s="45"/>
      <c r="AI478" s="45"/>
      <c r="AJ478" s="45"/>
      <c r="AK478" s="45"/>
      <c r="AL478" s="45"/>
      <c r="AM478" s="45"/>
      <c r="AN478" s="45"/>
      <c r="AO478" s="45"/>
      <c r="AP478" s="45"/>
      <c r="AQ478" s="45"/>
      <c r="AR478" s="45"/>
      <c r="AS478" s="45"/>
      <c r="AT478" s="45"/>
      <c r="AU478" s="45"/>
      <c r="AV478" s="45"/>
      <c r="AW478" s="45"/>
      <c r="AX478" s="45"/>
      <c r="AY478" s="45"/>
      <c r="AZ478" s="45"/>
      <c r="BA478" s="45"/>
      <c r="BB478" s="45"/>
      <c r="BC478" s="45"/>
      <c r="BD478" s="45"/>
      <c r="BE478" s="45"/>
      <c r="BF478" s="45"/>
      <c r="BG478" s="45"/>
      <c r="BH478" s="45"/>
      <c r="BI478" s="45"/>
      <c r="BJ478" s="45"/>
      <c r="BK478" s="45"/>
      <c r="BL478" s="45"/>
      <c r="BM478" s="45"/>
      <c r="BN478" s="45"/>
      <c r="BO478" s="45"/>
      <c r="BP478" s="45"/>
      <c r="BQ478" s="45"/>
      <c r="BR478" s="45"/>
      <c r="BS478" s="45"/>
      <c r="BT478" s="45"/>
      <c r="BU478" s="45"/>
      <c r="BV478" s="45"/>
      <c r="BW478" s="2"/>
    </row>
    <row r="479" spans="1:75" x14ac:dyDescent="0.25">
      <c r="A479" s="45"/>
      <c r="B479" s="45"/>
      <c r="C479" s="45"/>
      <c r="D479" s="45"/>
      <c r="E479" s="45"/>
      <c r="F479" s="45"/>
      <c r="G479" s="45"/>
      <c r="H479" s="45"/>
      <c r="I479" s="45"/>
      <c r="J479" s="2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  <c r="AG479" s="45"/>
      <c r="AH479" s="45"/>
      <c r="AI479" s="45"/>
      <c r="AJ479" s="45"/>
      <c r="AK479" s="45"/>
      <c r="AL479" s="45"/>
      <c r="AM479" s="45"/>
      <c r="AN479" s="45"/>
      <c r="AO479" s="45"/>
      <c r="AP479" s="45"/>
      <c r="AQ479" s="45"/>
      <c r="AR479" s="45"/>
      <c r="AS479" s="45"/>
      <c r="AT479" s="45"/>
      <c r="AU479" s="45"/>
      <c r="AV479" s="45"/>
      <c r="AW479" s="45"/>
      <c r="AX479" s="45"/>
      <c r="AY479" s="45"/>
      <c r="AZ479" s="45"/>
      <c r="BA479" s="45"/>
      <c r="BB479" s="45"/>
      <c r="BC479" s="45"/>
      <c r="BD479" s="45"/>
      <c r="BE479" s="45"/>
      <c r="BF479" s="45"/>
      <c r="BG479" s="45"/>
      <c r="BH479" s="45"/>
      <c r="BI479" s="45"/>
      <c r="BJ479" s="45"/>
      <c r="BK479" s="45"/>
      <c r="BL479" s="45"/>
      <c r="BM479" s="45"/>
      <c r="BN479" s="45"/>
      <c r="BO479" s="45"/>
      <c r="BP479" s="45"/>
      <c r="BQ479" s="45"/>
      <c r="BR479" s="45"/>
      <c r="BS479" s="45"/>
      <c r="BT479" s="45"/>
      <c r="BU479" s="45"/>
      <c r="BV479" s="45"/>
      <c r="BW479" s="2"/>
    </row>
    <row r="480" spans="1:75" x14ac:dyDescent="0.25">
      <c r="A480" s="45"/>
      <c r="B480" s="45"/>
      <c r="C480" s="45"/>
      <c r="D480" s="45"/>
      <c r="E480" s="45"/>
      <c r="F480" s="45"/>
      <c r="G480" s="45"/>
      <c r="H480" s="45"/>
      <c r="I480" s="45"/>
      <c r="J480" s="2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  <c r="AJ480" s="45"/>
      <c r="AK480" s="45"/>
      <c r="AL480" s="45"/>
      <c r="AM480" s="45"/>
      <c r="AN480" s="45"/>
      <c r="AO480" s="45"/>
      <c r="AP480" s="45"/>
      <c r="AQ480" s="45"/>
      <c r="AR480" s="45"/>
      <c r="AS480" s="45"/>
      <c r="AT480" s="45"/>
      <c r="AU480" s="45"/>
      <c r="AV480" s="45"/>
      <c r="AW480" s="45"/>
      <c r="AX480" s="45"/>
      <c r="AY480" s="45"/>
      <c r="AZ480" s="45"/>
      <c r="BA480" s="45"/>
      <c r="BB480" s="45"/>
      <c r="BC480" s="45"/>
      <c r="BD480" s="45"/>
      <c r="BE480" s="45"/>
      <c r="BF480" s="45"/>
      <c r="BG480" s="45"/>
      <c r="BH480" s="45"/>
      <c r="BI480" s="45"/>
      <c r="BJ480" s="45"/>
      <c r="BK480" s="45"/>
      <c r="BL480" s="45"/>
      <c r="BM480" s="45"/>
      <c r="BN480" s="45"/>
      <c r="BO480" s="45"/>
      <c r="BP480" s="45"/>
      <c r="BQ480" s="45"/>
      <c r="BR480" s="45"/>
      <c r="BS480" s="45"/>
      <c r="BT480" s="45"/>
      <c r="BU480" s="45"/>
      <c r="BV480" s="45"/>
      <c r="BW480" s="2"/>
    </row>
    <row r="481" spans="1:75" x14ac:dyDescent="0.25">
      <c r="A481" s="45"/>
      <c r="B481" s="45"/>
      <c r="C481" s="45"/>
      <c r="D481" s="45"/>
      <c r="E481" s="45"/>
      <c r="F481" s="45"/>
      <c r="G481" s="45"/>
      <c r="H481" s="45"/>
      <c r="I481" s="45"/>
      <c r="J481" s="2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  <c r="AJ481" s="45"/>
      <c r="AK481" s="45"/>
      <c r="AL481" s="45"/>
      <c r="AM481" s="45"/>
      <c r="AN481" s="45"/>
      <c r="AO481" s="45"/>
      <c r="AP481" s="45"/>
      <c r="AQ481" s="45"/>
      <c r="AR481" s="45"/>
      <c r="AS481" s="45"/>
      <c r="AT481" s="45"/>
      <c r="AU481" s="45"/>
      <c r="AV481" s="45"/>
      <c r="AW481" s="45"/>
      <c r="AX481" s="45"/>
      <c r="AY481" s="45"/>
      <c r="AZ481" s="45"/>
      <c r="BA481" s="45"/>
      <c r="BB481" s="45"/>
      <c r="BC481" s="45"/>
      <c r="BD481" s="45"/>
      <c r="BE481" s="45"/>
      <c r="BF481" s="45"/>
      <c r="BG481" s="45"/>
      <c r="BH481" s="45"/>
      <c r="BI481" s="45"/>
      <c r="BJ481" s="45"/>
      <c r="BK481" s="45"/>
      <c r="BL481" s="45"/>
      <c r="BM481" s="45"/>
      <c r="BN481" s="45"/>
      <c r="BO481" s="45"/>
      <c r="BP481" s="45"/>
      <c r="BQ481" s="45"/>
      <c r="BR481" s="45"/>
      <c r="BS481" s="45"/>
      <c r="BT481" s="45"/>
      <c r="BU481" s="45"/>
      <c r="BV481" s="45"/>
      <c r="BW481" s="2"/>
    </row>
    <row r="482" spans="1:75" x14ac:dyDescent="0.25">
      <c r="A482" s="45"/>
      <c r="B482" s="45"/>
      <c r="C482" s="45"/>
      <c r="D482" s="45"/>
      <c r="E482" s="45"/>
      <c r="F482" s="45"/>
      <c r="G482" s="45"/>
      <c r="H482" s="45"/>
      <c r="I482" s="45"/>
      <c r="J482" s="2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  <c r="AJ482" s="45"/>
      <c r="AK482" s="45"/>
      <c r="AL482" s="45"/>
      <c r="AM482" s="45"/>
      <c r="AN482" s="45"/>
      <c r="AO482" s="45"/>
      <c r="AP482" s="45"/>
      <c r="AQ482" s="45"/>
      <c r="AR482" s="45"/>
      <c r="AS482" s="45"/>
      <c r="AT482" s="45"/>
      <c r="AU482" s="45"/>
      <c r="AV482" s="45"/>
      <c r="AW482" s="45"/>
      <c r="AX482" s="45"/>
      <c r="AY482" s="45"/>
      <c r="AZ482" s="45"/>
      <c r="BA482" s="45"/>
      <c r="BB482" s="45"/>
      <c r="BC482" s="45"/>
      <c r="BD482" s="45"/>
      <c r="BE482" s="45"/>
      <c r="BF482" s="45"/>
      <c r="BG482" s="45"/>
      <c r="BH482" s="45"/>
      <c r="BI482" s="45"/>
      <c r="BJ482" s="45"/>
      <c r="BK482" s="45"/>
      <c r="BL482" s="45"/>
      <c r="BM482" s="45"/>
      <c r="BN482" s="45"/>
      <c r="BO482" s="45"/>
      <c r="BP482" s="45"/>
      <c r="BQ482" s="45"/>
      <c r="BR482" s="45"/>
      <c r="BS482" s="45"/>
      <c r="BT482" s="45"/>
      <c r="BU482" s="45"/>
      <c r="BV482" s="45"/>
      <c r="BW482" s="2"/>
    </row>
    <row r="483" spans="1:75" x14ac:dyDescent="0.25">
      <c r="A483" s="45"/>
      <c r="B483" s="45"/>
      <c r="C483" s="45"/>
      <c r="D483" s="45"/>
      <c r="E483" s="45"/>
      <c r="F483" s="45"/>
      <c r="G483" s="45"/>
      <c r="H483" s="45"/>
      <c r="I483" s="45"/>
      <c r="J483" s="2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  <c r="AG483" s="45"/>
      <c r="AH483" s="45"/>
      <c r="AI483" s="45"/>
      <c r="AJ483" s="45"/>
      <c r="AK483" s="45"/>
      <c r="AL483" s="45"/>
      <c r="AM483" s="45"/>
      <c r="AN483" s="45"/>
      <c r="AO483" s="45"/>
      <c r="AP483" s="45"/>
      <c r="AQ483" s="45"/>
      <c r="AR483" s="45"/>
      <c r="AS483" s="45"/>
      <c r="AT483" s="45"/>
      <c r="AU483" s="45"/>
      <c r="AV483" s="45"/>
      <c r="AW483" s="45"/>
      <c r="AX483" s="45"/>
      <c r="AY483" s="45"/>
      <c r="AZ483" s="45"/>
      <c r="BA483" s="45"/>
      <c r="BB483" s="45"/>
      <c r="BC483" s="45"/>
      <c r="BD483" s="45"/>
      <c r="BE483" s="45"/>
      <c r="BF483" s="45"/>
      <c r="BG483" s="45"/>
      <c r="BH483" s="45"/>
      <c r="BI483" s="45"/>
      <c r="BJ483" s="45"/>
      <c r="BK483" s="45"/>
      <c r="BL483" s="45"/>
      <c r="BM483" s="45"/>
      <c r="BN483" s="45"/>
      <c r="BO483" s="45"/>
      <c r="BP483" s="45"/>
      <c r="BQ483" s="45"/>
      <c r="BR483" s="45"/>
      <c r="BS483" s="45"/>
      <c r="BT483" s="45"/>
      <c r="BU483" s="45"/>
      <c r="BV483" s="45"/>
      <c r="BW483" s="2"/>
    </row>
    <row r="484" spans="1:75" x14ac:dyDescent="0.25">
      <c r="A484" s="45"/>
      <c r="B484" s="45"/>
      <c r="C484" s="45"/>
      <c r="D484" s="45"/>
      <c r="E484" s="45"/>
      <c r="F484" s="45"/>
      <c r="G484" s="45"/>
      <c r="H484" s="45"/>
      <c r="I484" s="45"/>
      <c r="J484" s="2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  <c r="AG484" s="45"/>
      <c r="AH484" s="45"/>
      <c r="AI484" s="45"/>
      <c r="AJ484" s="45"/>
      <c r="AK484" s="45"/>
      <c r="AL484" s="45"/>
      <c r="AM484" s="45"/>
      <c r="AN484" s="45"/>
      <c r="AO484" s="45"/>
      <c r="AP484" s="45"/>
      <c r="AQ484" s="45"/>
      <c r="AR484" s="45"/>
      <c r="AS484" s="45"/>
      <c r="AT484" s="45"/>
      <c r="AU484" s="45"/>
      <c r="AV484" s="45"/>
      <c r="AW484" s="45"/>
      <c r="AX484" s="45"/>
      <c r="AY484" s="45"/>
      <c r="AZ484" s="45"/>
      <c r="BA484" s="45"/>
      <c r="BB484" s="45"/>
      <c r="BC484" s="45"/>
      <c r="BD484" s="45"/>
      <c r="BE484" s="45"/>
      <c r="BF484" s="45"/>
      <c r="BG484" s="45"/>
      <c r="BH484" s="45"/>
      <c r="BI484" s="45"/>
      <c r="BJ484" s="45"/>
      <c r="BK484" s="45"/>
      <c r="BL484" s="45"/>
      <c r="BM484" s="45"/>
      <c r="BN484" s="45"/>
      <c r="BO484" s="45"/>
      <c r="BP484" s="45"/>
      <c r="BQ484" s="45"/>
      <c r="BR484" s="45"/>
      <c r="BS484" s="45"/>
      <c r="BT484" s="45"/>
      <c r="BU484" s="45"/>
      <c r="BV484" s="45"/>
      <c r="BW484" s="2"/>
    </row>
    <row r="485" spans="1:75" x14ac:dyDescent="0.25">
      <c r="A485" s="45"/>
      <c r="B485" s="45"/>
      <c r="C485" s="45"/>
      <c r="D485" s="45"/>
      <c r="E485" s="45"/>
      <c r="F485" s="45"/>
      <c r="G485" s="45"/>
      <c r="H485" s="45"/>
      <c r="I485" s="45"/>
      <c r="J485" s="2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  <c r="AG485" s="45"/>
      <c r="AH485" s="45"/>
      <c r="AI485" s="45"/>
      <c r="AJ485" s="45"/>
      <c r="AK485" s="45"/>
      <c r="AL485" s="45"/>
      <c r="AM485" s="45"/>
      <c r="AN485" s="45"/>
      <c r="AO485" s="45"/>
      <c r="AP485" s="45"/>
      <c r="AQ485" s="45"/>
      <c r="AR485" s="45"/>
      <c r="AS485" s="45"/>
      <c r="AT485" s="45"/>
      <c r="AU485" s="45"/>
      <c r="AV485" s="45"/>
      <c r="AW485" s="45"/>
      <c r="AX485" s="45"/>
      <c r="AY485" s="45"/>
      <c r="AZ485" s="45"/>
      <c r="BA485" s="45"/>
      <c r="BB485" s="45"/>
      <c r="BC485" s="45"/>
      <c r="BD485" s="45"/>
      <c r="BE485" s="45"/>
      <c r="BF485" s="45"/>
      <c r="BG485" s="45"/>
      <c r="BH485" s="45"/>
      <c r="BI485" s="45"/>
      <c r="BJ485" s="45"/>
      <c r="BK485" s="45"/>
      <c r="BL485" s="45"/>
      <c r="BM485" s="45"/>
      <c r="BN485" s="45"/>
      <c r="BO485" s="45"/>
      <c r="BP485" s="45"/>
      <c r="BQ485" s="45"/>
      <c r="BR485" s="45"/>
      <c r="BS485" s="45"/>
      <c r="BT485" s="45"/>
      <c r="BU485" s="45"/>
      <c r="BV485" s="45"/>
      <c r="BW485" s="2"/>
    </row>
    <row r="486" spans="1:75" x14ac:dyDescent="0.25">
      <c r="A486" s="45"/>
      <c r="B486" s="45"/>
      <c r="C486" s="45"/>
      <c r="D486" s="45"/>
      <c r="E486" s="45"/>
      <c r="F486" s="45"/>
      <c r="G486" s="45"/>
      <c r="H486" s="45"/>
      <c r="I486" s="45"/>
      <c r="J486" s="2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  <c r="AJ486" s="45"/>
      <c r="AK486" s="45"/>
      <c r="AL486" s="45"/>
      <c r="AM486" s="45"/>
      <c r="AN486" s="45"/>
      <c r="AO486" s="45"/>
      <c r="AP486" s="45"/>
      <c r="AQ486" s="45"/>
      <c r="AR486" s="45"/>
      <c r="AS486" s="45"/>
      <c r="AT486" s="45"/>
      <c r="AU486" s="45"/>
      <c r="AV486" s="45"/>
      <c r="AW486" s="45"/>
      <c r="AX486" s="45"/>
      <c r="AY486" s="45"/>
      <c r="AZ486" s="45"/>
      <c r="BA486" s="45"/>
      <c r="BB486" s="45"/>
      <c r="BC486" s="45"/>
      <c r="BD486" s="45"/>
      <c r="BE486" s="45"/>
      <c r="BF486" s="45"/>
      <c r="BG486" s="45"/>
      <c r="BH486" s="45"/>
      <c r="BI486" s="45"/>
      <c r="BJ486" s="45"/>
      <c r="BK486" s="45"/>
      <c r="BL486" s="45"/>
      <c r="BM486" s="45"/>
      <c r="BN486" s="45"/>
      <c r="BO486" s="45"/>
      <c r="BP486" s="45"/>
      <c r="BQ486" s="45"/>
      <c r="BR486" s="45"/>
      <c r="BS486" s="45"/>
      <c r="BT486" s="45"/>
      <c r="BU486" s="45"/>
      <c r="BV486" s="45"/>
      <c r="BW486" s="2"/>
    </row>
    <row r="487" spans="1:75" x14ac:dyDescent="0.25">
      <c r="A487" s="45"/>
      <c r="B487" s="45"/>
      <c r="C487" s="45"/>
      <c r="D487" s="45"/>
      <c r="E487" s="45"/>
      <c r="F487" s="45"/>
      <c r="G487" s="45"/>
      <c r="H487" s="45"/>
      <c r="I487" s="45"/>
      <c r="J487" s="2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  <c r="AG487" s="45"/>
      <c r="AH487" s="45"/>
      <c r="AI487" s="45"/>
      <c r="AJ487" s="45"/>
      <c r="AK487" s="45"/>
      <c r="AL487" s="45"/>
      <c r="AM487" s="45"/>
      <c r="AN487" s="45"/>
      <c r="AO487" s="45"/>
      <c r="AP487" s="45"/>
      <c r="AQ487" s="45"/>
      <c r="AR487" s="45"/>
      <c r="AS487" s="45"/>
      <c r="AT487" s="45"/>
      <c r="AU487" s="45"/>
      <c r="AV487" s="45"/>
      <c r="AW487" s="45"/>
      <c r="AX487" s="45"/>
      <c r="AY487" s="45"/>
      <c r="AZ487" s="45"/>
      <c r="BA487" s="45"/>
      <c r="BB487" s="45"/>
      <c r="BC487" s="45"/>
      <c r="BD487" s="45"/>
      <c r="BE487" s="45"/>
      <c r="BF487" s="45"/>
      <c r="BG487" s="45"/>
      <c r="BH487" s="45"/>
      <c r="BI487" s="45"/>
      <c r="BJ487" s="45"/>
      <c r="BK487" s="45"/>
      <c r="BL487" s="45"/>
      <c r="BM487" s="45"/>
      <c r="BN487" s="45"/>
      <c r="BO487" s="45"/>
      <c r="BP487" s="45"/>
      <c r="BQ487" s="45"/>
      <c r="BR487" s="45"/>
      <c r="BS487" s="45"/>
      <c r="BT487" s="45"/>
      <c r="BU487" s="45"/>
      <c r="BV487" s="45"/>
      <c r="BW487" s="2"/>
    </row>
    <row r="488" spans="1:75" x14ac:dyDescent="0.25">
      <c r="A488" s="45"/>
      <c r="B488" s="45"/>
      <c r="C488" s="45"/>
      <c r="D488" s="45"/>
      <c r="E488" s="45"/>
      <c r="F488" s="45"/>
      <c r="G488" s="45"/>
      <c r="H488" s="45"/>
      <c r="I488" s="45"/>
      <c r="J488" s="2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  <c r="AG488" s="45"/>
      <c r="AH488" s="45"/>
      <c r="AI488" s="45"/>
      <c r="AJ488" s="45"/>
      <c r="AK488" s="45"/>
      <c r="AL488" s="45"/>
      <c r="AM488" s="45"/>
      <c r="AN488" s="45"/>
      <c r="AO488" s="45"/>
      <c r="AP488" s="45"/>
      <c r="AQ488" s="45"/>
      <c r="AR488" s="45"/>
      <c r="AS488" s="45"/>
      <c r="AT488" s="45"/>
      <c r="AU488" s="45"/>
      <c r="AV488" s="45"/>
      <c r="AW488" s="45"/>
      <c r="AX488" s="45"/>
      <c r="AY488" s="45"/>
      <c r="AZ488" s="45"/>
      <c r="BA488" s="45"/>
      <c r="BB488" s="45"/>
      <c r="BC488" s="45"/>
      <c r="BD488" s="45"/>
      <c r="BE488" s="45"/>
      <c r="BF488" s="45"/>
      <c r="BG488" s="45"/>
      <c r="BH488" s="45"/>
      <c r="BI488" s="45"/>
      <c r="BJ488" s="45"/>
      <c r="BK488" s="45"/>
      <c r="BL488" s="45"/>
      <c r="BM488" s="45"/>
      <c r="BN488" s="45"/>
      <c r="BO488" s="45"/>
      <c r="BP488" s="45"/>
      <c r="BQ488" s="45"/>
      <c r="BR488" s="45"/>
      <c r="BS488" s="45"/>
      <c r="BT488" s="45"/>
      <c r="BU488" s="45"/>
      <c r="BV488" s="45"/>
      <c r="BW488" s="2"/>
    </row>
    <row r="489" spans="1:75" x14ac:dyDescent="0.25">
      <c r="A489" s="45"/>
      <c r="B489" s="45"/>
      <c r="C489" s="45"/>
      <c r="D489" s="45"/>
      <c r="E489" s="45"/>
      <c r="F489" s="45"/>
      <c r="G489" s="45"/>
      <c r="H489" s="45"/>
      <c r="I489" s="45"/>
      <c r="J489" s="2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  <c r="AG489" s="45"/>
      <c r="AH489" s="45"/>
      <c r="AI489" s="45"/>
      <c r="AJ489" s="45"/>
      <c r="AK489" s="45"/>
      <c r="AL489" s="45"/>
      <c r="AM489" s="45"/>
      <c r="AN489" s="45"/>
      <c r="AO489" s="45"/>
      <c r="AP489" s="45"/>
      <c r="AQ489" s="45"/>
      <c r="AR489" s="45"/>
      <c r="AS489" s="45"/>
      <c r="AT489" s="45"/>
      <c r="AU489" s="45"/>
      <c r="AV489" s="45"/>
      <c r="AW489" s="45"/>
      <c r="AX489" s="45"/>
      <c r="AY489" s="45"/>
      <c r="AZ489" s="45"/>
      <c r="BA489" s="45"/>
      <c r="BB489" s="45"/>
      <c r="BC489" s="45"/>
      <c r="BD489" s="45"/>
      <c r="BE489" s="45"/>
      <c r="BF489" s="45"/>
      <c r="BG489" s="45"/>
      <c r="BH489" s="45"/>
      <c r="BI489" s="45"/>
      <c r="BJ489" s="45"/>
      <c r="BK489" s="45"/>
      <c r="BL489" s="45"/>
      <c r="BM489" s="45"/>
      <c r="BN489" s="45"/>
      <c r="BO489" s="45"/>
      <c r="BP489" s="45"/>
      <c r="BQ489" s="45"/>
      <c r="BR489" s="45"/>
      <c r="BS489" s="45"/>
      <c r="BT489" s="45"/>
      <c r="BU489" s="45"/>
      <c r="BV489" s="45"/>
      <c r="BW489" s="2"/>
    </row>
    <row r="490" spans="1:75" x14ac:dyDescent="0.25">
      <c r="A490" s="45"/>
      <c r="B490" s="45"/>
      <c r="C490" s="45"/>
      <c r="D490" s="45"/>
      <c r="E490" s="45"/>
      <c r="F490" s="45"/>
      <c r="G490" s="45"/>
      <c r="H490" s="45"/>
      <c r="I490" s="45"/>
      <c r="J490" s="2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  <c r="AG490" s="45"/>
      <c r="AH490" s="45"/>
      <c r="AI490" s="45"/>
      <c r="AJ490" s="45"/>
      <c r="AK490" s="45"/>
      <c r="AL490" s="45"/>
      <c r="AM490" s="45"/>
      <c r="AN490" s="45"/>
      <c r="AO490" s="45"/>
      <c r="AP490" s="45"/>
      <c r="AQ490" s="45"/>
      <c r="AR490" s="45"/>
      <c r="AS490" s="45"/>
      <c r="AT490" s="45"/>
      <c r="AU490" s="45"/>
      <c r="AV490" s="45"/>
      <c r="AW490" s="45"/>
      <c r="AX490" s="45"/>
      <c r="AY490" s="45"/>
      <c r="AZ490" s="45"/>
      <c r="BA490" s="45"/>
      <c r="BB490" s="45"/>
      <c r="BC490" s="45"/>
      <c r="BD490" s="45"/>
      <c r="BE490" s="45"/>
      <c r="BF490" s="45"/>
      <c r="BG490" s="45"/>
      <c r="BH490" s="45"/>
      <c r="BI490" s="45"/>
      <c r="BJ490" s="45"/>
      <c r="BK490" s="45"/>
      <c r="BL490" s="45"/>
      <c r="BM490" s="45"/>
      <c r="BN490" s="45"/>
      <c r="BO490" s="45"/>
      <c r="BP490" s="45"/>
      <c r="BQ490" s="45"/>
      <c r="BR490" s="45"/>
      <c r="BS490" s="45"/>
      <c r="BT490" s="45"/>
      <c r="BU490" s="45"/>
      <c r="BV490" s="45"/>
      <c r="BW490" s="2"/>
    </row>
    <row r="491" spans="1:75" x14ac:dyDescent="0.25">
      <c r="A491" s="45"/>
      <c r="B491" s="45"/>
      <c r="C491" s="45"/>
      <c r="D491" s="45"/>
      <c r="E491" s="45"/>
      <c r="F491" s="45"/>
      <c r="G491" s="45"/>
      <c r="H491" s="45"/>
      <c r="I491" s="45"/>
      <c r="J491" s="2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  <c r="AJ491" s="45"/>
      <c r="AK491" s="45"/>
      <c r="AL491" s="45"/>
      <c r="AM491" s="45"/>
      <c r="AN491" s="45"/>
      <c r="AO491" s="45"/>
      <c r="AP491" s="45"/>
      <c r="AQ491" s="45"/>
      <c r="AR491" s="45"/>
      <c r="AS491" s="45"/>
      <c r="AT491" s="45"/>
      <c r="AU491" s="45"/>
      <c r="AV491" s="45"/>
      <c r="AW491" s="45"/>
      <c r="AX491" s="45"/>
      <c r="AY491" s="45"/>
      <c r="AZ491" s="45"/>
      <c r="BA491" s="45"/>
      <c r="BB491" s="45"/>
      <c r="BC491" s="45"/>
      <c r="BD491" s="45"/>
      <c r="BE491" s="45"/>
      <c r="BF491" s="45"/>
      <c r="BG491" s="45"/>
      <c r="BH491" s="45"/>
      <c r="BI491" s="45"/>
      <c r="BJ491" s="45"/>
      <c r="BK491" s="45"/>
      <c r="BL491" s="45"/>
      <c r="BM491" s="45"/>
      <c r="BN491" s="45"/>
      <c r="BO491" s="45"/>
      <c r="BP491" s="45"/>
      <c r="BQ491" s="45"/>
      <c r="BR491" s="45"/>
      <c r="BS491" s="45"/>
      <c r="BT491" s="45"/>
      <c r="BU491" s="45"/>
      <c r="BV491" s="45"/>
      <c r="BW491" s="2"/>
    </row>
    <row r="492" spans="1:75" x14ac:dyDescent="0.25">
      <c r="A492" s="45"/>
      <c r="B492" s="45"/>
      <c r="C492" s="45"/>
      <c r="D492" s="45"/>
      <c r="E492" s="45"/>
      <c r="F492" s="45"/>
      <c r="G492" s="45"/>
      <c r="H492" s="45"/>
      <c r="I492" s="45"/>
      <c r="J492" s="2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  <c r="AJ492" s="45"/>
      <c r="AK492" s="45"/>
      <c r="AL492" s="45"/>
      <c r="AM492" s="45"/>
      <c r="AN492" s="45"/>
      <c r="AO492" s="45"/>
      <c r="AP492" s="45"/>
      <c r="AQ492" s="45"/>
      <c r="AR492" s="45"/>
      <c r="AS492" s="45"/>
      <c r="AT492" s="45"/>
      <c r="AU492" s="45"/>
      <c r="AV492" s="45"/>
      <c r="AW492" s="45"/>
      <c r="AX492" s="45"/>
      <c r="AY492" s="45"/>
      <c r="AZ492" s="45"/>
      <c r="BA492" s="45"/>
      <c r="BB492" s="45"/>
      <c r="BC492" s="45"/>
      <c r="BD492" s="45"/>
      <c r="BE492" s="45"/>
      <c r="BF492" s="45"/>
      <c r="BG492" s="45"/>
      <c r="BH492" s="45"/>
      <c r="BI492" s="45"/>
      <c r="BJ492" s="45"/>
      <c r="BK492" s="45"/>
      <c r="BL492" s="45"/>
      <c r="BM492" s="45"/>
      <c r="BN492" s="45"/>
      <c r="BO492" s="45"/>
      <c r="BP492" s="45"/>
      <c r="BQ492" s="45"/>
      <c r="BR492" s="45"/>
      <c r="BS492" s="45"/>
      <c r="BT492" s="45"/>
      <c r="BU492" s="45"/>
      <c r="BV492" s="45"/>
      <c r="BW492" s="2"/>
    </row>
    <row r="493" spans="1:75" x14ac:dyDescent="0.25">
      <c r="A493" s="45"/>
      <c r="B493" s="45"/>
      <c r="C493" s="45"/>
      <c r="D493" s="45"/>
      <c r="E493" s="45"/>
      <c r="F493" s="45"/>
      <c r="G493" s="45"/>
      <c r="H493" s="45"/>
      <c r="I493" s="45"/>
      <c r="J493" s="2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  <c r="AJ493" s="45"/>
      <c r="AK493" s="45"/>
      <c r="AL493" s="45"/>
      <c r="AM493" s="45"/>
      <c r="AN493" s="45"/>
      <c r="AO493" s="45"/>
      <c r="AP493" s="45"/>
      <c r="AQ493" s="45"/>
      <c r="AR493" s="45"/>
      <c r="AS493" s="45"/>
      <c r="AT493" s="45"/>
      <c r="AU493" s="45"/>
      <c r="AV493" s="45"/>
      <c r="AW493" s="45"/>
      <c r="AX493" s="45"/>
      <c r="AY493" s="45"/>
      <c r="AZ493" s="45"/>
      <c r="BA493" s="45"/>
      <c r="BB493" s="45"/>
      <c r="BC493" s="45"/>
      <c r="BD493" s="45"/>
      <c r="BE493" s="45"/>
      <c r="BF493" s="45"/>
      <c r="BG493" s="45"/>
      <c r="BH493" s="45"/>
      <c r="BI493" s="45"/>
      <c r="BJ493" s="45"/>
      <c r="BK493" s="45"/>
      <c r="BL493" s="45"/>
      <c r="BM493" s="45"/>
      <c r="BN493" s="45"/>
      <c r="BO493" s="45"/>
      <c r="BP493" s="45"/>
      <c r="BQ493" s="45"/>
      <c r="BR493" s="45"/>
      <c r="BS493" s="45"/>
      <c r="BT493" s="45"/>
      <c r="BU493" s="45"/>
      <c r="BV493" s="45"/>
      <c r="BW493" s="2"/>
    </row>
    <row r="494" spans="1:75" x14ac:dyDescent="0.25">
      <c r="A494" s="45"/>
      <c r="B494" s="45"/>
      <c r="C494" s="45"/>
      <c r="D494" s="45"/>
      <c r="E494" s="45"/>
      <c r="F494" s="45"/>
      <c r="G494" s="45"/>
      <c r="H494" s="45"/>
      <c r="I494" s="45"/>
      <c r="J494" s="2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  <c r="AJ494" s="45"/>
      <c r="AK494" s="45"/>
      <c r="AL494" s="45"/>
      <c r="AM494" s="45"/>
      <c r="AN494" s="45"/>
      <c r="AO494" s="45"/>
      <c r="AP494" s="45"/>
      <c r="AQ494" s="45"/>
      <c r="AR494" s="45"/>
      <c r="AS494" s="45"/>
      <c r="AT494" s="45"/>
      <c r="AU494" s="45"/>
      <c r="AV494" s="45"/>
      <c r="AW494" s="45"/>
      <c r="AX494" s="45"/>
      <c r="AY494" s="45"/>
      <c r="AZ494" s="45"/>
      <c r="BA494" s="45"/>
      <c r="BB494" s="45"/>
      <c r="BC494" s="45"/>
      <c r="BD494" s="45"/>
      <c r="BE494" s="45"/>
      <c r="BF494" s="45"/>
      <c r="BG494" s="45"/>
      <c r="BH494" s="45"/>
      <c r="BI494" s="45"/>
      <c r="BJ494" s="45"/>
      <c r="BK494" s="45"/>
      <c r="BL494" s="45"/>
      <c r="BM494" s="45"/>
      <c r="BN494" s="45"/>
      <c r="BO494" s="45"/>
      <c r="BP494" s="45"/>
      <c r="BQ494" s="45"/>
      <c r="BR494" s="45"/>
      <c r="BS494" s="45"/>
      <c r="BT494" s="45"/>
      <c r="BU494" s="45"/>
      <c r="BV494" s="45"/>
      <c r="BW494" s="2"/>
    </row>
    <row r="495" spans="1:75" x14ac:dyDescent="0.25">
      <c r="A495" s="45"/>
      <c r="B495" s="45"/>
      <c r="C495" s="45"/>
      <c r="D495" s="45"/>
      <c r="E495" s="45"/>
      <c r="F495" s="45"/>
      <c r="G495" s="45"/>
      <c r="H495" s="45"/>
      <c r="I495" s="45"/>
      <c r="J495" s="2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  <c r="AL495" s="45"/>
      <c r="AM495" s="45"/>
      <c r="AN495" s="45"/>
      <c r="AO495" s="45"/>
      <c r="AP495" s="45"/>
      <c r="AQ495" s="45"/>
      <c r="AR495" s="45"/>
      <c r="AS495" s="45"/>
      <c r="AT495" s="45"/>
      <c r="AU495" s="45"/>
      <c r="AV495" s="45"/>
      <c r="AW495" s="45"/>
      <c r="AX495" s="45"/>
      <c r="AY495" s="45"/>
      <c r="AZ495" s="45"/>
      <c r="BA495" s="45"/>
      <c r="BB495" s="45"/>
      <c r="BC495" s="45"/>
      <c r="BD495" s="45"/>
      <c r="BE495" s="45"/>
      <c r="BF495" s="45"/>
      <c r="BG495" s="45"/>
      <c r="BH495" s="45"/>
      <c r="BI495" s="45"/>
      <c r="BJ495" s="45"/>
      <c r="BK495" s="45"/>
      <c r="BL495" s="45"/>
      <c r="BM495" s="45"/>
      <c r="BN495" s="45"/>
      <c r="BO495" s="45"/>
      <c r="BP495" s="45"/>
      <c r="BQ495" s="45"/>
      <c r="BR495" s="45"/>
      <c r="BS495" s="45"/>
      <c r="BT495" s="45"/>
      <c r="BU495" s="45"/>
      <c r="BV495" s="45"/>
      <c r="BW495" s="2"/>
    </row>
    <row r="496" spans="1:75" x14ac:dyDescent="0.25">
      <c r="A496" s="45"/>
      <c r="B496" s="45"/>
      <c r="C496" s="45"/>
      <c r="D496" s="45"/>
      <c r="E496" s="45"/>
      <c r="F496" s="45"/>
      <c r="G496" s="45"/>
      <c r="H496" s="45"/>
      <c r="I496" s="45"/>
      <c r="J496" s="2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  <c r="AJ496" s="45"/>
      <c r="AK496" s="45"/>
      <c r="AL496" s="45"/>
      <c r="AM496" s="45"/>
      <c r="AN496" s="45"/>
      <c r="AO496" s="45"/>
      <c r="AP496" s="45"/>
      <c r="AQ496" s="45"/>
      <c r="AR496" s="45"/>
      <c r="AS496" s="45"/>
      <c r="AT496" s="45"/>
      <c r="AU496" s="45"/>
      <c r="AV496" s="45"/>
      <c r="AW496" s="45"/>
      <c r="AX496" s="45"/>
      <c r="AY496" s="45"/>
      <c r="AZ496" s="45"/>
      <c r="BA496" s="45"/>
      <c r="BB496" s="45"/>
      <c r="BC496" s="45"/>
      <c r="BD496" s="45"/>
      <c r="BE496" s="45"/>
      <c r="BF496" s="45"/>
      <c r="BG496" s="45"/>
      <c r="BH496" s="45"/>
      <c r="BI496" s="45"/>
      <c r="BJ496" s="45"/>
      <c r="BK496" s="45"/>
      <c r="BL496" s="45"/>
      <c r="BM496" s="45"/>
      <c r="BN496" s="45"/>
      <c r="BO496" s="45"/>
      <c r="BP496" s="45"/>
      <c r="BQ496" s="45"/>
      <c r="BR496" s="45"/>
      <c r="BS496" s="45"/>
      <c r="BT496" s="45"/>
      <c r="BU496" s="45"/>
      <c r="BV496" s="45"/>
      <c r="BW496" s="2"/>
    </row>
    <row r="497" spans="1:75" x14ac:dyDescent="0.25">
      <c r="A497" s="45"/>
      <c r="B497" s="45"/>
      <c r="C497" s="45"/>
      <c r="D497" s="45"/>
      <c r="E497" s="45"/>
      <c r="F497" s="45"/>
      <c r="G497" s="45"/>
      <c r="H497" s="45"/>
      <c r="I497" s="45"/>
      <c r="J497" s="2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  <c r="AJ497" s="45"/>
      <c r="AK497" s="45"/>
      <c r="AL497" s="45"/>
      <c r="AM497" s="45"/>
      <c r="AN497" s="45"/>
      <c r="AO497" s="45"/>
      <c r="AP497" s="45"/>
      <c r="AQ497" s="45"/>
      <c r="AR497" s="45"/>
      <c r="AS497" s="45"/>
      <c r="AT497" s="45"/>
      <c r="AU497" s="45"/>
      <c r="AV497" s="45"/>
      <c r="AW497" s="45"/>
      <c r="AX497" s="45"/>
      <c r="AY497" s="45"/>
      <c r="AZ497" s="45"/>
      <c r="BA497" s="45"/>
      <c r="BB497" s="45"/>
      <c r="BC497" s="45"/>
      <c r="BD497" s="45"/>
      <c r="BE497" s="45"/>
      <c r="BF497" s="45"/>
      <c r="BG497" s="45"/>
      <c r="BH497" s="45"/>
      <c r="BI497" s="45"/>
      <c r="BJ497" s="45"/>
      <c r="BK497" s="45"/>
      <c r="BL497" s="45"/>
      <c r="BM497" s="45"/>
      <c r="BN497" s="45"/>
      <c r="BO497" s="45"/>
      <c r="BP497" s="45"/>
      <c r="BQ497" s="45"/>
      <c r="BR497" s="45"/>
      <c r="BS497" s="45"/>
      <c r="BT497" s="45"/>
      <c r="BU497" s="45"/>
      <c r="BV497" s="45"/>
      <c r="BW497" s="2"/>
    </row>
    <row r="498" spans="1:75" x14ac:dyDescent="0.25">
      <c r="A498" s="45"/>
      <c r="B498" s="45"/>
      <c r="C498" s="45"/>
      <c r="D498" s="45"/>
      <c r="E498" s="45"/>
      <c r="F498" s="45"/>
      <c r="G498" s="45"/>
      <c r="H498" s="45"/>
      <c r="I498" s="45"/>
      <c r="J498" s="2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  <c r="AJ498" s="45"/>
      <c r="AK498" s="45"/>
      <c r="AL498" s="45"/>
      <c r="AM498" s="45"/>
      <c r="AN498" s="45"/>
      <c r="AO498" s="45"/>
      <c r="AP498" s="45"/>
      <c r="AQ498" s="45"/>
      <c r="AR498" s="45"/>
      <c r="AS498" s="45"/>
      <c r="AT498" s="45"/>
      <c r="AU498" s="45"/>
      <c r="AV498" s="45"/>
      <c r="AW498" s="45"/>
      <c r="AX498" s="45"/>
      <c r="AY498" s="45"/>
      <c r="AZ498" s="45"/>
      <c r="BA498" s="45"/>
      <c r="BB498" s="45"/>
      <c r="BC498" s="45"/>
      <c r="BD498" s="45"/>
      <c r="BE498" s="45"/>
      <c r="BF498" s="45"/>
      <c r="BG498" s="45"/>
      <c r="BH498" s="45"/>
      <c r="BI498" s="45"/>
      <c r="BJ498" s="45"/>
      <c r="BK498" s="45"/>
      <c r="BL498" s="45"/>
      <c r="BM498" s="45"/>
      <c r="BN498" s="45"/>
      <c r="BO498" s="45"/>
      <c r="BP498" s="45"/>
      <c r="BQ498" s="45"/>
      <c r="BR498" s="45"/>
      <c r="BS498" s="45"/>
      <c r="BT498" s="45"/>
      <c r="BU498" s="45"/>
      <c r="BV498" s="45"/>
      <c r="BW498" s="2"/>
    </row>
    <row r="499" spans="1:75" x14ac:dyDescent="0.25">
      <c r="A499" s="45"/>
      <c r="B499" s="45"/>
      <c r="C499" s="45"/>
      <c r="D499" s="45"/>
      <c r="E499" s="45"/>
      <c r="F499" s="45"/>
      <c r="G499" s="45"/>
      <c r="H499" s="45"/>
      <c r="I499" s="45"/>
      <c r="J499" s="2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  <c r="AJ499" s="45"/>
      <c r="AK499" s="45"/>
      <c r="AL499" s="45"/>
      <c r="AM499" s="45"/>
      <c r="AN499" s="45"/>
      <c r="AO499" s="45"/>
      <c r="AP499" s="45"/>
      <c r="AQ499" s="45"/>
      <c r="AR499" s="45"/>
      <c r="AS499" s="45"/>
      <c r="AT499" s="45"/>
      <c r="AU499" s="45"/>
      <c r="AV499" s="45"/>
      <c r="AW499" s="45"/>
      <c r="AX499" s="45"/>
      <c r="AY499" s="45"/>
      <c r="AZ499" s="45"/>
      <c r="BA499" s="45"/>
      <c r="BB499" s="45"/>
      <c r="BC499" s="45"/>
      <c r="BD499" s="45"/>
      <c r="BE499" s="45"/>
      <c r="BF499" s="45"/>
      <c r="BG499" s="45"/>
      <c r="BH499" s="45"/>
      <c r="BI499" s="45"/>
      <c r="BJ499" s="45"/>
      <c r="BK499" s="45"/>
      <c r="BL499" s="45"/>
      <c r="BM499" s="45"/>
      <c r="BN499" s="45"/>
      <c r="BO499" s="45"/>
      <c r="BP499" s="45"/>
      <c r="BQ499" s="45"/>
      <c r="BR499" s="45"/>
      <c r="BS499" s="45"/>
      <c r="BT499" s="45"/>
      <c r="BU499" s="45"/>
      <c r="BV499" s="45"/>
      <c r="BW499" s="2"/>
    </row>
    <row r="500" spans="1:75" x14ac:dyDescent="0.25">
      <c r="A500" s="45"/>
      <c r="B500" s="45"/>
      <c r="C500" s="45"/>
      <c r="D500" s="45"/>
      <c r="E500" s="45"/>
      <c r="F500" s="45"/>
      <c r="G500" s="45"/>
      <c r="H500" s="45"/>
      <c r="I500" s="45"/>
      <c r="J500" s="2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  <c r="AJ500" s="45"/>
      <c r="AK500" s="45"/>
      <c r="AL500" s="45"/>
      <c r="AM500" s="45"/>
      <c r="AN500" s="45"/>
      <c r="AO500" s="45"/>
      <c r="AP500" s="45"/>
      <c r="AQ500" s="45"/>
      <c r="AR500" s="45"/>
      <c r="AS500" s="45"/>
      <c r="AT500" s="45"/>
      <c r="AU500" s="45"/>
      <c r="AV500" s="45"/>
      <c r="AW500" s="45"/>
      <c r="AX500" s="45"/>
      <c r="AY500" s="45"/>
      <c r="AZ500" s="45"/>
      <c r="BA500" s="45"/>
      <c r="BB500" s="45"/>
      <c r="BC500" s="45"/>
      <c r="BD500" s="45"/>
      <c r="BE500" s="45"/>
      <c r="BF500" s="45"/>
      <c r="BG500" s="45"/>
      <c r="BH500" s="45"/>
      <c r="BI500" s="45"/>
      <c r="BJ500" s="45"/>
      <c r="BK500" s="45"/>
      <c r="BL500" s="45"/>
      <c r="BM500" s="45"/>
      <c r="BN500" s="45"/>
      <c r="BO500" s="45"/>
      <c r="BP500" s="45"/>
      <c r="BQ500" s="45"/>
      <c r="BR500" s="45"/>
      <c r="BS500" s="45"/>
      <c r="BT500" s="45"/>
      <c r="BU500" s="45"/>
      <c r="BV500" s="45"/>
      <c r="BW500" s="2"/>
    </row>
    <row r="501" spans="1:75" x14ac:dyDescent="0.25">
      <c r="A501" s="45"/>
      <c r="B501" s="45"/>
      <c r="C501" s="45"/>
      <c r="D501" s="45"/>
      <c r="E501" s="45"/>
      <c r="F501" s="45"/>
      <c r="G501" s="45"/>
      <c r="H501" s="45"/>
      <c r="I501" s="45"/>
      <c r="J501" s="2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  <c r="AM501" s="45"/>
      <c r="AN501" s="45"/>
      <c r="AO501" s="45"/>
      <c r="AP501" s="45"/>
      <c r="AQ501" s="45"/>
      <c r="AR501" s="45"/>
      <c r="AS501" s="45"/>
      <c r="AT501" s="45"/>
      <c r="AU501" s="45"/>
      <c r="AV501" s="45"/>
      <c r="AW501" s="45"/>
      <c r="AX501" s="45"/>
      <c r="AY501" s="45"/>
      <c r="AZ501" s="45"/>
      <c r="BA501" s="45"/>
      <c r="BB501" s="45"/>
      <c r="BC501" s="45"/>
      <c r="BD501" s="45"/>
      <c r="BE501" s="45"/>
      <c r="BF501" s="45"/>
      <c r="BG501" s="45"/>
      <c r="BH501" s="45"/>
      <c r="BI501" s="45"/>
      <c r="BJ501" s="45"/>
      <c r="BK501" s="45"/>
      <c r="BL501" s="45"/>
      <c r="BM501" s="45"/>
      <c r="BN501" s="45"/>
      <c r="BO501" s="45"/>
      <c r="BP501" s="45"/>
      <c r="BQ501" s="45"/>
      <c r="BR501" s="45"/>
      <c r="BS501" s="45"/>
      <c r="BT501" s="45"/>
      <c r="BU501" s="45"/>
      <c r="BV501" s="45"/>
      <c r="BW501" s="2"/>
    </row>
    <row r="502" spans="1:75" x14ac:dyDescent="0.25">
      <c r="A502" s="45"/>
      <c r="B502" s="45"/>
      <c r="C502" s="45"/>
      <c r="D502" s="45"/>
      <c r="E502" s="45"/>
      <c r="F502" s="45"/>
      <c r="G502" s="45"/>
      <c r="H502" s="45"/>
      <c r="I502" s="45"/>
      <c r="J502" s="2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  <c r="AM502" s="45"/>
      <c r="AN502" s="45"/>
      <c r="AO502" s="45"/>
      <c r="AP502" s="45"/>
      <c r="AQ502" s="45"/>
      <c r="AR502" s="45"/>
      <c r="AS502" s="45"/>
      <c r="AT502" s="45"/>
      <c r="AU502" s="45"/>
      <c r="AV502" s="45"/>
      <c r="AW502" s="45"/>
      <c r="AX502" s="45"/>
      <c r="AY502" s="45"/>
      <c r="AZ502" s="45"/>
      <c r="BA502" s="45"/>
      <c r="BB502" s="45"/>
      <c r="BC502" s="45"/>
      <c r="BD502" s="45"/>
      <c r="BE502" s="45"/>
      <c r="BF502" s="45"/>
      <c r="BG502" s="45"/>
      <c r="BH502" s="45"/>
      <c r="BI502" s="45"/>
      <c r="BJ502" s="45"/>
      <c r="BK502" s="45"/>
      <c r="BL502" s="45"/>
      <c r="BM502" s="45"/>
      <c r="BN502" s="45"/>
      <c r="BO502" s="45"/>
      <c r="BP502" s="45"/>
      <c r="BQ502" s="45"/>
      <c r="BR502" s="45"/>
      <c r="BS502" s="45"/>
      <c r="BT502" s="45"/>
      <c r="BU502" s="45"/>
      <c r="BV502" s="45"/>
      <c r="BW502" s="2"/>
    </row>
    <row r="503" spans="1:75" x14ac:dyDescent="0.25">
      <c r="A503" s="45"/>
      <c r="B503" s="45"/>
      <c r="C503" s="45"/>
      <c r="D503" s="45"/>
      <c r="E503" s="45"/>
      <c r="F503" s="45"/>
      <c r="G503" s="45"/>
      <c r="H503" s="45"/>
      <c r="I503" s="45"/>
      <c r="J503" s="2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  <c r="AM503" s="45"/>
      <c r="AN503" s="45"/>
      <c r="AO503" s="45"/>
      <c r="AP503" s="45"/>
      <c r="AQ503" s="45"/>
      <c r="AR503" s="45"/>
      <c r="AS503" s="45"/>
      <c r="AT503" s="45"/>
      <c r="AU503" s="45"/>
      <c r="AV503" s="45"/>
      <c r="AW503" s="45"/>
      <c r="AX503" s="45"/>
      <c r="AY503" s="45"/>
      <c r="AZ503" s="45"/>
      <c r="BA503" s="45"/>
      <c r="BB503" s="45"/>
      <c r="BC503" s="45"/>
      <c r="BD503" s="45"/>
      <c r="BE503" s="45"/>
      <c r="BF503" s="45"/>
      <c r="BG503" s="45"/>
      <c r="BH503" s="45"/>
      <c r="BI503" s="45"/>
      <c r="BJ503" s="45"/>
      <c r="BK503" s="45"/>
      <c r="BL503" s="45"/>
      <c r="BM503" s="45"/>
      <c r="BN503" s="45"/>
      <c r="BO503" s="45"/>
      <c r="BP503" s="45"/>
      <c r="BQ503" s="45"/>
      <c r="BR503" s="45"/>
      <c r="BS503" s="45"/>
      <c r="BT503" s="45"/>
      <c r="BU503" s="45"/>
      <c r="BV503" s="45"/>
      <c r="BW503" s="2"/>
    </row>
    <row r="504" spans="1:75" x14ac:dyDescent="0.25">
      <c r="A504" s="45"/>
      <c r="B504" s="45"/>
      <c r="C504" s="45"/>
      <c r="D504" s="45"/>
      <c r="E504" s="45"/>
      <c r="F504" s="45"/>
      <c r="G504" s="45"/>
      <c r="H504" s="45"/>
      <c r="I504" s="45"/>
      <c r="J504" s="2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  <c r="AJ504" s="45"/>
      <c r="AK504" s="45"/>
      <c r="AL504" s="45"/>
      <c r="AM504" s="45"/>
      <c r="AN504" s="45"/>
      <c r="AO504" s="45"/>
      <c r="AP504" s="45"/>
      <c r="AQ504" s="45"/>
      <c r="AR504" s="45"/>
      <c r="AS504" s="45"/>
      <c r="AT504" s="45"/>
      <c r="AU504" s="45"/>
      <c r="AV504" s="45"/>
      <c r="AW504" s="45"/>
      <c r="AX504" s="45"/>
      <c r="AY504" s="45"/>
      <c r="AZ504" s="45"/>
      <c r="BA504" s="45"/>
      <c r="BB504" s="45"/>
      <c r="BC504" s="45"/>
      <c r="BD504" s="45"/>
      <c r="BE504" s="45"/>
      <c r="BF504" s="45"/>
      <c r="BG504" s="45"/>
      <c r="BH504" s="45"/>
      <c r="BI504" s="45"/>
      <c r="BJ504" s="45"/>
      <c r="BK504" s="45"/>
      <c r="BL504" s="45"/>
      <c r="BM504" s="45"/>
      <c r="BN504" s="45"/>
      <c r="BO504" s="45"/>
      <c r="BP504" s="45"/>
      <c r="BQ504" s="45"/>
      <c r="BR504" s="45"/>
      <c r="BS504" s="45"/>
      <c r="BT504" s="45"/>
      <c r="BU504" s="45"/>
      <c r="BV504" s="45"/>
      <c r="BW504" s="2"/>
    </row>
    <row r="505" spans="1:75" x14ac:dyDescent="0.25">
      <c r="A505" s="45"/>
      <c r="B505" s="45"/>
      <c r="C505" s="45"/>
      <c r="D505" s="45"/>
      <c r="E505" s="45"/>
      <c r="F505" s="45"/>
      <c r="G505" s="45"/>
      <c r="H505" s="45"/>
      <c r="I505" s="45"/>
      <c r="J505" s="2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  <c r="AM505" s="45"/>
      <c r="AN505" s="45"/>
      <c r="AO505" s="45"/>
      <c r="AP505" s="45"/>
      <c r="AQ505" s="45"/>
      <c r="AR505" s="45"/>
      <c r="AS505" s="45"/>
      <c r="AT505" s="45"/>
      <c r="AU505" s="45"/>
      <c r="AV505" s="45"/>
      <c r="AW505" s="45"/>
      <c r="AX505" s="45"/>
      <c r="AY505" s="45"/>
      <c r="AZ505" s="45"/>
      <c r="BA505" s="45"/>
      <c r="BB505" s="45"/>
      <c r="BC505" s="45"/>
      <c r="BD505" s="45"/>
      <c r="BE505" s="45"/>
      <c r="BF505" s="45"/>
      <c r="BG505" s="45"/>
      <c r="BH505" s="45"/>
      <c r="BI505" s="45"/>
      <c r="BJ505" s="45"/>
      <c r="BK505" s="45"/>
      <c r="BL505" s="45"/>
      <c r="BM505" s="45"/>
      <c r="BN505" s="45"/>
      <c r="BO505" s="45"/>
      <c r="BP505" s="45"/>
      <c r="BQ505" s="45"/>
      <c r="BR505" s="45"/>
      <c r="BS505" s="45"/>
      <c r="BT505" s="45"/>
      <c r="BU505" s="45"/>
      <c r="BV505" s="45"/>
      <c r="BW505" s="2"/>
    </row>
    <row r="506" spans="1:75" x14ac:dyDescent="0.25">
      <c r="A506" s="45"/>
      <c r="B506" s="45"/>
      <c r="C506" s="45"/>
      <c r="D506" s="45"/>
      <c r="E506" s="45"/>
      <c r="F506" s="45"/>
      <c r="G506" s="45"/>
      <c r="H506" s="45"/>
      <c r="I506" s="45"/>
      <c r="J506" s="2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  <c r="AJ506" s="45"/>
      <c r="AK506" s="45"/>
      <c r="AL506" s="45"/>
      <c r="AM506" s="45"/>
      <c r="AN506" s="45"/>
      <c r="AO506" s="45"/>
      <c r="AP506" s="45"/>
      <c r="AQ506" s="45"/>
      <c r="AR506" s="45"/>
      <c r="AS506" s="45"/>
      <c r="AT506" s="45"/>
      <c r="AU506" s="45"/>
      <c r="AV506" s="45"/>
      <c r="AW506" s="45"/>
      <c r="AX506" s="45"/>
      <c r="AY506" s="45"/>
      <c r="AZ506" s="45"/>
      <c r="BA506" s="45"/>
      <c r="BB506" s="45"/>
      <c r="BC506" s="45"/>
      <c r="BD506" s="45"/>
      <c r="BE506" s="45"/>
      <c r="BF506" s="45"/>
      <c r="BG506" s="45"/>
      <c r="BH506" s="45"/>
      <c r="BI506" s="45"/>
      <c r="BJ506" s="45"/>
      <c r="BK506" s="45"/>
      <c r="BL506" s="45"/>
      <c r="BM506" s="45"/>
      <c r="BN506" s="45"/>
      <c r="BO506" s="45"/>
      <c r="BP506" s="45"/>
      <c r="BQ506" s="45"/>
      <c r="BR506" s="45"/>
      <c r="BS506" s="45"/>
      <c r="BT506" s="45"/>
      <c r="BU506" s="45"/>
      <c r="BV506" s="45"/>
      <c r="BW506" s="2"/>
    </row>
    <row r="507" spans="1:75" x14ac:dyDescent="0.25">
      <c r="A507" s="45"/>
      <c r="B507" s="45"/>
      <c r="C507" s="45"/>
      <c r="D507" s="45"/>
      <c r="E507" s="45"/>
      <c r="F507" s="45"/>
      <c r="G507" s="45"/>
      <c r="H507" s="45"/>
      <c r="I507" s="45"/>
      <c r="J507" s="2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  <c r="AJ507" s="45"/>
      <c r="AK507" s="45"/>
      <c r="AL507" s="45"/>
      <c r="AM507" s="45"/>
      <c r="AN507" s="45"/>
      <c r="AO507" s="45"/>
      <c r="AP507" s="45"/>
      <c r="AQ507" s="45"/>
      <c r="AR507" s="45"/>
      <c r="AS507" s="45"/>
      <c r="AT507" s="45"/>
      <c r="AU507" s="45"/>
      <c r="AV507" s="45"/>
      <c r="AW507" s="45"/>
      <c r="AX507" s="45"/>
      <c r="AY507" s="45"/>
      <c r="AZ507" s="45"/>
      <c r="BA507" s="45"/>
      <c r="BB507" s="45"/>
      <c r="BC507" s="45"/>
      <c r="BD507" s="45"/>
      <c r="BE507" s="45"/>
      <c r="BF507" s="45"/>
      <c r="BG507" s="45"/>
      <c r="BH507" s="45"/>
      <c r="BI507" s="45"/>
      <c r="BJ507" s="45"/>
      <c r="BK507" s="45"/>
      <c r="BL507" s="45"/>
      <c r="BM507" s="45"/>
      <c r="BN507" s="45"/>
      <c r="BO507" s="45"/>
      <c r="BP507" s="45"/>
      <c r="BQ507" s="45"/>
      <c r="BR507" s="45"/>
      <c r="BS507" s="45"/>
      <c r="BT507" s="45"/>
      <c r="BU507" s="45"/>
      <c r="BV507" s="45"/>
      <c r="BW507" s="2"/>
    </row>
    <row r="508" spans="1:75" x14ac:dyDescent="0.25">
      <c r="A508" s="45"/>
      <c r="B508" s="45"/>
      <c r="C508" s="45"/>
      <c r="D508" s="45"/>
      <c r="E508" s="45"/>
      <c r="F508" s="45"/>
      <c r="G508" s="45"/>
      <c r="H508" s="45"/>
      <c r="I508" s="45"/>
      <c r="J508" s="2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  <c r="AJ508" s="45"/>
      <c r="AK508" s="45"/>
      <c r="AL508" s="45"/>
      <c r="AM508" s="45"/>
      <c r="AN508" s="45"/>
      <c r="AO508" s="45"/>
      <c r="AP508" s="45"/>
      <c r="AQ508" s="45"/>
      <c r="AR508" s="45"/>
      <c r="AS508" s="45"/>
      <c r="AT508" s="45"/>
      <c r="AU508" s="45"/>
      <c r="AV508" s="45"/>
      <c r="AW508" s="45"/>
      <c r="AX508" s="45"/>
      <c r="AY508" s="45"/>
      <c r="AZ508" s="45"/>
      <c r="BA508" s="45"/>
      <c r="BB508" s="45"/>
      <c r="BC508" s="45"/>
      <c r="BD508" s="45"/>
      <c r="BE508" s="45"/>
      <c r="BF508" s="45"/>
      <c r="BG508" s="45"/>
      <c r="BH508" s="45"/>
      <c r="BI508" s="45"/>
      <c r="BJ508" s="45"/>
      <c r="BK508" s="45"/>
      <c r="BL508" s="45"/>
      <c r="BM508" s="45"/>
      <c r="BN508" s="45"/>
      <c r="BO508" s="45"/>
      <c r="BP508" s="45"/>
      <c r="BQ508" s="45"/>
      <c r="BR508" s="45"/>
      <c r="BS508" s="45"/>
      <c r="BT508" s="45"/>
      <c r="BU508" s="45"/>
      <c r="BV508" s="45"/>
      <c r="BW508" s="2"/>
    </row>
    <row r="509" spans="1:75" x14ac:dyDescent="0.25">
      <c r="A509" s="45"/>
      <c r="B509" s="45"/>
      <c r="C509" s="45"/>
      <c r="D509" s="45"/>
      <c r="E509" s="45"/>
      <c r="F509" s="45"/>
      <c r="G509" s="45"/>
      <c r="H509" s="45"/>
      <c r="I509" s="45"/>
      <c r="J509" s="2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  <c r="AL509" s="45"/>
      <c r="AM509" s="45"/>
      <c r="AN509" s="45"/>
      <c r="AO509" s="45"/>
      <c r="AP509" s="45"/>
      <c r="AQ509" s="45"/>
      <c r="AR509" s="45"/>
      <c r="AS509" s="45"/>
      <c r="AT509" s="45"/>
      <c r="AU509" s="45"/>
      <c r="AV509" s="45"/>
      <c r="AW509" s="45"/>
      <c r="AX509" s="45"/>
      <c r="AY509" s="45"/>
      <c r="AZ509" s="45"/>
      <c r="BA509" s="45"/>
      <c r="BB509" s="45"/>
      <c r="BC509" s="45"/>
      <c r="BD509" s="45"/>
      <c r="BE509" s="45"/>
      <c r="BF509" s="45"/>
      <c r="BG509" s="45"/>
      <c r="BH509" s="45"/>
      <c r="BI509" s="45"/>
      <c r="BJ509" s="45"/>
      <c r="BK509" s="45"/>
      <c r="BL509" s="45"/>
      <c r="BM509" s="45"/>
      <c r="BN509" s="45"/>
      <c r="BO509" s="45"/>
      <c r="BP509" s="45"/>
      <c r="BQ509" s="45"/>
      <c r="BR509" s="45"/>
      <c r="BS509" s="45"/>
      <c r="BT509" s="45"/>
      <c r="BU509" s="45"/>
      <c r="BV509" s="45"/>
      <c r="BW509" s="2"/>
    </row>
    <row r="510" spans="1:75" x14ac:dyDescent="0.25">
      <c r="A510" s="45"/>
      <c r="B510" s="45"/>
      <c r="C510" s="45"/>
      <c r="D510" s="45"/>
      <c r="E510" s="45"/>
      <c r="F510" s="45"/>
      <c r="G510" s="45"/>
      <c r="H510" s="45"/>
      <c r="I510" s="45"/>
      <c r="J510" s="2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  <c r="AJ510" s="45"/>
      <c r="AK510" s="45"/>
      <c r="AL510" s="45"/>
      <c r="AM510" s="45"/>
      <c r="AN510" s="45"/>
      <c r="AO510" s="45"/>
      <c r="AP510" s="45"/>
      <c r="AQ510" s="45"/>
      <c r="AR510" s="45"/>
      <c r="AS510" s="45"/>
      <c r="AT510" s="45"/>
      <c r="AU510" s="45"/>
      <c r="AV510" s="45"/>
      <c r="AW510" s="45"/>
      <c r="AX510" s="45"/>
      <c r="AY510" s="45"/>
      <c r="AZ510" s="45"/>
      <c r="BA510" s="45"/>
      <c r="BB510" s="45"/>
      <c r="BC510" s="45"/>
      <c r="BD510" s="45"/>
      <c r="BE510" s="45"/>
      <c r="BF510" s="45"/>
      <c r="BG510" s="45"/>
      <c r="BH510" s="45"/>
      <c r="BI510" s="45"/>
      <c r="BJ510" s="45"/>
      <c r="BK510" s="45"/>
      <c r="BL510" s="45"/>
      <c r="BM510" s="45"/>
      <c r="BN510" s="45"/>
      <c r="BO510" s="45"/>
      <c r="BP510" s="45"/>
      <c r="BQ510" s="45"/>
      <c r="BR510" s="45"/>
      <c r="BS510" s="45"/>
      <c r="BT510" s="45"/>
      <c r="BU510" s="45"/>
      <c r="BV510" s="45"/>
      <c r="BW510" s="2"/>
    </row>
    <row r="511" spans="1:75" x14ac:dyDescent="0.25">
      <c r="A511" s="45"/>
      <c r="B511" s="45"/>
      <c r="C511" s="45"/>
      <c r="D511" s="45"/>
      <c r="E511" s="45"/>
      <c r="F511" s="45"/>
      <c r="G511" s="45"/>
      <c r="H511" s="45"/>
      <c r="I511" s="45"/>
      <c r="J511" s="2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  <c r="AL511" s="45"/>
      <c r="AM511" s="45"/>
      <c r="AN511" s="45"/>
      <c r="AO511" s="45"/>
      <c r="AP511" s="45"/>
      <c r="AQ511" s="45"/>
      <c r="AR511" s="45"/>
      <c r="AS511" s="45"/>
      <c r="AT511" s="45"/>
      <c r="AU511" s="45"/>
      <c r="AV511" s="45"/>
      <c r="AW511" s="45"/>
      <c r="AX511" s="45"/>
      <c r="AY511" s="45"/>
      <c r="AZ511" s="45"/>
      <c r="BA511" s="45"/>
      <c r="BB511" s="45"/>
      <c r="BC511" s="45"/>
      <c r="BD511" s="45"/>
      <c r="BE511" s="45"/>
      <c r="BF511" s="45"/>
      <c r="BG511" s="45"/>
      <c r="BH511" s="45"/>
      <c r="BI511" s="45"/>
      <c r="BJ511" s="45"/>
      <c r="BK511" s="45"/>
      <c r="BL511" s="45"/>
      <c r="BM511" s="45"/>
      <c r="BN511" s="45"/>
      <c r="BO511" s="45"/>
      <c r="BP511" s="45"/>
      <c r="BQ511" s="45"/>
      <c r="BR511" s="45"/>
      <c r="BS511" s="45"/>
      <c r="BT511" s="45"/>
      <c r="BU511" s="45"/>
      <c r="BV511" s="45"/>
      <c r="BW511" s="2"/>
    </row>
    <row r="512" spans="1:75" x14ac:dyDescent="0.25">
      <c r="A512" s="45"/>
      <c r="B512" s="45"/>
      <c r="C512" s="45"/>
      <c r="D512" s="45"/>
      <c r="E512" s="45"/>
      <c r="F512" s="45"/>
      <c r="G512" s="45"/>
      <c r="H512" s="45"/>
      <c r="I512" s="45"/>
      <c r="J512" s="2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  <c r="AJ512" s="45"/>
      <c r="AK512" s="45"/>
      <c r="AL512" s="45"/>
      <c r="AM512" s="45"/>
      <c r="AN512" s="45"/>
      <c r="AO512" s="45"/>
      <c r="AP512" s="45"/>
      <c r="AQ512" s="45"/>
      <c r="AR512" s="45"/>
      <c r="AS512" s="45"/>
      <c r="AT512" s="45"/>
      <c r="AU512" s="45"/>
      <c r="AV512" s="45"/>
      <c r="AW512" s="45"/>
      <c r="AX512" s="45"/>
      <c r="AY512" s="45"/>
      <c r="AZ512" s="45"/>
      <c r="BA512" s="45"/>
      <c r="BB512" s="45"/>
      <c r="BC512" s="45"/>
      <c r="BD512" s="45"/>
      <c r="BE512" s="45"/>
      <c r="BF512" s="45"/>
      <c r="BG512" s="45"/>
      <c r="BH512" s="45"/>
      <c r="BI512" s="45"/>
      <c r="BJ512" s="45"/>
      <c r="BK512" s="45"/>
      <c r="BL512" s="45"/>
      <c r="BM512" s="45"/>
      <c r="BN512" s="45"/>
      <c r="BO512" s="45"/>
      <c r="BP512" s="45"/>
      <c r="BQ512" s="45"/>
      <c r="BR512" s="45"/>
      <c r="BS512" s="45"/>
      <c r="BT512" s="45"/>
      <c r="BU512" s="45"/>
      <c r="BV512" s="45"/>
      <c r="BW512" s="2"/>
    </row>
    <row r="513" spans="1:75" x14ac:dyDescent="0.25">
      <c r="A513" s="45"/>
      <c r="B513" s="45"/>
      <c r="C513" s="45"/>
      <c r="D513" s="45"/>
      <c r="E513" s="45"/>
      <c r="F513" s="45"/>
      <c r="G513" s="45"/>
      <c r="H513" s="45"/>
      <c r="I513" s="45"/>
      <c r="J513" s="2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  <c r="AJ513" s="45"/>
      <c r="AK513" s="45"/>
      <c r="AL513" s="45"/>
      <c r="AM513" s="45"/>
      <c r="AN513" s="45"/>
      <c r="AO513" s="45"/>
      <c r="AP513" s="45"/>
      <c r="AQ513" s="45"/>
      <c r="AR513" s="45"/>
      <c r="AS513" s="45"/>
      <c r="AT513" s="45"/>
      <c r="AU513" s="45"/>
      <c r="AV513" s="45"/>
      <c r="AW513" s="45"/>
      <c r="AX513" s="45"/>
      <c r="AY513" s="45"/>
      <c r="AZ513" s="45"/>
      <c r="BA513" s="45"/>
      <c r="BB513" s="45"/>
      <c r="BC513" s="45"/>
      <c r="BD513" s="45"/>
      <c r="BE513" s="45"/>
      <c r="BF513" s="45"/>
      <c r="BG513" s="45"/>
      <c r="BH513" s="45"/>
      <c r="BI513" s="45"/>
      <c r="BJ513" s="45"/>
      <c r="BK513" s="45"/>
      <c r="BL513" s="45"/>
      <c r="BM513" s="45"/>
      <c r="BN513" s="45"/>
      <c r="BO513" s="45"/>
      <c r="BP513" s="45"/>
      <c r="BQ513" s="45"/>
      <c r="BR513" s="45"/>
      <c r="BS513" s="45"/>
      <c r="BT513" s="45"/>
      <c r="BU513" s="45"/>
      <c r="BV513" s="45"/>
      <c r="BW513" s="2"/>
    </row>
    <row r="514" spans="1:75" x14ac:dyDescent="0.25">
      <c r="A514" s="45"/>
      <c r="B514" s="45"/>
      <c r="C514" s="45"/>
      <c r="D514" s="45"/>
      <c r="E514" s="45"/>
      <c r="F514" s="45"/>
      <c r="G514" s="45"/>
      <c r="H514" s="45"/>
      <c r="I514" s="45"/>
      <c r="J514" s="2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  <c r="AJ514" s="45"/>
      <c r="AK514" s="45"/>
      <c r="AL514" s="45"/>
      <c r="AM514" s="45"/>
      <c r="AN514" s="45"/>
      <c r="AO514" s="45"/>
      <c r="AP514" s="45"/>
      <c r="AQ514" s="45"/>
      <c r="AR514" s="45"/>
      <c r="AS514" s="45"/>
      <c r="AT514" s="45"/>
      <c r="AU514" s="45"/>
      <c r="AV514" s="45"/>
      <c r="AW514" s="45"/>
      <c r="AX514" s="45"/>
      <c r="AY514" s="45"/>
      <c r="AZ514" s="45"/>
      <c r="BA514" s="45"/>
      <c r="BB514" s="45"/>
      <c r="BC514" s="45"/>
      <c r="BD514" s="45"/>
      <c r="BE514" s="45"/>
      <c r="BF514" s="45"/>
      <c r="BG514" s="45"/>
      <c r="BH514" s="45"/>
      <c r="BI514" s="45"/>
      <c r="BJ514" s="45"/>
      <c r="BK514" s="45"/>
      <c r="BL514" s="45"/>
      <c r="BM514" s="45"/>
      <c r="BN514" s="45"/>
      <c r="BO514" s="45"/>
      <c r="BP514" s="45"/>
      <c r="BQ514" s="45"/>
      <c r="BR514" s="45"/>
      <c r="BS514" s="45"/>
      <c r="BT514" s="45"/>
      <c r="BU514" s="45"/>
      <c r="BV514" s="45"/>
      <c r="BW514" s="2"/>
    </row>
    <row r="515" spans="1:75" x14ac:dyDescent="0.25">
      <c r="A515" s="45"/>
      <c r="B515" s="45"/>
      <c r="C515" s="45"/>
      <c r="D515" s="45"/>
      <c r="E515" s="45"/>
      <c r="F515" s="45"/>
      <c r="G515" s="45"/>
      <c r="H515" s="45"/>
      <c r="I515" s="45"/>
      <c r="J515" s="2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  <c r="AJ515" s="45"/>
      <c r="AK515" s="45"/>
      <c r="AL515" s="45"/>
      <c r="AM515" s="45"/>
      <c r="AN515" s="45"/>
      <c r="AO515" s="45"/>
      <c r="AP515" s="45"/>
      <c r="AQ515" s="45"/>
      <c r="AR515" s="45"/>
      <c r="AS515" s="45"/>
      <c r="AT515" s="45"/>
      <c r="AU515" s="45"/>
      <c r="AV515" s="45"/>
      <c r="AW515" s="45"/>
      <c r="AX515" s="45"/>
      <c r="AY515" s="45"/>
      <c r="AZ515" s="45"/>
      <c r="BA515" s="45"/>
      <c r="BB515" s="45"/>
      <c r="BC515" s="45"/>
      <c r="BD515" s="45"/>
      <c r="BE515" s="45"/>
      <c r="BF515" s="45"/>
      <c r="BG515" s="45"/>
      <c r="BH515" s="45"/>
      <c r="BI515" s="45"/>
      <c r="BJ515" s="45"/>
      <c r="BK515" s="45"/>
      <c r="BL515" s="45"/>
      <c r="BM515" s="45"/>
      <c r="BN515" s="45"/>
      <c r="BO515" s="45"/>
      <c r="BP515" s="45"/>
      <c r="BQ515" s="45"/>
      <c r="BR515" s="45"/>
      <c r="BS515" s="45"/>
      <c r="BT515" s="45"/>
      <c r="BU515" s="45"/>
      <c r="BV515" s="45"/>
      <c r="BW515" s="2"/>
    </row>
    <row r="516" spans="1:75" x14ac:dyDescent="0.25">
      <c r="A516" s="45"/>
      <c r="B516" s="45"/>
      <c r="C516" s="45"/>
      <c r="D516" s="45"/>
      <c r="E516" s="45"/>
      <c r="F516" s="45"/>
      <c r="G516" s="45"/>
      <c r="H516" s="45"/>
      <c r="I516" s="45"/>
      <c r="J516" s="2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  <c r="AJ516" s="45"/>
      <c r="AK516" s="45"/>
      <c r="AL516" s="45"/>
      <c r="AM516" s="45"/>
      <c r="AN516" s="45"/>
      <c r="AO516" s="45"/>
      <c r="AP516" s="45"/>
      <c r="AQ516" s="45"/>
      <c r="AR516" s="45"/>
      <c r="AS516" s="45"/>
      <c r="AT516" s="45"/>
      <c r="AU516" s="45"/>
      <c r="AV516" s="45"/>
      <c r="AW516" s="45"/>
      <c r="AX516" s="45"/>
      <c r="AY516" s="45"/>
      <c r="AZ516" s="45"/>
      <c r="BA516" s="45"/>
      <c r="BB516" s="45"/>
      <c r="BC516" s="45"/>
      <c r="BD516" s="45"/>
      <c r="BE516" s="45"/>
      <c r="BF516" s="45"/>
      <c r="BG516" s="45"/>
      <c r="BH516" s="45"/>
      <c r="BI516" s="45"/>
      <c r="BJ516" s="45"/>
      <c r="BK516" s="45"/>
      <c r="BL516" s="45"/>
      <c r="BM516" s="45"/>
      <c r="BN516" s="45"/>
      <c r="BO516" s="45"/>
      <c r="BP516" s="45"/>
      <c r="BQ516" s="45"/>
      <c r="BR516" s="45"/>
      <c r="BS516" s="45"/>
      <c r="BT516" s="45"/>
      <c r="BU516" s="45"/>
      <c r="BV516" s="45"/>
      <c r="BW516" s="2"/>
    </row>
    <row r="517" spans="1:75" x14ac:dyDescent="0.25">
      <c r="A517" s="45"/>
      <c r="B517" s="45"/>
      <c r="C517" s="45"/>
      <c r="D517" s="45"/>
      <c r="E517" s="45"/>
      <c r="F517" s="45"/>
      <c r="G517" s="45"/>
      <c r="H517" s="45"/>
      <c r="I517" s="45"/>
      <c r="J517" s="2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  <c r="AM517" s="45"/>
      <c r="AN517" s="45"/>
      <c r="AO517" s="45"/>
      <c r="AP517" s="45"/>
      <c r="AQ517" s="45"/>
      <c r="AR517" s="45"/>
      <c r="AS517" s="45"/>
      <c r="AT517" s="45"/>
      <c r="AU517" s="45"/>
      <c r="AV517" s="45"/>
      <c r="AW517" s="45"/>
      <c r="AX517" s="45"/>
      <c r="AY517" s="45"/>
      <c r="AZ517" s="45"/>
      <c r="BA517" s="45"/>
      <c r="BB517" s="45"/>
      <c r="BC517" s="45"/>
      <c r="BD517" s="45"/>
      <c r="BE517" s="45"/>
      <c r="BF517" s="45"/>
      <c r="BG517" s="45"/>
      <c r="BH517" s="45"/>
      <c r="BI517" s="45"/>
      <c r="BJ517" s="45"/>
      <c r="BK517" s="45"/>
      <c r="BL517" s="45"/>
      <c r="BM517" s="45"/>
      <c r="BN517" s="45"/>
      <c r="BO517" s="45"/>
      <c r="BP517" s="45"/>
      <c r="BQ517" s="45"/>
      <c r="BR517" s="45"/>
      <c r="BS517" s="45"/>
      <c r="BT517" s="45"/>
      <c r="BU517" s="45"/>
      <c r="BV517" s="45"/>
      <c r="BW517" s="2"/>
    </row>
    <row r="518" spans="1:75" x14ac:dyDescent="0.25">
      <c r="A518" s="45"/>
      <c r="B518" s="45"/>
      <c r="C518" s="45"/>
      <c r="D518" s="45"/>
      <c r="E518" s="45"/>
      <c r="F518" s="45"/>
      <c r="G518" s="45"/>
      <c r="H518" s="45"/>
      <c r="I518" s="45"/>
      <c r="J518" s="2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  <c r="AJ518" s="45"/>
      <c r="AK518" s="45"/>
      <c r="AL518" s="45"/>
      <c r="AM518" s="45"/>
      <c r="AN518" s="45"/>
      <c r="AO518" s="45"/>
      <c r="AP518" s="45"/>
      <c r="AQ518" s="45"/>
      <c r="AR518" s="45"/>
      <c r="AS518" s="45"/>
      <c r="AT518" s="45"/>
      <c r="AU518" s="45"/>
      <c r="AV518" s="45"/>
      <c r="AW518" s="45"/>
      <c r="AX518" s="45"/>
      <c r="AY518" s="45"/>
      <c r="AZ518" s="45"/>
      <c r="BA518" s="45"/>
      <c r="BB518" s="45"/>
      <c r="BC518" s="45"/>
      <c r="BD518" s="45"/>
      <c r="BE518" s="45"/>
      <c r="BF518" s="45"/>
      <c r="BG518" s="45"/>
      <c r="BH518" s="45"/>
      <c r="BI518" s="45"/>
      <c r="BJ518" s="45"/>
      <c r="BK518" s="45"/>
      <c r="BL518" s="45"/>
      <c r="BM518" s="45"/>
      <c r="BN518" s="45"/>
      <c r="BO518" s="45"/>
      <c r="BP518" s="45"/>
      <c r="BQ518" s="45"/>
      <c r="BR518" s="45"/>
      <c r="BS518" s="45"/>
      <c r="BT518" s="45"/>
      <c r="BU518" s="45"/>
      <c r="BV518" s="45"/>
      <c r="BW518" s="2"/>
    </row>
    <row r="519" spans="1:75" x14ac:dyDescent="0.25">
      <c r="A519" s="45"/>
      <c r="B519" s="45"/>
      <c r="C519" s="45"/>
      <c r="D519" s="45"/>
      <c r="E519" s="45"/>
      <c r="F519" s="45"/>
      <c r="G519" s="45"/>
      <c r="H519" s="45"/>
      <c r="I519" s="45"/>
      <c r="J519" s="2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  <c r="AJ519" s="45"/>
      <c r="AK519" s="45"/>
      <c r="AL519" s="45"/>
      <c r="AM519" s="45"/>
      <c r="AN519" s="45"/>
      <c r="AO519" s="45"/>
      <c r="AP519" s="45"/>
      <c r="AQ519" s="45"/>
      <c r="AR519" s="45"/>
      <c r="AS519" s="45"/>
      <c r="AT519" s="45"/>
      <c r="AU519" s="45"/>
      <c r="AV519" s="45"/>
      <c r="AW519" s="45"/>
      <c r="AX519" s="45"/>
      <c r="AY519" s="45"/>
      <c r="AZ519" s="45"/>
      <c r="BA519" s="45"/>
      <c r="BB519" s="45"/>
      <c r="BC519" s="45"/>
      <c r="BD519" s="45"/>
      <c r="BE519" s="45"/>
      <c r="BF519" s="45"/>
      <c r="BG519" s="45"/>
      <c r="BH519" s="45"/>
      <c r="BI519" s="45"/>
      <c r="BJ519" s="45"/>
      <c r="BK519" s="45"/>
      <c r="BL519" s="45"/>
      <c r="BM519" s="45"/>
      <c r="BN519" s="45"/>
      <c r="BO519" s="45"/>
      <c r="BP519" s="45"/>
      <c r="BQ519" s="45"/>
      <c r="BR519" s="45"/>
      <c r="BS519" s="45"/>
      <c r="BT519" s="45"/>
      <c r="BU519" s="45"/>
      <c r="BV519" s="45"/>
      <c r="BW519" s="2"/>
    </row>
    <row r="520" spans="1:75" x14ac:dyDescent="0.25">
      <c r="A520" s="45"/>
      <c r="B520" s="45"/>
      <c r="C520" s="45"/>
      <c r="D520" s="45"/>
      <c r="E520" s="45"/>
      <c r="F520" s="45"/>
      <c r="G520" s="45"/>
      <c r="H520" s="45"/>
      <c r="I520" s="45"/>
      <c r="J520" s="2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  <c r="AJ520" s="45"/>
      <c r="AK520" s="45"/>
      <c r="AL520" s="45"/>
      <c r="AM520" s="45"/>
      <c r="AN520" s="45"/>
      <c r="AO520" s="45"/>
      <c r="AP520" s="45"/>
      <c r="AQ520" s="45"/>
      <c r="AR520" s="45"/>
      <c r="AS520" s="45"/>
      <c r="AT520" s="45"/>
      <c r="AU520" s="45"/>
      <c r="AV520" s="45"/>
      <c r="AW520" s="45"/>
      <c r="AX520" s="45"/>
      <c r="AY520" s="45"/>
      <c r="AZ520" s="45"/>
      <c r="BA520" s="45"/>
      <c r="BB520" s="45"/>
      <c r="BC520" s="45"/>
      <c r="BD520" s="45"/>
      <c r="BE520" s="45"/>
      <c r="BF520" s="45"/>
      <c r="BG520" s="45"/>
      <c r="BH520" s="45"/>
      <c r="BI520" s="45"/>
      <c r="BJ520" s="45"/>
      <c r="BK520" s="45"/>
      <c r="BL520" s="45"/>
      <c r="BM520" s="45"/>
      <c r="BN520" s="45"/>
      <c r="BO520" s="45"/>
      <c r="BP520" s="45"/>
      <c r="BQ520" s="45"/>
      <c r="BR520" s="45"/>
      <c r="BS520" s="45"/>
      <c r="BT520" s="45"/>
      <c r="BU520" s="45"/>
      <c r="BV520" s="45"/>
      <c r="BW520" s="2"/>
    </row>
    <row r="521" spans="1:75" x14ac:dyDescent="0.25">
      <c r="A521" s="45"/>
      <c r="B521" s="45"/>
      <c r="C521" s="45"/>
      <c r="D521" s="45"/>
      <c r="E521" s="45"/>
      <c r="F521" s="45"/>
      <c r="G521" s="45"/>
      <c r="H521" s="45"/>
      <c r="I521" s="45"/>
      <c r="J521" s="2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  <c r="AJ521" s="45"/>
      <c r="AK521" s="45"/>
      <c r="AL521" s="45"/>
      <c r="AM521" s="45"/>
      <c r="AN521" s="45"/>
      <c r="AO521" s="45"/>
      <c r="AP521" s="45"/>
      <c r="AQ521" s="45"/>
      <c r="AR521" s="45"/>
      <c r="AS521" s="45"/>
      <c r="AT521" s="45"/>
      <c r="AU521" s="45"/>
      <c r="AV521" s="45"/>
      <c r="AW521" s="45"/>
      <c r="AX521" s="45"/>
      <c r="AY521" s="45"/>
      <c r="AZ521" s="45"/>
      <c r="BA521" s="45"/>
      <c r="BB521" s="45"/>
      <c r="BC521" s="45"/>
      <c r="BD521" s="45"/>
      <c r="BE521" s="45"/>
      <c r="BF521" s="45"/>
      <c r="BG521" s="45"/>
      <c r="BH521" s="45"/>
      <c r="BI521" s="45"/>
      <c r="BJ521" s="45"/>
      <c r="BK521" s="45"/>
      <c r="BL521" s="45"/>
      <c r="BM521" s="45"/>
      <c r="BN521" s="45"/>
      <c r="BO521" s="45"/>
      <c r="BP521" s="45"/>
      <c r="BQ521" s="45"/>
      <c r="BR521" s="45"/>
      <c r="BS521" s="45"/>
      <c r="BT521" s="45"/>
      <c r="BU521" s="45"/>
      <c r="BV521" s="45"/>
      <c r="BW521" s="2"/>
    </row>
    <row r="522" spans="1:75" x14ac:dyDescent="0.25">
      <c r="A522" s="45"/>
      <c r="B522" s="45"/>
      <c r="C522" s="45"/>
      <c r="D522" s="45"/>
      <c r="E522" s="45"/>
      <c r="F522" s="45"/>
      <c r="G522" s="45"/>
      <c r="H522" s="45"/>
      <c r="I522" s="45"/>
      <c r="J522" s="2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  <c r="AJ522" s="45"/>
      <c r="AK522" s="45"/>
      <c r="AL522" s="45"/>
      <c r="AM522" s="45"/>
      <c r="AN522" s="45"/>
      <c r="AO522" s="45"/>
      <c r="AP522" s="45"/>
      <c r="AQ522" s="45"/>
      <c r="AR522" s="45"/>
      <c r="AS522" s="45"/>
      <c r="AT522" s="45"/>
      <c r="AU522" s="45"/>
      <c r="AV522" s="45"/>
      <c r="AW522" s="45"/>
      <c r="AX522" s="45"/>
      <c r="AY522" s="45"/>
      <c r="AZ522" s="45"/>
      <c r="BA522" s="45"/>
      <c r="BB522" s="45"/>
      <c r="BC522" s="45"/>
      <c r="BD522" s="45"/>
      <c r="BE522" s="45"/>
      <c r="BF522" s="45"/>
      <c r="BG522" s="45"/>
      <c r="BH522" s="45"/>
      <c r="BI522" s="45"/>
      <c r="BJ522" s="45"/>
      <c r="BK522" s="45"/>
      <c r="BL522" s="45"/>
      <c r="BM522" s="45"/>
      <c r="BN522" s="45"/>
      <c r="BO522" s="45"/>
      <c r="BP522" s="45"/>
      <c r="BQ522" s="45"/>
      <c r="BR522" s="45"/>
      <c r="BS522" s="45"/>
      <c r="BT522" s="45"/>
      <c r="BU522" s="45"/>
      <c r="BV522" s="45"/>
      <c r="BW522" s="2"/>
    </row>
    <row r="523" spans="1:75" x14ac:dyDescent="0.25">
      <c r="A523" s="45"/>
      <c r="B523" s="45"/>
      <c r="C523" s="45"/>
      <c r="D523" s="45"/>
      <c r="E523" s="45"/>
      <c r="F523" s="45"/>
      <c r="G523" s="45"/>
      <c r="H523" s="45"/>
      <c r="I523" s="45"/>
      <c r="J523" s="2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  <c r="AJ523" s="45"/>
      <c r="AK523" s="45"/>
      <c r="AL523" s="45"/>
      <c r="AM523" s="45"/>
      <c r="AN523" s="45"/>
      <c r="AO523" s="45"/>
      <c r="AP523" s="45"/>
      <c r="AQ523" s="45"/>
      <c r="AR523" s="45"/>
      <c r="AS523" s="45"/>
      <c r="AT523" s="45"/>
      <c r="AU523" s="45"/>
      <c r="AV523" s="45"/>
      <c r="AW523" s="45"/>
      <c r="AX523" s="45"/>
      <c r="AY523" s="45"/>
      <c r="AZ523" s="45"/>
      <c r="BA523" s="45"/>
      <c r="BB523" s="45"/>
      <c r="BC523" s="45"/>
      <c r="BD523" s="45"/>
      <c r="BE523" s="45"/>
      <c r="BF523" s="45"/>
      <c r="BG523" s="45"/>
      <c r="BH523" s="45"/>
      <c r="BI523" s="45"/>
      <c r="BJ523" s="45"/>
      <c r="BK523" s="45"/>
      <c r="BL523" s="45"/>
      <c r="BM523" s="45"/>
      <c r="BN523" s="45"/>
      <c r="BO523" s="45"/>
      <c r="BP523" s="45"/>
      <c r="BQ523" s="45"/>
      <c r="BR523" s="45"/>
      <c r="BS523" s="45"/>
      <c r="BT523" s="45"/>
      <c r="BU523" s="45"/>
      <c r="BV523" s="45"/>
      <c r="BW523" s="2"/>
    </row>
    <row r="524" spans="1:75" x14ac:dyDescent="0.25">
      <c r="A524" s="45"/>
      <c r="B524" s="45"/>
      <c r="C524" s="45"/>
      <c r="D524" s="45"/>
      <c r="E524" s="45"/>
      <c r="F524" s="45"/>
      <c r="G524" s="45"/>
      <c r="H524" s="45"/>
      <c r="I524" s="45"/>
      <c r="J524" s="2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  <c r="AJ524" s="45"/>
      <c r="AK524" s="45"/>
      <c r="AL524" s="45"/>
      <c r="AM524" s="45"/>
      <c r="AN524" s="45"/>
      <c r="AO524" s="45"/>
      <c r="AP524" s="45"/>
      <c r="AQ524" s="45"/>
      <c r="AR524" s="45"/>
      <c r="AS524" s="45"/>
      <c r="AT524" s="45"/>
      <c r="AU524" s="45"/>
      <c r="AV524" s="45"/>
      <c r="AW524" s="45"/>
      <c r="AX524" s="45"/>
      <c r="AY524" s="45"/>
      <c r="AZ524" s="45"/>
      <c r="BA524" s="45"/>
      <c r="BB524" s="45"/>
      <c r="BC524" s="45"/>
      <c r="BD524" s="45"/>
      <c r="BE524" s="45"/>
      <c r="BF524" s="45"/>
      <c r="BG524" s="45"/>
      <c r="BH524" s="45"/>
      <c r="BI524" s="45"/>
      <c r="BJ524" s="45"/>
      <c r="BK524" s="45"/>
      <c r="BL524" s="45"/>
      <c r="BM524" s="45"/>
      <c r="BN524" s="45"/>
      <c r="BO524" s="45"/>
      <c r="BP524" s="45"/>
      <c r="BQ524" s="45"/>
      <c r="BR524" s="45"/>
      <c r="BS524" s="45"/>
      <c r="BT524" s="45"/>
      <c r="BU524" s="45"/>
      <c r="BV524" s="45"/>
      <c r="BW524" s="2"/>
    </row>
    <row r="525" spans="1:75" x14ac:dyDescent="0.25">
      <c r="A525" s="45"/>
      <c r="B525" s="45"/>
      <c r="C525" s="45"/>
      <c r="D525" s="45"/>
      <c r="E525" s="45"/>
      <c r="F525" s="45"/>
      <c r="G525" s="45"/>
      <c r="H525" s="45"/>
      <c r="I525" s="45"/>
      <c r="J525" s="2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  <c r="AJ525" s="45"/>
      <c r="AK525" s="45"/>
      <c r="AL525" s="45"/>
      <c r="AM525" s="45"/>
      <c r="AN525" s="45"/>
      <c r="AO525" s="45"/>
      <c r="AP525" s="45"/>
      <c r="AQ525" s="45"/>
      <c r="AR525" s="45"/>
      <c r="AS525" s="45"/>
      <c r="AT525" s="45"/>
      <c r="AU525" s="45"/>
      <c r="AV525" s="45"/>
      <c r="AW525" s="45"/>
      <c r="AX525" s="45"/>
      <c r="AY525" s="45"/>
      <c r="AZ525" s="45"/>
      <c r="BA525" s="45"/>
      <c r="BB525" s="45"/>
      <c r="BC525" s="45"/>
      <c r="BD525" s="45"/>
      <c r="BE525" s="45"/>
      <c r="BF525" s="45"/>
      <c r="BG525" s="45"/>
      <c r="BH525" s="45"/>
      <c r="BI525" s="45"/>
      <c r="BJ525" s="45"/>
      <c r="BK525" s="45"/>
      <c r="BL525" s="45"/>
      <c r="BM525" s="45"/>
      <c r="BN525" s="45"/>
      <c r="BO525" s="45"/>
      <c r="BP525" s="45"/>
      <c r="BQ525" s="45"/>
      <c r="BR525" s="45"/>
      <c r="BS525" s="45"/>
      <c r="BT525" s="45"/>
      <c r="BU525" s="45"/>
      <c r="BV525" s="45"/>
      <c r="BW525" s="2"/>
    </row>
    <row r="526" spans="1:75" x14ac:dyDescent="0.25">
      <c r="A526" s="45"/>
      <c r="B526" s="45"/>
      <c r="C526" s="45"/>
      <c r="D526" s="45"/>
      <c r="E526" s="45"/>
      <c r="F526" s="45"/>
      <c r="G526" s="45"/>
      <c r="H526" s="45"/>
      <c r="I526" s="45"/>
      <c r="J526" s="2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  <c r="AJ526" s="45"/>
      <c r="AK526" s="45"/>
      <c r="AL526" s="45"/>
      <c r="AM526" s="45"/>
      <c r="AN526" s="45"/>
      <c r="AO526" s="45"/>
      <c r="AP526" s="45"/>
      <c r="AQ526" s="45"/>
      <c r="AR526" s="45"/>
      <c r="AS526" s="45"/>
      <c r="AT526" s="45"/>
      <c r="AU526" s="45"/>
      <c r="AV526" s="45"/>
      <c r="AW526" s="45"/>
      <c r="AX526" s="45"/>
      <c r="AY526" s="45"/>
      <c r="AZ526" s="45"/>
      <c r="BA526" s="45"/>
      <c r="BB526" s="45"/>
      <c r="BC526" s="45"/>
      <c r="BD526" s="45"/>
      <c r="BE526" s="45"/>
      <c r="BF526" s="45"/>
      <c r="BG526" s="45"/>
      <c r="BH526" s="45"/>
      <c r="BI526" s="45"/>
      <c r="BJ526" s="45"/>
      <c r="BK526" s="45"/>
      <c r="BL526" s="45"/>
      <c r="BM526" s="45"/>
      <c r="BN526" s="45"/>
      <c r="BO526" s="45"/>
      <c r="BP526" s="45"/>
      <c r="BQ526" s="45"/>
      <c r="BR526" s="45"/>
      <c r="BS526" s="45"/>
      <c r="BT526" s="45"/>
      <c r="BU526" s="45"/>
      <c r="BV526" s="45"/>
      <c r="BW526" s="2"/>
    </row>
    <row r="527" spans="1:75" x14ac:dyDescent="0.25">
      <c r="A527" s="45"/>
      <c r="B527" s="45"/>
      <c r="C527" s="45"/>
      <c r="D527" s="45"/>
      <c r="E527" s="45"/>
      <c r="F527" s="45"/>
      <c r="G527" s="45"/>
      <c r="H527" s="45"/>
      <c r="I527" s="45"/>
      <c r="J527" s="2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  <c r="AJ527" s="45"/>
      <c r="AK527" s="45"/>
      <c r="AL527" s="45"/>
      <c r="AM527" s="45"/>
      <c r="AN527" s="45"/>
      <c r="AO527" s="45"/>
      <c r="AP527" s="45"/>
      <c r="AQ527" s="45"/>
      <c r="AR527" s="45"/>
      <c r="AS527" s="45"/>
      <c r="AT527" s="45"/>
      <c r="AU527" s="45"/>
      <c r="AV527" s="45"/>
      <c r="AW527" s="45"/>
      <c r="AX527" s="45"/>
      <c r="AY527" s="45"/>
      <c r="AZ527" s="45"/>
      <c r="BA527" s="45"/>
      <c r="BB527" s="45"/>
      <c r="BC527" s="45"/>
      <c r="BD527" s="45"/>
      <c r="BE527" s="45"/>
      <c r="BF527" s="45"/>
      <c r="BG527" s="45"/>
      <c r="BH527" s="45"/>
      <c r="BI527" s="45"/>
      <c r="BJ527" s="45"/>
      <c r="BK527" s="45"/>
      <c r="BL527" s="45"/>
      <c r="BM527" s="45"/>
      <c r="BN527" s="45"/>
      <c r="BO527" s="45"/>
      <c r="BP527" s="45"/>
      <c r="BQ527" s="45"/>
      <c r="BR527" s="45"/>
      <c r="BS527" s="45"/>
      <c r="BT527" s="45"/>
      <c r="BU527" s="45"/>
      <c r="BV527" s="45"/>
      <c r="BW527" s="2"/>
    </row>
    <row r="528" spans="1:75" x14ac:dyDescent="0.25">
      <c r="A528" s="45"/>
      <c r="B528" s="45"/>
      <c r="C528" s="45"/>
      <c r="D528" s="45"/>
      <c r="E528" s="45"/>
      <c r="F528" s="45"/>
      <c r="G528" s="45"/>
      <c r="H528" s="45"/>
      <c r="I528" s="45"/>
      <c r="J528" s="2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  <c r="AM528" s="45"/>
      <c r="AN528" s="45"/>
      <c r="AO528" s="45"/>
      <c r="AP528" s="45"/>
      <c r="AQ528" s="45"/>
      <c r="AR528" s="45"/>
      <c r="AS528" s="45"/>
      <c r="AT528" s="45"/>
      <c r="AU528" s="45"/>
      <c r="AV528" s="45"/>
      <c r="AW528" s="45"/>
      <c r="AX528" s="45"/>
      <c r="AY528" s="45"/>
      <c r="AZ528" s="45"/>
      <c r="BA528" s="45"/>
      <c r="BB528" s="45"/>
      <c r="BC528" s="45"/>
      <c r="BD528" s="45"/>
      <c r="BE528" s="45"/>
      <c r="BF528" s="45"/>
      <c r="BG528" s="45"/>
      <c r="BH528" s="45"/>
      <c r="BI528" s="45"/>
      <c r="BJ528" s="45"/>
      <c r="BK528" s="45"/>
      <c r="BL528" s="45"/>
      <c r="BM528" s="45"/>
      <c r="BN528" s="45"/>
      <c r="BO528" s="45"/>
      <c r="BP528" s="45"/>
      <c r="BQ528" s="45"/>
      <c r="BR528" s="45"/>
      <c r="BS528" s="45"/>
      <c r="BT528" s="45"/>
      <c r="BU528" s="45"/>
      <c r="BV528" s="45"/>
      <c r="BW528" s="2"/>
    </row>
    <row r="529" spans="1:75" x14ac:dyDescent="0.25">
      <c r="A529" s="45"/>
      <c r="B529" s="45"/>
      <c r="C529" s="45"/>
      <c r="D529" s="45"/>
      <c r="E529" s="45"/>
      <c r="F529" s="45"/>
      <c r="G529" s="45"/>
      <c r="H529" s="45"/>
      <c r="I529" s="45"/>
      <c r="J529" s="2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  <c r="AM529" s="45"/>
      <c r="AN529" s="45"/>
      <c r="AO529" s="45"/>
      <c r="AP529" s="45"/>
      <c r="AQ529" s="45"/>
      <c r="AR529" s="45"/>
      <c r="AS529" s="45"/>
      <c r="AT529" s="45"/>
      <c r="AU529" s="45"/>
      <c r="AV529" s="45"/>
      <c r="AW529" s="45"/>
      <c r="AX529" s="45"/>
      <c r="AY529" s="45"/>
      <c r="AZ529" s="45"/>
      <c r="BA529" s="45"/>
      <c r="BB529" s="45"/>
      <c r="BC529" s="45"/>
      <c r="BD529" s="45"/>
      <c r="BE529" s="45"/>
      <c r="BF529" s="45"/>
      <c r="BG529" s="45"/>
      <c r="BH529" s="45"/>
      <c r="BI529" s="45"/>
      <c r="BJ529" s="45"/>
      <c r="BK529" s="45"/>
      <c r="BL529" s="45"/>
      <c r="BM529" s="45"/>
      <c r="BN529" s="45"/>
      <c r="BO529" s="45"/>
      <c r="BP529" s="45"/>
      <c r="BQ529" s="45"/>
      <c r="BR529" s="45"/>
      <c r="BS529" s="45"/>
      <c r="BT529" s="45"/>
      <c r="BU529" s="45"/>
      <c r="BV529" s="45"/>
      <c r="BW529" s="2"/>
    </row>
    <row r="530" spans="1:75" x14ac:dyDescent="0.25">
      <c r="A530" s="45"/>
      <c r="B530" s="45"/>
      <c r="C530" s="45"/>
      <c r="D530" s="45"/>
      <c r="E530" s="45"/>
      <c r="F530" s="45"/>
      <c r="G530" s="45"/>
      <c r="H530" s="45"/>
      <c r="I530" s="45"/>
      <c r="J530" s="2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  <c r="AM530" s="45"/>
      <c r="AN530" s="45"/>
      <c r="AO530" s="45"/>
      <c r="AP530" s="45"/>
      <c r="AQ530" s="45"/>
      <c r="AR530" s="45"/>
      <c r="AS530" s="45"/>
      <c r="AT530" s="45"/>
      <c r="AU530" s="45"/>
      <c r="AV530" s="45"/>
      <c r="AW530" s="45"/>
      <c r="AX530" s="45"/>
      <c r="AY530" s="45"/>
      <c r="AZ530" s="45"/>
      <c r="BA530" s="45"/>
      <c r="BB530" s="45"/>
      <c r="BC530" s="45"/>
      <c r="BD530" s="45"/>
      <c r="BE530" s="45"/>
      <c r="BF530" s="45"/>
      <c r="BG530" s="45"/>
      <c r="BH530" s="45"/>
      <c r="BI530" s="45"/>
      <c r="BJ530" s="45"/>
      <c r="BK530" s="45"/>
      <c r="BL530" s="45"/>
      <c r="BM530" s="45"/>
      <c r="BN530" s="45"/>
      <c r="BO530" s="45"/>
      <c r="BP530" s="45"/>
      <c r="BQ530" s="45"/>
      <c r="BR530" s="45"/>
      <c r="BS530" s="45"/>
      <c r="BT530" s="45"/>
      <c r="BU530" s="45"/>
      <c r="BV530" s="45"/>
      <c r="BW530" s="2"/>
    </row>
    <row r="531" spans="1:75" x14ac:dyDescent="0.25">
      <c r="A531" s="45"/>
      <c r="B531" s="45"/>
      <c r="C531" s="45"/>
      <c r="D531" s="45"/>
      <c r="E531" s="45"/>
      <c r="F531" s="45"/>
      <c r="G531" s="45"/>
      <c r="H531" s="45"/>
      <c r="I531" s="45"/>
      <c r="J531" s="2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  <c r="AL531" s="45"/>
      <c r="AM531" s="45"/>
      <c r="AN531" s="45"/>
      <c r="AO531" s="45"/>
      <c r="AP531" s="45"/>
      <c r="AQ531" s="45"/>
      <c r="AR531" s="45"/>
      <c r="AS531" s="45"/>
      <c r="AT531" s="45"/>
      <c r="AU531" s="45"/>
      <c r="AV531" s="45"/>
      <c r="AW531" s="45"/>
      <c r="AX531" s="45"/>
      <c r="AY531" s="45"/>
      <c r="AZ531" s="45"/>
      <c r="BA531" s="45"/>
      <c r="BB531" s="45"/>
      <c r="BC531" s="45"/>
      <c r="BD531" s="45"/>
      <c r="BE531" s="45"/>
      <c r="BF531" s="45"/>
      <c r="BG531" s="45"/>
      <c r="BH531" s="45"/>
      <c r="BI531" s="45"/>
      <c r="BJ531" s="45"/>
      <c r="BK531" s="45"/>
      <c r="BL531" s="45"/>
      <c r="BM531" s="45"/>
      <c r="BN531" s="45"/>
      <c r="BO531" s="45"/>
      <c r="BP531" s="45"/>
      <c r="BQ531" s="45"/>
      <c r="BR531" s="45"/>
      <c r="BS531" s="45"/>
      <c r="BT531" s="45"/>
      <c r="BU531" s="45"/>
      <c r="BV531" s="45"/>
      <c r="BW531" s="2"/>
    </row>
    <row r="532" spans="1:75" x14ac:dyDescent="0.25">
      <c r="A532" s="45"/>
      <c r="B532" s="45"/>
      <c r="C532" s="45"/>
      <c r="D532" s="45"/>
      <c r="E532" s="45"/>
      <c r="F532" s="45"/>
      <c r="G532" s="45"/>
      <c r="H532" s="45"/>
      <c r="I532" s="45"/>
      <c r="J532" s="2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  <c r="AJ532" s="45"/>
      <c r="AK532" s="45"/>
      <c r="AL532" s="45"/>
      <c r="AM532" s="45"/>
      <c r="AN532" s="45"/>
      <c r="AO532" s="45"/>
      <c r="AP532" s="45"/>
      <c r="AQ532" s="45"/>
      <c r="AR532" s="45"/>
      <c r="AS532" s="45"/>
      <c r="AT532" s="45"/>
      <c r="AU532" s="45"/>
      <c r="AV532" s="45"/>
      <c r="AW532" s="45"/>
      <c r="AX532" s="45"/>
      <c r="AY532" s="45"/>
      <c r="AZ532" s="45"/>
      <c r="BA532" s="45"/>
      <c r="BB532" s="45"/>
      <c r="BC532" s="45"/>
      <c r="BD532" s="45"/>
      <c r="BE532" s="45"/>
      <c r="BF532" s="45"/>
      <c r="BG532" s="45"/>
      <c r="BH532" s="45"/>
      <c r="BI532" s="45"/>
      <c r="BJ532" s="45"/>
      <c r="BK532" s="45"/>
      <c r="BL532" s="45"/>
      <c r="BM532" s="45"/>
      <c r="BN532" s="45"/>
      <c r="BO532" s="45"/>
      <c r="BP532" s="45"/>
      <c r="BQ532" s="45"/>
      <c r="BR532" s="45"/>
      <c r="BS532" s="45"/>
      <c r="BT532" s="45"/>
      <c r="BU532" s="45"/>
      <c r="BV532" s="45"/>
      <c r="BW532" s="2"/>
    </row>
    <row r="533" spans="1:75" x14ac:dyDescent="0.25">
      <c r="A533" s="45"/>
      <c r="B533" s="45"/>
      <c r="C533" s="45"/>
      <c r="D533" s="45"/>
      <c r="E533" s="45"/>
      <c r="F533" s="45"/>
      <c r="G533" s="45"/>
      <c r="H533" s="45"/>
      <c r="I533" s="45"/>
      <c r="J533" s="2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  <c r="AJ533" s="45"/>
      <c r="AK533" s="45"/>
      <c r="AL533" s="45"/>
      <c r="AM533" s="45"/>
      <c r="AN533" s="45"/>
      <c r="AO533" s="45"/>
      <c r="AP533" s="45"/>
      <c r="AQ533" s="45"/>
      <c r="AR533" s="45"/>
      <c r="AS533" s="45"/>
      <c r="AT533" s="45"/>
      <c r="AU533" s="45"/>
      <c r="AV533" s="45"/>
      <c r="AW533" s="45"/>
      <c r="AX533" s="45"/>
      <c r="AY533" s="45"/>
      <c r="AZ533" s="45"/>
      <c r="BA533" s="45"/>
      <c r="BB533" s="45"/>
      <c r="BC533" s="45"/>
      <c r="BD533" s="45"/>
      <c r="BE533" s="45"/>
      <c r="BF533" s="45"/>
      <c r="BG533" s="45"/>
      <c r="BH533" s="45"/>
      <c r="BI533" s="45"/>
      <c r="BJ533" s="45"/>
      <c r="BK533" s="45"/>
      <c r="BL533" s="45"/>
      <c r="BM533" s="45"/>
      <c r="BN533" s="45"/>
      <c r="BO533" s="45"/>
      <c r="BP533" s="45"/>
      <c r="BQ533" s="45"/>
      <c r="BR533" s="45"/>
      <c r="BS533" s="45"/>
      <c r="BT533" s="45"/>
      <c r="BU533" s="45"/>
      <c r="BV533" s="45"/>
      <c r="BW533" s="2"/>
    </row>
    <row r="534" spans="1:75" x14ac:dyDescent="0.25">
      <c r="A534" s="45"/>
      <c r="B534" s="45"/>
      <c r="C534" s="45"/>
      <c r="D534" s="45"/>
      <c r="E534" s="45"/>
      <c r="F534" s="45"/>
      <c r="G534" s="45"/>
      <c r="H534" s="45"/>
      <c r="I534" s="45"/>
      <c r="J534" s="2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  <c r="AM534" s="45"/>
      <c r="AN534" s="45"/>
      <c r="AO534" s="45"/>
      <c r="AP534" s="45"/>
      <c r="AQ534" s="45"/>
      <c r="AR534" s="45"/>
      <c r="AS534" s="45"/>
      <c r="AT534" s="45"/>
      <c r="AU534" s="45"/>
      <c r="AV534" s="45"/>
      <c r="AW534" s="45"/>
      <c r="AX534" s="45"/>
      <c r="AY534" s="45"/>
      <c r="AZ534" s="45"/>
      <c r="BA534" s="45"/>
      <c r="BB534" s="45"/>
      <c r="BC534" s="45"/>
      <c r="BD534" s="45"/>
      <c r="BE534" s="45"/>
      <c r="BF534" s="45"/>
      <c r="BG534" s="45"/>
      <c r="BH534" s="45"/>
      <c r="BI534" s="45"/>
      <c r="BJ534" s="45"/>
      <c r="BK534" s="45"/>
      <c r="BL534" s="45"/>
      <c r="BM534" s="45"/>
      <c r="BN534" s="45"/>
      <c r="BO534" s="45"/>
      <c r="BP534" s="45"/>
      <c r="BQ534" s="45"/>
      <c r="BR534" s="45"/>
      <c r="BS534" s="45"/>
      <c r="BT534" s="45"/>
      <c r="BU534" s="45"/>
      <c r="BV534" s="45"/>
      <c r="BW534" s="2"/>
    </row>
    <row r="535" spans="1:75" x14ac:dyDescent="0.25">
      <c r="A535" s="45"/>
      <c r="B535" s="45"/>
      <c r="C535" s="45"/>
      <c r="D535" s="45"/>
      <c r="E535" s="45"/>
      <c r="F535" s="45"/>
      <c r="G535" s="45"/>
      <c r="H535" s="45"/>
      <c r="I535" s="45"/>
      <c r="J535" s="2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  <c r="AJ535" s="45"/>
      <c r="AK535" s="45"/>
      <c r="AL535" s="45"/>
      <c r="AM535" s="45"/>
      <c r="AN535" s="45"/>
      <c r="AO535" s="45"/>
      <c r="AP535" s="45"/>
      <c r="AQ535" s="45"/>
      <c r="AR535" s="45"/>
      <c r="AS535" s="45"/>
      <c r="AT535" s="45"/>
      <c r="AU535" s="45"/>
      <c r="AV535" s="45"/>
      <c r="AW535" s="45"/>
      <c r="AX535" s="45"/>
      <c r="AY535" s="45"/>
      <c r="AZ535" s="45"/>
      <c r="BA535" s="45"/>
      <c r="BB535" s="45"/>
      <c r="BC535" s="45"/>
      <c r="BD535" s="45"/>
      <c r="BE535" s="45"/>
      <c r="BF535" s="45"/>
      <c r="BG535" s="45"/>
      <c r="BH535" s="45"/>
      <c r="BI535" s="45"/>
      <c r="BJ535" s="45"/>
      <c r="BK535" s="45"/>
      <c r="BL535" s="45"/>
      <c r="BM535" s="45"/>
      <c r="BN535" s="45"/>
      <c r="BO535" s="45"/>
      <c r="BP535" s="45"/>
      <c r="BQ535" s="45"/>
      <c r="BR535" s="45"/>
      <c r="BS535" s="45"/>
      <c r="BT535" s="45"/>
      <c r="BU535" s="45"/>
      <c r="BV535" s="45"/>
      <c r="BW535" s="2"/>
    </row>
    <row r="536" spans="1:75" x14ac:dyDescent="0.25">
      <c r="A536" s="45"/>
      <c r="B536" s="45"/>
      <c r="C536" s="45"/>
      <c r="D536" s="45"/>
      <c r="E536" s="45"/>
      <c r="F536" s="45"/>
      <c r="G536" s="45"/>
      <c r="H536" s="45"/>
      <c r="I536" s="45"/>
      <c r="J536" s="2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  <c r="AJ536" s="45"/>
      <c r="AK536" s="45"/>
      <c r="AL536" s="45"/>
      <c r="AM536" s="45"/>
      <c r="AN536" s="45"/>
      <c r="AO536" s="45"/>
      <c r="AP536" s="45"/>
      <c r="AQ536" s="45"/>
      <c r="AR536" s="45"/>
      <c r="AS536" s="45"/>
      <c r="AT536" s="45"/>
      <c r="AU536" s="45"/>
      <c r="AV536" s="45"/>
      <c r="AW536" s="45"/>
      <c r="AX536" s="45"/>
      <c r="AY536" s="45"/>
      <c r="AZ536" s="45"/>
      <c r="BA536" s="45"/>
      <c r="BB536" s="45"/>
      <c r="BC536" s="45"/>
      <c r="BD536" s="45"/>
      <c r="BE536" s="45"/>
      <c r="BF536" s="45"/>
      <c r="BG536" s="45"/>
      <c r="BH536" s="45"/>
      <c r="BI536" s="45"/>
      <c r="BJ536" s="45"/>
      <c r="BK536" s="45"/>
      <c r="BL536" s="45"/>
      <c r="BM536" s="45"/>
      <c r="BN536" s="45"/>
      <c r="BO536" s="45"/>
      <c r="BP536" s="45"/>
      <c r="BQ536" s="45"/>
      <c r="BR536" s="45"/>
      <c r="BS536" s="45"/>
      <c r="BT536" s="45"/>
      <c r="BU536" s="45"/>
      <c r="BV536" s="45"/>
      <c r="BW536" s="2"/>
    </row>
    <row r="537" spans="1:75" x14ac:dyDescent="0.25">
      <c r="A537" s="45"/>
      <c r="B537" s="45"/>
      <c r="C537" s="45"/>
      <c r="D537" s="45"/>
      <c r="E537" s="45"/>
      <c r="F537" s="45"/>
      <c r="G537" s="45"/>
      <c r="H537" s="45"/>
      <c r="I537" s="45"/>
      <c r="J537" s="2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  <c r="AJ537" s="45"/>
      <c r="AK537" s="45"/>
      <c r="AL537" s="45"/>
      <c r="AM537" s="45"/>
      <c r="AN537" s="45"/>
      <c r="AO537" s="45"/>
      <c r="AP537" s="45"/>
      <c r="AQ537" s="45"/>
      <c r="AR537" s="45"/>
      <c r="AS537" s="45"/>
      <c r="AT537" s="45"/>
      <c r="AU537" s="45"/>
      <c r="AV537" s="45"/>
      <c r="AW537" s="45"/>
      <c r="AX537" s="45"/>
      <c r="AY537" s="45"/>
      <c r="AZ537" s="45"/>
      <c r="BA537" s="45"/>
      <c r="BB537" s="45"/>
      <c r="BC537" s="45"/>
      <c r="BD537" s="45"/>
      <c r="BE537" s="45"/>
      <c r="BF537" s="45"/>
      <c r="BG537" s="45"/>
      <c r="BH537" s="45"/>
      <c r="BI537" s="45"/>
      <c r="BJ537" s="45"/>
      <c r="BK537" s="45"/>
      <c r="BL537" s="45"/>
      <c r="BM537" s="45"/>
      <c r="BN537" s="45"/>
      <c r="BO537" s="45"/>
      <c r="BP537" s="45"/>
      <c r="BQ537" s="45"/>
      <c r="BR537" s="45"/>
      <c r="BS537" s="45"/>
      <c r="BT537" s="45"/>
      <c r="BU537" s="45"/>
      <c r="BV537" s="45"/>
      <c r="BW537" s="2"/>
    </row>
    <row r="538" spans="1:75" x14ac:dyDescent="0.25">
      <c r="A538" s="45"/>
      <c r="B538" s="45"/>
      <c r="C538" s="45"/>
      <c r="D538" s="45"/>
      <c r="E538" s="45"/>
      <c r="F538" s="45"/>
      <c r="G538" s="45"/>
      <c r="H538" s="45"/>
      <c r="I538" s="45"/>
      <c r="J538" s="2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  <c r="AJ538" s="45"/>
      <c r="AK538" s="45"/>
      <c r="AL538" s="45"/>
      <c r="AM538" s="45"/>
      <c r="AN538" s="45"/>
      <c r="AO538" s="45"/>
      <c r="AP538" s="45"/>
      <c r="AQ538" s="45"/>
      <c r="AR538" s="45"/>
      <c r="AS538" s="45"/>
      <c r="AT538" s="45"/>
      <c r="AU538" s="45"/>
      <c r="AV538" s="45"/>
      <c r="AW538" s="45"/>
      <c r="AX538" s="45"/>
      <c r="AY538" s="45"/>
      <c r="AZ538" s="45"/>
      <c r="BA538" s="45"/>
      <c r="BB538" s="45"/>
      <c r="BC538" s="45"/>
      <c r="BD538" s="45"/>
      <c r="BE538" s="45"/>
      <c r="BF538" s="45"/>
      <c r="BG538" s="45"/>
      <c r="BH538" s="45"/>
      <c r="BI538" s="45"/>
      <c r="BJ538" s="45"/>
      <c r="BK538" s="45"/>
      <c r="BL538" s="45"/>
      <c r="BM538" s="45"/>
      <c r="BN538" s="45"/>
      <c r="BO538" s="45"/>
      <c r="BP538" s="45"/>
      <c r="BQ538" s="45"/>
      <c r="BR538" s="45"/>
      <c r="BS538" s="45"/>
      <c r="BT538" s="45"/>
      <c r="BU538" s="45"/>
      <c r="BV538" s="45"/>
      <c r="BW538" s="2"/>
    </row>
    <row r="539" spans="1:75" x14ac:dyDescent="0.25">
      <c r="A539" s="45"/>
      <c r="B539" s="45"/>
      <c r="C539" s="45"/>
      <c r="D539" s="45"/>
      <c r="E539" s="45"/>
      <c r="F539" s="45"/>
      <c r="G539" s="45"/>
      <c r="H539" s="45"/>
      <c r="I539" s="45"/>
      <c r="J539" s="2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  <c r="AJ539" s="45"/>
      <c r="AK539" s="45"/>
      <c r="AL539" s="45"/>
      <c r="AM539" s="45"/>
      <c r="AN539" s="45"/>
      <c r="AO539" s="45"/>
      <c r="AP539" s="45"/>
      <c r="AQ539" s="45"/>
      <c r="AR539" s="45"/>
      <c r="AS539" s="45"/>
      <c r="AT539" s="45"/>
      <c r="AU539" s="45"/>
      <c r="AV539" s="45"/>
      <c r="AW539" s="45"/>
      <c r="AX539" s="45"/>
      <c r="AY539" s="45"/>
      <c r="AZ539" s="45"/>
      <c r="BA539" s="45"/>
      <c r="BB539" s="45"/>
      <c r="BC539" s="45"/>
      <c r="BD539" s="45"/>
      <c r="BE539" s="45"/>
      <c r="BF539" s="45"/>
      <c r="BG539" s="45"/>
      <c r="BH539" s="45"/>
      <c r="BI539" s="45"/>
      <c r="BJ539" s="45"/>
      <c r="BK539" s="45"/>
      <c r="BL539" s="45"/>
      <c r="BM539" s="45"/>
      <c r="BN539" s="45"/>
      <c r="BO539" s="45"/>
      <c r="BP539" s="45"/>
      <c r="BQ539" s="45"/>
      <c r="BR539" s="45"/>
      <c r="BS539" s="45"/>
      <c r="BT539" s="45"/>
      <c r="BU539" s="45"/>
      <c r="BV539" s="45"/>
      <c r="BW539" s="2"/>
    </row>
    <row r="540" spans="1:75" x14ac:dyDescent="0.25">
      <c r="A540" s="45"/>
      <c r="B540" s="45"/>
      <c r="C540" s="45"/>
      <c r="D540" s="45"/>
      <c r="E540" s="45"/>
      <c r="F540" s="45"/>
      <c r="G540" s="45"/>
      <c r="H540" s="45"/>
      <c r="I540" s="45"/>
      <c r="J540" s="2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  <c r="AJ540" s="45"/>
      <c r="AK540" s="45"/>
      <c r="AL540" s="45"/>
      <c r="AM540" s="45"/>
      <c r="AN540" s="45"/>
      <c r="AO540" s="45"/>
      <c r="AP540" s="45"/>
      <c r="AQ540" s="45"/>
      <c r="AR540" s="45"/>
      <c r="AS540" s="45"/>
      <c r="AT540" s="45"/>
      <c r="AU540" s="45"/>
      <c r="AV540" s="45"/>
      <c r="AW540" s="45"/>
      <c r="AX540" s="45"/>
      <c r="AY540" s="45"/>
      <c r="AZ540" s="45"/>
      <c r="BA540" s="45"/>
      <c r="BB540" s="45"/>
      <c r="BC540" s="45"/>
      <c r="BD540" s="45"/>
      <c r="BE540" s="45"/>
      <c r="BF540" s="45"/>
      <c r="BG540" s="45"/>
      <c r="BH540" s="45"/>
      <c r="BI540" s="45"/>
      <c r="BJ540" s="45"/>
      <c r="BK540" s="45"/>
      <c r="BL540" s="45"/>
      <c r="BM540" s="45"/>
      <c r="BN540" s="45"/>
      <c r="BO540" s="45"/>
      <c r="BP540" s="45"/>
      <c r="BQ540" s="45"/>
      <c r="BR540" s="45"/>
      <c r="BS540" s="45"/>
      <c r="BT540" s="45"/>
      <c r="BU540" s="45"/>
      <c r="BV540" s="45"/>
      <c r="BW540" s="2"/>
    </row>
    <row r="541" spans="1:75" x14ac:dyDescent="0.25">
      <c r="A541" s="45"/>
      <c r="B541" s="45"/>
      <c r="C541" s="45"/>
      <c r="D541" s="45"/>
      <c r="E541" s="45"/>
      <c r="F541" s="45"/>
      <c r="G541" s="45"/>
      <c r="H541" s="45"/>
      <c r="I541" s="45"/>
      <c r="J541" s="2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  <c r="AJ541" s="45"/>
      <c r="AK541" s="45"/>
      <c r="AL541" s="45"/>
      <c r="AM541" s="45"/>
      <c r="AN541" s="45"/>
      <c r="AO541" s="45"/>
      <c r="AP541" s="45"/>
      <c r="AQ541" s="45"/>
      <c r="AR541" s="45"/>
      <c r="AS541" s="45"/>
      <c r="AT541" s="45"/>
      <c r="AU541" s="45"/>
      <c r="AV541" s="45"/>
      <c r="AW541" s="45"/>
      <c r="AX541" s="45"/>
      <c r="AY541" s="45"/>
      <c r="AZ541" s="45"/>
      <c r="BA541" s="45"/>
      <c r="BB541" s="45"/>
      <c r="BC541" s="45"/>
      <c r="BD541" s="45"/>
      <c r="BE541" s="45"/>
      <c r="BF541" s="45"/>
      <c r="BG541" s="45"/>
      <c r="BH541" s="45"/>
      <c r="BI541" s="45"/>
      <c r="BJ541" s="45"/>
      <c r="BK541" s="45"/>
      <c r="BL541" s="45"/>
      <c r="BM541" s="45"/>
      <c r="BN541" s="45"/>
      <c r="BO541" s="45"/>
      <c r="BP541" s="45"/>
      <c r="BQ541" s="45"/>
      <c r="BR541" s="45"/>
      <c r="BS541" s="45"/>
      <c r="BT541" s="45"/>
      <c r="BU541" s="45"/>
      <c r="BV541" s="45"/>
      <c r="BW541" s="2"/>
    </row>
    <row r="542" spans="1:75" x14ac:dyDescent="0.25">
      <c r="A542" s="45"/>
      <c r="B542" s="45"/>
      <c r="C542" s="45"/>
      <c r="D542" s="45"/>
      <c r="E542" s="45"/>
      <c r="F542" s="45"/>
      <c r="G542" s="45"/>
      <c r="H542" s="45"/>
      <c r="I542" s="45"/>
      <c r="J542" s="2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  <c r="AJ542" s="45"/>
      <c r="AK542" s="45"/>
      <c r="AL542" s="45"/>
      <c r="AM542" s="45"/>
      <c r="AN542" s="45"/>
      <c r="AO542" s="45"/>
      <c r="AP542" s="45"/>
      <c r="AQ542" s="45"/>
      <c r="AR542" s="45"/>
      <c r="AS542" s="45"/>
      <c r="AT542" s="45"/>
      <c r="AU542" s="45"/>
      <c r="AV542" s="45"/>
      <c r="AW542" s="45"/>
      <c r="AX542" s="45"/>
      <c r="AY542" s="45"/>
      <c r="AZ542" s="45"/>
      <c r="BA542" s="45"/>
      <c r="BB542" s="45"/>
      <c r="BC542" s="45"/>
      <c r="BD542" s="45"/>
      <c r="BE542" s="45"/>
      <c r="BF542" s="45"/>
      <c r="BG542" s="45"/>
      <c r="BH542" s="45"/>
      <c r="BI542" s="45"/>
      <c r="BJ542" s="45"/>
      <c r="BK542" s="45"/>
      <c r="BL542" s="45"/>
      <c r="BM542" s="45"/>
      <c r="BN542" s="45"/>
      <c r="BO542" s="45"/>
      <c r="BP542" s="45"/>
      <c r="BQ542" s="45"/>
      <c r="BR542" s="45"/>
      <c r="BS542" s="45"/>
      <c r="BT542" s="45"/>
      <c r="BU542" s="45"/>
      <c r="BV542" s="45"/>
      <c r="BW542" s="2"/>
    </row>
    <row r="543" spans="1:75" x14ac:dyDescent="0.25">
      <c r="A543" s="45"/>
      <c r="B543" s="45"/>
      <c r="C543" s="45"/>
      <c r="D543" s="45"/>
      <c r="E543" s="45"/>
      <c r="F543" s="45"/>
      <c r="G543" s="45"/>
      <c r="H543" s="45"/>
      <c r="I543" s="45"/>
      <c r="J543" s="2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  <c r="AJ543" s="45"/>
      <c r="AK543" s="45"/>
      <c r="AL543" s="45"/>
      <c r="AM543" s="45"/>
      <c r="AN543" s="45"/>
      <c r="AO543" s="45"/>
      <c r="AP543" s="45"/>
      <c r="AQ543" s="45"/>
      <c r="AR543" s="45"/>
      <c r="AS543" s="45"/>
      <c r="AT543" s="45"/>
      <c r="AU543" s="45"/>
      <c r="AV543" s="45"/>
      <c r="AW543" s="45"/>
      <c r="AX543" s="45"/>
      <c r="AY543" s="45"/>
      <c r="AZ543" s="45"/>
      <c r="BA543" s="45"/>
      <c r="BB543" s="45"/>
      <c r="BC543" s="45"/>
      <c r="BD543" s="45"/>
      <c r="BE543" s="45"/>
      <c r="BF543" s="45"/>
      <c r="BG543" s="45"/>
      <c r="BH543" s="45"/>
      <c r="BI543" s="45"/>
      <c r="BJ543" s="45"/>
      <c r="BK543" s="45"/>
      <c r="BL543" s="45"/>
      <c r="BM543" s="45"/>
      <c r="BN543" s="45"/>
      <c r="BO543" s="45"/>
      <c r="BP543" s="45"/>
      <c r="BQ543" s="45"/>
      <c r="BR543" s="45"/>
      <c r="BS543" s="45"/>
      <c r="BT543" s="45"/>
      <c r="BU543" s="45"/>
      <c r="BV543" s="45"/>
      <c r="BW543" s="2"/>
    </row>
    <row r="544" spans="1:75" x14ac:dyDescent="0.25">
      <c r="A544" s="45"/>
      <c r="B544" s="45"/>
      <c r="C544" s="45"/>
      <c r="D544" s="45"/>
      <c r="E544" s="45"/>
      <c r="F544" s="45"/>
      <c r="G544" s="45"/>
      <c r="H544" s="45"/>
      <c r="I544" s="45"/>
      <c r="J544" s="2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  <c r="AJ544" s="45"/>
      <c r="AK544" s="45"/>
      <c r="AL544" s="45"/>
      <c r="AM544" s="45"/>
      <c r="AN544" s="45"/>
      <c r="AO544" s="45"/>
      <c r="AP544" s="45"/>
      <c r="AQ544" s="45"/>
      <c r="AR544" s="45"/>
      <c r="AS544" s="45"/>
      <c r="AT544" s="45"/>
      <c r="AU544" s="45"/>
      <c r="AV544" s="45"/>
      <c r="AW544" s="45"/>
      <c r="AX544" s="45"/>
      <c r="AY544" s="45"/>
      <c r="AZ544" s="45"/>
      <c r="BA544" s="45"/>
      <c r="BB544" s="45"/>
      <c r="BC544" s="45"/>
      <c r="BD544" s="45"/>
      <c r="BE544" s="45"/>
      <c r="BF544" s="45"/>
      <c r="BG544" s="45"/>
      <c r="BH544" s="45"/>
      <c r="BI544" s="45"/>
      <c r="BJ544" s="45"/>
      <c r="BK544" s="45"/>
      <c r="BL544" s="45"/>
      <c r="BM544" s="45"/>
      <c r="BN544" s="45"/>
      <c r="BO544" s="45"/>
      <c r="BP544" s="45"/>
      <c r="BQ544" s="45"/>
      <c r="BR544" s="45"/>
      <c r="BS544" s="45"/>
      <c r="BT544" s="45"/>
      <c r="BU544" s="45"/>
      <c r="BV544" s="45"/>
      <c r="BW544" s="2"/>
    </row>
    <row r="545" spans="1:75" x14ac:dyDescent="0.25">
      <c r="A545" s="45"/>
      <c r="B545" s="45"/>
      <c r="C545" s="45"/>
      <c r="D545" s="45"/>
      <c r="E545" s="45"/>
      <c r="F545" s="45"/>
      <c r="G545" s="45"/>
      <c r="H545" s="45"/>
      <c r="I545" s="45"/>
      <c r="J545" s="2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  <c r="AJ545" s="45"/>
      <c r="AK545" s="45"/>
      <c r="AL545" s="45"/>
      <c r="AM545" s="45"/>
      <c r="AN545" s="45"/>
      <c r="AO545" s="45"/>
      <c r="AP545" s="45"/>
      <c r="AQ545" s="45"/>
      <c r="AR545" s="45"/>
      <c r="AS545" s="45"/>
      <c r="AT545" s="45"/>
      <c r="AU545" s="45"/>
      <c r="AV545" s="45"/>
      <c r="AW545" s="45"/>
      <c r="AX545" s="45"/>
      <c r="AY545" s="45"/>
      <c r="AZ545" s="45"/>
      <c r="BA545" s="45"/>
      <c r="BB545" s="45"/>
      <c r="BC545" s="45"/>
      <c r="BD545" s="45"/>
      <c r="BE545" s="45"/>
      <c r="BF545" s="45"/>
      <c r="BG545" s="45"/>
      <c r="BH545" s="45"/>
      <c r="BI545" s="45"/>
      <c r="BJ545" s="45"/>
      <c r="BK545" s="45"/>
      <c r="BL545" s="45"/>
      <c r="BM545" s="45"/>
      <c r="BN545" s="45"/>
      <c r="BO545" s="45"/>
      <c r="BP545" s="45"/>
      <c r="BQ545" s="45"/>
      <c r="BR545" s="45"/>
      <c r="BS545" s="45"/>
      <c r="BT545" s="45"/>
      <c r="BU545" s="45"/>
      <c r="BV545" s="45"/>
      <c r="BW545" s="2"/>
    </row>
    <row r="546" spans="1:75" x14ac:dyDescent="0.25">
      <c r="A546" s="45"/>
      <c r="B546" s="45"/>
      <c r="C546" s="45"/>
      <c r="D546" s="45"/>
      <c r="E546" s="45"/>
      <c r="F546" s="45"/>
      <c r="G546" s="45"/>
      <c r="H546" s="45"/>
      <c r="I546" s="45"/>
      <c r="J546" s="2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  <c r="AJ546" s="45"/>
      <c r="AK546" s="45"/>
      <c r="AL546" s="45"/>
      <c r="AM546" s="45"/>
      <c r="AN546" s="45"/>
      <c r="AO546" s="45"/>
      <c r="AP546" s="45"/>
      <c r="AQ546" s="45"/>
      <c r="AR546" s="45"/>
      <c r="AS546" s="45"/>
      <c r="AT546" s="45"/>
      <c r="AU546" s="45"/>
      <c r="AV546" s="45"/>
      <c r="AW546" s="45"/>
      <c r="AX546" s="45"/>
      <c r="AY546" s="45"/>
      <c r="AZ546" s="45"/>
      <c r="BA546" s="45"/>
      <c r="BB546" s="45"/>
      <c r="BC546" s="45"/>
      <c r="BD546" s="45"/>
      <c r="BE546" s="45"/>
      <c r="BF546" s="45"/>
      <c r="BG546" s="45"/>
      <c r="BH546" s="45"/>
      <c r="BI546" s="45"/>
      <c r="BJ546" s="45"/>
      <c r="BK546" s="45"/>
      <c r="BL546" s="45"/>
      <c r="BM546" s="45"/>
      <c r="BN546" s="45"/>
      <c r="BO546" s="45"/>
      <c r="BP546" s="45"/>
      <c r="BQ546" s="45"/>
      <c r="BR546" s="45"/>
      <c r="BS546" s="45"/>
      <c r="BT546" s="45"/>
      <c r="BU546" s="45"/>
      <c r="BV546" s="45"/>
      <c r="BW546" s="2"/>
    </row>
    <row r="547" spans="1:75" x14ac:dyDescent="0.25">
      <c r="A547" s="45"/>
      <c r="B547" s="45"/>
      <c r="C547" s="45"/>
      <c r="D547" s="45"/>
      <c r="E547" s="45"/>
      <c r="F547" s="45"/>
      <c r="G547" s="45"/>
      <c r="H547" s="45"/>
      <c r="I547" s="45"/>
      <c r="J547" s="2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  <c r="AL547" s="45"/>
      <c r="AM547" s="45"/>
      <c r="AN547" s="45"/>
      <c r="AO547" s="45"/>
      <c r="AP547" s="45"/>
      <c r="AQ547" s="45"/>
      <c r="AR547" s="45"/>
      <c r="AS547" s="45"/>
      <c r="AT547" s="45"/>
      <c r="AU547" s="45"/>
      <c r="AV547" s="45"/>
      <c r="AW547" s="45"/>
      <c r="AX547" s="45"/>
      <c r="AY547" s="45"/>
      <c r="AZ547" s="45"/>
      <c r="BA547" s="45"/>
      <c r="BB547" s="45"/>
      <c r="BC547" s="45"/>
      <c r="BD547" s="45"/>
      <c r="BE547" s="45"/>
      <c r="BF547" s="45"/>
      <c r="BG547" s="45"/>
      <c r="BH547" s="45"/>
      <c r="BI547" s="45"/>
      <c r="BJ547" s="45"/>
      <c r="BK547" s="45"/>
      <c r="BL547" s="45"/>
      <c r="BM547" s="45"/>
      <c r="BN547" s="45"/>
      <c r="BO547" s="45"/>
      <c r="BP547" s="45"/>
      <c r="BQ547" s="45"/>
      <c r="BR547" s="45"/>
      <c r="BS547" s="45"/>
      <c r="BT547" s="45"/>
      <c r="BU547" s="45"/>
      <c r="BV547" s="45"/>
      <c r="BW547" s="2"/>
    </row>
    <row r="548" spans="1:75" x14ac:dyDescent="0.25">
      <c r="A548" s="45"/>
      <c r="B548" s="45"/>
      <c r="C548" s="45"/>
      <c r="D548" s="45"/>
      <c r="E548" s="45"/>
      <c r="F548" s="45"/>
      <c r="G548" s="45"/>
      <c r="H548" s="45"/>
      <c r="I548" s="45"/>
      <c r="J548" s="2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  <c r="AJ548" s="45"/>
      <c r="AK548" s="45"/>
      <c r="AL548" s="45"/>
      <c r="AM548" s="45"/>
      <c r="AN548" s="45"/>
      <c r="AO548" s="45"/>
      <c r="AP548" s="45"/>
      <c r="AQ548" s="45"/>
      <c r="AR548" s="45"/>
      <c r="AS548" s="45"/>
      <c r="AT548" s="45"/>
      <c r="AU548" s="45"/>
      <c r="AV548" s="45"/>
      <c r="AW548" s="45"/>
      <c r="AX548" s="45"/>
      <c r="AY548" s="45"/>
      <c r="AZ548" s="45"/>
      <c r="BA548" s="45"/>
      <c r="BB548" s="45"/>
      <c r="BC548" s="45"/>
      <c r="BD548" s="45"/>
      <c r="BE548" s="45"/>
      <c r="BF548" s="45"/>
      <c r="BG548" s="45"/>
      <c r="BH548" s="45"/>
      <c r="BI548" s="45"/>
      <c r="BJ548" s="45"/>
      <c r="BK548" s="45"/>
      <c r="BL548" s="45"/>
      <c r="BM548" s="45"/>
      <c r="BN548" s="45"/>
      <c r="BO548" s="45"/>
      <c r="BP548" s="45"/>
      <c r="BQ548" s="45"/>
      <c r="BR548" s="45"/>
      <c r="BS548" s="45"/>
      <c r="BT548" s="45"/>
      <c r="BU548" s="45"/>
      <c r="BV548" s="45"/>
      <c r="BW548" s="2"/>
    </row>
    <row r="549" spans="1:75" x14ac:dyDescent="0.25">
      <c r="A549" s="45"/>
      <c r="B549" s="45"/>
      <c r="C549" s="45"/>
      <c r="D549" s="45"/>
      <c r="E549" s="45"/>
      <c r="F549" s="45"/>
      <c r="G549" s="45"/>
      <c r="H549" s="45"/>
      <c r="I549" s="45"/>
      <c r="J549" s="2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  <c r="AJ549" s="45"/>
      <c r="AK549" s="45"/>
      <c r="AL549" s="45"/>
      <c r="AM549" s="45"/>
      <c r="AN549" s="45"/>
      <c r="AO549" s="45"/>
      <c r="AP549" s="45"/>
      <c r="AQ549" s="45"/>
      <c r="AR549" s="45"/>
      <c r="AS549" s="45"/>
      <c r="AT549" s="45"/>
      <c r="AU549" s="45"/>
      <c r="AV549" s="45"/>
      <c r="AW549" s="45"/>
      <c r="AX549" s="45"/>
      <c r="AY549" s="45"/>
      <c r="AZ549" s="45"/>
      <c r="BA549" s="45"/>
      <c r="BB549" s="45"/>
      <c r="BC549" s="45"/>
      <c r="BD549" s="45"/>
      <c r="BE549" s="45"/>
      <c r="BF549" s="45"/>
      <c r="BG549" s="45"/>
      <c r="BH549" s="45"/>
      <c r="BI549" s="45"/>
      <c r="BJ549" s="45"/>
      <c r="BK549" s="45"/>
      <c r="BL549" s="45"/>
      <c r="BM549" s="45"/>
      <c r="BN549" s="45"/>
      <c r="BO549" s="45"/>
      <c r="BP549" s="45"/>
      <c r="BQ549" s="45"/>
      <c r="BR549" s="45"/>
      <c r="BS549" s="45"/>
      <c r="BT549" s="45"/>
      <c r="BU549" s="45"/>
      <c r="BV549" s="45"/>
      <c r="BW549" s="2"/>
    </row>
    <row r="550" spans="1:75" x14ac:dyDescent="0.25">
      <c r="A550" s="45"/>
      <c r="B550" s="45"/>
      <c r="C550" s="45"/>
      <c r="D550" s="45"/>
      <c r="E550" s="45"/>
      <c r="F550" s="45"/>
      <c r="G550" s="45"/>
      <c r="H550" s="45"/>
      <c r="I550" s="45"/>
      <c r="J550" s="2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  <c r="AJ550" s="45"/>
      <c r="AK550" s="45"/>
      <c r="AL550" s="45"/>
      <c r="AM550" s="45"/>
      <c r="AN550" s="45"/>
      <c r="AO550" s="45"/>
      <c r="AP550" s="45"/>
      <c r="AQ550" s="45"/>
      <c r="AR550" s="45"/>
      <c r="AS550" s="45"/>
      <c r="AT550" s="45"/>
      <c r="AU550" s="45"/>
      <c r="AV550" s="45"/>
      <c r="AW550" s="45"/>
      <c r="AX550" s="45"/>
      <c r="AY550" s="45"/>
      <c r="AZ550" s="45"/>
      <c r="BA550" s="45"/>
      <c r="BB550" s="45"/>
      <c r="BC550" s="45"/>
      <c r="BD550" s="45"/>
      <c r="BE550" s="45"/>
      <c r="BF550" s="45"/>
      <c r="BG550" s="45"/>
      <c r="BH550" s="45"/>
      <c r="BI550" s="45"/>
      <c r="BJ550" s="45"/>
      <c r="BK550" s="45"/>
      <c r="BL550" s="45"/>
      <c r="BM550" s="45"/>
      <c r="BN550" s="45"/>
      <c r="BO550" s="45"/>
      <c r="BP550" s="45"/>
      <c r="BQ550" s="45"/>
      <c r="BR550" s="45"/>
      <c r="BS550" s="45"/>
      <c r="BT550" s="45"/>
      <c r="BU550" s="45"/>
      <c r="BV550" s="45"/>
      <c r="BW550" s="2"/>
    </row>
    <row r="551" spans="1:75" x14ac:dyDescent="0.25">
      <c r="A551" s="45"/>
      <c r="B551" s="45"/>
      <c r="C551" s="45"/>
      <c r="D551" s="45"/>
      <c r="E551" s="45"/>
      <c r="F551" s="45"/>
      <c r="G551" s="45"/>
      <c r="H551" s="45"/>
      <c r="I551" s="45"/>
      <c r="J551" s="2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  <c r="AJ551" s="45"/>
      <c r="AK551" s="45"/>
      <c r="AL551" s="45"/>
      <c r="AM551" s="45"/>
      <c r="AN551" s="45"/>
      <c r="AO551" s="45"/>
      <c r="AP551" s="45"/>
      <c r="AQ551" s="45"/>
      <c r="AR551" s="45"/>
      <c r="AS551" s="45"/>
      <c r="AT551" s="45"/>
      <c r="AU551" s="45"/>
      <c r="AV551" s="45"/>
      <c r="AW551" s="45"/>
      <c r="AX551" s="45"/>
      <c r="AY551" s="45"/>
      <c r="AZ551" s="45"/>
      <c r="BA551" s="45"/>
      <c r="BB551" s="45"/>
      <c r="BC551" s="45"/>
      <c r="BD551" s="45"/>
      <c r="BE551" s="45"/>
      <c r="BF551" s="45"/>
      <c r="BG551" s="45"/>
      <c r="BH551" s="45"/>
      <c r="BI551" s="45"/>
      <c r="BJ551" s="45"/>
      <c r="BK551" s="45"/>
      <c r="BL551" s="45"/>
      <c r="BM551" s="45"/>
      <c r="BN551" s="45"/>
      <c r="BO551" s="45"/>
      <c r="BP551" s="45"/>
      <c r="BQ551" s="45"/>
      <c r="BR551" s="45"/>
      <c r="BS551" s="45"/>
      <c r="BT551" s="45"/>
      <c r="BU551" s="45"/>
      <c r="BV551" s="45"/>
      <c r="BW551" s="2"/>
    </row>
    <row r="552" spans="1:75" x14ac:dyDescent="0.25">
      <c r="A552" s="45"/>
      <c r="B552" s="45"/>
      <c r="C552" s="45"/>
      <c r="D552" s="45"/>
      <c r="E552" s="45"/>
      <c r="F552" s="45"/>
      <c r="G552" s="45"/>
      <c r="H552" s="45"/>
      <c r="I552" s="45"/>
      <c r="J552" s="2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  <c r="AJ552" s="45"/>
      <c r="AK552" s="45"/>
      <c r="AL552" s="45"/>
      <c r="AM552" s="45"/>
      <c r="AN552" s="45"/>
      <c r="AO552" s="45"/>
      <c r="AP552" s="45"/>
      <c r="AQ552" s="45"/>
      <c r="AR552" s="45"/>
      <c r="AS552" s="45"/>
      <c r="AT552" s="45"/>
      <c r="AU552" s="45"/>
      <c r="AV552" s="45"/>
      <c r="AW552" s="45"/>
      <c r="AX552" s="45"/>
      <c r="AY552" s="45"/>
      <c r="AZ552" s="45"/>
      <c r="BA552" s="45"/>
      <c r="BB552" s="45"/>
      <c r="BC552" s="45"/>
      <c r="BD552" s="45"/>
      <c r="BE552" s="45"/>
      <c r="BF552" s="45"/>
      <c r="BG552" s="45"/>
      <c r="BH552" s="45"/>
      <c r="BI552" s="45"/>
      <c r="BJ552" s="45"/>
      <c r="BK552" s="45"/>
      <c r="BL552" s="45"/>
      <c r="BM552" s="45"/>
      <c r="BN552" s="45"/>
      <c r="BO552" s="45"/>
      <c r="BP552" s="45"/>
      <c r="BQ552" s="45"/>
      <c r="BR552" s="45"/>
      <c r="BS552" s="45"/>
      <c r="BT552" s="45"/>
      <c r="BU552" s="45"/>
      <c r="BV552" s="45"/>
      <c r="BW552" s="2"/>
    </row>
    <row r="553" spans="1:75" x14ac:dyDescent="0.25">
      <c r="A553" s="45"/>
      <c r="B553" s="45"/>
      <c r="C553" s="45"/>
      <c r="D553" s="45"/>
      <c r="E553" s="45"/>
      <c r="F553" s="45"/>
      <c r="G553" s="45"/>
      <c r="H553" s="45"/>
      <c r="I553" s="45"/>
      <c r="J553" s="2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  <c r="AL553" s="45"/>
      <c r="AM553" s="45"/>
      <c r="AN553" s="45"/>
      <c r="AO553" s="45"/>
      <c r="AP553" s="45"/>
      <c r="AQ553" s="45"/>
      <c r="AR553" s="45"/>
      <c r="AS553" s="45"/>
      <c r="AT553" s="45"/>
      <c r="AU553" s="45"/>
      <c r="AV553" s="45"/>
      <c r="AW553" s="45"/>
      <c r="AX553" s="45"/>
      <c r="AY553" s="45"/>
      <c r="AZ553" s="45"/>
      <c r="BA553" s="45"/>
      <c r="BB553" s="45"/>
      <c r="BC553" s="45"/>
      <c r="BD553" s="45"/>
      <c r="BE553" s="45"/>
      <c r="BF553" s="45"/>
      <c r="BG553" s="45"/>
      <c r="BH553" s="45"/>
      <c r="BI553" s="45"/>
      <c r="BJ553" s="45"/>
      <c r="BK553" s="45"/>
      <c r="BL553" s="45"/>
      <c r="BM553" s="45"/>
      <c r="BN553" s="45"/>
      <c r="BO553" s="45"/>
      <c r="BP553" s="45"/>
      <c r="BQ553" s="45"/>
      <c r="BR553" s="45"/>
      <c r="BS553" s="45"/>
      <c r="BT553" s="45"/>
      <c r="BU553" s="45"/>
      <c r="BV553" s="45"/>
      <c r="BW553" s="2"/>
    </row>
    <row r="554" spans="1:75" x14ac:dyDescent="0.25">
      <c r="A554" s="45"/>
      <c r="B554" s="45"/>
      <c r="C554" s="45"/>
      <c r="D554" s="45"/>
      <c r="E554" s="45"/>
      <c r="F554" s="45"/>
      <c r="G554" s="45"/>
      <c r="H554" s="45"/>
      <c r="I554" s="45"/>
      <c r="J554" s="2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  <c r="AJ554" s="45"/>
      <c r="AK554" s="45"/>
      <c r="AL554" s="45"/>
      <c r="AM554" s="45"/>
      <c r="AN554" s="45"/>
      <c r="AO554" s="45"/>
      <c r="AP554" s="45"/>
      <c r="AQ554" s="45"/>
      <c r="AR554" s="45"/>
      <c r="AS554" s="45"/>
      <c r="AT554" s="45"/>
      <c r="AU554" s="45"/>
      <c r="AV554" s="45"/>
      <c r="AW554" s="45"/>
      <c r="AX554" s="45"/>
      <c r="AY554" s="45"/>
      <c r="AZ554" s="45"/>
      <c r="BA554" s="45"/>
      <c r="BB554" s="45"/>
      <c r="BC554" s="45"/>
      <c r="BD554" s="45"/>
      <c r="BE554" s="45"/>
      <c r="BF554" s="45"/>
      <c r="BG554" s="45"/>
      <c r="BH554" s="45"/>
      <c r="BI554" s="45"/>
      <c r="BJ554" s="45"/>
      <c r="BK554" s="45"/>
      <c r="BL554" s="45"/>
      <c r="BM554" s="45"/>
      <c r="BN554" s="45"/>
      <c r="BO554" s="45"/>
      <c r="BP554" s="45"/>
      <c r="BQ554" s="45"/>
      <c r="BR554" s="45"/>
      <c r="BS554" s="45"/>
      <c r="BT554" s="45"/>
      <c r="BU554" s="45"/>
      <c r="BV554" s="45"/>
      <c r="BW554" s="2"/>
    </row>
    <row r="555" spans="1:75" x14ac:dyDescent="0.25">
      <c r="A555" s="45"/>
      <c r="B555" s="45"/>
      <c r="C555" s="45"/>
      <c r="D555" s="45"/>
      <c r="E555" s="45"/>
      <c r="F555" s="45"/>
      <c r="G555" s="45"/>
      <c r="H555" s="45"/>
      <c r="I555" s="45"/>
      <c r="J555" s="2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  <c r="AJ555" s="45"/>
      <c r="AK555" s="45"/>
      <c r="AL555" s="45"/>
      <c r="AM555" s="45"/>
      <c r="AN555" s="45"/>
      <c r="AO555" s="45"/>
      <c r="AP555" s="45"/>
      <c r="AQ555" s="45"/>
      <c r="AR555" s="45"/>
      <c r="AS555" s="45"/>
      <c r="AT555" s="45"/>
      <c r="AU555" s="45"/>
      <c r="AV555" s="45"/>
      <c r="AW555" s="45"/>
      <c r="AX555" s="45"/>
      <c r="AY555" s="45"/>
      <c r="AZ555" s="45"/>
      <c r="BA555" s="45"/>
      <c r="BB555" s="45"/>
      <c r="BC555" s="45"/>
      <c r="BD555" s="45"/>
      <c r="BE555" s="45"/>
      <c r="BF555" s="45"/>
      <c r="BG555" s="45"/>
      <c r="BH555" s="45"/>
      <c r="BI555" s="45"/>
      <c r="BJ555" s="45"/>
      <c r="BK555" s="45"/>
      <c r="BL555" s="45"/>
      <c r="BM555" s="45"/>
      <c r="BN555" s="45"/>
      <c r="BO555" s="45"/>
      <c r="BP555" s="45"/>
      <c r="BQ555" s="45"/>
      <c r="BR555" s="45"/>
      <c r="BS555" s="45"/>
      <c r="BT555" s="45"/>
      <c r="BU555" s="45"/>
      <c r="BV555" s="45"/>
      <c r="BW555" s="2"/>
    </row>
    <row r="556" spans="1:75" x14ac:dyDescent="0.25">
      <c r="A556" s="45"/>
      <c r="B556" s="45"/>
      <c r="C556" s="45"/>
      <c r="D556" s="45"/>
      <c r="E556" s="45"/>
      <c r="F556" s="45"/>
      <c r="G556" s="45"/>
      <c r="H556" s="45"/>
      <c r="I556" s="45"/>
      <c r="J556" s="2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  <c r="AM556" s="45"/>
      <c r="AN556" s="45"/>
      <c r="AO556" s="45"/>
      <c r="AP556" s="45"/>
      <c r="AQ556" s="45"/>
      <c r="AR556" s="45"/>
      <c r="AS556" s="45"/>
      <c r="AT556" s="45"/>
      <c r="AU556" s="45"/>
      <c r="AV556" s="45"/>
      <c r="AW556" s="45"/>
      <c r="AX556" s="45"/>
      <c r="AY556" s="45"/>
      <c r="AZ556" s="45"/>
      <c r="BA556" s="45"/>
      <c r="BB556" s="45"/>
      <c r="BC556" s="45"/>
      <c r="BD556" s="45"/>
      <c r="BE556" s="45"/>
      <c r="BF556" s="45"/>
      <c r="BG556" s="45"/>
      <c r="BH556" s="45"/>
      <c r="BI556" s="45"/>
      <c r="BJ556" s="45"/>
      <c r="BK556" s="45"/>
      <c r="BL556" s="45"/>
      <c r="BM556" s="45"/>
      <c r="BN556" s="45"/>
      <c r="BO556" s="45"/>
      <c r="BP556" s="45"/>
      <c r="BQ556" s="45"/>
      <c r="BR556" s="45"/>
      <c r="BS556" s="45"/>
      <c r="BT556" s="45"/>
      <c r="BU556" s="45"/>
      <c r="BV556" s="45"/>
      <c r="BW556" s="2"/>
    </row>
    <row r="557" spans="1:75" x14ac:dyDescent="0.25">
      <c r="A557" s="45"/>
      <c r="B557" s="45"/>
      <c r="C557" s="45"/>
      <c r="D557" s="45"/>
      <c r="E557" s="45"/>
      <c r="F557" s="45"/>
      <c r="G557" s="45"/>
      <c r="H557" s="45"/>
      <c r="I557" s="45"/>
      <c r="J557" s="2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  <c r="AM557" s="45"/>
      <c r="AN557" s="45"/>
      <c r="AO557" s="45"/>
      <c r="AP557" s="45"/>
      <c r="AQ557" s="45"/>
      <c r="AR557" s="45"/>
      <c r="AS557" s="45"/>
      <c r="AT557" s="45"/>
      <c r="AU557" s="45"/>
      <c r="AV557" s="45"/>
      <c r="AW557" s="45"/>
      <c r="AX557" s="45"/>
      <c r="AY557" s="45"/>
      <c r="AZ557" s="45"/>
      <c r="BA557" s="45"/>
      <c r="BB557" s="45"/>
      <c r="BC557" s="45"/>
      <c r="BD557" s="45"/>
      <c r="BE557" s="45"/>
      <c r="BF557" s="45"/>
      <c r="BG557" s="45"/>
      <c r="BH557" s="45"/>
      <c r="BI557" s="45"/>
      <c r="BJ557" s="45"/>
      <c r="BK557" s="45"/>
      <c r="BL557" s="45"/>
      <c r="BM557" s="45"/>
      <c r="BN557" s="45"/>
      <c r="BO557" s="45"/>
      <c r="BP557" s="45"/>
      <c r="BQ557" s="45"/>
      <c r="BR557" s="45"/>
      <c r="BS557" s="45"/>
      <c r="BT557" s="45"/>
      <c r="BU557" s="45"/>
      <c r="BV557" s="45"/>
      <c r="BW557" s="2"/>
    </row>
    <row r="558" spans="1:75" x14ac:dyDescent="0.25">
      <c r="A558" s="45"/>
      <c r="B558" s="45"/>
      <c r="C558" s="45"/>
      <c r="D558" s="45"/>
      <c r="E558" s="45"/>
      <c r="F558" s="45"/>
      <c r="G558" s="45"/>
      <c r="H558" s="45"/>
      <c r="I558" s="45"/>
      <c r="J558" s="2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  <c r="AM558" s="45"/>
      <c r="AN558" s="45"/>
      <c r="AO558" s="45"/>
      <c r="AP558" s="45"/>
      <c r="AQ558" s="45"/>
      <c r="AR558" s="45"/>
      <c r="AS558" s="45"/>
      <c r="AT558" s="45"/>
      <c r="AU558" s="45"/>
      <c r="AV558" s="45"/>
      <c r="AW558" s="45"/>
      <c r="AX558" s="45"/>
      <c r="AY558" s="45"/>
      <c r="AZ558" s="45"/>
      <c r="BA558" s="45"/>
      <c r="BB558" s="45"/>
      <c r="BC558" s="45"/>
      <c r="BD558" s="45"/>
      <c r="BE558" s="45"/>
      <c r="BF558" s="45"/>
      <c r="BG558" s="45"/>
      <c r="BH558" s="45"/>
      <c r="BI558" s="45"/>
      <c r="BJ558" s="45"/>
      <c r="BK558" s="45"/>
      <c r="BL558" s="45"/>
      <c r="BM558" s="45"/>
      <c r="BN558" s="45"/>
      <c r="BO558" s="45"/>
      <c r="BP558" s="45"/>
      <c r="BQ558" s="45"/>
      <c r="BR558" s="45"/>
      <c r="BS558" s="45"/>
      <c r="BT558" s="45"/>
      <c r="BU558" s="45"/>
      <c r="BV558" s="45"/>
      <c r="BW558" s="2"/>
    </row>
    <row r="559" spans="1:75" x14ac:dyDescent="0.25">
      <c r="A559" s="45"/>
      <c r="B559" s="45"/>
      <c r="C559" s="45"/>
      <c r="D559" s="45"/>
      <c r="E559" s="45"/>
      <c r="F559" s="45"/>
      <c r="G559" s="45"/>
      <c r="H559" s="45"/>
      <c r="I559" s="45"/>
      <c r="J559" s="2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  <c r="AO559" s="45"/>
      <c r="AP559" s="45"/>
      <c r="AQ559" s="45"/>
      <c r="AR559" s="45"/>
      <c r="AS559" s="45"/>
      <c r="AT559" s="45"/>
      <c r="AU559" s="45"/>
      <c r="AV559" s="45"/>
      <c r="AW559" s="45"/>
      <c r="AX559" s="45"/>
      <c r="AY559" s="45"/>
      <c r="AZ559" s="45"/>
      <c r="BA559" s="45"/>
      <c r="BB559" s="45"/>
      <c r="BC559" s="45"/>
      <c r="BD559" s="45"/>
      <c r="BE559" s="45"/>
      <c r="BF559" s="45"/>
      <c r="BG559" s="45"/>
      <c r="BH559" s="45"/>
      <c r="BI559" s="45"/>
      <c r="BJ559" s="45"/>
      <c r="BK559" s="45"/>
      <c r="BL559" s="45"/>
      <c r="BM559" s="45"/>
      <c r="BN559" s="45"/>
      <c r="BO559" s="45"/>
      <c r="BP559" s="45"/>
      <c r="BQ559" s="45"/>
      <c r="BR559" s="45"/>
      <c r="BS559" s="45"/>
      <c r="BT559" s="45"/>
      <c r="BU559" s="45"/>
      <c r="BV559" s="45"/>
      <c r="BW559" s="2"/>
    </row>
    <row r="560" spans="1:75" x14ac:dyDescent="0.25">
      <c r="A560" s="45"/>
      <c r="B560" s="45"/>
      <c r="C560" s="45"/>
      <c r="D560" s="45"/>
      <c r="E560" s="45"/>
      <c r="F560" s="45"/>
      <c r="G560" s="45"/>
      <c r="H560" s="45"/>
      <c r="I560" s="45"/>
      <c r="J560" s="2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  <c r="AM560" s="45"/>
      <c r="AN560" s="45"/>
      <c r="AO560" s="45"/>
      <c r="AP560" s="45"/>
      <c r="AQ560" s="45"/>
      <c r="AR560" s="45"/>
      <c r="AS560" s="45"/>
      <c r="AT560" s="45"/>
      <c r="AU560" s="45"/>
      <c r="AV560" s="45"/>
      <c r="AW560" s="45"/>
      <c r="AX560" s="45"/>
      <c r="AY560" s="45"/>
      <c r="AZ560" s="45"/>
      <c r="BA560" s="45"/>
      <c r="BB560" s="45"/>
      <c r="BC560" s="45"/>
      <c r="BD560" s="45"/>
      <c r="BE560" s="45"/>
      <c r="BF560" s="45"/>
      <c r="BG560" s="45"/>
      <c r="BH560" s="45"/>
      <c r="BI560" s="45"/>
      <c r="BJ560" s="45"/>
      <c r="BK560" s="45"/>
      <c r="BL560" s="45"/>
      <c r="BM560" s="45"/>
      <c r="BN560" s="45"/>
      <c r="BO560" s="45"/>
      <c r="BP560" s="45"/>
      <c r="BQ560" s="45"/>
      <c r="BR560" s="45"/>
      <c r="BS560" s="45"/>
      <c r="BT560" s="45"/>
      <c r="BU560" s="45"/>
      <c r="BV560" s="45"/>
      <c r="BW560" s="2"/>
    </row>
    <row r="561" spans="1:75" x14ac:dyDescent="0.25">
      <c r="A561" s="45"/>
      <c r="B561" s="45"/>
      <c r="C561" s="45"/>
      <c r="D561" s="45"/>
      <c r="E561" s="45"/>
      <c r="F561" s="45"/>
      <c r="G561" s="45"/>
      <c r="H561" s="45"/>
      <c r="I561" s="45"/>
      <c r="J561" s="2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  <c r="AJ561" s="45"/>
      <c r="AK561" s="45"/>
      <c r="AL561" s="45"/>
      <c r="AM561" s="45"/>
      <c r="AN561" s="45"/>
      <c r="AO561" s="45"/>
      <c r="AP561" s="45"/>
      <c r="AQ561" s="45"/>
      <c r="AR561" s="45"/>
      <c r="AS561" s="45"/>
      <c r="AT561" s="45"/>
      <c r="AU561" s="45"/>
      <c r="AV561" s="45"/>
      <c r="AW561" s="45"/>
      <c r="AX561" s="45"/>
      <c r="AY561" s="45"/>
      <c r="AZ561" s="45"/>
      <c r="BA561" s="45"/>
      <c r="BB561" s="45"/>
      <c r="BC561" s="45"/>
      <c r="BD561" s="45"/>
      <c r="BE561" s="45"/>
      <c r="BF561" s="45"/>
      <c r="BG561" s="45"/>
      <c r="BH561" s="45"/>
      <c r="BI561" s="45"/>
      <c r="BJ561" s="45"/>
      <c r="BK561" s="45"/>
      <c r="BL561" s="45"/>
      <c r="BM561" s="45"/>
      <c r="BN561" s="45"/>
      <c r="BO561" s="45"/>
      <c r="BP561" s="45"/>
      <c r="BQ561" s="45"/>
      <c r="BR561" s="45"/>
      <c r="BS561" s="45"/>
      <c r="BT561" s="45"/>
      <c r="BU561" s="45"/>
      <c r="BV561" s="45"/>
      <c r="BW561" s="2"/>
    </row>
    <row r="562" spans="1:75" x14ac:dyDescent="0.25">
      <c r="A562" s="45"/>
      <c r="B562" s="45"/>
      <c r="C562" s="45"/>
      <c r="D562" s="45"/>
      <c r="E562" s="45"/>
      <c r="F562" s="45"/>
      <c r="G562" s="45"/>
      <c r="H562" s="45"/>
      <c r="I562" s="45"/>
      <c r="J562" s="2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  <c r="AJ562" s="45"/>
      <c r="AK562" s="45"/>
      <c r="AL562" s="45"/>
      <c r="AM562" s="45"/>
      <c r="AN562" s="45"/>
      <c r="AO562" s="45"/>
      <c r="AP562" s="45"/>
      <c r="AQ562" s="45"/>
      <c r="AR562" s="45"/>
      <c r="AS562" s="45"/>
      <c r="AT562" s="45"/>
      <c r="AU562" s="45"/>
      <c r="AV562" s="45"/>
      <c r="AW562" s="45"/>
      <c r="AX562" s="45"/>
      <c r="AY562" s="45"/>
      <c r="AZ562" s="45"/>
      <c r="BA562" s="45"/>
      <c r="BB562" s="45"/>
      <c r="BC562" s="45"/>
      <c r="BD562" s="45"/>
      <c r="BE562" s="45"/>
      <c r="BF562" s="45"/>
      <c r="BG562" s="45"/>
      <c r="BH562" s="45"/>
      <c r="BI562" s="45"/>
      <c r="BJ562" s="45"/>
      <c r="BK562" s="45"/>
      <c r="BL562" s="45"/>
      <c r="BM562" s="45"/>
      <c r="BN562" s="45"/>
      <c r="BO562" s="45"/>
      <c r="BP562" s="45"/>
      <c r="BQ562" s="45"/>
      <c r="BR562" s="45"/>
      <c r="BS562" s="45"/>
      <c r="BT562" s="45"/>
      <c r="BU562" s="45"/>
      <c r="BV562" s="45"/>
      <c r="BW562" s="2"/>
    </row>
    <row r="563" spans="1:75" x14ac:dyDescent="0.25">
      <c r="A563" s="45"/>
      <c r="B563" s="45"/>
      <c r="C563" s="45"/>
      <c r="D563" s="45"/>
      <c r="E563" s="45"/>
      <c r="F563" s="45"/>
      <c r="G563" s="45"/>
      <c r="H563" s="45"/>
      <c r="I563" s="45"/>
      <c r="J563" s="2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  <c r="AJ563" s="45"/>
      <c r="AK563" s="45"/>
      <c r="AL563" s="45"/>
      <c r="AM563" s="45"/>
      <c r="AN563" s="45"/>
      <c r="AO563" s="45"/>
      <c r="AP563" s="45"/>
      <c r="AQ563" s="45"/>
      <c r="AR563" s="45"/>
      <c r="AS563" s="45"/>
      <c r="AT563" s="45"/>
      <c r="AU563" s="45"/>
      <c r="AV563" s="45"/>
      <c r="AW563" s="45"/>
      <c r="AX563" s="45"/>
      <c r="AY563" s="45"/>
      <c r="AZ563" s="45"/>
      <c r="BA563" s="45"/>
      <c r="BB563" s="45"/>
      <c r="BC563" s="45"/>
      <c r="BD563" s="45"/>
      <c r="BE563" s="45"/>
      <c r="BF563" s="45"/>
      <c r="BG563" s="45"/>
      <c r="BH563" s="45"/>
      <c r="BI563" s="45"/>
      <c r="BJ563" s="45"/>
      <c r="BK563" s="45"/>
      <c r="BL563" s="45"/>
      <c r="BM563" s="45"/>
      <c r="BN563" s="45"/>
      <c r="BO563" s="45"/>
      <c r="BP563" s="45"/>
      <c r="BQ563" s="45"/>
      <c r="BR563" s="45"/>
      <c r="BS563" s="45"/>
      <c r="BT563" s="45"/>
      <c r="BU563" s="45"/>
      <c r="BV563" s="45"/>
      <c r="BW563" s="2"/>
    </row>
    <row r="564" spans="1:75" x14ac:dyDescent="0.25">
      <c r="A564" s="45"/>
      <c r="B564" s="45"/>
      <c r="C564" s="45"/>
      <c r="D564" s="45"/>
      <c r="E564" s="45"/>
      <c r="F564" s="45"/>
      <c r="G564" s="45"/>
      <c r="H564" s="45"/>
      <c r="I564" s="45"/>
      <c r="J564" s="2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  <c r="AJ564" s="45"/>
      <c r="AK564" s="45"/>
      <c r="AL564" s="45"/>
      <c r="AM564" s="45"/>
      <c r="AN564" s="45"/>
      <c r="AO564" s="45"/>
      <c r="AP564" s="45"/>
      <c r="AQ564" s="45"/>
      <c r="AR564" s="45"/>
      <c r="AS564" s="45"/>
      <c r="AT564" s="45"/>
      <c r="AU564" s="45"/>
      <c r="AV564" s="45"/>
      <c r="AW564" s="45"/>
      <c r="AX564" s="45"/>
      <c r="AY564" s="45"/>
      <c r="AZ564" s="45"/>
      <c r="BA564" s="45"/>
      <c r="BB564" s="45"/>
      <c r="BC564" s="45"/>
      <c r="BD564" s="45"/>
      <c r="BE564" s="45"/>
      <c r="BF564" s="45"/>
      <c r="BG564" s="45"/>
      <c r="BH564" s="45"/>
      <c r="BI564" s="45"/>
      <c r="BJ564" s="45"/>
      <c r="BK564" s="45"/>
      <c r="BL564" s="45"/>
      <c r="BM564" s="45"/>
      <c r="BN564" s="45"/>
      <c r="BO564" s="45"/>
      <c r="BP564" s="45"/>
      <c r="BQ564" s="45"/>
      <c r="BR564" s="45"/>
      <c r="BS564" s="45"/>
      <c r="BT564" s="45"/>
      <c r="BU564" s="45"/>
      <c r="BV564" s="45"/>
      <c r="BW564" s="2"/>
    </row>
    <row r="565" spans="1:75" x14ac:dyDescent="0.25">
      <c r="A565" s="45"/>
      <c r="B565" s="45"/>
      <c r="C565" s="45"/>
      <c r="D565" s="45"/>
      <c r="E565" s="45"/>
      <c r="F565" s="45"/>
      <c r="G565" s="45"/>
      <c r="H565" s="45"/>
      <c r="I565" s="45"/>
      <c r="J565" s="2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  <c r="AJ565" s="45"/>
      <c r="AK565" s="45"/>
      <c r="AL565" s="45"/>
      <c r="AM565" s="45"/>
      <c r="AN565" s="45"/>
      <c r="AO565" s="45"/>
      <c r="AP565" s="45"/>
      <c r="AQ565" s="45"/>
      <c r="AR565" s="45"/>
      <c r="AS565" s="45"/>
      <c r="AT565" s="45"/>
      <c r="AU565" s="45"/>
      <c r="AV565" s="45"/>
      <c r="AW565" s="45"/>
      <c r="AX565" s="45"/>
      <c r="AY565" s="45"/>
      <c r="AZ565" s="45"/>
      <c r="BA565" s="45"/>
      <c r="BB565" s="45"/>
      <c r="BC565" s="45"/>
      <c r="BD565" s="45"/>
      <c r="BE565" s="45"/>
      <c r="BF565" s="45"/>
      <c r="BG565" s="45"/>
      <c r="BH565" s="45"/>
      <c r="BI565" s="45"/>
      <c r="BJ565" s="45"/>
      <c r="BK565" s="45"/>
      <c r="BL565" s="45"/>
      <c r="BM565" s="45"/>
      <c r="BN565" s="45"/>
      <c r="BO565" s="45"/>
      <c r="BP565" s="45"/>
      <c r="BQ565" s="45"/>
      <c r="BR565" s="45"/>
      <c r="BS565" s="45"/>
      <c r="BT565" s="45"/>
      <c r="BU565" s="45"/>
      <c r="BV565" s="45"/>
      <c r="BW565" s="2"/>
    </row>
    <row r="566" spans="1:75" x14ac:dyDescent="0.25">
      <c r="A566" s="45"/>
      <c r="B566" s="45"/>
      <c r="C566" s="45"/>
      <c r="D566" s="45"/>
      <c r="E566" s="45"/>
      <c r="F566" s="45"/>
      <c r="G566" s="45"/>
      <c r="H566" s="45"/>
      <c r="I566" s="45"/>
      <c r="J566" s="2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  <c r="AJ566" s="45"/>
      <c r="AK566" s="45"/>
      <c r="AL566" s="45"/>
      <c r="AM566" s="45"/>
      <c r="AN566" s="45"/>
      <c r="AO566" s="45"/>
      <c r="AP566" s="45"/>
      <c r="AQ566" s="45"/>
      <c r="AR566" s="45"/>
      <c r="AS566" s="45"/>
      <c r="AT566" s="45"/>
      <c r="AU566" s="45"/>
      <c r="AV566" s="45"/>
      <c r="AW566" s="45"/>
      <c r="AX566" s="45"/>
      <c r="AY566" s="45"/>
      <c r="AZ566" s="45"/>
      <c r="BA566" s="45"/>
      <c r="BB566" s="45"/>
      <c r="BC566" s="45"/>
      <c r="BD566" s="45"/>
      <c r="BE566" s="45"/>
      <c r="BF566" s="45"/>
      <c r="BG566" s="45"/>
      <c r="BH566" s="45"/>
      <c r="BI566" s="45"/>
      <c r="BJ566" s="45"/>
      <c r="BK566" s="45"/>
      <c r="BL566" s="45"/>
      <c r="BM566" s="45"/>
      <c r="BN566" s="45"/>
      <c r="BO566" s="45"/>
      <c r="BP566" s="45"/>
      <c r="BQ566" s="45"/>
      <c r="BR566" s="45"/>
      <c r="BS566" s="45"/>
      <c r="BT566" s="45"/>
      <c r="BU566" s="45"/>
      <c r="BV566" s="45"/>
      <c r="BW566" s="2"/>
    </row>
    <row r="567" spans="1:75" x14ac:dyDescent="0.25">
      <c r="A567" s="45"/>
      <c r="B567" s="45"/>
      <c r="C567" s="45"/>
      <c r="D567" s="45"/>
      <c r="E567" s="45"/>
      <c r="F567" s="45"/>
      <c r="G567" s="45"/>
      <c r="H567" s="45"/>
      <c r="I567" s="45"/>
      <c r="J567" s="2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  <c r="AJ567" s="45"/>
      <c r="AK567" s="45"/>
      <c r="AL567" s="45"/>
      <c r="AM567" s="45"/>
      <c r="AN567" s="45"/>
      <c r="AO567" s="45"/>
      <c r="AP567" s="45"/>
      <c r="AQ567" s="45"/>
      <c r="AR567" s="45"/>
      <c r="AS567" s="45"/>
      <c r="AT567" s="45"/>
      <c r="AU567" s="45"/>
      <c r="AV567" s="45"/>
      <c r="AW567" s="45"/>
      <c r="AX567" s="45"/>
      <c r="AY567" s="45"/>
      <c r="AZ567" s="45"/>
      <c r="BA567" s="45"/>
      <c r="BB567" s="45"/>
      <c r="BC567" s="45"/>
      <c r="BD567" s="45"/>
      <c r="BE567" s="45"/>
      <c r="BF567" s="45"/>
      <c r="BG567" s="45"/>
      <c r="BH567" s="45"/>
      <c r="BI567" s="45"/>
      <c r="BJ567" s="45"/>
      <c r="BK567" s="45"/>
      <c r="BL567" s="45"/>
      <c r="BM567" s="45"/>
      <c r="BN567" s="45"/>
      <c r="BO567" s="45"/>
      <c r="BP567" s="45"/>
      <c r="BQ567" s="45"/>
      <c r="BR567" s="45"/>
      <c r="BS567" s="45"/>
      <c r="BT567" s="45"/>
      <c r="BU567" s="45"/>
      <c r="BV567" s="45"/>
      <c r="BW567" s="2"/>
    </row>
    <row r="568" spans="1:75" x14ac:dyDescent="0.25">
      <c r="A568" s="45"/>
      <c r="B568" s="45"/>
      <c r="C568" s="45"/>
      <c r="D568" s="45"/>
      <c r="E568" s="45"/>
      <c r="F568" s="45"/>
      <c r="G568" s="45"/>
      <c r="H568" s="45"/>
      <c r="I568" s="45"/>
      <c r="J568" s="2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  <c r="AJ568" s="45"/>
      <c r="AK568" s="45"/>
      <c r="AL568" s="45"/>
      <c r="AM568" s="45"/>
      <c r="AN568" s="45"/>
      <c r="AO568" s="45"/>
      <c r="AP568" s="45"/>
      <c r="AQ568" s="45"/>
      <c r="AR568" s="45"/>
      <c r="AS568" s="45"/>
      <c r="AT568" s="45"/>
      <c r="AU568" s="45"/>
      <c r="AV568" s="45"/>
      <c r="AW568" s="45"/>
      <c r="AX568" s="45"/>
      <c r="AY568" s="45"/>
      <c r="AZ568" s="45"/>
      <c r="BA568" s="45"/>
      <c r="BB568" s="45"/>
      <c r="BC568" s="45"/>
      <c r="BD568" s="45"/>
      <c r="BE568" s="45"/>
      <c r="BF568" s="45"/>
      <c r="BG568" s="45"/>
      <c r="BH568" s="45"/>
      <c r="BI568" s="45"/>
      <c r="BJ568" s="45"/>
      <c r="BK568" s="45"/>
      <c r="BL568" s="45"/>
      <c r="BM568" s="45"/>
      <c r="BN568" s="45"/>
      <c r="BO568" s="45"/>
      <c r="BP568" s="45"/>
      <c r="BQ568" s="45"/>
      <c r="BR568" s="45"/>
      <c r="BS568" s="45"/>
      <c r="BT568" s="45"/>
      <c r="BU568" s="45"/>
      <c r="BV568" s="45"/>
      <c r="BW568" s="2"/>
    </row>
    <row r="569" spans="1:75" x14ac:dyDescent="0.25">
      <c r="A569" s="45"/>
      <c r="B569" s="45"/>
      <c r="C569" s="45"/>
      <c r="D569" s="45"/>
      <c r="E569" s="45"/>
      <c r="F569" s="45"/>
      <c r="G569" s="45"/>
      <c r="H569" s="45"/>
      <c r="I569" s="45"/>
      <c r="J569" s="2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  <c r="AJ569" s="45"/>
      <c r="AK569" s="45"/>
      <c r="AL569" s="45"/>
      <c r="AM569" s="45"/>
      <c r="AN569" s="45"/>
      <c r="AO569" s="45"/>
      <c r="AP569" s="45"/>
      <c r="AQ569" s="45"/>
      <c r="AR569" s="45"/>
      <c r="AS569" s="45"/>
      <c r="AT569" s="45"/>
      <c r="AU569" s="45"/>
      <c r="AV569" s="45"/>
      <c r="AW569" s="45"/>
      <c r="AX569" s="45"/>
      <c r="AY569" s="45"/>
      <c r="AZ569" s="45"/>
      <c r="BA569" s="45"/>
      <c r="BB569" s="45"/>
      <c r="BC569" s="45"/>
      <c r="BD569" s="45"/>
      <c r="BE569" s="45"/>
      <c r="BF569" s="45"/>
      <c r="BG569" s="45"/>
      <c r="BH569" s="45"/>
      <c r="BI569" s="45"/>
      <c r="BJ569" s="45"/>
      <c r="BK569" s="45"/>
      <c r="BL569" s="45"/>
      <c r="BM569" s="45"/>
      <c r="BN569" s="45"/>
      <c r="BO569" s="45"/>
      <c r="BP569" s="45"/>
      <c r="BQ569" s="45"/>
      <c r="BR569" s="45"/>
      <c r="BS569" s="45"/>
      <c r="BT569" s="45"/>
      <c r="BU569" s="45"/>
      <c r="BV569" s="45"/>
      <c r="BW569" s="2"/>
    </row>
    <row r="570" spans="1:75" x14ac:dyDescent="0.25">
      <c r="A570" s="45"/>
      <c r="B570" s="45"/>
      <c r="C570" s="45"/>
      <c r="D570" s="45"/>
      <c r="E570" s="45"/>
      <c r="F570" s="45"/>
      <c r="G570" s="45"/>
      <c r="H570" s="45"/>
      <c r="I570" s="45"/>
      <c r="J570" s="2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  <c r="AJ570" s="45"/>
      <c r="AK570" s="45"/>
      <c r="AL570" s="45"/>
      <c r="AM570" s="45"/>
      <c r="AN570" s="45"/>
      <c r="AO570" s="45"/>
      <c r="AP570" s="45"/>
      <c r="AQ570" s="45"/>
      <c r="AR570" s="45"/>
      <c r="AS570" s="45"/>
      <c r="AT570" s="45"/>
      <c r="AU570" s="45"/>
      <c r="AV570" s="45"/>
      <c r="AW570" s="45"/>
      <c r="AX570" s="45"/>
      <c r="AY570" s="45"/>
      <c r="AZ570" s="45"/>
      <c r="BA570" s="45"/>
      <c r="BB570" s="45"/>
      <c r="BC570" s="45"/>
      <c r="BD570" s="45"/>
      <c r="BE570" s="45"/>
      <c r="BF570" s="45"/>
      <c r="BG570" s="45"/>
      <c r="BH570" s="45"/>
      <c r="BI570" s="45"/>
      <c r="BJ570" s="45"/>
      <c r="BK570" s="45"/>
      <c r="BL570" s="45"/>
      <c r="BM570" s="45"/>
      <c r="BN570" s="45"/>
      <c r="BO570" s="45"/>
      <c r="BP570" s="45"/>
      <c r="BQ570" s="45"/>
      <c r="BR570" s="45"/>
      <c r="BS570" s="45"/>
      <c r="BT570" s="45"/>
      <c r="BU570" s="45"/>
      <c r="BV570" s="45"/>
      <c r="BW570" s="2"/>
    </row>
    <row r="571" spans="1:75" x14ac:dyDescent="0.25">
      <c r="A571" s="45"/>
      <c r="B571" s="45"/>
      <c r="C571" s="45"/>
      <c r="D571" s="45"/>
      <c r="E571" s="45"/>
      <c r="F571" s="45"/>
      <c r="G571" s="45"/>
      <c r="H571" s="45"/>
      <c r="I571" s="45"/>
      <c r="J571" s="2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  <c r="AJ571" s="45"/>
      <c r="AK571" s="45"/>
      <c r="AL571" s="45"/>
      <c r="AM571" s="45"/>
      <c r="AN571" s="45"/>
      <c r="AO571" s="45"/>
      <c r="AP571" s="45"/>
      <c r="AQ571" s="45"/>
      <c r="AR571" s="45"/>
      <c r="AS571" s="45"/>
      <c r="AT571" s="45"/>
      <c r="AU571" s="45"/>
      <c r="AV571" s="45"/>
      <c r="AW571" s="45"/>
      <c r="AX571" s="45"/>
      <c r="AY571" s="45"/>
      <c r="AZ571" s="45"/>
      <c r="BA571" s="45"/>
      <c r="BB571" s="45"/>
      <c r="BC571" s="45"/>
      <c r="BD571" s="45"/>
      <c r="BE571" s="45"/>
      <c r="BF571" s="45"/>
      <c r="BG571" s="45"/>
      <c r="BH571" s="45"/>
      <c r="BI571" s="45"/>
      <c r="BJ571" s="45"/>
      <c r="BK571" s="45"/>
      <c r="BL571" s="45"/>
      <c r="BM571" s="45"/>
      <c r="BN571" s="45"/>
      <c r="BO571" s="45"/>
      <c r="BP571" s="45"/>
      <c r="BQ571" s="45"/>
      <c r="BR571" s="45"/>
      <c r="BS571" s="45"/>
      <c r="BT571" s="45"/>
      <c r="BU571" s="45"/>
      <c r="BV571" s="45"/>
      <c r="BW571" s="2"/>
    </row>
    <row r="572" spans="1:75" x14ac:dyDescent="0.25">
      <c r="A572" s="45"/>
      <c r="B572" s="45"/>
      <c r="C572" s="45"/>
      <c r="D572" s="45"/>
      <c r="E572" s="45"/>
      <c r="F572" s="45"/>
      <c r="G572" s="45"/>
      <c r="H572" s="45"/>
      <c r="I572" s="45"/>
      <c r="J572" s="2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  <c r="AJ572" s="45"/>
      <c r="AK572" s="45"/>
      <c r="AL572" s="45"/>
      <c r="AM572" s="45"/>
      <c r="AN572" s="45"/>
      <c r="AO572" s="45"/>
      <c r="AP572" s="45"/>
      <c r="AQ572" s="45"/>
      <c r="AR572" s="45"/>
      <c r="AS572" s="45"/>
      <c r="AT572" s="45"/>
      <c r="AU572" s="45"/>
      <c r="AV572" s="45"/>
      <c r="AW572" s="45"/>
      <c r="AX572" s="45"/>
      <c r="AY572" s="45"/>
      <c r="AZ572" s="45"/>
      <c r="BA572" s="45"/>
      <c r="BB572" s="45"/>
      <c r="BC572" s="45"/>
      <c r="BD572" s="45"/>
      <c r="BE572" s="45"/>
      <c r="BF572" s="45"/>
      <c r="BG572" s="45"/>
      <c r="BH572" s="45"/>
      <c r="BI572" s="45"/>
      <c r="BJ572" s="45"/>
      <c r="BK572" s="45"/>
      <c r="BL572" s="45"/>
      <c r="BM572" s="45"/>
      <c r="BN572" s="45"/>
      <c r="BO572" s="45"/>
      <c r="BP572" s="45"/>
      <c r="BQ572" s="45"/>
      <c r="BR572" s="45"/>
      <c r="BS572" s="45"/>
      <c r="BT572" s="45"/>
      <c r="BU572" s="45"/>
      <c r="BV572" s="45"/>
      <c r="BW572" s="2"/>
    </row>
    <row r="573" spans="1:75" x14ac:dyDescent="0.25">
      <c r="A573" s="45"/>
      <c r="B573" s="45"/>
      <c r="C573" s="45"/>
      <c r="D573" s="45"/>
      <c r="E573" s="45"/>
      <c r="F573" s="45"/>
      <c r="G573" s="45"/>
      <c r="H573" s="45"/>
      <c r="I573" s="45"/>
      <c r="J573" s="2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  <c r="AJ573" s="45"/>
      <c r="AK573" s="45"/>
      <c r="AL573" s="45"/>
      <c r="AM573" s="45"/>
      <c r="AN573" s="45"/>
      <c r="AO573" s="45"/>
      <c r="AP573" s="45"/>
      <c r="AQ573" s="45"/>
      <c r="AR573" s="45"/>
      <c r="AS573" s="45"/>
      <c r="AT573" s="45"/>
      <c r="AU573" s="45"/>
      <c r="AV573" s="45"/>
      <c r="AW573" s="45"/>
      <c r="AX573" s="45"/>
      <c r="AY573" s="45"/>
      <c r="AZ573" s="45"/>
      <c r="BA573" s="45"/>
      <c r="BB573" s="45"/>
      <c r="BC573" s="45"/>
      <c r="BD573" s="45"/>
      <c r="BE573" s="45"/>
      <c r="BF573" s="45"/>
      <c r="BG573" s="45"/>
      <c r="BH573" s="45"/>
      <c r="BI573" s="45"/>
      <c r="BJ573" s="45"/>
      <c r="BK573" s="45"/>
      <c r="BL573" s="45"/>
      <c r="BM573" s="45"/>
      <c r="BN573" s="45"/>
      <c r="BO573" s="45"/>
      <c r="BP573" s="45"/>
      <c r="BQ573" s="45"/>
      <c r="BR573" s="45"/>
      <c r="BS573" s="45"/>
      <c r="BT573" s="45"/>
      <c r="BU573" s="45"/>
      <c r="BV573" s="45"/>
      <c r="BW573" s="2"/>
    </row>
    <row r="574" spans="1:75" x14ac:dyDescent="0.25">
      <c r="A574" s="45"/>
      <c r="B574" s="45"/>
      <c r="C574" s="45"/>
      <c r="D574" s="45"/>
      <c r="E574" s="45"/>
      <c r="F574" s="45"/>
      <c r="G574" s="45"/>
      <c r="H574" s="45"/>
      <c r="I574" s="45"/>
      <c r="J574" s="2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  <c r="AJ574" s="45"/>
      <c r="AK574" s="45"/>
      <c r="AL574" s="45"/>
      <c r="AM574" s="45"/>
      <c r="AN574" s="45"/>
      <c r="AO574" s="45"/>
      <c r="AP574" s="45"/>
      <c r="AQ574" s="45"/>
      <c r="AR574" s="45"/>
      <c r="AS574" s="45"/>
      <c r="AT574" s="45"/>
      <c r="AU574" s="45"/>
      <c r="AV574" s="45"/>
      <c r="AW574" s="45"/>
      <c r="AX574" s="45"/>
      <c r="AY574" s="45"/>
      <c r="AZ574" s="45"/>
      <c r="BA574" s="45"/>
      <c r="BB574" s="45"/>
      <c r="BC574" s="45"/>
      <c r="BD574" s="45"/>
      <c r="BE574" s="45"/>
      <c r="BF574" s="45"/>
      <c r="BG574" s="45"/>
      <c r="BH574" s="45"/>
      <c r="BI574" s="45"/>
      <c r="BJ574" s="45"/>
      <c r="BK574" s="45"/>
      <c r="BL574" s="45"/>
      <c r="BM574" s="45"/>
      <c r="BN574" s="45"/>
      <c r="BO574" s="45"/>
      <c r="BP574" s="45"/>
      <c r="BQ574" s="45"/>
      <c r="BR574" s="45"/>
      <c r="BS574" s="45"/>
      <c r="BT574" s="45"/>
      <c r="BU574" s="45"/>
      <c r="BV574" s="45"/>
      <c r="BW574" s="2"/>
    </row>
    <row r="575" spans="1:75" x14ac:dyDescent="0.25">
      <c r="A575" s="45"/>
      <c r="B575" s="45"/>
      <c r="C575" s="45"/>
      <c r="D575" s="45"/>
      <c r="E575" s="45"/>
      <c r="F575" s="45"/>
      <c r="G575" s="45"/>
      <c r="H575" s="45"/>
      <c r="I575" s="45"/>
      <c r="J575" s="2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  <c r="AJ575" s="45"/>
      <c r="AK575" s="45"/>
      <c r="AL575" s="45"/>
      <c r="AM575" s="45"/>
      <c r="AN575" s="45"/>
      <c r="AO575" s="45"/>
      <c r="AP575" s="45"/>
      <c r="AQ575" s="45"/>
      <c r="AR575" s="45"/>
      <c r="AS575" s="45"/>
      <c r="AT575" s="45"/>
      <c r="AU575" s="45"/>
      <c r="AV575" s="45"/>
      <c r="AW575" s="45"/>
      <c r="AX575" s="45"/>
      <c r="AY575" s="45"/>
      <c r="AZ575" s="45"/>
      <c r="BA575" s="45"/>
      <c r="BB575" s="45"/>
      <c r="BC575" s="45"/>
      <c r="BD575" s="45"/>
      <c r="BE575" s="45"/>
      <c r="BF575" s="45"/>
      <c r="BG575" s="45"/>
      <c r="BH575" s="45"/>
      <c r="BI575" s="45"/>
      <c r="BJ575" s="45"/>
      <c r="BK575" s="45"/>
      <c r="BL575" s="45"/>
      <c r="BM575" s="45"/>
      <c r="BN575" s="45"/>
      <c r="BO575" s="45"/>
      <c r="BP575" s="45"/>
      <c r="BQ575" s="45"/>
      <c r="BR575" s="45"/>
      <c r="BS575" s="45"/>
      <c r="BT575" s="45"/>
      <c r="BU575" s="45"/>
      <c r="BV575" s="45"/>
      <c r="BW575" s="2"/>
    </row>
    <row r="576" spans="1:75" x14ac:dyDescent="0.25">
      <c r="A576" s="45"/>
      <c r="B576" s="45"/>
      <c r="C576" s="45"/>
      <c r="D576" s="45"/>
      <c r="E576" s="45"/>
      <c r="F576" s="45"/>
      <c r="G576" s="45"/>
      <c r="H576" s="45"/>
      <c r="I576" s="45"/>
      <c r="J576" s="2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  <c r="AJ576" s="45"/>
      <c r="AK576" s="45"/>
      <c r="AL576" s="45"/>
      <c r="AM576" s="45"/>
      <c r="AN576" s="45"/>
      <c r="AO576" s="45"/>
      <c r="AP576" s="45"/>
      <c r="AQ576" s="45"/>
      <c r="AR576" s="45"/>
      <c r="AS576" s="45"/>
      <c r="AT576" s="45"/>
      <c r="AU576" s="45"/>
      <c r="AV576" s="45"/>
      <c r="AW576" s="45"/>
      <c r="AX576" s="45"/>
      <c r="AY576" s="45"/>
      <c r="AZ576" s="45"/>
      <c r="BA576" s="45"/>
      <c r="BB576" s="45"/>
      <c r="BC576" s="45"/>
      <c r="BD576" s="45"/>
      <c r="BE576" s="45"/>
      <c r="BF576" s="45"/>
      <c r="BG576" s="45"/>
      <c r="BH576" s="45"/>
      <c r="BI576" s="45"/>
      <c r="BJ576" s="45"/>
      <c r="BK576" s="45"/>
      <c r="BL576" s="45"/>
      <c r="BM576" s="45"/>
      <c r="BN576" s="45"/>
      <c r="BO576" s="45"/>
      <c r="BP576" s="45"/>
      <c r="BQ576" s="45"/>
      <c r="BR576" s="45"/>
      <c r="BS576" s="45"/>
      <c r="BT576" s="45"/>
      <c r="BU576" s="45"/>
      <c r="BV576" s="45"/>
      <c r="BW576" s="2"/>
    </row>
    <row r="577" spans="1:75" x14ac:dyDescent="0.25">
      <c r="A577" s="45"/>
      <c r="B577" s="45"/>
      <c r="C577" s="45"/>
      <c r="D577" s="45"/>
      <c r="E577" s="45"/>
      <c r="F577" s="45"/>
      <c r="G577" s="45"/>
      <c r="H577" s="45"/>
      <c r="I577" s="45"/>
      <c r="J577" s="2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  <c r="AJ577" s="45"/>
      <c r="AK577" s="45"/>
      <c r="AL577" s="45"/>
      <c r="AM577" s="45"/>
      <c r="AN577" s="45"/>
      <c r="AO577" s="45"/>
      <c r="AP577" s="45"/>
      <c r="AQ577" s="45"/>
      <c r="AR577" s="45"/>
      <c r="AS577" s="45"/>
      <c r="AT577" s="45"/>
      <c r="AU577" s="45"/>
      <c r="AV577" s="45"/>
      <c r="AW577" s="45"/>
      <c r="AX577" s="45"/>
      <c r="AY577" s="45"/>
      <c r="AZ577" s="45"/>
      <c r="BA577" s="45"/>
      <c r="BB577" s="45"/>
      <c r="BC577" s="45"/>
      <c r="BD577" s="45"/>
      <c r="BE577" s="45"/>
      <c r="BF577" s="45"/>
      <c r="BG577" s="45"/>
      <c r="BH577" s="45"/>
      <c r="BI577" s="45"/>
      <c r="BJ577" s="45"/>
      <c r="BK577" s="45"/>
      <c r="BL577" s="45"/>
      <c r="BM577" s="45"/>
      <c r="BN577" s="45"/>
      <c r="BO577" s="45"/>
      <c r="BP577" s="45"/>
      <c r="BQ577" s="45"/>
      <c r="BR577" s="45"/>
      <c r="BS577" s="45"/>
      <c r="BT577" s="45"/>
      <c r="BU577" s="45"/>
      <c r="BV577" s="45"/>
      <c r="BW577" s="2"/>
    </row>
    <row r="578" spans="1:75" x14ac:dyDescent="0.25">
      <c r="A578" s="45"/>
      <c r="B578" s="45"/>
      <c r="C578" s="45"/>
      <c r="D578" s="45"/>
      <c r="E578" s="45"/>
      <c r="F578" s="45"/>
      <c r="G578" s="45"/>
      <c r="H578" s="45"/>
      <c r="I578" s="45"/>
      <c r="J578" s="2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  <c r="AL578" s="45"/>
      <c r="AM578" s="45"/>
      <c r="AN578" s="45"/>
      <c r="AO578" s="45"/>
      <c r="AP578" s="45"/>
      <c r="AQ578" s="45"/>
      <c r="AR578" s="45"/>
      <c r="AS578" s="45"/>
      <c r="AT578" s="45"/>
      <c r="AU578" s="45"/>
      <c r="AV578" s="45"/>
      <c r="AW578" s="45"/>
      <c r="AX578" s="45"/>
      <c r="AY578" s="45"/>
      <c r="AZ578" s="45"/>
      <c r="BA578" s="45"/>
      <c r="BB578" s="45"/>
      <c r="BC578" s="45"/>
      <c r="BD578" s="45"/>
      <c r="BE578" s="45"/>
      <c r="BF578" s="45"/>
      <c r="BG578" s="45"/>
      <c r="BH578" s="45"/>
      <c r="BI578" s="45"/>
      <c r="BJ578" s="45"/>
      <c r="BK578" s="45"/>
      <c r="BL578" s="45"/>
      <c r="BM578" s="45"/>
      <c r="BN578" s="45"/>
      <c r="BO578" s="45"/>
      <c r="BP578" s="45"/>
      <c r="BQ578" s="45"/>
      <c r="BR578" s="45"/>
      <c r="BS578" s="45"/>
      <c r="BT578" s="45"/>
      <c r="BU578" s="45"/>
      <c r="BV578" s="45"/>
      <c r="BW578" s="2"/>
    </row>
    <row r="579" spans="1:75" x14ac:dyDescent="0.25">
      <c r="A579" s="45"/>
      <c r="B579" s="45"/>
      <c r="C579" s="45"/>
      <c r="D579" s="45"/>
      <c r="E579" s="45"/>
      <c r="F579" s="45"/>
      <c r="G579" s="45"/>
      <c r="H579" s="45"/>
      <c r="I579" s="45"/>
      <c r="J579" s="2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  <c r="AJ579" s="45"/>
      <c r="AK579" s="45"/>
      <c r="AL579" s="45"/>
      <c r="AM579" s="45"/>
      <c r="AN579" s="45"/>
      <c r="AO579" s="45"/>
      <c r="AP579" s="45"/>
      <c r="AQ579" s="45"/>
      <c r="AR579" s="45"/>
      <c r="AS579" s="45"/>
      <c r="AT579" s="45"/>
      <c r="AU579" s="45"/>
      <c r="AV579" s="45"/>
      <c r="AW579" s="45"/>
      <c r="AX579" s="45"/>
      <c r="AY579" s="45"/>
      <c r="AZ579" s="45"/>
      <c r="BA579" s="45"/>
      <c r="BB579" s="45"/>
      <c r="BC579" s="45"/>
      <c r="BD579" s="45"/>
      <c r="BE579" s="45"/>
      <c r="BF579" s="45"/>
      <c r="BG579" s="45"/>
      <c r="BH579" s="45"/>
      <c r="BI579" s="45"/>
      <c r="BJ579" s="45"/>
      <c r="BK579" s="45"/>
      <c r="BL579" s="45"/>
      <c r="BM579" s="45"/>
      <c r="BN579" s="45"/>
      <c r="BO579" s="45"/>
      <c r="BP579" s="45"/>
      <c r="BQ579" s="45"/>
      <c r="BR579" s="45"/>
      <c r="BS579" s="45"/>
      <c r="BT579" s="45"/>
      <c r="BU579" s="45"/>
      <c r="BV579" s="45"/>
      <c r="BW579" s="2"/>
    </row>
    <row r="580" spans="1:75" x14ac:dyDescent="0.25">
      <c r="A580" s="45"/>
      <c r="B580" s="45"/>
      <c r="C580" s="45"/>
      <c r="D580" s="45"/>
      <c r="E580" s="45"/>
      <c r="F580" s="45"/>
      <c r="G580" s="45"/>
      <c r="H580" s="45"/>
      <c r="I580" s="45"/>
      <c r="J580" s="2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  <c r="AJ580" s="45"/>
      <c r="AK580" s="45"/>
      <c r="AL580" s="45"/>
      <c r="AM580" s="45"/>
      <c r="AN580" s="45"/>
      <c r="AO580" s="45"/>
      <c r="AP580" s="45"/>
      <c r="AQ580" s="45"/>
      <c r="AR580" s="45"/>
      <c r="AS580" s="45"/>
      <c r="AT580" s="45"/>
      <c r="AU580" s="45"/>
      <c r="AV580" s="45"/>
      <c r="AW580" s="45"/>
      <c r="AX580" s="45"/>
      <c r="AY580" s="45"/>
      <c r="AZ580" s="45"/>
      <c r="BA580" s="45"/>
      <c r="BB580" s="45"/>
      <c r="BC580" s="45"/>
      <c r="BD580" s="45"/>
      <c r="BE580" s="45"/>
      <c r="BF580" s="45"/>
      <c r="BG580" s="45"/>
      <c r="BH580" s="45"/>
      <c r="BI580" s="45"/>
      <c r="BJ580" s="45"/>
      <c r="BK580" s="45"/>
      <c r="BL580" s="45"/>
      <c r="BM580" s="45"/>
      <c r="BN580" s="45"/>
      <c r="BO580" s="45"/>
      <c r="BP580" s="45"/>
      <c r="BQ580" s="45"/>
      <c r="BR580" s="45"/>
      <c r="BS580" s="45"/>
      <c r="BT580" s="45"/>
      <c r="BU580" s="45"/>
      <c r="BV580" s="45"/>
      <c r="BW580" s="2"/>
    </row>
    <row r="581" spans="1:75" x14ac:dyDescent="0.25">
      <c r="A581" s="45"/>
      <c r="B581" s="45"/>
      <c r="C581" s="45"/>
      <c r="D581" s="45"/>
      <c r="E581" s="45"/>
      <c r="F581" s="45"/>
      <c r="G581" s="45"/>
      <c r="H581" s="45"/>
      <c r="I581" s="45"/>
      <c r="J581" s="2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  <c r="AJ581" s="45"/>
      <c r="AK581" s="45"/>
      <c r="AL581" s="45"/>
      <c r="AM581" s="45"/>
      <c r="AN581" s="45"/>
      <c r="AO581" s="45"/>
      <c r="AP581" s="45"/>
      <c r="AQ581" s="45"/>
      <c r="AR581" s="45"/>
      <c r="AS581" s="45"/>
      <c r="AT581" s="45"/>
      <c r="AU581" s="45"/>
      <c r="AV581" s="45"/>
      <c r="AW581" s="45"/>
      <c r="AX581" s="45"/>
      <c r="AY581" s="45"/>
      <c r="AZ581" s="45"/>
      <c r="BA581" s="45"/>
      <c r="BB581" s="45"/>
      <c r="BC581" s="45"/>
      <c r="BD581" s="45"/>
      <c r="BE581" s="45"/>
      <c r="BF581" s="45"/>
      <c r="BG581" s="45"/>
      <c r="BH581" s="45"/>
      <c r="BI581" s="45"/>
      <c r="BJ581" s="45"/>
      <c r="BK581" s="45"/>
      <c r="BL581" s="45"/>
      <c r="BM581" s="45"/>
      <c r="BN581" s="45"/>
      <c r="BO581" s="45"/>
      <c r="BP581" s="45"/>
      <c r="BQ581" s="45"/>
      <c r="BR581" s="45"/>
      <c r="BS581" s="45"/>
      <c r="BT581" s="45"/>
      <c r="BU581" s="45"/>
      <c r="BV581" s="45"/>
      <c r="BW581" s="2"/>
    </row>
    <row r="582" spans="1:75" x14ac:dyDescent="0.25">
      <c r="A582" s="45"/>
      <c r="B582" s="45"/>
      <c r="C582" s="45"/>
      <c r="D582" s="45"/>
      <c r="E582" s="45"/>
      <c r="F582" s="45"/>
      <c r="G582" s="45"/>
      <c r="H582" s="45"/>
      <c r="I582" s="45"/>
      <c r="J582" s="2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  <c r="AJ582" s="45"/>
      <c r="AK582" s="45"/>
      <c r="AL582" s="45"/>
      <c r="AM582" s="45"/>
      <c r="AN582" s="45"/>
      <c r="AO582" s="45"/>
      <c r="AP582" s="45"/>
      <c r="AQ582" s="45"/>
      <c r="AR582" s="45"/>
      <c r="AS582" s="45"/>
      <c r="AT582" s="45"/>
      <c r="AU582" s="45"/>
      <c r="AV582" s="45"/>
      <c r="AW582" s="45"/>
      <c r="AX582" s="45"/>
      <c r="AY582" s="45"/>
      <c r="AZ582" s="45"/>
      <c r="BA582" s="45"/>
      <c r="BB582" s="45"/>
      <c r="BC582" s="45"/>
      <c r="BD582" s="45"/>
      <c r="BE582" s="45"/>
      <c r="BF582" s="45"/>
      <c r="BG582" s="45"/>
      <c r="BH582" s="45"/>
      <c r="BI582" s="45"/>
      <c r="BJ582" s="45"/>
      <c r="BK582" s="45"/>
      <c r="BL582" s="45"/>
      <c r="BM582" s="45"/>
      <c r="BN582" s="45"/>
      <c r="BO582" s="45"/>
      <c r="BP582" s="45"/>
      <c r="BQ582" s="45"/>
      <c r="BR582" s="45"/>
      <c r="BS582" s="45"/>
      <c r="BT582" s="45"/>
      <c r="BU582" s="45"/>
      <c r="BV582" s="45"/>
      <c r="BW582" s="2"/>
    </row>
    <row r="583" spans="1:75" x14ac:dyDescent="0.25">
      <c r="A583" s="45"/>
      <c r="B583" s="45"/>
      <c r="C583" s="45"/>
      <c r="D583" s="45"/>
      <c r="E583" s="45"/>
      <c r="F583" s="45"/>
      <c r="G583" s="45"/>
      <c r="H583" s="45"/>
      <c r="I583" s="45"/>
      <c r="J583" s="2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  <c r="AJ583" s="45"/>
      <c r="AK583" s="45"/>
      <c r="AL583" s="45"/>
      <c r="AM583" s="45"/>
      <c r="AN583" s="45"/>
      <c r="AO583" s="45"/>
      <c r="AP583" s="45"/>
      <c r="AQ583" s="45"/>
      <c r="AR583" s="45"/>
      <c r="AS583" s="45"/>
      <c r="AT583" s="45"/>
      <c r="AU583" s="45"/>
      <c r="AV583" s="45"/>
      <c r="AW583" s="45"/>
      <c r="AX583" s="45"/>
      <c r="AY583" s="45"/>
      <c r="AZ583" s="45"/>
      <c r="BA583" s="45"/>
      <c r="BB583" s="45"/>
      <c r="BC583" s="45"/>
      <c r="BD583" s="45"/>
      <c r="BE583" s="45"/>
      <c r="BF583" s="45"/>
      <c r="BG583" s="45"/>
      <c r="BH583" s="45"/>
      <c r="BI583" s="45"/>
      <c r="BJ583" s="45"/>
      <c r="BK583" s="45"/>
      <c r="BL583" s="45"/>
      <c r="BM583" s="45"/>
      <c r="BN583" s="45"/>
      <c r="BO583" s="45"/>
      <c r="BP583" s="45"/>
      <c r="BQ583" s="45"/>
      <c r="BR583" s="45"/>
      <c r="BS583" s="45"/>
      <c r="BT583" s="45"/>
      <c r="BU583" s="45"/>
      <c r="BV583" s="45"/>
      <c r="BW583" s="2"/>
    </row>
    <row r="584" spans="1:75" x14ac:dyDescent="0.25">
      <c r="A584" s="45"/>
      <c r="B584" s="45"/>
      <c r="C584" s="45"/>
      <c r="D584" s="45"/>
      <c r="E584" s="45"/>
      <c r="F584" s="45"/>
      <c r="G584" s="45"/>
      <c r="H584" s="45"/>
      <c r="I584" s="45"/>
      <c r="J584" s="2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  <c r="AJ584" s="45"/>
      <c r="AK584" s="45"/>
      <c r="AL584" s="45"/>
      <c r="AM584" s="45"/>
      <c r="AN584" s="45"/>
      <c r="AO584" s="45"/>
      <c r="AP584" s="45"/>
      <c r="AQ584" s="45"/>
      <c r="AR584" s="45"/>
      <c r="AS584" s="45"/>
      <c r="AT584" s="45"/>
      <c r="AU584" s="45"/>
      <c r="AV584" s="45"/>
      <c r="AW584" s="45"/>
      <c r="AX584" s="45"/>
      <c r="AY584" s="45"/>
      <c r="AZ584" s="45"/>
      <c r="BA584" s="45"/>
      <c r="BB584" s="45"/>
      <c r="BC584" s="45"/>
      <c r="BD584" s="45"/>
      <c r="BE584" s="45"/>
      <c r="BF584" s="45"/>
      <c r="BG584" s="45"/>
      <c r="BH584" s="45"/>
      <c r="BI584" s="45"/>
      <c r="BJ584" s="45"/>
      <c r="BK584" s="45"/>
      <c r="BL584" s="45"/>
      <c r="BM584" s="45"/>
      <c r="BN584" s="45"/>
      <c r="BO584" s="45"/>
      <c r="BP584" s="45"/>
      <c r="BQ584" s="45"/>
      <c r="BR584" s="45"/>
      <c r="BS584" s="45"/>
      <c r="BT584" s="45"/>
      <c r="BU584" s="45"/>
      <c r="BV584" s="45"/>
      <c r="BW584" s="2"/>
    </row>
    <row r="585" spans="1:75" x14ac:dyDescent="0.25">
      <c r="A585" s="45"/>
      <c r="B585" s="45"/>
      <c r="C585" s="45"/>
      <c r="D585" s="45"/>
      <c r="E585" s="45"/>
      <c r="F585" s="45"/>
      <c r="G585" s="45"/>
      <c r="H585" s="45"/>
      <c r="I585" s="45"/>
      <c r="J585" s="2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  <c r="AL585" s="45"/>
      <c r="AM585" s="45"/>
      <c r="AN585" s="45"/>
      <c r="AO585" s="45"/>
      <c r="AP585" s="45"/>
      <c r="AQ585" s="45"/>
      <c r="AR585" s="45"/>
      <c r="AS585" s="45"/>
      <c r="AT585" s="45"/>
      <c r="AU585" s="45"/>
      <c r="AV585" s="45"/>
      <c r="AW585" s="45"/>
      <c r="AX585" s="45"/>
      <c r="AY585" s="45"/>
      <c r="AZ585" s="45"/>
      <c r="BA585" s="45"/>
      <c r="BB585" s="45"/>
      <c r="BC585" s="45"/>
      <c r="BD585" s="45"/>
      <c r="BE585" s="45"/>
      <c r="BF585" s="45"/>
      <c r="BG585" s="45"/>
      <c r="BH585" s="45"/>
      <c r="BI585" s="45"/>
      <c r="BJ585" s="45"/>
      <c r="BK585" s="45"/>
      <c r="BL585" s="45"/>
      <c r="BM585" s="45"/>
      <c r="BN585" s="45"/>
      <c r="BO585" s="45"/>
      <c r="BP585" s="45"/>
      <c r="BQ585" s="45"/>
      <c r="BR585" s="45"/>
      <c r="BS585" s="45"/>
      <c r="BT585" s="45"/>
      <c r="BU585" s="45"/>
      <c r="BV585" s="45"/>
      <c r="BW585" s="2"/>
    </row>
    <row r="586" spans="1:75" x14ac:dyDescent="0.25">
      <c r="A586" s="45"/>
      <c r="B586" s="45"/>
      <c r="C586" s="45"/>
      <c r="D586" s="45"/>
      <c r="E586" s="45"/>
      <c r="F586" s="45"/>
      <c r="G586" s="45"/>
      <c r="H586" s="45"/>
      <c r="I586" s="45"/>
      <c r="J586" s="2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  <c r="AJ586" s="45"/>
      <c r="AK586" s="45"/>
      <c r="AL586" s="45"/>
      <c r="AM586" s="45"/>
      <c r="AN586" s="45"/>
      <c r="AO586" s="45"/>
      <c r="AP586" s="45"/>
      <c r="AQ586" s="45"/>
      <c r="AR586" s="45"/>
      <c r="AS586" s="45"/>
      <c r="AT586" s="45"/>
      <c r="AU586" s="45"/>
      <c r="AV586" s="45"/>
      <c r="AW586" s="45"/>
      <c r="AX586" s="45"/>
      <c r="AY586" s="45"/>
      <c r="AZ586" s="45"/>
      <c r="BA586" s="45"/>
      <c r="BB586" s="45"/>
      <c r="BC586" s="45"/>
      <c r="BD586" s="45"/>
      <c r="BE586" s="45"/>
      <c r="BF586" s="45"/>
      <c r="BG586" s="45"/>
      <c r="BH586" s="45"/>
      <c r="BI586" s="45"/>
      <c r="BJ586" s="45"/>
      <c r="BK586" s="45"/>
      <c r="BL586" s="45"/>
      <c r="BM586" s="45"/>
      <c r="BN586" s="45"/>
      <c r="BO586" s="45"/>
      <c r="BP586" s="45"/>
      <c r="BQ586" s="45"/>
      <c r="BR586" s="45"/>
      <c r="BS586" s="45"/>
      <c r="BT586" s="45"/>
      <c r="BU586" s="45"/>
      <c r="BV586" s="45"/>
      <c r="BW586" s="2"/>
    </row>
    <row r="587" spans="1:75" x14ac:dyDescent="0.25">
      <c r="A587" s="45"/>
      <c r="B587" s="45"/>
      <c r="C587" s="45"/>
      <c r="D587" s="45"/>
      <c r="E587" s="45"/>
      <c r="F587" s="45"/>
      <c r="G587" s="45"/>
      <c r="H587" s="45"/>
      <c r="I587" s="45"/>
      <c r="J587" s="2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  <c r="AJ587" s="45"/>
      <c r="AK587" s="45"/>
      <c r="AL587" s="45"/>
      <c r="AM587" s="45"/>
      <c r="AN587" s="45"/>
      <c r="AO587" s="45"/>
      <c r="AP587" s="45"/>
      <c r="AQ587" s="45"/>
      <c r="AR587" s="45"/>
      <c r="AS587" s="45"/>
      <c r="AT587" s="45"/>
      <c r="AU587" s="45"/>
      <c r="AV587" s="45"/>
      <c r="AW587" s="45"/>
      <c r="AX587" s="45"/>
      <c r="AY587" s="45"/>
      <c r="AZ587" s="45"/>
      <c r="BA587" s="45"/>
      <c r="BB587" s="45"/>
      <c r="BC587" s="45"/>
      <c r="BD587" s="45"/>
      <c r="BE587" s="45"/>
      <c r="BF587" s="45"/>
      <c r="BG587" s="45"/>
      <c r="BH587" s="45"/>
      <c r="BI587" s="45"/>
      <c r="BJ587" s="45"/>
      <c r="BK587" s="45"/>
      <c r="BL587" s="45"/>
      <c r="BM587" s="45"/>
      <c r="BN587" s="45"/>
      <c r="BO587" s="45"/>
      <c r="BP587" s="45"/>
      <c r="BQ587" s="45"/>
      <c r="BR587" s="45"/>
      <c r="BS587" s="45"/>
      <c r="BT587" s="45"/>
      <c r="BU587" s="45"/>
      <c r="BV587" s="45"/>
      <c r="BW587" s="2"/>
    </row>
    <row r="588" spans="1:75" x14ac:dyDescent="0.25">
      <c r="A588" s="45"/>
      <c r="B588" s="45"/>
      <c r="C588" s="45"/>
      <c r="D588" s="45"/>
      <c r="E588" s="45"/>
      <c r="F588" s="45"/>
      <c r="G588" s="45"/>
      <c r="H588" s="45"/>
      <c r="I588" s="45"/>
      <c r="J588" s="2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  <c r="AJ588" s="45"/>
      <c r="AK588" s="45"/>
      <c r="AL588" s="45"/>
      <c r="AM588" s="45"/>
      <c r="AN588" s="45"/>
      <c r="AO588" s="45"/>
      <c r="AP588" s="45"/>
      <c r="AQ588" s="45"/>
      <c r="AR588" s="45"/>
      <c r="AS588" s="45"/>
      <c r="AT588" s="45"/>
      <c r="AU588" s="45"/>
      <c r="AV588" s="45"/>
      <c r="AW588" s="45"/>
      <c r="AX588" s="45"/>
      <c r="AY588" s="45"/>
      <c r="AZ588" s="45"/>
      <c r="BA588" s="45"/>
      <c r="BB588" s="45"/>
      <c r="BC588" s="45"/>
      <c r="BD588" s="45"/>
      <c r="BE588" s="45"/>
      <c r="BF588" s="45"/>
      <c r="BG588" s="45"/>
      <c r="BH588" s="45"/>
      <c r="BI588" s="45"/>
      <c r="BJ588" s="45"/>
      <c r="BK588" s="45"/>
      <c r="BL588" s="45"/>
      <c r="BM588" s="45"/>
      <c r="BN588" s="45"/>
      <c r="BO588" s="45"/>
      <c r="BP588" s="45"/>
      <c r="BQ588" s="45"/>
      <c r="BR588" s="45"/>
      <c r="BS588" s="45"/>
      <c r="BT588" s="45"/>
      <c r="BU588" s="45"/>
      <c r="BV588" s="45"/>
      <c r="BW588" s="2"/>
    </row>
    <row r="589" spans="1:75" x14ac:dyDescent="0.25">
      <c r="A589" s="45"/>
      <c r="B589" s="45"/>
      <c r="C589" s="45"/>
      <c r="D589" s="45"/>
      <c r="E589" s="45"/>
      <c r="F589" s="45"/>
      <c r="G589" s="45"/>
      <c r="H589" s="45"/>
      <c r="I589" s="45"/>
      <c r="J589" s="2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  <c r="AJ589" s="45"/>
      <c r="AK589" s="45"/>
      <c r="AL589" s="45"/>
      <c r="AM589" s="45"/>
      <c r="AN589" s="45"/>
      <c r="AO589" s="45"/>
      <c r="AP589" s="45"/>
      <c r="AQ589" s="45"/>
      <c r="AR589" s="45"/>
      <c r="AS589" s="45"/>
      <c r="AT589" s="45"/>
      <c r="AU589" s="45"/>
      <c r="AV589" s="45"/>
      <c r="AW589" s="45"/>
      <c r="AX589" s="45"/>
      <c r="AY589" s="45"/>
      <c r="AZ589" s="45"/>
      <c r="BA589" s="45"/>
      <c r="BB589" s="45"/>
      <c r="BC589" s="45"/>
      <c r="BD589" s="45"/>
      <c r="BE589" s="45"/>
      <c r="BF589" s="45"/>
      <c r="BG589" s="45"/>
      <c r="BH589" s="45"/>
      <c r="BI589" s="45"/>
      <c r="BJ589" s="45"/>
      <c r="BK589" s="45"/>
      <c r="BL589" s="45"/>
      <c r="BM589" s="45"/>
      <c r="BN589" s="45"/>
      <c r="BO589" s="45"/>
      <c r="BP589" s="45"/>
      <c r="BQ589" s="45"/>
      <c r="BR589" s="45"/>
      <c r="BS589" s="45"/>
      <c r="BT589" s="45"/>
      <c r="BU589" s="45"/>
      <c r="BV589" s="45"/>
      <c r="BW589" s="2"/>
    </row>
    <row r="590" spans="1:75" x14ac:dyDescent="0.25">
      <c r="A590" s="45"/>
      <c r="B590" s="45"/>
      <c r="C590" s="45"/>
      <c r="D590" s="45"/>
      <c r="E590" s="45"/>
      <c r="F590" s="45"/>
      <c r="G590" s="45"/>
      <c r="H590" s="45"/>
      <c r="I590" s="45"/>
      <c r="J590" s="2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  <c r="AJ590" s="45"/>
      <c r="AK590" s="45"/>
      <c r="AL590" s="45"/>
      <c r="AM590" s="45"/>
      <c r="AN590" s="45"/>
      <c r="AO590" s="45"/>
      <c r="AP590" s="45"/>
      <c r="AQ590" s="45"/>
      <c r="AR590" s="45"/>
      <c r="AS590" s="45"/>
      <c r="AT590" s="45"/>
      <c r="AU590" s="45"/>
      <c r="AV590" s="45"/>
      <c r="AW590" s="45"/>
      <c r="AX590" s="45"/>
      <c r="AY590" s="45"/>
      <c r="AZ590" s="45"/>
      <c r="BA590" s="45"/>
      <c r="BB590" s="45"/>
      <c r="BC590" s="45"/>
      <c r="BD590" s="45"/>
      <c r="BE590" s="45"/>
      <c r="BF590" s="45"/>
      <c r="BG590" s="45"/>
      <c r="BH590" s="45"/>
      <c r="BI590" s="45"/>
      <c r="BJ590" s="45"/>
      <c r="BK590" s="45"/>
      <c r="BL590" s="45"/>
      <c r="BM590" s="45"/>
      <c r="BN590" s="45"/>
      <c r="BO590" s="45"/>
      <c r="BP590" s="45"/>
      <c r="BQ590" s="45"/>
      <c r="BR590" s="45"/>
      <c r="BS590" s="45"/>
      <c r="BT590" s="45"/>
      <c r="BU590" s="45"/>
      <c r="BV590" s="45"/>
      <c r="BW590" s="2"/>
    </row>
    <row r="591" spans="1:75" x14ac:dyDescent="0.25">
      <c r="A591" s="45"/>
      <c r="B591" s="45"/>
      <c r="C591" s="45"/>
      <c r="D591" s="45"/>
      <c r="E591" s="45"/>
      <c r="F591" s="45"/>
      <c r="G591" s="45"/>
      <c r="H591" s="45"/>
      <c r="I591" s="45"/>
      <c r="J591" s="2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  <c r="AJ591" s="45"/>
      <c r="AK591" s="45"/>
      <c r="AL591" s="45"/>
      <c r="AM591" s="45"/>
      <c r="AN591" s="45"/>
      <c r="AO591" s="45"/>
      <c r="AP591" s="45"/>
      <c r="AQ591" s="45"/>
      <c r="AR591" s="45"/>
      <c r="AS591" s="45"/>
      <c r="AT591" s="45"/>
      <c r="AU591" s="45"/>
      <c r="AV591" s="45"/>
      <c r="AW591" s="45"/>
      <c r="AX591" s="45"/>
      <c r="AY591" s="45"/>
      <c r="AZ591" s="45"/>
      <c r="BA591" s="45"/>
      <c r="BB591" s="45"/>
      <c r="BC591" s="45"/>
      <c r="BD591" s="45"/>
      <c r="BE591" s="45"/>
      <c r="BF591" s="45"/>
      <c r="BG591" s="45"/>
      <c r="BH591" s="45"/>
      <c r="BI591" s="45"/>
      <c r="BJ591" s="45"/>
      <c r="BK591" s="45"/>
      <c r="BL591" s="45"/>
      <c r="BM591" s="45"/>
      <c r="BN591" s="45"/>
      <c r="BO591" s="45"/>
      <c r="BP591" s="45"/>
      <c r="BQ591" s="45"/>
      <c r="BR591" s="45"/>
      <c r="BS591" s="45"/>
      <c r="BT591" s="45"/>
      <c r="BU591" s="45"/>
      <c r="BV591" s="45"/>
      <c r="BW591" s="2"/>
    </row>
    <row r="592" spans="1:75" x14ac:dyDescent="0.25">
      <c r="A592" s="45"/>
      <c r="B592" s="45"/>
      <c r="C592" s="45"/>
      <c r="D592" s="45"/>
      <c r="E592" s="45"/>
      <c r="F592" s="45"/>
      <c r="G592" s="45"/>
      <c r="H592" s="45"/>
      <c r="I592" s="45"/>
      <c r="J592" s="2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  <c r="AL592" s="45"/>
      <c r="AM592" s="45"/>
      <c r="AN592" s="45"/>
      <c r="AO592" s="45"/>
      <c r="AP592" s="45"/>
      <c r="AQ592" s="45"/>
      <c r="AR592" s="45"/>
      <c r="AS592" s="45"/>
      <c r="AT592" s="45"/>
      <c r="AU592" s="45"/>
      <c r="AV592" s="45"/>
      <c r="AW592" s="45"/>
      <c r="AX592" s="45"/>
      <c r="AY592" s="45"/>
      <c r="AZ592" s="45"/>
      <c r="BA592" s="45"/>
      <c r="BB592" s="45"/>
      <c r="BC592" s="45"/>
      <c r="BD592" s="45"/>
      <c r="BE592" s="45"/>
      <c r="BF592" s="45"/>
      <c r="BG592" s="45"/>
      <c r="BH592" s="45"/>
      <c r="BI592" s="45"/>
      <c r="BJ592" s="45"/>
      <c r="BK592" s="45"/>
      <c r="BL592" s="45"/>
      <c r="BM592" s="45"/>
      <c r="BN592" s="45"/>
      <c r="BO592" s="45"/>
      <c r="BP592" s="45"/>
      <c r="BQ592" s="45"/>
      <c r="BR592" s="45"/>
      <c r="BS592" s="45"/>
      <c r="BT592" s="45"/>
      <c r="BU592" s="45"/>
      <c r="BV592" s="45"/>
      <c r="BW592" s="2"/>
    </row>
    <row r="593" spans="1:75" x14ac:dyDescent="0.25">
      <c r="A593" s="45"/>
      <c r="B593" s="45"/>
      <c r="C593" s="45"/>
      <c r="D593" s="45"/>
      <c r="E593" s="45"/>
      <c r="F593" s="45"/>
      <c r="G593" s="45"/>
      <c r="H593" s="45"/>
      <c r="I593" s="45"/>
      <c r="J593" s="2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  <c r="AJ593" s="45"/>
      <c r="AK593" s="45"/>
      <c r="AL593" s="45"/>
      <c r="AM593" s="45"/>
      <c r="AN593" s="45"/>
      <c r="AO593" s="45"/>
      <c r="AP593" s="45"/>
      <c r="AQ593" s="45"/>
      <c r="AR593" s="45"/>
      <c r="AS593" s="45"/>
      <c r="AT593" s="45"/>
      <c r="AU593" s="45"/>
      <c r="AV593" s="45"/>
      <c r="AW593" s="45"/>
      <c r="AX593" s="45"/>
      <c r="AY593" s="45"/>
      <c r="AZ593" s="45"/>
      <c r="BA593" s="45"/>
      <c r="BB593" s="45"/>
      <c r="BC593" s="45"/>
      <c r="BD593" s="45"/>
      <c r="BE593" s="45"/>
      <c r="BF593" s="45"/>
      <c r="BG593" s="45"/>
      <c r="BH593" s="45"/>
      <c r="BI593" s="45"/>
      <c r="BJ593" s="45"/>
      <c r="BK593" s="45"/>
      <c r="BL593" s="45"/>
      <c r="BM593" s="45"/>
      <c r="BN593" s="45"/>
      <c r="BO593" s="45"/>
      <c r="BP593" s="45"/>
      <c r="BQ593" s="45"/>
      <c r="BR593" s="45"/>
      <c r="BS593" s="45"/>
      <c r="BT593" s="45"/>
      <c r="BU593" s="45"/>
      <c r="BV593" s="45"/>
      <c r="BW593" s="2"/>
    </row>
    <row r="594" spans="1:75" x14ac:dyDescent="0.25">
      <c r="A594" s="45"/>
      <c r="B594" s="45"/>
      <c r="C594" s="45"/>
      <c r="D594" s="45"/>
      <c r="E594" s="45"/>
      <c r="F594" s="45"/>
      <c r="G594" s="45"/>
      <c r="H594" s="45"/>
      <c r="I594" s="45"/>
      <c r="J594" s="2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  <c r="AL594" s="45"/>
      <c r="AM594" s="45"/>
      <c r="AN594" s="45"/>
      <c r="AO594" s="45"/>
      <c r="AP594" s="45"/>
      <c r="AQ594" s="45"/>
      <c r="AR594" s="45"/>
      <c r="AS594" s="45"/>
      <c r="AT594" s="45"/>
      <c r="AU594" s="45"/>
      <c r="AV594" s="45"/>
      <c r="AW594" s="45"/>
      <c r="AX594" s="45"/>
      <c r="AY594" s="45"/>
      <c r="AZ594" s="45"/>
      <c r="BA594" s="45"/>
      <c r="BB594" s="45"/>
      <c r="BC594" s="45"/>
      <c r="BD594" s="45"/>
      <c r="BE594" s="45"/>
      <c r="BF594" s="45"/>
      <c r="BG594" s="45"/>
      <c r="BH594" s="45"/>
      <c r="BI594" s="45"/>
      <c r="BJ594" s="45"/>
      <c r="BK594" s="45"/>
      <c r="BL594" s="45"/>
      <c r="BM594" s="45"/>
      <c r="BN594" s="45"/>
      <c r="BO594" s="45"/>
      <c r="BP594" s="45"/>
      <c r="BQ594" s="45"/>
      <c r="BR594" s="45"/>
      <c r="BS594" s="45"/>
      <c r="BT594" s="45"/>
      <c r="BU594" s="45"/>
      <c r="BV594" s="45"/>
      <c r="BW594" s="2"/>
    </row>
    <row r="595" spans="1:75" x14ac:dyDescent="0.25">
      <c r="A595" s="45"/>
      <c r="B595" s="45"/>
      <c r="C595" s="45"/>
      <c r="D595" s="45"/>
      <c r="E595" s="45"/>
      <c r="F595" s="45"/>
      <c r="G595" s="45"/>
      <c r="H595" s="45"/>
      <c r="I595" s="45"/>
      <c r="J595" s="2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  <c r="AM595" s="45"/>
      <c r="AN595" s="45"/>
      <c r="AO595" s="45"/>
      <c r="AP595" s="45"/>
      <c r="AQ595" s="45"/>
      <c r="AR595" s="45"/>
      <c r="AS595" s="45"/>
      <c r="AT595" s="45"/>
      <c r="AU595" s="45"/>
      <c r="AV595" s="45"/>
      <c r="AW595" s="45"/>
      <c r="AX595" s="45"/>
      <c r="AY595" s="45"/>
      <c r="AZ595" s="45"/>
      <c r="BA595" s="45"/>
      <c r="BB595" s="45"/>
      <c r="BC595" s="45"/>
      <c r="BD595" s="45"/>
      <c r="BE595" s="45"/>
      <c r="BF595" s="45"/>
      <c r="BG595" s="45"/>
      <c r="BH595" s="45"/>
      <c r="BI595" s="45"/>
      <c r="BJ595" s="45"/>
      <c r="BK595" s="45"/>
      <c r="BL595" s="45"/>
      <c r="BM595" s="45"/>
      <c r="BN595" s="45"/>
      <c r="BO595" s="45"/>
      <c r="BP595" s="45"/>
      <c r="BQ595" s="45"/>
      <c r="BR595" s="45"/>
      <c r="BS595" s="45"/>
      <c r="BT595" s="45"/>
      <c r="BU595" s="45"/>
      <c r="BV595" s="45"/>
      <c r="BW595" s="2"/>
    </row>
    <row r="596" spans="1:75" x14ac:dyDescent="0.25">
      <c r="A596" s="45"/>
      <c r="B596" s="45"/>
      <c r="C596" s="45"/>
      <c r="D596" s="45"/>
      <c r="E596" s="45"/>
      <c r="F596" s="45"/>
      <c r="G596" s="45"/>
      <c r="H596" s="45"/>
      <c r="I596" s="45"/>
      <c r="J596" s="2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  <c r="AJ596" s="45"/>
      <c r="AK596" s="45"/>
      <c r="AL596" s="45"/>
      <c r="AM596" s="45"/>
      <c r="AN596" s="45"/>
      <c r="AO596" s="45"/>
      <c r="AP596" s="45"/>
      <c r="AQ596" s="45"/>
      <c r="AR596" s="45"/>
      <c r="AS596" s="45"/>
      <c r="AT596" s="45"/>
      <c r="AU596" s="45"/>
      <c r="AV596" s="45"/>
      <c r="AW596" s="45"/>
      <c r="AX596" s="45"/>
      <c r="AY596" s="45"/>
      <c r="AZ596" s="45"/>
      <c r="BA596" s="45"/>
      <c r="BB596" s="45"/>
      <c r="BC596" s="45"/>
      <c r="BD596" s="45"/>
      <c r="BE596" s="45"/>
      <c r="BF596" s="45"/>
      <c r="BG596" s="45"/>
      <c r="BH596" s="45"/>
      <c r="BI596" s="45"/>
      <c r="BJ596" s="45"/>
      <c r="BK596" s="45"/>
      <c r="BL596" s="45"/>
      <c r="BM596" s="45"/>
      <c r="BN596" s="45"/>
      <c r="BO596" s="45"/>
      <c r="BP596" s="45"/>
      <c r="BQ596" s="45"/>
      <c r="BR596" s="45"/>
      <c r="BS596" s="45"/>
      <c r="BT596" s="45"/>
      <c r="BU596" s="45"/>
      <c r="BV596" s="45"/>
      <c r="BW596" s="2"/>
    </row>
    <row r="597" spans="1:75" x14ac:dyDescent="0.25">
      <c r="A597" s="45"/>
      <c r="B597" s="45"/>
      <c r="C597" s="45"/>
      <c r="D597" s="45"/>
      <c r="E597" s="45"/>
      <c r="F597" s="45"/>
      <c r="G597" s="45"/>
      <c r="H597" s="45"/>
      <c r="I597" s="45"/>
      <c r="J597" s="2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  <c r="AJ597" s="45"/>
      <c r="AK597" s="45"/>
      <c r="AL597" s="45"/>
      <c r="AM597" s="45"/>
      <c r="AN597" s="45"/>
      <c r="AO597" s="45"/>
      <c r="AP597" s="45"/>
      <c r="AQ597" s="45"/>
      <c r="AR597" s="45"/>
      <c r="AS597" s="45"/>
      <c r="AT597" s="45"/>
      <c r="AU597" s="45"/>
      <c r="AV597" s="45"/>
      <c r="AW597" s="45"/>
      <c r="AX597" s="45"/>
      <c r="AY597" s="45"/>
      <c r="AZ597" s="45"/>
      <c r="BA597" s="45"/>
      <c r="BB597" s="45"/>
      <c r="BC597" s="45"/>
      <c r="BD597" s="45"/>
      <c r="BE597" s="45"/>
      <c r="BF597" s="45"/>
      <c r="BG597" s="45"/>
      <c r="BH597" s="45"/>
      <c r="BI597" s="45"/>
      <c r="BJ597" s="45"/>
      <c r="BK597" s="45"/>
      <c r="BL597" s="45"/>
      <c r="BM597" s="45"/>
      <c r="BN597" s="45"/>
      <c r="BO597" s="45"/>
      <c r="BP597" s="45"/>
      <c r="BQ597" s="45"/>
      <c r="BR597" s="45"/>
      <c r="BS597" s="45"/>
      <c r="BT597" s="45"/>
      <c r="BU597" s="45"/>
      <c r="BV597" s="45"/>
      <c r="BW597" s="2"/>
    </row>
    <row r="598" spans="1:75" x14ac:dyDescent="0.25">
      <c r="A598" s="45"/>
      <c r="B598" s="45"/>
      <c r="C598" s="45"/>
      <c r="D598" s="45"/>
      <c r="E598" s="45"/>
      <c r="F598" s="45"/>
      <c r="G598" s="45"/>
      <c r="H598" s="45"/>
      <c r="I598" s="45"/>
      <c r="J598" s="2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  <c r="AL598" s="45"/>
      <c r="AM598" s="45"/>
      <c r="AN598" s="45"/>
      <c r="AO598" s="45"/>
      <c r="AP598" s="45"/>
      <c r="AQ598" s="45"/>
      <c r="AR598" s="45"/>
      <c r="AS598" s="45"/>
      <c r="AT598" s="45"/>
      <c r="AU598" s="45"/>
      <c r="AV598" s="45"/>
      <c r="AW598" s="45"/>
      <c r="AX598" s="45"/>
      <c r="AY598" s="45"/>
      <c r="AZ598" s="45"/>
      <c r="BA598" s="45"/>
      <c r="BB598" s="45"/>
      <c r="BC598" s="45"/>
      <c r="BD598" s="45"/>
      <c r="BE598" s="45"/>
      <c r="BF598" s="45"/>
      <c r="BG598" s="45"/>
      <c r="BH598" s="45"/>
      <c r="BI598" s="45"/>
      <c r="BJ598" s="45"/>
      <c r="BK598" s="45"/>
      <c r="BL598" s="45"/>
      <c r="BM598" s="45"/>
      <c r="BN598" s="45"/>
      <c r="BO598" s="45"/>
      <c r="BP598" s="45"/>
      <c r="BQ598" s="45"/>
      <c r="BR598" s="45"/>
      <c r="BS598" s="45"/>
      <c r="BT598" s="45"/>
      <c r="BU598" s="45"/>
      <c r="BV598" s="45"/>
      <c r="BW598" s="2"/>
    </row>
    <row r="599" spans="1:75" x14ac:dyDescent="0.25">
      <c r="A599" s="45"/>
      <c r="B599" s="45"/>
      <c r="C599" s="45"/>
      <c r="D599" s="45"/>
      <c r="E599" s="45"/>
      <c r="F599" s="45"/>
      <c r="G599" s="45"/>
      <c r="H599" s="45"/>
      <c r="I599" s="45"/>
      <c r="J599" s="2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  <c r="AJ599" s="45"/>
      <c r="AK599" s="45"/>
      <c r="AL599" s="45"/>
      <c r="AM599" s="45"/>
      <c r="AN599" s="45"/>
      <c r="AO599" s="45"/>
      <c r="AP599" s="45"/>
      <c r="AQ599" s="45"/>
      <c r="AR599" s="45"/>
      <c r="AS599" s="45"/>
      <c r="AT599" s="45"/>
      <c r="AU599" s="45"/>
      <c r="AV599" s="45"/>
      <c r="AW599" s="45"/>
      <c r="AX599" s="45"/>
      <c r="AY599" s="45"/>
      <c r="AZ599" s="45"/>
      <c r="BA599" s="45"/>
      <c r="BB599" s="45"/>
      <c r="BC599" s="45"/>
      <c r="BD599" s="45"/>
      <c r="BE599" s="45"/>
      <c r="BF599" s="45"/>
      <c r="BG599" s="45"/>
      <c r="BH599" s="45"/>
      <c r="BI599" s="45"/>
      <c r="BJ599" s="45"/>
      <c r="BK599" s="45"/>
      <c r="BL599" s="45"/>
      <c r="BM599" s="45"/>
      <c r="BN599" s="45"/>
      <c r="BO599" s="45"/>
      <c r="BP599" s="45"/>
      <c r="BQ599" s="45"/>
      <c r="BR599" s="45"/>
      <c r="BS599" s="45"/>
      <c r="BT599" s="45"/>
      <c r="BU599" s="45"/>
      <c r="BV599" s="45"/>
      <c r="BW599" s="2"/>
    </row>
    <row r="600" spans="1:75" x14ac:dyDescent="0.25">
      <c r="A600" s="45"/>
      <c r="B600" s="45"/>
      <c r="C600" s="45"/>
      <c r="D600" s="45"/>
      <c r="E600" s="45"/>
      <c r="F600" s="45"/>
      <c r="G600" s="45"/>
      <c r="H600" s="45"/>
      <c r="I600" s="45"/>
      <c r="J600" s="2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  <c r="AJ600" s="45"/>
      <c r="AK600" s="45"/>
      <c r="AL600" s="45"/>
      <c r="AM600" s="45"/>
      <c r="AN600" s="45"/>
      <c r="AO600" s="45"/>
      <c r="AP600" s="45"/>
      <c r="AQ600" s="45"/>
      <c r="AR600" s="45"/>
      <c r="AS600" s="45"/>
      <c r="AT600" s="45"/>
      <c r="AU600" s="45"/>
      <c r="AV600" s="45"/>
      <c r="AW600" s="45"/>
      <c r="AX600" s="45"/>
      <c r="AY600" s="45"/>
      <c r="AZ600" s="45"/>
      <c r="BA600" s="45"/>
      <c r="BB600" s="45"/>
      <c r="BC600" s="45"/>
      <c r="BD600" s="45"/>
      <c r="BE600" s="45"/>
      <c r="BF600" s="45"/>
      <c r="BG600" s="45"/>
      <c r="BH600" s="45"/>
      <c r="BI600" s="45"/>
      <c r="BJ600" s="45"/>
      <c r="BK600" s="45"/>
      <c r="BL600" s="45"/>
      <c r="BM600" s="45"/>
      <c r="BN600" s="45"/>
      <c r="BO600" s="45"/>
      <c r="BP600" s="45"/>
      <c r="BQ600" s="45"/>
      <c r="BR600" s="45"/>
      <c r="BS600" s="45"/>
      <c r="BT600" s="45"/>
      <c r="BU600" s="45"/>
      <c r="BV600" s="45"/>
      <c r="BW600" s="2"/>
    </row>
    <row r="601" spans="1:75" x14ac:dyDescent="0.25">
      <c r="A601" s="45"/>
      <c r="B601" s="45"/>
      <c r="C601" s="45"/>
      <c r="D601" s="45"/>
      <c r="E601" s="45"/>
      <c r="F601" s="45"/>
      <c r="G601" s="45"/>
      <c r="H601" s="45"/>
      <c r="I601" s="45"/>
      <c r="J601" s="2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  <c r="AJ601" s="45"/>
      <c r="AK601" s="45"/>
      <c r="AL601" s="45"/>
      <c r="AM601" s="45"/>
      <c r="AN601" s="45"/>
      <c r="AO601" s="45"/>
      <c r="AP601" s="45"/>
      <c r="AQ601" s="45"/>
      <c r="AR601" s="45"/>
      <c r="AS601" s="45"/>
      <c r="AT601" s="45"/>
      <c r="AU601" s="45"/>
      <c r="AV601" s="45"/>
      <c r="AW601" s="45"/>
      <c r="AX601" s="45"/>
      <c r="AY601" s="45"/>
      <c r="AZ601" s="45"/>
      <c r="BA601" s="45"/>
      <c r="BB601" s="45"/>
      <c r="BC601" s="45"/>
      <c r="BD601" s="45"/>
      <c r="BE601" s="45"/>
      <c r="BF601" s="45"/>
      <c r="BG601" s="45"/>
      <c r="BH601" s="45"/>
      <c r="BI601" s="45"/>
      <c r="BJ601" s="45"/>
      <c r="BK601" s="45"/>
      <c r="BL601" s="45"/>
      <c r="BM601" s="45"/>
      <c r="BN601" s="45"/>
      <c r="BO601" s="45"/>
      <c r="BP601" s="45"/>
      <c r="BQ601" s="45"/>
      <c r="BR601" s="45"/>
      <c r="BS601" s="45"/>
      <c r="BT601" s="45"/>
      <c r="BU601" s="45"/>
      <c r="BV601" s="45"/>
      <c r="BW601" s="2"/>
    </row>
    <row r="602" spans="1:75" x14ac:dyDescent="0.25">
      <c r="A602" s="45"/>
      <c r="B602" s="45"/>
      <c r="C602" s="45"/>
      <c r="D602" s="45"/>
      <c r="E602" s="45"/>
      <c r="F602" s="45"/>
      <c r="G602" s="45"/>
      <c r="H602" s="45"/>
      <c r="I602" s="45"/>
      <c r="J602" s="2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  <c r="AJ602" s="45"/>
      <c r="AK602" s="45"/>
      <c r="AL602" s="45"/>
      <c r="AM602" s="45"/>
      <c r="AN602" s="45"/>
      <c r="AO602" s="45"/>
      <c r="AP602" s="45"/>
      <c r="AQ602" s="45"/>
      <c r="AR602" s="45"/>
      <c r="AS602" s="45"/>
      <c r="AT602" s="45"/>
      <c r="AU602" s="45"/>
      <c r="AV602" s="45"/>
      <c r="AW602" s="45"/>
      <c r="AX602" s="45"/>
      <c r="AY602" s="45"/>
      <c r="AZ602" s="45"/>
      <c r="BA602" s="45"/>
      <c r="BB602" s="45"/>
      <c r="BC602" s="45"/>
      <c r="BD602" s="45"/>
      <c r="BE602" s="45"/>
      <c r="BF602" s="45"/>
      <c r="BG602" s="45"/>
      <c r="BH602" s="45"/>
      <c r="BI602" s="45"/>
      <c r="BJ602" s="45"/>
      <c r="BK602" s="45"/>
      <c r="BL602" s="45"/>
      <c r="BM602" s="45"/>
      <c r="BN602" s="45"/>
      <c r="BO602" s="45"/>
      <c r="BP602" s="45"/>
      <c r="BQ602" s="45"/>
      <c r="BR602" s="45"/>
      <c r="BS602" s="45"/>
      <c r="BT602" s="45"/>
      <c r="BU602" s="45"/>
      <c r="BV602" s="45"/>
      <c r="BW602" s="2"/>
    </row>
    <row r="603" spans="1:75" x14ac:dyDescent="0.25">
      <c r="A603" s="45"/>
      <c r="B603" s="45"/>
      <c r="C603" s="45"/>
      <c r="D603" s="45"/>
      <c r="E603" s="45"/>
      <c r="F603" s="45"/>
      <c r="G603" s="45"/>
      <c r="H603" s="45"/>
      <c r="I603" s="45"/>
      <c r="J603" s="2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  <c r="AJ603" s="45"/>
      <c r="AK603" s="45"/>
      <c r="AL603" s="45"/>
      <c r="AM603" s="45"/>
      <c r="AN603" s="45"/>
      <c r="AO603" s="45"/>
      <c r="AP603" s="45"/>
      <c r="AQ603" s="45"/>
      <c r="AR603" s="45"/>
      <c r="AS603" s="45"/>
      <c r="AT603" s="45"/>
      <c r="AU603" s="45"/>
      <c r="AV603" s="45"/>
      <c r="AW603" s="45"/>
      <c r="AX603" s="45"/>
      <c r="AY603" s="45"/>
      <c r="AZ603" s="45"/>
      <c r="BA603" s="45"/>
      <c r="BB603" s="45"/>
      <c r="BC603" s="45"/>
      <c r="BD603" s="45"/>
      <c r="BE603" s="45"/>
      <c r="BF603" s="45"/>
      <c r="BG603" s="45"/>
      <c r="BH603" s="45"/>
      <c r="BI603" s="45"/>
      <c r="BJ603" s="45"/>
      <c r="BK603" s="45"/>
      <c r="BL603" s="45"/>
      <c r="BM603" s="45"/>
      <c r="BN603" s="45"/>
      <c r="BO603" s="45"/>
      <c r="BP603" s="45"/>
      <c r="BQ603" s="45"/>
      <c r="BR603" s="45"/>
      <c r="BS603" s="45"/>
      <c r="BT603" s="45"/>
      <c r="BU603" s="45"/>
      <c r="BV603" s="45"/>
      <c r="BW603" s="2"/>
    </row>
    <row r="604" spans="1:75" x14ac:dyDescent="0.25">
      <c r="A604" s="45"/>
      <c r="B604" s="45"/>
      <c r="C604" s="45"/>
      <c r="D604" s="45"/>
      <c r="E604" s="45"/>
      <c r="F604" s="45"/>
      <c r="G604" s="45"/>
      <c r="H604" s="45"/>
      <c r="I604" s="45"/>
      <c r="J604" s="2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  <c r="AJ604" s="45"/>
      <c r="AK604" s="45"/>
      <c r="AL604" s="45"/>
      <c r="AM604" s="45"/>
      <c r="AN604" s="45"/>
      <c r="AO604" s="45"/>
      <c r="AP604" s="45"/>
      <c r="AQ604" s="45"/>
      <c r="AR604" s="45"/>
      <c r="AS604" s="45"/>
      <c r="AT604" s="45"/>
      <c r="AU604" s="45"/>
      <c r="AV604" s="45"/>
      <c r="AW604" s="45"/>
      <c r="AX604" s="45"/>
      <c r="AY604" s="45"/>
      <c r="AZ604" s="45"/>
      <c r="BA604" s="45"/>
      <c r="BB604" s="45"/>
      <c r="BC604" s="45"/>
      <c r="BD604" s="45"/>
      <c r="BE604" s="45"/>
      <c r="BF604" s="45"/>
      <c r="BG604" s="45"/>
      <c r="BH604" s="45"/>
      <c r="BI604" s="45"/>
      <c r="BJ604" s="45"/>
      <c r="BK604" s="45"/>
      <c r="BL604" s="45"/>
      <c r="BM604" s="45"/>
      <c r="BN604" s="45"/>
      <c r="BO604" s="45"/>
      <c r="BP604" s="45"/>
      <c r="BQ604" s="45"/>
      <c r="BR604" s="45"/>
      <c r="BS604" s="45"/>
      <c r="BT604" s="45"/>
      <c r="BU604" s="45"/>
      <c r="BV604" s="45"/>
      <c r="BW604" s="2"/>
    </row>
    <row r="605" spans="1:75" x14ac:dyDescent="0.25">
      <c r="A605" s="45"/>
      <c r="B605" s="45"/>
      <c r="C605" s="45"/>
      <c r="D605" s="45"/>
      <c r="E605" s="45"/>
      <c r="F605" s="45"/>
      <c r="G605" s="45"/>
      <c r="H605" s="45"/>
      <c r="I605" s="45"/>
      <c r="J605" s="2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  <c r="AJ605" s="45"/>
      <c r="AK605" s="45"/>
      <c r="AL605" s="45"/>
      <c r="AM605" s="45"/>
      <c r="AN605" s="45"/>
      <c r="AO605" s="45"/>
      <c r="AP605" s="45"/>
      <c r="AQ605" s="45"/>
      <c r="AR605" s="45"/>
      <c r="AS605" s="45"/>
      <c r="AT605" s="45"/>
      <c r="AU605" s="45"/>
      <c r="AV605" s="45"/>
      <c r="AW605" s="45"/>
      <c r="AX605" s="45"/>
      <c r="AY605" s="45"/>
      <c r="AZ605" s="45"/>
      <c r="BA605" s="45"/>
      <c r="BB605" s="45"/>
      <c r="BC605" s="45"/>
      <c r="BD605" s="45"/>
      <c r="BE605" s="45"/>
      <c r="BF605" s="45"/>
      <c r="BG605" s="45"/>
      <c r="BH605" s="45"/>
      <c r="BI605" s="45"/>
      <c r="BJ605" s="45"/>
      <c r="BK605" s="45"/>
      <c r="BL605" s="45"/>
      <c r="BM605" s="45"/>
      <c r="BN605" s="45"/>
      <c r="BO605" s="45"/>
      <c r="BP605" s="45"/>
      <c r="BQ605" s="45"/>
      <c r="BR605" s="45"/>
      <c r="BS605" s="45"/>
      <c r="BT605" s="45"/>
      <c r="BU605" s="45"/>
      <c r="BV605" s="45"/>
      <c r="BW605" s="2"/>
    </row>
    <row r="606" spans="1:75" x14ac:dyDescent="0.25">
      <c r="A606" s="45"/>
      <c r="B606" s="45"/>
      <c r="C606" s="45"/>
      <c r="D606" s="45"/>
      <c r="E606" s="45"/>
      <c r="F606" s="45"/>
      <c r="G606" s="45"/>
      <c r="H606" s="45"/>
      <c r="I606" s="45"/>
      <c r="J606" s="2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  <c r="AJ606" s="45"/>
      <c r="AK606" s="45"/>
      <c r="AL606" s="45"/>
      <c r="AM606" s="45"/>
      <c r="AN606" s="45"/>
      <c r="AO606" s="45"/>
      <c r="AP606" s="45"/>
      <c r="AQ606" s="45"/>
      <c r="AR606" s="45"/>
      <c r="AS606" s="45"/>
      <c r="AT606" s="45"/>
      <c r="AU606" s="45"/>
      <c r="AV606" s="45"/>
      <c r="AW606" s="45"/>
      <c r="AX606" s="45"/>
      <c r="AY606" s="45"/>
      <c r="AZ606" s="45"/>
      <c r="BA606" s="45"/>
      <c r="BB606" s="45"/>
      <c r="BC606" s="45"/>
      <c r="BD606" s="45"/>
      <c r="BE606" s="45"/>
      <c r="BF606" s="45"/>
      <c r="BG606" s="45"/>
      <c r="BH606" s="45"/>
      <c r="BI606" s="45"/>
      <c r="BJ606" s="45"/>
      <c r="BK606" s="45"/>
      <c r="BL606" s="45"/>
      <c r="BM606" s="45"/>
      <c r="BN606" s="45"/>
      <c r="BO606" s="45"/>
      <c r="BP606" s="45"/>
      <c r="BQ606" s="45"/>
      <c r="BR606" s="45"/>
      <c r="BS606" s="45"/>
      <c r="BT606" s="45"/>
      <c r="BU606" s="45"/>
      <c r="BV606" s="45"/>
      <c r="BW606" s="2"/>
    </row>
    <row r="607" spans="1:75" x14ac:dyDescent="0.25">
      <c r="A607" s="45"/>
      <c r="B607" s="45"/>
      <c r="C607" s="45"/>
      <c r="D607" s="45"/>
      <c r="E607" s="45"/>
      <c r="F607" s="45"/>
      <c r="G607" s="45"/>
      <c r="H607" s="45"/>
      <c r="I607" s="45"/>
      <c r="J607" s="2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  <c r="AJ607" s="45"/>
      <c r="AK607" s="45"/>
      <c r="AL607" s="45"/>
      <c r="AM607" s="45"/>
      <c r="AN607" s="45"/>
      <c r="AO607" s="45"/>
      <c r="AP607" s="45"/>
      <c r="AQ607" s="45"/>
      <c r="AR607" s="45"/>
      <c r="AS607" s="45"/>
      <c r="AT607" s="45"/>
      <c r="AU607" s="45"/>
      <c r="AV607" s="45"/>
      <c r="AW607" s="45"/>
      <c r="AX607" s="45"/>
      <c r="AY607" s="45"/>
      <c r="AZ607" s="45"/>
      <c r="BA607" s="45"/>
      <c r="BB607" s="45"/>
      <c r="BC607" s="45"/>
      <c r="BD607" s="45"/>
      <c r="BE607" s="45"/>
      <c r="BF607" s="45"/>
      <c r="BG607" s="45"/>
      <c r="BH607" s="45"/>
      <c r="BI607" s="45"/>
      <c r="BJ607" s="45"/>
      <c r="BK607" s="45"/>
      <c r="BL607" s="45"/>
      <c r="BM607" s="45"/>
      <c r="BN607" s="45"/>
      <c r="BO607" s="45"/>
      <c r="BP607" s="45"/>
      <c r="BQ607" s="45"/>
      <c r="BR607" s="45"/>
      <c r="BS607" s="45"/>
      <c r="BT607" s="45"/>
      <c r="BU607" s="45"/>
      <c r="BV607" s="45"/>
      <c r="BW607" s="2"/>
    </row>
    <row r="608" spans="1:75" x14ac:dyDescent="0.25">
      <c r="A608" s="45"/>
      <c r="B608" s="45"/>
      <c r="C608" s="45"/>
      <c r="D608" s="45"/>
      <c r="E608" s="45"/>
      <c r="F608" s="45"/>
      <c r="G608" s="45"/>
      <c r="H608" s="45"/>
      <c r="I608" s="45"/>
      <c r="J608" s="2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  <c r="AJ608" s="45"/>
      <c r="AK608" s="45"/>
      <c r="AL608" s="45"/>
      <c r="AM608" s="45"/>
      <c r="AN608" s="45"/>
      <c r="AO608" s="45"/>
      <c r="AP608" s="45"/>
      <c r="AQ608" s="45"/>
      <c r="AR608" s="45"/>
      <c r="AS608" s="45"/>
      <c r="AT608" s="45"/>
      <c r="AU608" s="45"/>
      <c r="AV608" s="45"/>
      <c r="AW608" s="45"/>
      <c r="AX608" s="45"/>
      <c r="AY608" s="45"/>
      <c r="AZ608" s="45"/>
      <c r="BA608" s="45"/>
      <c r="BB608" s="45"/>
      <c r="BC608" s="45"/>
      <c r="BD608" s="45"/>
      <c r="BE608" s="45"/>
      <c r="BF608" s="45"/>
      <c r="BG608" s="45"/>
      <c r="BH608" s="45"/>
      <c r="BI608" s="45"/>
      <c r="BJ608" s="45"/>
      <c r="BK608" s="45"/>
      <c r="BL608" s="45"/>
      <c r="BM608" s="45"/>
      <c r="BN608" s="45"/>
      <c r="BO608" s="45"/>
      <c r="BP608" s="45"/>
      <c r="BQ608" s="45"/>
      <c r="BR608" s="45"/>
      <c r="BS608" s="45"/>
      <c r="BT608" s="45"/>
      <c r="BU608" s="45"/>
      <c r="BV608" s="45"/>
      <c r="BW608" s="2"/>
    </row>
    <row r="609" spans="1:75" x14ac:dyDescent="0.25">
      <c r="A609" s="45"/>
      <c r="B609" s="45"/>
      <c r="C609" s="45"/>
      <c r="D609" s="45"/>
      <c r="E609" s="45"/>
      <c r="F609" s="45"/>
      <c r="G609" s="45"/>
      <c r="H609" s="45"/>
      <c r="I609" s="45"/>
      <c r="J609" s="2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  <c r="AJ609" s="45"/>
      <c r="AK609" s="45"/>
      <c r="AL609" s="45"/>
      <c r="AM609" s="45"/>
      <c r="AN609" s="45"/>
      <c r="AO609" s="45"/>
      <c r="AP609" s="45"/>
      <c r="AQ609" s="45"/>
      <c r="AR609" s="45"/>
      <c r="AS609" s="45"/>
      <c r="AT609" s="45"/>
      <c r="AU609" s="45"/>
      <c r="AV609" s="45"/>
      <c r="AW609" s="45"/>
      <c r="AX609" s="45"/>
      <c r="AY609" s="45"/>
      <c r="AZ609" s="45"/>
      <c r="BA609" s="45"/>
      <c r="BB609" s="45"/>
      <c r="BC609" s="45"/>
      <c r="BD609" s="45"/>
      <c r="BE609" s="45"/>
      <c r="BF609" s="45"/>
      <c r="BG609" s="45"/>
      <c r="BH609" s="45"/>
      <c r="BI609" s="45"/>
      <c r="BJ609" s="45"/>
      <c r="BK609" s="45"/>
      <c r="BL609" s="45"/>
      <c r="BM609" s="45"/>
      <c r="BN609" s="45"/>
      <c r="BO609" s="45"/>
      <c r="BP609" s="45"/>
      <c r="BQ609" s="45"/>
      <c r="BR609" s="45"/>
      <c r="BS609" s="45"/>
      <c r="BT609" s="45"/>
      <c r="BU609" s="45"/>
      <c r="BV609" s="45"/>
      <c r="BW609" s="2"/>
    </row>
    <row r="610" spans="1:75" x14ac:dyDescent="0.25">
      <c r="A610" s="45"/>
      <c r="B610" s="45"/>
      <c r="C610" s="45"/>
      <c r="D610" s="45"/>
      <c r="E610" s="45"/>
      <c r="F610" s="45"/>
      <c r="G610" s="45"/>
      <c r="H610" s="45"/>
      <c r="I610" s="45"/>
      <c r="J610" s="2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5"/>
      <c r="AG610" s="45"/>
      <c r="AH610" s="45"/>
      <c r="AI610" s="45"/>
      <c r="AJ610" s="45"/>
      <c r="AK610" s="45"/>
      <c r="AL610" s="45"/>
      <c r="AM610" s="45"/>
      <c r="AN610" s="45"/>
      <c r="AO610" s="45"/>
      <c r="AP610" s="45"/>
      <c r="AQ610" s="45"/>
      <c r="AR610" s="45"/>
      <c r="AS610" s="45"/>
      <c r="AT610" s="45"/>
      <c r="AU610" s="45"/>
      <c r="AV610" s="45"/>
      <c r="AW610" s="45"/>
      <c r="AX610" s="45"/>
      <c r="AY610" s="45"/>
      <c r="AZ610" s="45"/>
      <c r="BA610" s="45"/>
      <c r="BB610" s="45"/>
      <c r="BC610" s="45"/>
      <c r="BD610" s="45"/>
      <c r="BE610" s="45"/>
      <c r="BF610" s="45"/>
      <c r="BG610" s="45"/>
      <c r="BH610" s="45"/>
      <c r="BI610" s="45"/>
      <c r="BJ610" s="45"/>
      <c r="BK610" s="45"/>
      <c r="BL610" s="45"/>
      <c r="BM610" s="45"/>
      <c r="BN610" s="45"/>
      <c r="BO610" s="45"/>
      <c r="BP610" s="45"/>
      <c r="BQ610" s="45"/>
      <c r="BR610" s="45"/>
      <c r="BS610" s="45"/>
      <c r="BT610" s="45"/>
      <c r="BU610" s="45"/>
      <c r="BV610" s="45"/>
      <c r="BW610" s="2"/>
    </row>
    <row r="611" spans="1:75" x14ac:dyDescent="0.25">
      <c r="A611" s="45"/>
      <c r="B611" s="45"/>
      <c r="C611" s="45"/>
      <c r="D611" s="45"/>
      <c r="E611" s="45"/>
      <c r="F611" s="45"/>
      <c r="G611" s="45"/>
      <c r="H611" s="45"/>
      <c r="I611" s="45"/>
      <c r="J611" s="2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  <c r="AF611" s="45"/>
      <c r="AG611" s="45"/>
      <c r="AH611" s="45"/>
      <c r="AI611" s="45"/>
      <c r="AJ611" s="45"/>
      <c r="AK611" s="45"/>
      <c r="AL611" s="45"/>
      <c r="AM611" s="45"/>
      <c r="AN611" s="45"/>
      <c r="AO611" s="45"/>
      <c r="AP611" s="45"/>
      <c r="AQ611" s="45"/>
      <c r="AR611" s="45"/>
      <c r="AS611" s="45"/>
      <c r="AT611" s="45"/>
      <c r="AU611" s="45"/>
      <c r="AV611" s="45"/>
      <c r="AW611" s="45"/>
      <c r="AX611" s="45"/>
      <c r="AY611" s="45"/>
      <c r="AZ611" s="45"/>
      <c r="BA611" s="45"/>
      <c r="BB611" s="45"/>
      <c r="BC611" s="45"/>
      <c r="BD611" s="45"/>
      <c r="BE611" s="45"/>
      <c r="BF611" s="45"/>
      <c r="BG611" s="45"/>
      <c r="BH611" s="45"/>
      <c r="BI611" s="45"/>
      <c r="BJ611" s="45"/>
      <c r="BK611" s="45"/>
      <c r="BL611" s="45"/>
      <c r="BM611" s="45"/>
      <c r="BN611" s="45"/>
      <c r="BO611" s="45"/>
      <c r="BP611" s="45"/>
      <c r="BQ611" s="45"/>
      <c r="BR611" s="45"/>
      <c r="BS611" s="45"/>
      <c r="BT611" s="45"/>
      <c r="BU611" s="45"/>
      <c r="BV611" s="45"/>
      <c r="BW611" s="2"/>
    </row>
    <row r="612" spans="1:75" x14ac:dyDescent="0.25">
      <c r="A612" s="45"/>
      <c r="B612" s="45"/>
      <c r="C612" s="45"/>
      <c r="D612" s="45"/>
      <c r="E612" s="45"/>
      <c r="F612" s="45"/>
      <c r="G612" s="45"/>
      <c r="H612" s="45"/>
      <c r="I612" s="45"/>
      <c r="J612" s="2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  <c r="AF612" s="45"/>
      <c r="AG612" s="45"/>
      <c r="AH612" s="45"/>
      <c r="AI612" s="45"/>
      <c r="AJ612" s="45"/>
      <c r="AK612" s="45"/>
      <c r="AL612" s="45"/>
      <c r="AM612" s="45"/>
      <c r="AN612" s="45"/>
      <c r="AO612" s="45"/>
      <c r="AP612" s="45"/>
      <c r="AQ612" s="45"/>
      <c r="AR612" s="45"/>
      <c r="AS612" s="45"/>
      <c r="AT612" s="45"/>
      <c r="AU612" s="45"/>
      <c r="AV612" s="45"/>
      <c r="AW612" s="45"/>
      <c r="AX612" s="45"/>
      <c r="AY612" s="45"/>
      <c r="AZ612" s="45"/>
      <c r="BA612" s="45"/>
      <c r="BB612" s="45"/>
      <c r="BC612" s="45"/>
      <c r="BD612" s="45"/>
      <c r="BE612" s="45"/>
      <c r="BF612" s="45"/>
      <c r="BG612" s="45"/>
      <c r="BH612" s="45"/>
      <c r="BI612" s="45"/>
      <c r="BJ612" s="45"/>
      <c r="BK612" s="45"/>
      <c r="BL612" s="45"/>
      <c r="BM612" s="45"/>
      <c r="BN612" s="45"/>
      <c r="BO612" s="45"/>
      <c r="BP612" s="45"/>
      <c r="BQ612" s="45"/>
      <c r="BR612" s="45"/>
      <c r="BS612" s="45"/>
      <c r="BT612" s="45"/>
      <c r="BU612" s="45"/>
      <c r="BV612" s="45"/>
      <c r="BW612" s="2"/>
    </row>
    <row r="613" spans="1:75" x14ac:dyDescent="0.25">
      <c r="A613" s="45"/>
      <c r="B613" s="45"/>
      <c r="C613" s="45"/>
      <c r="D613" s="45"/>
      <c r="E613" s="45"/>
      <c r="F613" s="45"/>
      <c r="G613" s="45"/>
      <c r="H613" s="45"/>
      <c r="I613" s="45"/>
      <c r="J613" s="2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5"/>
      <c r="AG613" s="45"/>
      <c r="AH613" s="45"/>
      <c r="AI613" s="45"/>
      <c r="AJ613" s="45"/>
      <c r="AK613" s="45"/>
      <c r="AL613" s="45"/>
      <c r="AM613" s="45"/>
      <c r="AN613" s="45"/>
      <c r="AO613" s="45"/>
      <c r="AP613" s="45"/>
      <c r="AQ613" s="45"/>
      <c r="AR613" s="45"/>
      <c r="AS613" s="45"/>
      <c r="AT613" s="45"/>
      <c r="AU613" s="45"/>
      <c r="AV613" s="45"/>
      <c r="AW613" s="45"/>
      <c r="AX613" s="45"/>
      <c r="AY613" s="45"/>
      <c r="AZ613" s="45"/>
      <c r="BA613" s="45"/>
      <c r="BB613" s="45"/>
      <c r="BC613" s="45"/>
      <c r="BD613" s="45"/>
      <c r="BE613" s="45"/>
      <c r="BF613" s="45"/>
      <c r="BG613" s="45"/>
      <c r="BH613" s="45"/>
      <c r="BI613" s="45"/>
      <c r="BJ613" s="45"/>
      <c r="BK613" s="45"/>
      <c r="BL613" s="45"/>
      <c r="BM613" s="45"/>
      <c r="BN613" s="45"/>
      <c r="BO613" s="45"/>
      <c r="BP613" s="45"/>
      <c r="BQ613" s="45"/>
      <c r="BR613" s="45"/>
      <c r="BS613" s="45"/>
      <c r="BT613" s="45"/>
      <c r="BU613" s="45"/>
      <c r="BV613" s="45"/>
      <c r="BW613" s="2"/>
    </row>
    <row r="614" spans="1:75" x14ac:dyDescent="0.25">
      <c r="A614" s="45"/>
      <c r="B614" s="45"/>
      <c r="C614" s="45"/>
      <c r="D614" s="45"/>
      <c r="E614" s="45"/>
      <c r="F614" s="45"/>
      <c r="G614" s="45"/>
      <c r="H614" s="45"/>
      <c r="I614" s="45"/>
      <c r="J614" s="2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5"/>
      <c r="AG614" s="45"/>
      <c r="AH614" s="45"/>
      <c r="AI614" s="45"/>
      <c r="AJ614" s="45"/>
      <c r="AK614" s="45"/>
      <c r="AL614" s="45"/>
      <c r="AM614" s="45"/>
      <c r="AN614" s="45"/>
      <c r="AO614" s="45"/>
      <c r="AP614" s="45"/>
      <c r="AQ614" s="45"/>
      <c r="AR614" s="45"/>
      <c r="AS614" s="45"/>
      <c r="AT614" s="45"/>
      <c r="AU614" s="45"/>
      <c r="AV614" s="45"/>
      <c r="AW614" s="45"/>
      <c r="AX614" s="45"/>
      <c r="AY614" s="45"/>
      <c r="AZ614" s="45"/>
      <c r="BA614" s="45"/>
      <c r="BB614" s="45"/>
      <c r="BC614" s="45"/>
      <c r="BD614" s="45"/>
      <c r="BE614" s="45"/>
      <c r="BF614" s="45"/>
      <c r="BG614" s="45"/>
      <c r="BH614" s="45"/>
      <c r="BI614" s="45"/>
      <c r="BJ614" s="45"/>
      <c r="BK614" s="45"/>
      <c r="BL614" s="45"/>
      <c r="BM614" s="45"/>
      <c r="BN614" s="45"/>
      <c r="BO614" s="45"/>
      <c r="BP614" s="45"/>
      <c r="BQ614" s="45"/>
      <c r="BR614" s="45"/>
      <c r="BS614" s="45"/>
      <c r="BT614" s="45"/>
      <c r="BU614" s="45"/>
      <c r="BV614" s="45"/>
      <c r="BW614" s="2"/>
    </row>
    <row r="615" spans="1:75" x14ac:dyDescent="0.25">
      <c r="A615" s="45"/>
      <c r="B615" s="45"/>
      <c r="C615" s="45"/>
      <c r="D615" s="45"/>
      <c r="E615" s="45"/>
      <c r="F615" s="45"/>
      <c r="G615" s="45"/>
      <c r="H615" s="45"/>
      <c r="I615" s="45"/>
      <c r="J615" s="2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  <c r="AF615" s="45"/>
      <c r="AG615" s="45"/>
      <c r="AH615" s="45"/>
      <c r="AI615" s="45"/>
      <c r="AJ615" s="45"/>
      <c r="AK615" s="45"/>
      <c r="AL615" s="45"/>
      <c r="AM615" s="45"/>
      <c r="AN615" s="45"/>
      <c r="AO615" s="45"/>
      <c r="AP615" s="45"/>
      <c r="AQ615" s="45"/>
      <c r="AR615" s="45"/>
      <c r="AS615" s="45"/>
      <c r="AT615" s="45"/>
      <c r="AU615" s="45"/>
      <c r="AV615" s="45"/>
      <c r="AW615" s="45"/>
      <c r="AX615" s="45"/>
      <c r="AY615" s="45"/>
      <c r="AZ615" s="45"/>
      <c r="BA615" s="45"/>
      <c r="BB615" s="45"/>
      <c r="BC615" s="45"/>
      <c r="BD615" s="45"/>
      <c r="BE615" s="45"/>
      <c r="BF615" s="45"/>
      <c r="BG615" s="45"/>
      <c r="BH615" s="45"/>
      <c r="BI615" s="45"/>
      <c r="BJ615" s="45"/>
      <c r="BK615" s="45"/>
      <c r="BL615" s="45"/>
      <c r="BM615" s="45"/>
      <c r="BN615" s="45"/>
      <c r="BO615" s="45"/>
      <c r="BP615" s="45"/>
      <c r="BQ615" s="45"/>
      <c r="BR615" s="45"/>
      <c r="BS615" s="45"/>
      <c r="BT615" s="45"/>
      <c r="BU615" s="45"/>
      <c r="BV615" s="45"/>
      <c r="BW615" s="2"/>
    </row>
    <row r="616" spans="1:75" x14ac:dyDescent="0.25">
      <c r="A616" s="45"/>
      <c r="B616" s="45"/>
      <c r="C616" s="45"/>
      <c r="D616" s="45"/>
      <c r="E616" s="45"/>
      <c r="F616" s="45"/>
      <c r="G616" s="45"/>
      <c r="H616" s="45"/>
      <c r="I616" s="45"/>
      <c r="J616" s="2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  <c r="AG616" s="45"/>
      <c r="AH616" s="45"/>
      <c r="AI616" s="45"/>
      <c r="AJ616" s="45"/>
      <c r="AK616" s="45"/>
      <c r="AL616" s="45"/>
      <c r="AM616" s="45"/>
      <c r="AN616" s="45"/>
      <c r="AO616" s="45"/>
      <c r="AP616" s="45"/>
      <c r="AQ616" s="45"/>
      <c r="AR616" s="45"/>
      <c r="AS616" s="45"/>
      <c r="AT616" s="45"/>
      <c r="AU616" s="45"/>
      <c r="AV616" s="45"/>
      <c r="AW616" s="45"/>
      <c r="AX616" s="45"/>
      <c r="AY616" s="45"/>
      <c r="AZ616" s="45"/>
      <c r="BA616" s="45"/>
      <c r="BB616" s="45"/>
      <c r="BC616" s="45"/>
      <c r="BD616" s="45"/>
      <c r="BE616" s="45"/>
      <c r="BF616" s="45"/>
      <c r="BG616" s="45"/>
      <c r="BH616" s="45"/>
      <c r="BI616" s="45"/>
      <c r="BJ616" s="45"/>
      <c r="BK616" s="45"/>
      <c r="BL616" s="45"/>
      <c r="BM616" s="45"/>
      <c r="BN616" s="45"/>
      <c r="BO616" s="45"/>
      <c r="BP616" s="45"/>
      <c r="BQ616" s="45"/>
      <c r="BR616" s="45"/>
      <c r="BS616" s="45"/>
      <c r="BT616" s="45"/>
      <c r="BU616" s="45"/>
      <c r="BV616" s="45"/>
      <c r="BW616" s="2"/>
    </row>
    <row r="617" spans="1:75" x14ac:dyDescent="0.25">
      <c r="A617" s="45"/>
      <c r="B617" s="45"/>
      <c r="C617" s="45"/>
      <c r="D617" s="45"/>
      <c r="E617" s="45"/>
      <c r="F617" s="45"/>
      <c r="G617" s="45"/>
      <c r="H617" s="45"/>
      <c r="I617" s="45"/>
      <c r="J617" s="2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  <c r="AF617" s="45"/>
      <c r="AG617" s="45"/>
      <c r="AH617" s="45"/>
      <c r="AI617" s="45"/>
      <c r="AJ617" s="45"/>
      <c r="AK617" s="45"/>
      <c r="AL617" s="45"/>
      <c r="AM617" s="45"/>
      <c r="AN617" s="45"/>
      <c r="AO617" s="45"/>
      <c r="AP617" s="45"/>
      <c r="AQ617" s="45"/>
      <c r="AR617" s="45"/>
      <c r="AS617" s="45"/>
      <c r="AT617" s="45"/>
      <c r="AU617" s="45"/>
      <c r="AV617" s="45"/>
      <c r="AW617" s="45"/>
      <c r="AX617" s="45"/>
      <c r="AY617" s="45"/>
      <c r="AZ617" s="45"/>
      <c r="BA617" s="45"/>
      <c r="BB617" s="45"/>
      <c r="BC617" s="45"/>
      <c r="BD617" s="45"/>
      <c r="BE617" s="45"/>
      <c r="BF617" s="45"/>
      <c r="BG617" s="45"/>
      <c r="BH617" s="45"/>
      <c r="BI617" s="45"/>
      <c r="BJ617" s="45"/>
      <c r="BK617" s="45"/>
      <c r="BL617" s="45"/>
      <c r="BM617" s="45"/>
      <c r="BN617" s="45"/>
      <c r="BO617" s="45"/>
      <c r="BP617" s="45"/>
      <c r="BQ617" s="45"/>
      <c r="BR617" s="45"/>
      <c r="BS617" s="45"/>
      <c r="BT617" s="45"/>
      <c r="BU617" s="45"/>
      <c r="BV617" s="45"/>
      <c r="BW617" s="2"/>
    </row>
    <row r="618" spans="1:75" x14ac:dyDescent="0.25">
      <c r="A618" s="45"/>
      <c r="B618" s="45"/>
      <c r="C618" s="45"/>
      <c r="D618" s="45"/>
      <c r="E618" s="45"/>
      <c r="F618" s="45"/>
      <c r="G618" s="45"/>
      <c r="H618" s="45"/>
      <c r="I618" s="45"/>
      <c r="J618" s="2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  <c r="AF618" s="45"/>
      <c r="AG618" s="45"/>
      <c r="AH618" s="45"/>
      <c r="AI618" s="45"/>
      <c r="AJ618" s="45"/>
      <c r="AK618" s="45"/>
      <c r="AL618" s="45"/>
      <c r="AM618" s="45"/>
      <c r="AN618" s="45"/>
      <c r="AO618" s="45"/>
      <c r="AP618" s="45"/>
      <c r="AQ618" s="45"/>
      <c r="AR618" s="45"/>
      <c r="AS618" s="45"/>
      <c r="AT618" s="45"/>
      <c r="AU618" s="45"/>
      <c r="AV618" s="45"/>
      <c r="AW618" s="45"/>
      <c r="AX618" s="45"/>
      <c r="AY618" s="45"/>
      <c r="AZ618" s="45"/>
      <c r="BA618" s="45"/>
      <c r="BB618" s="45"/>
      <c r="BC618" s="45"/>
      <c r="BD618" s="45"/>
      <c r="BE618" s="45"/>
      <c r="BF618" s="45"/>
      <c r="BG618" s="45"/>
      <c r="BH618" s="45"/>
      <c r="BI618" s="45"/>
      <c r="BJ618" s="45"/>
      <c r="BK618" s="45"/>
      <c r="BL618" s="45"/>
      <c r="BM618" s="45"/>
      <c r="BN618" s="45"/>
      <c r="BO618" s="45"/>
      <c r="BP618" s="45"/>
      <c r="BQ618" s="45"/>
      <c r="BR618" s="45"/>
      <c r="BS618" s="45"/>
      <c r="BT618" s="45"/>
      <c r="BU618" s="45"/>
      <c r="BV618" s="45"/>
      <c r="BW618" s="2"/>
    </row>
    <row r="619" spans="1:75" x14ac:dyDescent="0.25">
      <c r="A619" s="45"/>
      <c r="B619" s="45"/>
      <c r="C619" s="45"/>
      <c r="D619" s="45"/>
      <c r="E619" s="45"/>
      <c r="F619" s="45"/>
      <c r="G619" s="45"/>
      <c r="H619" s="45"/>
      <c r="I619" s="45"/>
      <c r="J619" s="2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  <c r="AF619" s="45"/>
      <c r="AG619" s="45"/>
      <c r="AH619" s="45"/>
      <c r="AI619" s="45"/>
      <c r="AJ619" s="45"/>
      <c r="AK619" s="45"/>
      <c r="AL619" s="45"/>
      <c r="AM619" s="45"/>
      <c r="AN619" s="45"/>
      <c r="AO619" s="45"/>
      <c r="AP619" s="45"/>
      <c r="AQ619" s="45"/>
      <c r="AR619" s="45"/>
      <c r="AS619" s="45"/>
      <c r="AT619" s="45"/>
      <c r="AU619" s="45"/>
      <c r="AV619" s="45"/>
      <c r="AW619" s="45"/>
      <c r="AX619" s="45"/>
      <c r="AY619" s="45"/>
      <c r="AZ619" s="45"/>
      <c r="BA619" s="45"/>
      <c r="BB619" s="45"/>
      <c r="BC619" s="45"/>
      <c r="BD619" s="45"/>
      <c r="BE619" s="45"/>
      <c r="BF619" s="45"/>
      <c r="BG619" s="45"/>
      <c r="BH619" s="45"/>
      <c r="BI619" s="45"/>
      <c r="BJ619" s="45"/>
      <c r="BK619" s="45"/>
      <c r="BL619" s="45"/>
      <c r="BM619" s="45"/>
      <c r="BN619" s="45"/>
      <c r="BO619" s="45"/>
      <c r="BP619" s="45"/>
      <c r="BQ619" s="45"/>
      <c r="BR619" s="45"/>
      <c r="BS619" s="45"/>
      <c r="BT619" s="45"/>
      <c r="BU619" s="45"/>
      <c r="BV619" s="45"/>
      <c r="BW619" s="2"/>
    </row>
    <row r="620" spans="1:75" x14ac:dyDescent="0.25">
      <c r="A620" s="45"/>
      <c r="B620" s="45"/>
      <c r="C620" s="45"/>
      <c r="D620" s="45"/>
      <c r="E620" s="45"/>
      <c r="F620" s="45"/>
      <c r="G620" s="45"/>
      <c r="H620" s="45"/>
      <c r="I620" s="45"/>
      <c r="J620" s="2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  <c r="AG620" s="45"/>
      <c r="AH620" s="45"/>
      <c r="AI620" s="45"/>
      <c r="AJ620" s="45"/>
      <c r="AK620" s="45"/>
      <c r="AL620" s="45"/>
      <c r="AM620" s="45"/>
      <c r="AN620" s="45"/>
      <c r="AO620" s="45"/>
      <c r="AP620" s="45"/>
      <c r="AQ620" s="45"/>
      <c r="AR620" s="45"/>
      <c r="AS620" s="45"/>
      <c r="AT620" s="45"/>
      <c r="AU620" s="45"/>
      <c r="AV620" s="45"/>
      <c r="AW620" s="45"/>
      <c r="AX620" s="45"/>
      <c r="AY620" s="45"/>
      <c r="AZ620" s="45"/>
      <c r="BA620" s="45"/>
      <c r="BB620" s="45"/>
      <c r="BC620" s="45"/>
      <c r="BD620" s="45"/>
      <c r="BE620" s="45"/>
      <c r="BF620" s="45"/>
      <c r="BG620" s="45"/>
      <c r="BH620" s="45"/>
      <c r="BI620" s="45"/>
      <c r="BJ620" s="45"/>
      <c r="BK620" s="45"/>
      <c r="BL620" s="45"/>
      <c r="BM620" s="45"/>
      <c r="BN620" s="45"/>
      <c r="BO620" s="45"/>
      <c r="BP620" s="45"/>
      <c r="BQ620" s="45"/>
      <c r="BR620" s="45"/>
      <c r="BS620" s="45"/>
      <c r="BT620" s="45"/>
      <c r="BU620" s="45"/>
      <c r="BV620" s="45"/>
      <c r="BW620" s="2"/>
    </row>
    <row r="621" spans="1:75" x14ac:dyDescent="0.25">
      <c r="A621" s="45"/>
      <c r="B621" s="45"/>
      <c r="C621" s="45"/>
      <c r="D621" s="45"/>
      <c r="E621" s="45"/>
      <c r="F621" s="45"/>
      <c r="G621" s="45"/>
      <c r="H621" s="45"/>
      <c r="I621" s="45"/>
      <c r="J621" s="2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  <c r="AG621" s="45"/>
      <c r="AH621" s="45"/>
      <c r="AI621" s="45"/>
      <c r="AJ621" s="45"/>
      <c r="AK621" s="45"/>
      <c r="AL621" s="45"/>
      <c r="AM621" s="45"/>
      <c r="AN621" s="45"/>
      <c r="AO621" s="45"/>
      <c r="AP621" s="45"/>
      <c r="AQ621" s="45"/>
      <c r="AR621" s="45"/>
      <c r="AS621" s="45"/>
      <c r="AT621" s="45"/>
      <c r="AU621" s="45"/>
      <c r="AV621" s="45"/>
      <c r="AW621" s="45"/>
      <c r="AX621" s="45"/>
      <c r="AY621" s="45"/>
      <c r="AZ621" s="45"/>
      <c r="BA621" s="45"/>
      <c r="BB621" s="45"/>
      <c r="BC621" s="45"/>
      <c r="BD621" s="45"/>
      <c r="BE621" s="45"/>
      <c r="BF621" s="45"/>
      <c r="BG621" s="45"/>
      <c r="BH621" s="45"/>
      <c r="BI621" s="45"/>
      <c r="BJ621" s="45"/>
      <c r="BK621" s="45"/>
      <c r="BL621" s="45"/>
      <c r="BM621" s="45"/>
      <c r="BN621" s="45"/>
      <c r="BO621" s="45"/>
      <c r="BP621" s="45"/>
      <c r="BQ621" s="45"/>
      <c r="BR621" s="45"/>
      <c r="BS621" s="45"/>
      <c r="BT621" s="45"/>
      <c r="BU621" s="45"/>
      <c r="BV621" s="45"/>
      <c r="BW621" s="2"/>
    </row>
    <row r="622" spans="1:75" x14ac:dyDescent="0.25">
      <c r="A622" s="45"/>
      <c r="B622" s="45"/>
      <c r="C622" s="45"/>
      <c r="D622" s="45"/>
      <c r="E622" s="45"/>
      <c r="F622" s="45"/>
      <c r="G622" s="45"/>
      <c r="H622" s="45"/>
      <c r="I622" s="45"/>
      <c r="J622" s="2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  <c r="AG622" s="45"/>
      <c r="AH622" s="45"/>
      <c r="AI622" s="45"/>
      <c r="AJ622" s="45"/>
      <c r="AK622" s="45"/>
      <c r="AL622" s="45"/>
      <c r="AM622" s="45"/>
      <c r="AN622" s="45"/>
      <c r="AO622" s="45"/>
      <c r="AP622" s="45"/>
      <c r="AQ622" s="45"/>
      <c r="AR622" s="45"/>
      <c r="AS622" s="45"/>
      <c r="AT622" s="45"/>
      <c r="AU622" s="45"/>
      <c r="AV622" s="45"/>
      <c r="AW622" s="45"/>
      <c r="AX622" s="45"/>
      <c r="AY622" s="45"/>
      <c r="AZ622" s="45"/>
      <c r="BA622" s="45"/>
      <c r="BB622" s="45"/>
      <c r="BC622" s="45"/>
      <c r="BD622" s="45"/>
      <c r="BE622" s="45"/>
      <c r="BF622" s="45"/>
      <c r="BG622" s="45"/>
      <c r="BH622" s="45"/>
      <c r="BI622" s="45"/>
      <c r="BJ622" s="45"/>
      <c r="BK622" s="45"/>
      <c r="BL622" s="45"/>
      <c r="BM622" s="45"/>
      <c r="BN622" s="45"/>
      <c r="BO622" s="45"/>
      <c r="BP622" s="45"/>
      <c r="BQ622" s="45"/>
      <c r="BR622" s="45"/>
      <c r="BS622" s="45"/>
      <c r="BT622" s="45"/>
      <c r="BU622" s="45"/>
      <c r="BV622" s="45"/>
      <c r="BW622" s="2"/>
    </row>
    <row r="623" spans="1:75" x14ac:dyDescent="0.25">
      <c r="A623" s="45"/>
      <c r="B623" s="45"/>
      <c r="C623" s="45"/>
      <c r="D623" s="45"/>
      <c r="E623" s="45"/>
      <c r="F623" s="45"/>
      <c r="G623" s="45"/>
      <c r="H623" s="45"/>
      <c r="I623" s="45"/>
      <c r="J623" s="2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  <c r="AG623" s="45"/>
      <c r="AH623" s="45"/>
      <c r="AI623" s="45"/>
      <c r="AJ623" s="45"/>
      <c r="AK623" s="45"/>
      <c r="AL623" s="45"/>
      <c r="AM623" s="45"/>
      <c r="AN623" s="45"/>
      <c r="AO623" s="45"/>
      <c r="AP623" s="45"/>
      <c r="AQ623" s="45"/>
      <c r="AR623" s="45"/>
      <c r="AS623" s="45"/>
      <c r="AT623" s="45"/>
      <c r="AU623" s="45"/>
      <c r="AV623" s="45"/>
      <c r="AW623" s="45"/>
      <c r="AX623" s="45"/>
      <c r="AY623" s="45"/>
      <c r="AZ623" s="45"/>
      <c r="BA623" s="45"/>
      <c r="BB623" s="45"/>
      <c r="BC623" s="45"/>
      <c r="BD623" s="45"/>
      <c r="BE623" s="45"/>
      <c r="BF623" s="45"/>
      <c r="BG623" s="45"/>
      <c r="BH623" s="45"/>
      <c r="BI623" s="45"/>
      <c r="BJ623" s="45"/>
      <c r="BK623" s="45"/>
      <c r="BL623" s="45"/>
      <c r="BM623" s="45"/>
      <c r="BN623" s="45"/>
      <c r="BO623" s="45"/>
      <c r="BP623" s="45"/>
      <c r="BQ623" s="45"/>
      <c r="BR623" s="45"/>
      <c r="BS623" s="45"/>
      <c r="BT623" s="45"/>
      <c r="BU623" s="45"/>
      <c r="BV623" s="45"/>
      <c r="BW623" s="2"/>
    </row>
    <row r="624" spans="1:75" x14ac:dyDescent="0.25">
      <c r="A624" s="45"/>
      <c r="B624" s="45"/>
      <c r="C624" s="45"/>
      <c r="D624" s="45"/>
      <c r="E624" s="45"/>
      <c r="F624" s="45"/>
      <c r="G624" s="45"/>
      <c r="H624" s="45"/>
      <c r="I624" s="45"/>
      <c r="J624" s="2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  <c r="AG624" s="45"/>
      <c r="AH624" s="45"/>
      <c r="AI624" s="45"/>
      <c r="AJ624" s="45"/>
      <c r="AK624" s="45"/>
      <c r="AL624" s="45"/>
      <c r="AM624" s="45"/>
      <c r="AN624" s="45"/>
      <c r="AO624" s="45"/>
      <c r="AP624" s="45"/>
      <c r="AQ624" s="45"/>
      <c r="AR624" s="45"/>
      <c r="AS624" s="45"/>
      <c r="AT624" s="45"/>
      <c r="AU624" s="45"/>
      <c r="AV624" s="45"/>
      <c r="AW624" s="45"/>
      <c r="AX624" s="45"/>
      <c r="AY624" s="45"/>
      <c r="AZ624" s="45"/>
      <c r="BA624" s="45"/>
      <c r="BB624" s="45"/>
      <c r="BC624" s="45"/>
      <c r="BD624" s="45"/>
      <c r="BE624" s="45"/>
      <c r="BF624" s="45"/>
      <c r="BG624" s="45"/>
      <c r="BH624" s="45"/>
      <c r="BI624" s="45"/>
      <c r="BJ624" s="45"/>
      <c r="BK624" s="45"/>
      <c r="BL624" s="45"/>
      <c r="BM624" s="45"/>
      <c r="BN624" s="45"/>
      <c r="BO624" s="45"/>
      <c r="BP624" s="45"/>
      <c r="BQ624" s="45"/>
      <c r="BR624" s="45"/>
      <c r="BS624" s="45"/>
      <c r="BT624" s="45"/>
      <c r="BU624" s="45"/>
      <c r="BV624" s="45"/>
      <c r="BW624" s="2"/>
    </row>
    <row r="625" spans="1:75" x14ac:dyDescent="0.25">
      <c r="A625" s="45"/>
      <c r="B625" s="45"/>
      <c r="C625" s="45"/>
      <c r="D625" s="45"/>
      <c r="E625" s="45"/>
      <c r="F625" s="45"/>
      <c r="G625" s="45"/>
      <c r="H625" s="45"/>
      <c r="I625" s="45"/>
      <c r="J625" s="2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  <c r="AG625" s="45"/>
      <c r="AH625" s="45"/>
      <c r="AI625" s="45"/>
      <c r="AJ625" s="45"/>
      <c r="AK625" s="45"/>
      <c r="AL625" s="45"/>
      <c r="AM625" s="45"/>
      <c r="AN625" s="45"/>
      <c r="AO625" s="45"/>
      <c r="AP625" s="45"/>
      <c r="AQ625" s="45"/>
      <c r="AR625" s="45"/>
      <c r="AS625" s="45"/>
      <c r="AT625" s="45"/>
      <c r="AU625" s="45"/>
      <c r="AV625" s="45"/>
      <c r="AW625" s="45"/>
      <c r="AX625" s="45"/>
      <c r="AY625" s="45"/>
      <c r="AZ625" s="45"/>
      <c r="BA625" s="45"/>
      <c r="BB625" s="45"/>
      <c r="BC625" s="45"/>
      <c r="BD625" s="45"/>
      <c r="BE625" s="45"/>
      <c r="BF625" s="45"/>
      <c r="BG625" s="45"/>
      <c r="BH625" s="45"/>
      <c r="BI625" s="45"/>
      <c r="BJ625" s="45"/>
      <c r="BK625" s="45"/>
      <c r="BL625" s="45"/>
      <c r="BM625" s="45"/>
      <c r="BN625" s="45"/>
      <c r="BO625" s="45"/>
      <c r="BP625" s="45"/>
      <c r="BQ625" s="45"/>
      <c r="BR625" s="45"/>
      <c r="BS625" s="45"/>
      <c r="BT625" s="45"/>
      <c r="BU625" s="45"/>
      <c r="BV625" s="45"/>
      <c r="BW625" s="2"/>
    </row>
    <row r="626" spans="1:75" x14ac:dyDescent="0.25">
      <c r="A626" s="45"/>
      <c r="B626" s="45"/>
      <c r="C626" s="45"/>
      <c r="D626" s="45"/>
      <c r="E626" s="45"/>
      <c r="F626" s="45"/>
      <c r="G626" s="45"/>
      <c r="H626" s="45"/>
      <c r="I626" s="45"/>
      <c r="J626" s="2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  <c r="AG626" s="45"/>
      <c r="AH626" s="45"/>
      <c r="AI626" s="45"/>
      <c r="AJ626" s="45"/>
      <c r="AK626" s="45"/>
      <c r="AL626" s="45"/>
      <c r="AM626" s="45"/>
      <c r="AN626" s="45"/>
      <c r="AO626" s="45"/>
      <c r="AP626" s="45"/>
      <c r="AQ626" s="45"/>
      <c r="AR626" s="45"/>
      <c r="AS626" s="45"/>
      <c r="AT626" s="45"/>
      <c r="AU626" s="45"/>
      <c r="AV626" s="45"/>
      <c r="AW626" s="45"/>
      <c r="AX626" s="45"/>
      <c r="AY626" s="45"/>
      <c r="AZ626" s="45"/>
      <c r="BA626" s="45"/>
      <c r="BB626" s="45"/>
      <c r="BC626" s="45"/>
      <c r="BD626" s="45"/>
      <c r="BE626" s="45"/>
      <c r="BF626" s="45"/>
      <c r="BG626" s="45"/>
      <c r="BH626" s="45"/>
      <c r="BI626" s="45"/>
      <c r="BJ626" s="45"/>
      <c r="BK626" s="45"/>
      <c r="BL626" s="45"/>
      <c r="BM626" s="45"/>
      <c r="BN626" s="45"/>
      <c r="BO626" s="45"/>
      <c r="BP626" s="45"/>
      <c r="BQ626" s="45"/>
      <c r="BR626" s="45"/>
      <c r="BS626" s="45"/>
      <c r="BT626" s="45"/>
      <c r="BU626" s="45"/>
      <c r="BV626" s="45"/>
      <c r="BW626" s="2"/>
    </row>
    <row r="627" spans="1:75" x14ac:dyDescent="0.25">
      <c r="A627" s="45"/>
      <c r="B627" s="45"/>
      <c r="C627" s="45"/>
      <c r="D627" s="45"/>
      <c r="E627" s="45"/>
      <c r="F627" s="45"/>
      <c r="G627" s="45"/>
      <c r="H627" s="45"/>
      <c r="I627" s="45"/>
      <c r="J627" s="2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  <c r="AG627" s="45"/>
      <c r="AH627" s="45"/>
      <c r="AI627" s="45"/>
      <c r="AJ627" s="45"/>
      <c r="AK627" s="45"/>
      <c r="AL627" s="45"/>
      <c r="AM627" s="45"/>
      <c r="AN627" s="45"/>
      <c r="AO627" s="45"/>
      <c r="AP627" s="45"/>
      <c r="AQ627" s="45"/>
      <c r="AR627" s="45"/>
      <c r="AS627" s="45"/>
      <c r="AT627" s="45"/>
      <c r="AU627" s="45"/>
      <c r="AV627" s="45"/>
      <c r="AW627" s="45"/>
      <c r="AX627" s="45"/>
      <c r="AY627" s="45"/>
      <c r="AZ627" s="45"/>
      <c r="BA627" s="45"/>
      <c r="BB627" s="45"/>
      <c r="BC627" s="45"/>
      <c r="BD627" s="45"/>
      <c r="BE627" s="45"/>
      <c r="BF627" s="45"/>
      <c r="BG627" s="45"/>
      <c r="BH627" s="45"/>
      <c r="BI627" s="45"/>
      <c r="BJ627" s="45"/>
      <c r="BK627" s="45"/>
      <c r="BL627" s="45"/>
      <c r="BM627" s="45"/>
      <c r="BN627" s="45"/>
      <c r="BO627" s="45"/>
      <c r="BP627" s="45"/>
      <c r="BQ627" s="45"/>
      <c r="BR627" s="45"/>
      <c r="BS627" s="45"/>
      <c r="BT627" s="45"/>
      <c r="BU627" s="45"/>
      <c r="BV627" s="45"/>
      <c r="BW627" s="2"/>
    </row>
    <row r="628" spans="1:75" x14ac:dyDescent="0.25">
      <c r="A628" s="45"/>
      <c r="B628" s="45"/>
      <c r="C628" s="45"/>
      <c r="D628" s="45"/>
      <c r="E628" s="45"/>
      <c r="F628" s="45"/>
      <c r="G628" s="45"/>
      <c r="H628" s="45"/>
      <c r="I628" s="45"/>
      <c r="J628" s="2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  <c r="AG628" s="45"/>
      <c r="AH628" s="45"/>
      <c r="AI628" s="45"/>
      <c r="AJ628" s="45"/>
      <c r="AK628" s="45"/>
      <c r="AL628" s="45"/>
      <c r="AM628" s="45"/>
      <c r="AN628" s="45"/>
      <c r="AO628" s="45"/>
      <c r="AP628" s="45"/>
      <c r="AQ628" s="45"/>
      <c r="AR628" s="45"/>
      <c r="AS628" s="45"/>
      <c r="AT628" s="45"/>
      <c r="AU628" s="45"/>
      <c r="AV628" s="45"/>
      <c r="AW628" s="45"/>
      <c r="AX628" s="45"/>
      <c r="AY628" s="45"/>
      <c r="AZ628" s="45"/>
      <c r="BA628" s="45"/>
      <c r="BB628" s="45"/>
      <c r="BC628" s="45"/>
      <c r="BD628" s="45"/>
      <c r="BE628" s="45"/>
      <c r="BF628" s="45"/>
      <c r="BG628" s="45"/>
      <c r="BH628" s="45"/>
      <c r="BI628" s="45"/>
      <c r="BJ628" s="45"/>
      <c r="BK628" s="45"/>
      <c r="BL628" s="45"/>
      <c r="BM628" s="45"/>
      <c r="BN628" s="45"/>
      <c r="BO628" s="45"/>
      <c r="BP628" s="45"/>
      <c r="BQ628" s="45"/>
      <c r="BR628" s="45"/>
      <c r="BS628" s="45"/>
      <c r="BT628" s="45"/>
      <c r="BU628" s="45"/>
      <c r="BV628" s="45"/>
      <c r="BW628" s="2"/>
    </row>
    <row r="629" spans="1:75" x14ac:dyDescent="0.25">
      <c r="A629" s="45"/>
      <c r="B629" s="45"/>
      <c r="C629" s="45"/>
      <c r="D629" s="45"/>
      <c r="E629" s="45"/>
      <c r="F629" s="45"/>
      <c r="G629" s="45"/>
      <c r="H629" s="45"/>
      <c r="I629" s="45"/>
      <c r="J629" s="2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  <c r="AG629" s="45"/>
      <c r="AH629" s="45"/>
      <c r="AI629" s="45"/>
      <c r="AJ629" s="45"/>
      <c r="AK629" s="45"/>
      <c r="AL629" s="45"/>
      <c r="AM629" s="45"/>
      <c r="AN629" s="45"/>
      <c r="AO629" s="45"/>
      <c r="AP629" s="45"/>
      <c r="AQ629" s="45"/>
      <c r="AR629" s="45"/>
      <c r="AS629" s="45"/>
      <c r="AT629" s="45"/>
      <c r="AU629" s="45"/>
      <c r="AV629" s="45"/>
      <c r="AW629" s="45"/>
      <c r="AX629" s="45"/>
      <c r="AY629" s="45"/>
      <c r="AZ629" s="45"/>
      <c r="BA629" s="45"/>
      <c r="BB629" s="45"/>
      <c r="BC629" s="45"/>
      <c r="BD629" s="45"/>
      <c r="BE629" s="45"/>
      <c r="BF629" s="45"/>
      <c r="BG629" s="45"/>
      <c r="BH629" s="45"/>
      <c r="BI629" s="45"/>
      <c r="BJ629" s="45"/>
      <c r="BK629" s="45"/>
      <c r="BL629" s="45"/>
      <c r="BM629" s="45"/>
      <c r="BN629" s="45"/>
      <c r="BO629" s="45"/>
      <c r="BP629" s="45"/>
      <c r="BQ629" s="45"/>
      <c r="BR629" s="45"/>
      <c r="BS629" s="45"/>
      <c r="BT629" s="45"/>
      <c r="BU629" s="45"/>
      <c r="BV629" s="45"/>
      <c r="BW629" s="2"/>
    </row>
    <row r="630" spans="1:75" x14ac:dyDescent="0.25">
      <c r="A630" s="45"/>
      <c r="B630" s="45"/>
      <c r="C630" s="45"/>
      <c r="D630" s="45"/>
      <c r="E630" s="45"/>
      <c r="F630" s="45"/>
      <c r="G630" s="45"/>
      <c r="H630" s="45"/>
      <c r="I630" s="45"/>
      <c r="J630" s="2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  <c r="AG630" s="45"/>
      <c r="AH630" s="45"/>
      <c r="AI630" s="45"/>
      <c r="AJ630" s="45"/>
      <c r="AK630" s="45"/>
      <c r="AL630" s="45"/>
      <c r="AM630" s="45"/>
      <c r="AN630" s="45"/>
      <c r="AO630" s="45"/>
      <c r="AP630" s="45"/>
      <c r="AQ630" s="45"/>
      <c r="AR630" s="45"/>
      <c r="AS630" s="45"/>
      <c r="AT630" s="45"/>
      <c r="AU630" s="45"/>
      <c r="AV630" s="45"/>
      <c r="AW630" s="45"/>
      <c r="AX630" s="45"/>
      <c r="AY630" s="45"/>
      <c r="AZ630" s="45"/>
      <c r="BA630" s="45"/>
      <c r="BB630" s="45"/>
      <c r="BC630" s="45"/>
      <c r="BD630" s="45"/>
      <c r="BE630" s="45"/>
      <c r="BF630" s="45"/>
      <c r="BG630" s="45"/>
      <c r="BH630" s="45"/>
      <c r="BI630" s="45"/>
      <c r="BJ630" s="45"/>
      <c r="BK630" s="45"/>
      <c r="BL630" s="45"/>
      <c r="BM630" s="45"/>
      <c r="BN630" s="45"/>
      <c r="BO630" s="45"/>
      <c r="BP630" s="45"/>
      <c r="BQ630" s="45"/>
      <c r="BR630" s="45"/>
      <c r="BS630" s="45"/>
      <c r="BT630" s="45"/>
      <c r="BU630" s="45"/>
      <c r="BV630" s="45"/>
      <c r="BW630" s="2"/>
    </row>
    <row r="631" spans="1:75" x14ac:dyDescent="0.25">
      <c r="A631" s="45"/>
      <c r="B631" s="45"/>
      <c r="C631" s="45"/>
      <c r="D631" s="45"/>
      <c r="E631" s="45"/>
      <c r="F631" s="45"/>
      <c r="G631" s="45"/>
      <c r="H631" s="45"/>
      <c r="I631" s="45"/>
      <c r="J631" s="2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  <c r="AG631" s="45"/>
      <c r="AH631" s="45"/>
      <c r="AI631" s="45"/>
      <c r="AJ631" s="45"/>
      <c r="AK631" s="45"/>
      <c r="AL631" s="45"/>
      <c r="AM631" s="45"/>
      <c r="AN631" s="45"/>
      <c r="AO631" s="45"/>
      <c r="AP631" s="45"/>
      <c r="AQ631" s="45"/>
      <c r="AR631" s="45"/>
      <c r="AS631" s="45"/>
      <c r="AT631" s="45"/>
      <c r="AU631" s="45"/>
      <c r="AV631" s="45"/>
      <c r="AW631" s="45"/>
      <c r="AX631" s="45"/>
      <c r="AY631" s="45"/>
      <c r="AZ631" s="45"/>
      <c r="BA631" s="45"/>
      <c r="BB631" s="45"/>
      <c r="BC631" s="45"/>
      <c r="BD631" s="45"/>
      <c r="BE631" s="45"/>
      <c r="BF631" s="45"/>
      <c r="BG631" s="45"/>
      <c r="BH631" s="45"/>
      <c r="BI631" s="45"/>
      <c r="BJ631" s="45"/>
      <c r="BK631" s="45"/>
      <c r="BL631" s="45"/>
      <c r="BM631" s="45"/>
      <c r="BN631" s="45"/>
      <c r="BO631" s="45"/>
      <c r="BP631" s="45"/>
      <c r="BQ631" s="45"/>
      <c r="BR631" s="45"/>
      <c r="BS631" s="45"/>
      <c r="BT631" s="45"/>
      <c r="BU631" s="45"/>
      <c r="BV631" s="45"/>
      <c r="BW631" s="2"/>
    </row>
    <row r="632" spans="1:75" x14ac:dyDescent="0.25">
      <c r="A632" s="45"/>
      <c r="B632" s="45"/>
      <c r="C632" s="45"/>
      <c r="D632" s="45"/>
      <c r="E632" s="45"/>
      <c r="F632" s="45"/>
      <c r="G632" s="45"/>
      <c r="H632" s="45"/>
      <c r="I632" s="45"/>
      <c r="J632" s="2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  <c r="AG632" s="45"/>
      <c r="AH632" s="45"/>
      <c r="AI632" s="45"/>
      <c r="AJ632" s="45"/>
      <c r="AK632" s="45"/>
      <c r="AL632" s="45"/>
      <c r="AM632" s="45"/>
      <c r="AN632" s="45"/>
      <c r="AO632" s="45"/>
      <c r="AP632" s="45"/>
      <c r="AQ632" s="45"/>
      <c r="AR632" s="45"/>
      <c r="AS632" s="45"/>
      <c r="AT632" s="45"/>
      <c r="AU632" s="45"/>
      <c r="AV632" s="45"/>
      <c r="AW632" s="45"/>
      <c r="AX632" s="45"/>
      <c r="AY632" s="45"/>
      <c r="AZ632" s="45"/>
      <c r="BA632" s="45"/>
      <c r="BB632" s="45"/>
      <c r="BC632" s="45"/>
      <c r="BD632" s="45"/>
      <c r="BE632" s="45"/>
      <c r="BF632" s="45"/>
      <c r="BG632" s="45"/>
      <c r="BH632" s="45"/>
      <c r="BI632" s="45"/>
      <c r="BJ632" s="45"/>
      <c r="BK632" s="45"/>
      <c r="BL632" s="45"/>
      <c r="BM632" s="45"/>
      <c r="BN632" s="45"/>
      <c r="BO632" s="45"/>
      <c r="BP632" s="45"/>
      <c r="BQ632" s="45"/>
      <c r="BR632" s="45"/>
      <c r="BS632" s="45"/>
      <c r="BT632" s="45"/>
      <c r="BU632" s="45"/>
      <c r="BV632" s="45"/>
      <c r="BW632" s="2"/>
    </row>
    <row r="633" spans="1:75" x14ac:dyDescent="0.25">
      <c r="A633" s="45"/>
      <c r="B633" s="45"/>
      <c r="C633" s="45"/>
      <c r="D633" s="45"/>
      <c r="E633" s="45"/>
      <c r="F633" s="45"/>
      <c r="G633" s="45"/>
      <c r="H633" s="45"/>
      <c r="I633" s="45"/>
      <c r="J633" s="2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  <c r="AG633" s="45"/>
      <c r="AH633" s="45"/>
      <c r="AI633" s="45"/>
      <c r="AJ633" s="45"/>
      <c r="AK633" s="45"/>
      <c r="AL633" s="45"/>
      <c r="AM633" s="45"/>
      <c r="AN633" s="45"/>
      <c r="AO633" s="45"/>
      <c r="AP633" s="45"/>
      <c r="AQ633" s="45"/>
      <c r="AR633" s="45"/>
      <c r="AS633" s="45"/>
      <c r="AT633" s="45"/>
      <c r="AU633" s="45"/>
      <c r="AV633" s="45"/>
      <c r="AW633" s="45"/>
      <c r="AX633" s="45"/>
      <c r="AY633" s="45"/>
      <c r="AZ633" s="45"/>
      <c r="BA633" s="45"/>
      <c r="BB633" s="45"/>
      <c r="BC633" s="45"/>
      <c r="BD633" s="45"/>
      <c r="BE633" s="45"/>
      <c r="BF633" s="45"/>
      <c r="BG633" s="45"/>
      <c r="BH633" s="45"/>
      <c r="BI633" s="45"/>
      <c r="BJ633" s="45"/>
      <c r="BK633" s="45"/>
      <c r="BL633" s="45"/>
      <c r="BM633" s="45"/>
      <c r="BN633" s="45"/>
      <c r="BO633" s="45"/>
      <c r="BP633" s="45"/>
      <c r="BQ633" s="45"/>
      <c r="BR633" s="45"/>
      <c r="BS633" s="45"/>
      <c r="BT633" s="45"/>
      <c r="BU633" s="45"/>
      <c r="BV633" s="45"/>
      <c r="BW633" s="2"/>
    </row>
    <row r="634" spans="1:75" x14ac:dyDescent="0.25">
      <c r="A634" s="45"/>
      <c r="B634" s="45"/>
      <c r="C634" s="45"/>
      <c r="D634" s="45"/>
      <c r="E634" s="45"/>
      <c r="F634" s="45"/>
      <c r="G634" s="45"/>
      <c r="H634" s="45"/>
      <c r="I634" s="45"/>
      <c r="J634" s="2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  <c r="AG634" s="45"/>
      <c r="AH634" s="45"/>
      <c r="AI634" s="45"/>
      <c r="AJ634" s="45"/>
      <c r="AK634" s="45"/>
      <c r="AL634" s="45"/>
      <c r="AM634" s="45"/>
      <c r="AN634" s="45"/>
      <c r="AO634" s="45"/>
      <c r="AP634" s="45"/>
      <c r="AQ634" s="45"/>
      <c r="AR634" s="45"/>
      <c r="AS634" s="45"/>
      <c r="AT634" s="45"/>
      <c r="AU634" s="45"/>
      <c r="AV634" s="45"/>
      <c r="AW634" s="45"/>
      <c r="AX634" s="45"/>
      <c r="AY634" s="45"/>
      <c r="AZ634" s="45"/>
      <c r="BA634" s="45"/>
      <c r="BB634" s="45"/>
      <c r="BC634" s="45"/>
      <c r="BD634" s="45"/>
      <c r="BE634" s="45"/>
      <c r="BF634" s="45"/>
      <c r="BG634" s="45"/>
      <c r="BH634" s="45"/>
      <c r="BI634" s="45"/>
      <c r="BJ634" s="45"/>
      <c r="BK634" s="45"/>
      <c r="BL634" s="45"/>
      <c r="BM634" s="45"/>
      <c r="BN634" s="45"/>
      <c r="BO634" s="45"/>
      <c r="BP634" s="45"/>
      <c r="BQ634" s="45"/>
      <c r="BR634" s="45"/>
      <c r="BS634" s="45"/>
      <c r="BT634" s="45"/>
      <c r="BU634" s="45"/>
      <c r="BV634" s="45"/>
      <c r="BW634" s="2"/>
    </row>
    <row r="635" spans="1:75" x14ac:dyDescent="0.25">
      <c r="A635" s="45"/>
      <c r="B635" s="45"/>
      <c r="C635" s="45"/>
      <c r="D635" s="45"/>
      <c r="E635" s="45"/>
      <c r="F635" s="45"/>
      <c r="G635" s="45"/>
      <c r="H635" s="45"/>
      <c r="I635" s="45"/>
      <c r="J635" s="2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  <c r="AG635" s="45"/>
      <c r="AH635" s="45"/>
      <c r="AI635" s="45"/>
      <c r="AJ635" s="45"/>
      <c r="AK635" s="45"/>
      <c r="AL635" s="45"/>
      <c r="AM635" s="45"/>
      <c r="AN635" s="45"/>
      <c r="AO635" s="45"/>
      <c r="AP635" s="45"/>
      <c r="AQ635" s="45"/>
      <c r="AR635" s="45"/>
      <c r="AS635" s="45"/>
      <c r="AT635" s="45"/>
      <c r="AU635" s="45"/>
      <c r="AV635" s="45"/>
      <c r="AW635" s="45"/>
      <c r="AX635" s="45"/>
      <c r="AY635" s="45"/>
      <c r="AZ635" s="45"/>
      <c r="BA635" s="45"/>
      <c r="BB635" s="45"/>
      <c r="BC635" s="45"/>
      <c r="BD635" s="45"/>
      <c r="BE635" s="45"/>
      <c r="BF635" s="45"/>
      <c r="BG635" s="45"/>
      <c r="BH635" s="45"/>
      <c r="BI635" s="45"/>
      <c r="BJ635" s="45"/>
      <c r="BK635" s="45"/>
      <c r="BL635" s="45"/>
      <c r="BM635" s="45"/>
      <c r="BN635" s="45"/>
      <c r="BO635" s="45"/>
      <c r="BP635" s="45"/>
      <c r="BQ635" s="45"/>
      <c r="BR635" s="45"/>
      <c r="BS635" s="45"/>
      <c r="BT635" s="45"/>
      <c r="BU635" s="45"/>
      <c r="BV635" s="45"/>
      <c r="BW635" s="2"/>
    </row>
    <row r="636" spans="1:75" x14ac:dyDescent="0.25">
      <c r="A636" s="45"/>
      <c r="B636" s="45"/>
      <c r="C636" s="45"/>
      <c r="D636" s="45"/>
      <c r="E636" s="45"/>
      <c r="F636" s="45"/>
      <c r="G636" s="45"/>
      <c r="H636" s="45"/>
      <c r="I636" s="45"/>
      <c r="J636" s="2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  <c r="AG636" s="45"/>
      <c r="AH636" s="45"/>
      <c r="AI636" s="45"/>
      <c r="AJ636" s="45"/>
      <c r="AK636" s="45"/>
      <c r="AL636" s="45"/>
      <c r="AM636" s="45"/>
      <c r="AN636" s="45"/>
      <c r="AO636" s="45"/>
      <c r="AP636" s="45"/>
      <c r="AQ636" s="45"/>
      <c r="AR636" s="45"/>
      <c r="AS636" s="45"/>
      <c r="AT636" s="45"/>
      <c r="AU636" s="45"/>
      <c r="AV636" s="45"/>
      <c r="AW636" s="45"/>
      <c r="AX636" s="45"/>
      <c r="AY636" s="45"/>
      <c r="AZ636" s="45"/>
      <c r="BA636" s="45"/>
      <c r="BB636" s="45"/>
      <c r="BC636" s="45"/>
      <c r="BD636" s="45"/>
      <c r="BE636" s="45"/>
      <c r="BF636" s="45"/>
      <c r="BG636" s="45"/>
      <c r="BH636" s="45"/>
      <c r="BI636" s="45"/>
      <c r="BJ636" s="45"/>
      <c r="BK636" s="45"/>
      <c r="BL636" s="45"/>
      <c r="BM636" s="45"/>
      <c r="BN636" s="45"/>
      <c r="BO636" s="45"/>
      <c r="BP636" s="45"/>
      <c r="BQ636" s="45"/>
      <c r="BR636" s="45"/>
      <c r="BS636" s="45"/>
      <c r="BT636" s="45"/>
      <c r="BU636" s="45"/>
      <c r="BV636" s="45"/>
      <c r="BW636" s="2"/>
    </row>
    <row r="637" spans="1:75" x14ac:dyDescent="0.25">
      <c r="A637" s="45"/>
      <c r="B637" s="45"/>
      <c r="C637" s="45"/>
      <c r="D637" s="45"/>
      <c r="E637" s="45"/>
      <c r="F637" s="45"/>
      <c r="G637" s="45"/>
      <c r="H637" s="45"/>
      <c r="I637" s="45"/>
      <c r="J637" s="2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  <c r="AJ637" s="45"/>
      <c r="AK637" s="45"/>
      <c r="AL637" s="45"/>
      <c r="AM637" s="45"/>
      <c r="AN637" s="45"/>
      <c r="AO637" s="45"/>
      <c r="AP637" s="45"/>
      <c r="AQ637" s="45"/>
      <c r="AR637" s="45"/>
      <c r="AS637" s="45"/>
      <c r="AT637" s="45"/>
      <c r="AU637" s="45"/>
      <c r="AV637" s="45"/>
      <c r="AW637" s="45"/>
      <c r="AX637" s="45"/>
      <c r="AY637" s="45"/>
      <c r="AZ637" s="45"/>
      <c r="BA637" s="45"/>
      <c r="BB637" s="45"/>
      <c r="BC637" s="45"/>
      <c r="BD637" s="45"/>
      <c r="BE637" s="45"/>
      <c r="BF637" s="45"/>
      <c r="BG637" s="45"/>
      <c r="BH637" s="45"/>
      <c r="BI637" s="45"/>
      <c r="BJ637" s="45"/>
      <c r="BK637" s="45"/>
      <c r="BL637" s="45"/>
      <c r="BM637" s="45"/>
      <c r="BN637" s="45"/>
      <c r="BO637" s="45"/>
      <c r="BP637" s="45"/>
      <c r="BQ637" s="45"/>
      <c r="BR637" s="45"/>
      <c r="BS637" s="45"/>
      <c r="BT637" s="45"/>
      <c r="BU637" s="45"/>
      <c r="BV637" s="45"/>
      <c r="BW637" s="2"/>
    </row>
    <row r="638" spans="1:75" x14ac:dyDescent="0.25">
      <c r="A638" s="45"/>
      <c r="B638" s="45"/>
      <c r="C638" s="45"/>
      <c r="D638" s="45"/>
      <c r="E638" s="45"/>
      <c r="F638" s="45"/>
      <c r="G638" s="45"/>
      <c r="H638" s="45"/>
      <c r="I638" s="45"/>
      <c r="J638" s="2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  <c r="AG638" s="45"/>
      <c r="AH638" s="45"/>
      <c r="AI638" s="45"/>
      <c r="AJ638" s="45"/>
      <c r="AK638" s="45"/>
      <c r="AL638" s="45"/>
      <c r="AM638" s="45"/>
      <c r="AN638" s="45"/>
      <c r="AO638" s="45"/>
      <c r="AP638" s="45"/>
      <c r="AQ638" s="45"/>
      <c r="AR638" s="45"/>
      <c r="AS638" s="45"/>
      <c r="AT638" s="45"/>
      <c r="AU638" s="45"/>
      <c r="AV638" s="45"/>
      <c r="AW638" s="45"/>
      <c r="AX638" s="45"/>
      <c r="AY638" s="45"/>
      <c r="AZ638" s="45"/>
      <c r="BA638" s="45"/>
      <c r="BB638" s="45"/>
      <c r="BC638" s="45"/>
      <c r="BD638" s="45"/>
      <c r="BE638" s="45"/>
      <c r="BF638" s="45"/>
      <c r="BG638" s="45"/>
      <c r="BH638" s="45"/>
      <c r="BI638" s="45"/>
      <c r="BJ638" s="45"/>
      <c r="BK638" s="45"/>
      <c r="BL638" s="45"/>
      <c r="BM638" s="45"/>
      <c r="BN638" s="45"/>
      <c r="BO638" s="45"/>
      <c r="BP638" s="45"/>
      <c r="BQ638" s="45"/>
      <c r="BR638" s="45"/>
      <c r="BS638" s="45"/>
      <c r="BT638" s="45"/>
      <c r="BU638" s="45"/>
      <c r="BV638" s="45"/>
      <c r="BW638" s="2"/>
    </row>
    <row r="639" spans="1:75" x14ac:dyDescent="0.25">
      <c r="A639" s="45"/>
      <c r="B639" s="45"/>
      <c r="C639" s="45"/>
      <c r="D639" s="45"/>
      <c r="E639" s="45"/>
      <c r="F639" s="45"/>
      <c r="G639" s="45"/>
      <c r="H639" s="45"/>
      <c r="I639" s="45"/>
      <c r="J639" s="2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  <c r="AG639" s="45"/>
      <c r="AH639" s="45"/>
      <c r="AI639" s="45"/>
      <c r="AJ639" s="45"/>
      <c r="AK639" s="45"/>
      <c r="AL639" s="45"/>
      <c r="AM639" s="45"/>
      <c r="AN639" s="45"/>
      <c r="AO639" s="45"/>
      <c r="AP639" s="45"/>
      <c r="AQ639" s="45"/>
      <c r="AR639" s="45"/>
      <c r="AS639" s="45"/>
      <c r="AT639" s="45"/>
      <c r="AU639" s="45"/>
      <c r="AV639" s="45"/>
      <c r="AW639" s="45"/>
      <c r="AX639" s="45"/>
      <c r="AY639" s="45"/>
      <c r="AZ639" s="45"/>
      <c r="BA639" s="45"/>
      <c r="BB639" s="45"/>
      <c r="BC639" s="45"/>
      <c r="BD639" s="45"/>
      <c r="BE639" s="45"/>
      <c r="BF639" s="45"/>
      <c r="BG639" s="45"/>
      <c r="BH639" s="45"/>
      <c r="BI639" s="45"/>
      <c r="BJ639" s="45"/>
      <c r="BK639" s="45"/>
      <c r="BL639" s="45"/>
      <c r="BM639" s="45"/>
      <c r="BN639" s="45"/>
      <c r="BO639" s="45"/>
      <c r="BP639" s="45"/>
      <c r="BQ639" s="45"/>
      <c r="BR639" s="45"/>
      <c r="BS639" s="45"/>
      <c r="BT639" s="45"/>
      <c r="BU639" s="45"/>
      <c r="BV639" s="45"/>
      <c r="BW639" s="2"/>
    </row>
    <row r="640" spans="1:75" x14ac:dyDescent="0.25">
      <c r="A640" s="45"/>
      <c r="B640" s="45"/>
      <c r="C640" s="45"/>
      <c r="D640" s="45"/>
      <c r="E640" s="45"/>
      <c r="F640" s="45"/>
      <c r="G640" s="45"/>
      <c r="H640" s="45"/>
      <c r="I640" s="45"/>
      <c r="J640" s="2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  <c r="AJ640" s="45"/>
      <c r="AK640" s="45"/>
      <c r="AL640" s="45"/>
      <c r="AM640" s="45"/>
      <c r="AN640" s="45"/>
      <c r="AO640" s="45"/>
      <c r="AP640" s="45"/>
      <c r="AQ640" s="45"/>
      <c r="AR640" s="45"/>
      <c r="AS640" s="45"/>
      <c r="AT640" s="45"/>
      <c r="AU640" s="45"/>
      <c r="AV640" s="45"/>
      <c r="AW640" s="45"/>
      <c r="AX640" s="45"/>
      <c r="AY640" s="45"/>
      <c r="AZ640" s="45"/>
      <c r="BA640" s="45"/>
      <c r="BB640" s="45"/>
      <c r="BC640" s="45"/>
      <c r="BD640" s="45"/>
      <c r="BE640" s="45"/>
      <c r="BF640" s="45"/>
      <c r="BG640" s="45"/>
      <c r="BH640" s="45"/>
      <c r="BI640" s="45"/>
      <c r="BJ640" s="45"/>
      <c r="BK640" s="45"/>
      <c r="BL640" s="45"/>
      <c r="BM640" s="45"/>
      <c r="BN640" s="45"/>
      <c r="BO640" s="45"/>
      <c r="BP640" s="45"/>
      <c r="BQ640" s="45"/>
      <c r="BR640" s="45"/>
      <c r="BS640" s="45"/>
      <c r="BT640" s="45"/>
      <c r="BU640" s="45"/>
      <c r="BV640" s="45"/>
      <c r="BW640" s="2"/>
    </row>
    <row r="641" spans="1:75" x14ac:dyDescent="0.25">
      <c r="A641" s="45"/>
      <c r="B641" s="45"/>
      <c r="C641" s="45"/>
      <c r="D641" s="45"/>
      <c r="E641" s="45"/>
      <c r="F641" s="45"/>
      <c r="G641" s="45"/>
      <c r="H641" s="45"/>
      <c r="I641" s="45"/>
      <c r="J641" s="2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45"/>
      <c r="AI641" s="45"/>
      <c r="AJ641" s="45"/>
      <c r="AK641" s="45"/>
      <c r="AL641" s="45"/>
      <c r="AM641" s="45"/>
      <c r="AN641" s="45"/>
      <c r="AO641" s="45"/>
      <c r="AP641" s="45"/>
      <c r="AQ641" s="45"/>
      <c r="AR641" s="45"/>
      <c r="AS641" s="45"/>
      <c r="AT641" s="45"/>
      <c r="AU641" s="45"/>
      <c r="AV641" s="45"/>
      <c r="AW641" s="45"/>
      <c r="AX641" s="45"/>
      <c r="AY641" s="45"/>
      <c r="AZ641" s="45"/>
      <c r="BA641" s="45"/>
      <c r="BB641" s="45"/>
      <c r="BC641" s="45"/>
      <c r="BD641" s="45"/>
      <c r="BE641" s="45"/>
      <c r="BF641" s="45"/>
      <c r="BG641" s="45"/>
      <c r="BH641" s="45"/>
      <c r="BI641" s="45"/>
      <c r="BJ641" s="45"/>
      <c r="BK641" s="45"/>
      <c r="BL641" s="45"/>
      <c r="BM641" s="45"/>
      <c r="BN641" s="45"/>
      <c r="BO641" s="45"/>
      <c r="BP641" s="45"/>
      <c r="BQ641" s="45"/>
      <c r="BR641" s="45"/>
      <c r="BS641" s="45"/>
      <c r="BT641" s="45"/>
      <c r="BU641" s="45"/>
      <c r="BV641" s="45"/>
      <c r="BW641" s="2"/>
    </row>
    <row r="642" spans="1:75" x14ac:dyDescent="0.25">
      <c r="A642" s="45"/>
      <c r="B642" s="45"/>
      <c r="C642" s="45"/>
      <c r="D642" s="45"/>
      <c r="E642" s="45"/>
      <c r="F642" s="45"/>
      <c r="G642" s="45"/>
      <c r="H642" s="45"/>
      <c r="I642" s="45"/>
      <c r="J642" s="2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  <c r="AG642" s="45"/>
      <c r="AH642" s="45"/>
      <c r="AI642" s="45"/>
      <c r="AJ642" s="45"/>
      <c r="AK642" s="45"/>
      <c r="AL642" s="45"/>
      <c r="AM642" s="45"/>
      <c r="AN642" s="45"/>
      <c r="AO642" s="45"/>
      <c r="AP642" s="45"/>
      <c r="AQ642" s="45"/>
      <c r="AR642" s="45"/>
      <c r="AS642" s="45"/>
      <c r="AT642" s="45"/>
      <c r="AU642" s="45"/>
      <c r="AV642" s="45"/>
      <c r="AW642" s="45"/>
      <c r="AX642" s="45"/>
      <c r="AY642" s="45"/>
      <c r="AZ642" s="45"/>
      <c r="BA642" s="45"/>
      <c r="BB642" s="45"/>
      <c r="BC642" s="45"/>
      <c r="BD642" s="45"/>
      <c r="BE642" s="45"/>
      <c r="BF642" s="45"/>
      <c r="BG642" s="45"/>
      <c r="BH642" s="45"/>
      <c r="BI642" s="45"/>
      <c r="BJ642" s="45"/>
      <c r="BK642" s="45"/>
      <c r="BL642" s="45"/>
      <c r="BM642" s="45"/>
      <c r="BN642" s="45"/>
      <c r="BO642" s="45"/>
      <c r="BP642" s="45"/>
      <c r="BQ642" s="45"/>
      <c r="BR642" s="45"/>
      <c r="BS642" s="45"/>
      <c r="BT642" s="45"/>
      <c r="BU642" s="45"/>
      <c r="BV642" s="45"/>
      <c r="BW642" s="2"/>
    </row>
    <row r="643" spans="1:75" x14ac:dyDescent="0.25">
      <c r="A643" s="45"/>
      <c r="B643" s="45"/>
      <c r="C643" s="45"/>
      <c r="D643" s="45"/>
      <c r="E643" s="45"/>
      <c r="F643" s="45"/>
      <c r="G643" s="45"/>
      <c r="H643" s="45"/>
      <c r="I643" s="45"/>
      <c r="J643" s="2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  <c r="AJ643" s="45"/>
      <c r="AK643" s="45"/>
      <c r="AL643" s="45"/>
      <c r="AM643" s="45"/>
      <c r="AN643" s="45"/>
      <c r="AO643" s="45"/>
      <c r="AP643" s="45"/>
      <c r="AQ643" s="45"/>
      <c r="AR643" s="45"/>
      <c r="AS643" s="45"/>
      <c r="AT643" s="45"/>
      <c r="AU643" s="45"/>
      <c r="AV643" s="45"/>
      <c r="AW643" s="45"/>
      <c r="AX643" s="45"/>
      <c r="AY643" s="45"/>
      <c r="AZ643" s="45"/>
      <c r="BA643" s="45"/>
      <c r="BB643" s="45"/>
      <c r="BC643" s="45"/>
      <c r="BD643" s="45"/>
      <c r="BE643" s="45"/>
      <c r="BF643" s="45"/>
      <c r="BG643" s="45"/>
      <c r="BH643" s="45"/>
      <c r="BI643" s="45"/>
      <c r="BJ643" s="45"/>
      <c r="BK643" s="45"/>
      <c r="BL643" s="45"/>
      <c r="BM643" s="45"/>
      <c r="BN643" s="45"/>
      <c r="BO643" s="45"/>
      <c r="BP643" s="45"/>
      <c r="BQ643" s="45"/>
      <c r="BR643" s="45"/>
      <c r="BS643" s="45"/>
      <c r="BT643" s="45"/>
      <c r="BU643" s="45"/>
      <c r="BV643" s="45"/>
      <c r="BW643" s="2"/>
    </row>
    <row r="644" spans="1:75" x14ac:dyDescent="0.25">
      <c r="A644" s="45"/>
      <c r="B644" s="45"/>
      <c r="C644" s="45"/>
      <c r="D644" s="45"/>
      <c r="E644" s="45"/>
      <c r="F644" s="45"/>
      <c r="G644" s="45"/>
      <c r="H644" s="45"/>
      <c r="I644" s="45"/>
      <c r="J644" s="2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  <c r="AG644" s="45"/>
      <c r="AH644" s="45"/>
      <c r="AI644" s="45"/>
      <c r="AJ644" s="45"/>
      <c r="AK644" s="45"/>
      <c r="AL644" s="45"/>
      <c r="AM644" s="45"/>
      <c r="AN644" s="45"/>
      <c r="AO644" s="45"/>
      <c r="AP644" s="45"/>
      <c r="AQ644" s="45"/>
      <c r="AR644" s="45"/>
      <c r="AS644" s="45"/>
      <c r="AT644" s="45"/>
      <c r="AU644" s="45"/>
      <c r="AV644" s="45"/>
      <c r="AW644" s="45"/>
      <c r="AX644" s="45"/>
      <c r="AY644" s="45"/>
      <c r="AZ644" s="45"/>
      <c r="BA644" s="45"/>
      <c r="BB644" s="45"/>
      <c r="BC644" s="45"/>
      <c r="BD644" s="45"/>
      <c r="BE644" s="45"/>
      <c r="BF644" s="45"/>
      <c r="BG644" s="45"/>
      <c r="BH644" s="45"/>
      <c r="BI644" s="45"/>
      <c r="BJ644" s="45"/>
      <c r="BK644" s="45"/>
      <c r="BL644" s="45"/>
      <c r="BM644" s="45"/>
      <c r="BN644" s="45"/>
      <c r="BO644" s="45"/>
      <c r="BP644" s="45"/>
      <c r="BQ644" s="45"/>
      <c r="BR644" s="45"/>
      <c r="BS644" s="45"/>
      <c r="BT644" s="45"/>
      <c r="BU644" s="45"/>
      <c r="BV644" s="45"/>
      <c r="BW644" s="2"/>
    </row>
    <row r="645" spans="1:75" x14ac:dyDescent="0.25">
      <c r="A645" s="45"/>
      <c r="B645" s="45"/>
      <c r="C645" s="45"/>
      <c r="D645" s="45"/>
      <c r="E645" s="45"/>
      <c r="F645" s="45"/>
      <c r="G645" s="45"/>
      <c r="H645" s="45"/>
      <c r="I645" s="45"/>
      <c r="J645" s="2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  <c r="AG645" s="45"/>
      <c r="AH645" s="45"/>
      <c r="AI645" s="45"/>
      <c r="AJ645" s="45"/>
      <c r="AK645" s="45"/>
      <c r="AL645" s="45"/>
      <c r="AM645" s="45"/>
      <c r="AN645" s="45"/>
      <c r="AO645" s="45"/>
      <c r="AP645" s="45"/>
      <c r="AQ645" s="45"/>
      <c r="AR645" s="45"/>
      <c r="AS645" s="45"/>
      <c r="AT645" s="45"/>
      <c r="AU645" s="45"/>
      <c r="AV645" s="45"/>
      <c r="AW645" s="45"/>
      <c r="AX645" s="45"/>
      <c r="AY645" s="45"/>
      <c r="AZ645" s="45"/>
      <c r="BA645" s="45"/>
      <c r="BB645" s="45"/>
      <c r="BC645" s="45"/>
      <c r="BD645" s="45"/>
      <c r="BE645" s="45"/>
      <c r="BF645" s="45"/>
      <c r="BG645" s="45"/>
      <c r="BH645" s="45"/>
      <c r="BI645" s="45"/>
      <c r="BJ645" s="45"/>
      <c r="BK645" s="45"/>
      <c r="BL645" s="45"/>
      <c r="BM645" s="45"/>
      <c r="BN645" s="45"/>
      <c r="BO645" s="45"/>
      <c r="BP645" s="45"/>
      <c r="BQ645" s="45"/>
      <c r="BR645" s="45"/>
      <c r="BS645" s="45"/>
      <c r="BT645" s="45"/>
      <c r="BU645" s="45"/>
      <c r="BV645" s="45"/>
      <c r="BW645" s="2"/>
    </row>
    <row r="646" spans="1:75" x14ac:dyDescent="0.25">
      <c r="A646" s="45"/>
      <c r="B646" s="45"/>
      <c r="C646" s="45"/>
      <c r="D646" s="45"/>
      <c r="E646" s="45"/>
      <c r="F646" s="45"/>
      <c r="G646" s="45"/>
      <c r="H646" s="45"/>
      <c r="I646" s="45"/>
      <c r="J646" s="2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  <c r="AJ646" s="45"/>
      <c r="AK646" s="45"/>
      <c r="AL646" s="45"/>
      <c r="AM646" s="45"/>
      <c r="AN646" s="45"/>
      <c r="AO646" s="45"/>
      <c r="AP646" s="45"/>
      <c r="AQ646" s="45"/>
      <c r="AR646" s="45"/>
      <c r="AS646" s="45"/>
      <c r="AT646" s="45"/>
      <c r="AU646" s="45"/>
      <c r="AV646" s="45"/>
      <c r="AW646" s="45"/>
      <c r="AX646" s="45"/>
      <c r="AY646" s="45"/>
      <c r="AZ646" s="45"/>
      <c r="BA646" s="45"/>
      <c r="BB646" s="45"/>
      <c r="BC646" s="45"/>
      <c r="BD646" s="45"/>
      <c r="BE646" s="45"/>
      <c r="BF646" s="45"/>
      <c r="BG646" s="45"/>
      <c r="BH646" s="45"/>
      <c r="BI646" s="45"/>
      <c r="BJ646" s="45"/>
      <c r="BK646" s="45"/>
      <c r="BL646" s="45"/>
      <c r="BM646" s="45"/>
      <c r="BN646" s="45"/>
      <c r="BO646" s="45"/>
      <c r="BP646" s="45"/>
      <c r="BQ646" s="45"/>
      <c r="BR646" s="45"/>
      <c r="BS646" s="45"/>
      <c r="BT646" s="45"/>
      <c r="BU646" s="45"/>
      <c r="BV646" s="45"/>
      <c r="BW646" s="2"/>
    </row>
    <row r="647" spans="1:75" x14ac:dyDescent="0.25">
      <c r="A647" s="45"/>
      <c r="B647" s="45"/>
      <c r="C647" s="45"/>
      <c r="D647" s="45"/>
      <c r="E647" s="45"/>
      <c r="F647" s="45"/>
      <c r="G647" s="45"/>
      <c r="H647" s="45"/>
      <c r="I647" s="45"/>
      <c r="J647" s="2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  <c r="AG647" s="45"/>
      <c r="AH647" s="45"/>
      <c r="AI647" s="45"/>
      <c r="AJ647" s="45"/>
      <c r="AK647" s="45"/>
      <c r="AL647" s="45"/>
      <c r="AM647" s="45"/>
      <c r="AN647" s="45"/>
      <c r="AO647" s="45"/>
      <c r="AP647" s="45"/>
      <c r="AQ647" s="45"/>
      <c r="AR647" s="45"/>
      <c r="AS647" s="45"/>
      <c r="AT647" s="45"/>
      <c r="AU647" s="45"/>
      <c r="AV647" s="45"/>
      <c r="AW647" s="45"/>
      <c r="AX647" s="45"/>
      <c r="AY647" s="45"/>
      <c r="AZ647" s="45"/>
      <c r="BA647" s="45"/>
      <c r="BB647" s="45"/>
      <c r="BC647" s="45"/>
      <c r="BD647" s="45"/>
      <c r="BE647" s="45"/>
      <c r="BF647" s="45"/>
      <c r="BG647" s="45"/>
      <c r="BH647" s="45"/>
      <c r="BI647" s="45"/>
      <c r="BJ647" s="45"/>
      <c r="BK647" s="45"/>
      <c r="BL647" s="45"/>
      <c r="BM647" s="45"/>
      <c r="BN647" s="45"/>
      <c r="BO647" s="45"/>
      <c r="BP647" s="45"/>
      <c r="BQ647" s="45"/>
      <c r="BR647" s="45"/>
      <c r="BS647" s="45"/>
      <c r="BT647" s="45"/>
      <c r="BU647" s="45"/>
      <c r="BV647" s="45"/>
      <c r="BW647" s="2"/>
    </row>
    <row r="648" spans="1:75" x14ac:dyDescent="0.25">
      <c r="A648" s="45"/>
      <c r="B648" s="45"/>
      <c r="C648" s="45"/>
      <c r="D648" s="45"/>
      <c r="E648" s="45"/>
      <c r="F648" s="45"/>
      <c r="G648" s="45"/>
      <c r="H648" s="45"/>
      <c r="I648" s="45"/>
      <c r="J648" s="2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  <c r="AG648" s="45"/>
      <c r="AH648" s="45"/>
      <c r="AI648" s="45"/>
      <c r="AJ648" s="45"/>
      <c r="AK648" s="45"/>
      <c r="AL648" s="45"/>
      <c r="AM648" s="45"/>
      <c r="AN648" s="45"/>
      <c r="AO648" s="45"/>
      <c r="AP648" s="45"/>
      <c r="AQ648" s="45"/>
      <c r="AR648" s="45"/>
      <c r="AS648" s="45"/>
      <c r="AT648" s="45"/>
      <c r="AU648" s="45"/>
      <c r="AV648" s="45"/>
      <c r="AW648" s="45"/>
      <c r="AX648" s="45"/>
      <c r="AY648" s="45"/>
      <c r="AZ648" s="45"/>
      <c r="BA648" s="45"/>
      <c r="BB648" s="45"/>
      <c r="BC648" s="45"/>
      <c r="BD648" s="45"/>
      <c r="BE648" s="45"/>
      <c r="BF648" s="45"/>
      <c r="BG648" s="45"/>
      <c r="BH648" s="45"/>
      <c r="BI648" s="45"/>
      <c r="BJ648" s="45"/>
      <c r="BK648" s="45"/>
      <c r="BL648" s="45"/>
      <c r="BM648" s="45"/>
      <c r="BN648" s="45"/>
      <c r="BO648" s="45"/>
      <c r="BP648" s="45"/>
      <c r="BQ648" s="45"/>
      <c r="BR648" s="45"/>
      <c r="BS648" s="45"/>
      <c r="BT648" s="45"/>
      <c r="BU648" s="45"/>
      <c r="BV648" s="45"/>
      <c r="BW648" s="2"/>
    </row>
    <row r="649" spans="1:75" x14ac:dyDescent="0.25">
      <c r="A649" s="45"/>
      <c r="B649" s="45"/>
      <c r="C649" s="45"/>
      <c r="D649" s="45"/>
      <c r="E649" s="45"/>
      <c r="F649" s="45"/>
      <c r="G649" s="45"/>
      <c r="H649" s="45"/>
      <c r="I649" s="45"/>
      <c r="J649" s="2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  <c r="AG649" s="45"/>
      <c r="AH649" s="45"/>
      <c r="AI649" s="45"/>
      <c r="AJ649" s="45"/>
      <c r="AK649" s="45"/>
      <c r="AL649" s="45"/>
      <c r="AM649" s="45"/>
      <c r="AN649" s="45"/>
      <c r="AO649" s="45"/>
      <c r="AP649" s="45"/>
      <c r="AQ649" s="45"/>
      <c r="AR649" s="45"/>
      <c r="AS649" s="45"/>
      <c r="AT649" s="45"/>
      <c r="AU649" s="45"/>
      <c r="AV649" s="45"/>
      <c r="AW649" s="45"/>
      <c r="AX649" s="45"/>
      <c r="AY649" s="45"/>
      <c r="AZ649" s="45"/>
      <c r="BA649" s="45"/>
      <c r="BB649" s="45"/>
      <c r="BC649" s="45"/>
      <c r="BD649" s="45"/>
      <c r="BE649" s="45"/>
      <c r="BF649" s="45"/>
      <c r="BG649" s="45"/>
      <c r="BH649" s="45"/>
      <c r="BI649" s="45"/>
      <c r="BJ649" s="45"/>
      <c r="BK649" s="45"/>
      <c r="BL649" s="45"/>
      <c r="BM649" s="45"/>
      <c r="BN649" s="45"/>
      <c r="BO649" s="45"/>
      <c r="BP649" s="45"/>
      <c r="BQ649" s="45"/>
      <c r="BR649" s="45"/>
      <c r="BS649" s="45"/>
      <c r="BT649" s="45"/>
      <c r="BU649" s="45"/>
      <c r="BV649" s="45"/>
      <c r="BW649" s="2"/>
    </row>
    <row r="650" spans="1:75" x14ac:dyDescent="0.25">
      <c r="A650" s="45"/>
      <c r="B650" s="45"/>
      <c r="C650" s="45"/>
      <c r="D650" s="45"/>
      <c r="E650" s="45"/>
      <c r="F650" s="45"/>
      <c r="G650" s="45"/>
      <c r="H650" s="45"/>
      <c r="I650" s="45"/>
      <c r="J650" s="2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  <c r="AG650" s="45"/>
      <c r="AH650" s="45"/>
      <c r="AI650" s="45"/>
      <c r="AJ650" s="45"/>
      <c r="AK650" s="45"/>
      <c r="AL650" s="45"/>
      <c r="AM650" s="45"/>
      <c r="AN650" s="45"/>
      <c r="AO650" s="45"/>
      <c r="AP650" s="45"/>
      <c r="AQ650" s="45"/>
      <c r="AR650" s="45"/>
      <c r="AS650" s="45"/>
      <c r="AT650" s="45"/>
      <c r="AU650" s="45"/>
      <c r="AV650" s="45"/>
      <c r="AW650" s="45"/>
      <c r="AX650" s="45"/>
      <c r="AY650" s="45"/>
      <c r="AZ650" s="45"/>
      <c r="BA650" s="45"/>
      <c r="BB650" s="45"/>
      <c r="BC650" s="45"/>
      <c r="BD650" s="45"/>
      <c r="BE650" s="45"/>
      <c r="BF650" s="45"/>
      <c r="BG650" s="45"/>
      <c r="BH650" s="45"/>
      <c r="BI650" s="45"/>
      <c r="BJ650" s="45"/>
      <c r="BK650" s="45"/>
      <c r="BL650" s="45"/>
      <c r="BM650" s="45"/>
      <c r="BN650" s="45"/>
      <c r="BO650" s="45"/>
      <c r="BP650" s="45"/>
      <c r="BQ650" s="45"/>
      <c r="BR650" s="45"/>
      <c r="BS650" s="45"/>
      <c r="BT650" s="45"/>
      <c r="BU650" s="45"/>
      <c r="BV650" s="45"/>
      <c r="BW650" s="2"/>
    </row>
    <row r="651" spans="1:75" x14ac:dyDescent="0.25">
      <c r="A651" s="45"/>
      <c r="B651" s="45"/>
      <c r="C651" s="45"/>
      <c r="D651" s="45"/>
      <c r="E651" s="45"/>
      <c r="F651" s="45"/>
      <c r="G651" s="45"/>
      <c r="H651" s="45"/>
      <c r="I651" s="45"/>
      <c r="J651" s="2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  <c r="AG651" s="45"/>
      <c r="AH651" s="45"/>
      <c r="AI651" s="45"/>
      <c r="AJ651" s="45"/>
      <c r="AK651" s="45"/>
      <c r="AL651" s="45"/>
      <c r="AM651" s="45"/>
      <c r="AN651" s="45"/>
      <c r="AO651" s="45"/>
      <c r="AP651" s="45"/>
      <c r="AQ651" s="45"/>
      <c r="AR651" s="45"/>
      <c r="AS651" s="45"/>
      <c r="AT651" s="45"/>
      <c r="AU651" s="45"/>
      <c r="AV651" s="45"/>
      <c r="AW651" s="45"/>
      <c r="AX651" s="45"/>
      <c r="AY651" s="45"/>
      <c r="AZ651" s="45"/>
      <c r="BA651" s="45"/>
      <c r="BB651" s="45"/>
      <c r="BC651" s="45"/>
      <c r="BD651" s="45"/>
      <c r="BE651" s="45"/>
      <c r="BF651" s="45"/>
      <c r="BG651" s="45"/>
      <c r="BH651" s="45"/>
      <c r="BI651" s="45"/>
      <c r="BJ651" s="45"/>
      <c r="BK651" s="45"/>
      <c r="BL651" s="45"/>
      <c r="BM651" s="45"/>
      <c r="BN651" s="45"/>
      <c r="BO651" s="45"/>
      <c r="BP651" s="45"/>
      <c r="BQ651" s="45"/>
      <c r="BR651" s="45"/>
      <c r="BS651" s="45"/>
      <c r="BT651" s="45"/>
      <c r="BU651" s="45"/>
      <c r="BV651" s="45"/>
      <c r="BW651" s="2"/>
    </row>
    <row r="652" spans="1:75" x14ac:dyDescent="0.25">
      <c r="A652" s="45"/>
      <c r="B652" s="45"/>
      <c r="C652" s="45"/>
      <c r="D652" s="45"/>
      <c r="E652" s="45"/>
      <c r="F652" s="45"/>
      <c r="G652" s="45"/>
      <c r="H652" s="45"/>
      <c r="I652" s="45"/>
      <c r="J652" s="2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  <c r="AG652" s="45"/>
      <c r="AH652" s="45"/>
      <c r="AI652" s="45"/>
      <c r="AJ652" s="45"/>
      <c r="AK652" s="45"/>
      <c r="AL652" s="45"/>
      <c r="AM652" s="45"/>
      <c r="AN652" s="45"/>
      <c r="AO652" s="45"/>
      <c r="AP652" s="45"/>
      <c r="AQ652" s="45"/>
      <c r="AR652" s="45"/>
      <c r="AS652" s="45"/>
      <c r="AT652" s="45"/>
      <c r="AU652" s="45"/>
      <c r="AV652" s="45"/>
      <c r="AW652" s="45"/>
      <c r="AX652" s="45"/>
      <c r="AY652" s="45"/>
      <c r="AZ652" s="45"/>
      <c r="BA652" s="45"/>
      <c r="BB652" s="45"/>
      <c r="BC652" s="45"/>
      <c r="BD652" s="45"/>
      <c r="BE652" s="45"/>
      <c r="BF652" s="45"/>
      <c r="BG652" s="45"/>
      <c r="BH652" s="45"/>
      <c r="BI652" s="45"/>
      <c r="BJ652" s="45"/>
      <c r="BK652" s="45"/>
      <c r="BL652" s="45"/>
      <c r="BM652" s="45"/>
      <c r="BN652" s="45"/>
      <c r="BO652" s="45"/>
      <c r="BP652" s="45"/>
      <c r="BQ652" s="45"/>
      <c r="BR652" s="45"/>
      <c r="BS652" s="45"/>
      <c r="BT652" s="45"/>
      <c r="BU652" s="45"/>
      <c r="BV652" s="45"/>
      <c r="BW652" s="2"/>
    </row>
    <row r="653" spans="1:75" x14ac:dyDescent="0.25">
      <c r="A653" s="45"/>
      <c r="B653" s="45"/>
      <c r="C653" s="45"/>
      <c r="D653" s="45"/>
      <c r="E653" s="45"/>
      <c r="F653" s="45"/>
      <c r="G653" s="45"/>
      <c r="H653" s="45"/>
      <c r="I653" s="45"/>
      <c r="J653" s="2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  <c r="AG653" s="45"/>
      <c r="AH653" s="45"/>
      <c r="AI653" s="45"/>
      <c r="AJ653" s="45"/>
      <c r="AK653" s="45"/>
      <c r="AL653" s="45"/>
      <c r="AM653" s="45"/>
      <c r="AN653" s="45"/>
      <c r="AO653" s="45"/>
      <c r="AP653" s="45"/>
      <c r="AQ653" s="45"/>
      <c r="AR653" s="45"/>
      <c r="AS653" s="45"/>
      <c r="AT653" s="45"/>
      <c r="AU653" s="45"/>
      <c r="AV653" s="45"/>
      <c r="AW653" s="45"/>
      <c r="AX653" s="45"/>
      <c r="AY653" s="45"/>
      <c r="AZ653" s="45"/>
      <c r="BA653" s="45"/>
      <c r="BB653" s="45"/>
      <c r="BC653" s="45"/>
      <c r="BD653" s="45"/>
      <c r="BE653" s="45"/>
      <c r="BF653" s="45"/>
      <c r="BG653" s="45"/>
      <c r="BH653" s="45"/>
      <c r="BI653" s="45"/>
      <c r="BJ653" s="45"/>
      <c r="BK653" s="45"/>
      <c r="BL653" s="45"/>
      <c r="BM653" s="45"/>
      <c r="BN653" s="45"/>
      <c r="BO653" s="45"/>
      <c r="BP653" s="45"/>
      <c r="BQ653" s="45"/>
      <c r="BR653" s="45"/>
      <c r="BS653" s="45"/>
      <c r="BT653" s="45"/>
      <c r="BU653" s="45"/>
      <c r="BV653" s="45"/>
      <c r="BW653" s="2"/>
    </row>
    <row r="654" spans="1:75" x14ac:dyDescent="0.25">
      <c r="A654" s="45"/>
      <c r="B654" s="45"/>
      <c r="C654" s="45"/>
      <c r="D654" s="45"/>
      <c r="E654" s="45"/>
      <c r="F654" s="45"/>
      <c r="G654" s="45"/>
      <c r="H654" s="45"/>
      <c r="I654" s="45"/>
      <c r="J654" s="2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  <c r="AG654" s="45"/>
      <c r="AH654" s="45"/>
      <c r="AI654" s="45"/>
      <c r="AJ654" s="45"/>
      <c r="AK654" s="45"/>
      <c r="AL654" s="45"/>
      <c r="AM654" s="45"/>
      <c r="AN654" s="45"/>
      <c r="AO654" s="45"/>
      <c r="AP654" s="45"/>
      <c r="AQ654" s="45"/>
      <c r="AR654" s="45"/>
      <c r="AS654" s="45"/>
      <c r="AT654" s="45"/>
      <c r="AU654" s="45"/>
      <c r="AV654" s="45"/>
      <c r="AW654" s="45"/>
      <c r="AX654" s="45"/>
      <c r="AY654" s="45"/>
      <c r="AZ654" s="45"/>
      <c r="BA654" s="45"/>
      <c r="BB654" s="45"/>
      <c r="BC654" s="45"/>
      <c r="BD654" s="45"/>
      <c r="BE654" s="45"/>
      <c r="BF654" s="45"/>
      <c r="BG654" s="45"/>
      <c r="BH654" s="45"/>
      <c r="BI654" s="45"/>
      <c r="BJ654" s="45"/>
      <c r="BK654" s="45"/>
      <c r="BL654" s="45"/>
      <c r="BM654" s="45"/>
      <c r="BN654" s="45"/>
      <c r="BO654" s="45"/>
      <c r="BP654" s="45"/>
      <c r="BQ654" s="45"/>
      <c r="BR654" s="45"/>
      <c r="BS654" s="45"/>
      <c r="BT654" s="45"/>
      <c r="BU654" s="45"/>
      <c r="BV654" s="45"/>
      <c r="BW654" s="2"/>
    </row>
    <row r="655" spans="1:75" x14ac:dyDescent="0.25">
      <c r="A655" s="45"/>
      <c r="B655" s="45"/>
      <c r="C655" s="45"/>
      <c r="D655" s="45"/>
      <c r="E655" s="45"/>
      <c r="F655" s="45"/>
      <c r="G655" s="45"/>
      <c r="H655" s="45"/>
      <c r="I655" s="45"/>
      <c r="J655" s="2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  <c r="AG655" s="45"/>
      <c r="AH655" s="45"/>
      <c r="AI655" s="45"/>
      <c r="AJ655" s="45"/>
      <c r="AK655" s="45"/>
      <c r="AL655" s="45"/>
      <c r="AM655" s="45"/>
      <c r="AN655" s="45"/>
      <c r="AO655" s="45"/>
      <c r="AP655" s="45"/>
      <c r="AQ655" s="45"/>
      <c r="AR655" s="45"/>
      <c r="AS655" s="45"/>
      <c r="AT655" s="45"/>
      <c r="AU655" s="45"/>
      <c r="AV655" s="45"/>
      <c r="AW655" s="45"/>
      <c r="AX655" s="45"/>
      <c r="AY655" s="45"/>
      <c r="AZ655" s="45"/>
      <c r="BA655" s="45"/>
      <c r="BB655" s="45"/>
      <c r="BC655" s="45"/>
      <c r="BD655" s="45"/>
      <c r="BE655" s="45"/>
      <c r="BF655" s="45"/>
      <c r="BG655" s="45"/>
      <c r="BH655" s="45"/>
      <c r="BI655" s="45"/>
      <c r="BJ655" s="45"/>
      <c r="BK655" s="45"/>
      <c r="BL655" s="45"/>
      <c r="BM655" s="45"/>
      <c r="BN655" s="45"/>
      <c r="BO655" s="45"/>
      <c r="BP655" s="45"/>
      <c r="BQ655" s="45"/>
      <c r="BR655" s="45"/>
      <c r="BS655" s="45"/>
      <c r="BT655" s="45"/>
      <c r="BU655" s="45"/>
      <c r="BV655" s="45"/>
      <c r="BW655" s="2"/>
    </row>
    <row r="656" spans="1:75" x14ac:dyDescent="0.25">
      <c r="A656" s="45"/>
      <c r="B656" s="45"/>
      <c r="C656" s="45"/>
      <c r="D656" s="45"/>
      <c r="E656" s="45"/>
      <c r="F656" s="45"/>
      <c r="G656" s="45"/>
      <c r="H656" s="45"/>
      <c r="I656" s="45"/>
      <c r="J656" s="2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  <c r="AG656" s="45"/>
      <c r="AH656" s="45"/>
      <c r="AI656" s="45"/>
      <c r="AJ656" s="45"/>
      <c r="AK656" s="45"/>
      <c r="AL656" s="45"/>
      <c r="AM656" s="45"/>
      <c r="AN656" s="45"/>
      <c r="AO656" s="45"/>
      <c r="AP656" s="45"/>
      <c r="AQ656" s="45"/>
      <c r="AR656" s="45"/>
      <c r="AS656" s="45"/>
      <c r="AT656" s="45"/>
      <c r="AU656" s="45"/>
      <c r="AV656" s="45"/>
      <c r="AW656" s="45"/>
      <c r="AX656" s="45"/>
      <c r="AY656" s="45"/>
      <c r="AZ656" s="45"/>
      <c r="BA656" s="45"/>
      <c r="BB656" s="45"/>
      <c r="BC656" s="45"/>
      <c r="BD656" s="45"/>
      <c r="BE656" s="45"/>
      <c r="BF656" s="45"/>
      <c r="BG656" s="45"/>
      <c r="BH656" s="45"/>
      <c r="BI656" s="45"/>
      <c r="BJ656" s="45"/>
      <c r="BK656" s="45"/>
      <c r="BL656" s="45"/>
      <c r="BM656" s="45"/>
      <c r="BN656" s="45"/>
      <c r="BO656" s="45"/>
      <c r="BP656" s="45"/>
      <c r="BQ656" s="45"/>
      <c r="BR656" s="45"/>
      <c r="BS656" s="45"/>
      <c r="BT656" s="45"/>
      <c r="BU656" s="45"/>
      <c r="BV656" s="45"/>
      <c r="BW656" s="2"/>
    </row>
    <row r="657" spans="1:75" x14ac:dyDescent="0.25">
      <c r="A657" s="45"/>
      <c r="B657" s="45"/>
      <c r="C657" s="45"/>
      <c r="D657" s="45"/>
      <c r="E657" s="45"/>
      <c r="F657" s="45"/>
      <c r="G657" s="45"/>
      <c r="H657" s="45"/>
      <c r="I657" s="45"/>
      <c r="J657" s="2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  <c r="AG657" s="45"/>
      <c r="AH657" s="45"/>
      <c r="AI657" s="45"/>
      <c r="AJ657" s="45"/>
      <c r="AK657" s="45"/>
      <c r="AL657" s="45"/>
      <c r="AM657" s="45"/>
      <c r="AN657" s="45"/>
      <c r="AO657" s="45"/>
      <c r="AP657" s="45"/>
      <c r="AQ657" s="45"/>
      <c r="AR657" s="45"/>
      <c r="AS657" s="45"/>
      <c r="AT657" s="45"/>
      <c r="AU657" s="45"/>
      <c r="AV657" s="45"/>
      <c r="AW657" s="45"/>
      <c r="AX657" s="45"/>
      <c r="AY657" s="45"/>
      <c r="AZ657" s="45"/>
      <c r="BA657" s="45"/>
      <c r="BB657" s="45"/>
      <c r="BC657" s="45"/>
      <c r="BD657" s="45"/>
      <c r="BE657" s="45"/>
      <c r="BF657" s="45"/>
      <c r="BG657" s="45"/>
      <c r="BH657" s="45"/>
      <c r="BI657" s="45"/>
      <c r="BJ657" s="45"/>
      <c r="BK657" s="45"/>
      <c r="BL657" s="45"/>
      <c r="BM657" s="45"/>
      <c r="BN657" s="45"/>
      <c r="BO657" s="45"/>
      <c r="BP657" s="45"/>
      <c r="BQ657" s="45"/>
      <c r="BR657" s="45"/>
      <c r="BS657" s="45"/>
      <c r="BT657" s="45"/>
      <c r="BU657" s="45"/>
      <c r="BV657" s="45"/>
      <c r="BW657" s="2"/>
    </row>
    <row r="658" spans="1:75" x14ac:dyDescent="0.25">
      <c r="A658" s="45"/>
      <c r="B658" s="45"/>
      <c r="C658" s="45"/>
      <c r="D658" s="45"/>
      <c r="E658" s="45"/>
      <c r="F658" s="45"/>
      <c r="G658" s="45"/>
      <c r="H658" s="45"/>
      <c r="I658" s="45"/>
      <c r="J658" s="2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  <c r="AJ658" s="45"/>
      <c r="AK658" s="45"/>
      <c r="AL658" s="45"/>
      <c r="AM658" s="45"/>
      <c r="AN658" s="45"/>
      <c r="AO658" s="45"/>
      <c r="AP658" s="45"/>
      <c r="AQ658" s="45"/>
      <c r="AR658" s="45"/>
      <c r="AS658" s="45"/>
      <c r="AT658" s="45"/>
      <c r="AU658" s="45"/>
      <c r="AV658" s="45"/>
      <c r="AW658" s="45"/>
      <c r="AX658" s="45"/>
      <c r="AY658" s="45"/>
      <c r="AZ658" s="45"/>
      <c r="BA658" s="45"/>
      <c r="BB658" s="45"/>
      <c r="BC658" s="45"/>
      <c r="BD658" s="45"/>
      <c r="BE658" s="45"/>
      <c r="BF658" s="45"/>
      <c r="BG658" s="45"/>
      <c r="BH658" s="45"/>
      <c r="BI658" s="45"/>
      <c r="BJ658" s="45"/>
      <c r="BK658" s="45"/>
      <c r="BL658" s="45"/>
      <c r="BM658" s="45"/>
      <c r="BN658" s="45"/>
      <c r="BO658" s="45"/>
      <c r="BP658" s="45"/>
      <c r="BQ658" s="45"/>
      <c r="BR658" s="45"/>
      <c r="BS658" s="45"/>
      <c r="BT658" s="45"/>
      <c r="BU658" s="45"/>
      <c r="BV658" s="45"/>
      <c r="BW658" s="2"/>
    </row>
    <row r="659" spans="1:75" x14ac:dyDescent="0.25">
      <c r="A659" s="45"/>
      <c r="B659" s="45"/>
      <c r="C659" s="45"/>
      <c r="D659" s="45"/>
      <c r="E659" s="45"/>
      <c r="F659" s="45"/>
      <c r="G659" s="45"/>
      <c r="H659" s="45"/>
      <c r="I659" s="45"/>
      <c r="J659" s="2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  <c r="AG659" s="45"/>
      <c r="AH659" s="45"/>
      <c r="AI659" s="45"/>
      <c r="AJ659" s="45"/>
      <c r="AK659" s="45"/>
      <c r="AL659" s="45"/>
      <c r="AM659" s="45"/>
      <c r="AN659" s="45"/>
      <c r="AO659" s="45"/>
      <c r="AP659" s="45"/>
      <c r="AQ659" s="45"/>
      <c r="AR659" s="45"/>
      <c r="AS659" s="45"/>
      <c r="AT659" s="45"/>
      <c r="AU659" s="45"/>
      <c r="AV659" s="45"/>
      <c r="AW659" s="45"/>
      <c r="AX659" s="45"/>
      <c r="AY659" s="45"/>
      <c r="AZ659" s="45"/>
      <c r="BA659" s="45"/>
      <c r="BB659" s="45"/>
      <c r="BC659" s="45"/>
      <c r="BD659" s="45"/>
      <c r="BE659" s="45"/>
      <c r="BF659" s="45"/>
      <c r="BG659" s="45"/>
      <c r="BH659" s="45"/>
      <c r="BI659" s="45"/>
      <c r="BJ659" s="45"/>
      <c r="BK659" s="45"/>
      <c r="BL659" s="45"/>
      <c r="BM659" s="45"/>
      <c r="BN659" s="45"/>
      <c r="BO659" s="45"/>
      <c r="BP659" s="45"/>
      <c r="BQ659" s="45"/>
      <c r="BR659" s="45"/>
      <c r="BS659" s="45"/>
      <c r="BT659" s="45"/>
      <c r="BU659" s="45"/>
      <c r="BV659" s="45"/>
      <c r="BW659" s="2"/>
    </row>
    <row r="660" spans="1:75" x14ac:dyDescent="0.25">
      <c r="A660" s="45"/>
      <c r="B660" s="45"/>
      <c r="C660" s="45"/>
      <c r="D660" s="45"/>
      <c r="E660" s="45"/>
      <c r="F660" s="45"/>
      <c r="G660" s="45"/>
      <c r="H660" s="45"/>
      <c r="I660" s="45"/>
      <c r="J660" s="2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  <c r="AG660" s="45"/>
      <c r="AH660" s="45"/>
      <c r="AI660" s="45"/>
      <c r="AJ660" s="45"/>
      <c r="AK660" s="45"/>
      <c r="AL660" s="45"/>
      <c r="AM660" s="45"/>
      <c r="AN660" s="45"/>
      <c r="AO660" s="45"/>
      <c r="AP660" s="45"/>
      <c r="AQ660" s="45"/>
      <c r="AR660" s="45"/>
      <c r="AS660" s="45"/>
      <c r="AT660" s="45"/>
      <c r="AU660" s="45"/>
      <c r="AV660" s="45"/>
      <c r="AW660" s="45"/>
      <c r="AX660" s="45"/>
      <c r="AY660" s="45"/>
      <c r="AZ660" s="45"/>
      <c r="BA660" s="45"/>
      <c r="BB660" s="45"/>
      <c r="BC660" s="45"/>
      <c r="BD660" s="45"/>
      <c r="BE660" s="45"/>
      <c r="BF660" s="45"/>
      <c r="BG660" s="45"/>
      <c r="BH660" s="45"/>
      <c r="BI660" s="45"/>
      <c r="BJ660" s="45"/>
      <c r="BK660" s="45"/>
      <c r="BL660" s="45"/>
      <c r="BM660" s="45"/>
      <c r="BN660" s="45"/>
      <c r="BO660" s="45"/>
      <c r="BP660" s="45"/>
      <c r="BQ660" s="45"/>
      <c r="BR660" s="45"/>
      <c r="BS660" s="45"/>
      <c r="BT660" s="45"/>
      <c r="BU660" s="45"/>
      <c r="BV660" s="45"/>
      <c r="BW660" s="2"/>
    </row>
    <row r="661" spans="1:75" x14ac:dyDescent="0.25">
      <c r="A661" s="45"/>
      <c r="B661" s="45"/>
      <c r="C661" s="45"/>
      <c r="D661" s="45"/>
      <c r="E661" s="45"/>
      <c r="F661" s="45"/>
      <c r="G661" s="45"/>
      <c r="H661" s="45"/>
      <c r="I661" s="45"/>
      <c r="J661" s="2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  <c r="AJ661" s="45"/>
      <c r="AK661" s="45"/>
      <c r="AL661" s="45"/>
      <c r="AM661" s="45"/>
      <c r="AN661" s="45"/>
      <c r="AO661" s="45"/>
      <c r="AP661" s="45"/>
      <c r="AQ661" s="45"/>
      <c r="AR661" s="45"/>
      <c r="AS661" s="45"/>
      <c r="AT661" s="45"/>
      <c r="AU661" s="45"/>
      <c r="AV661" s="45"/>
      <c r="AW661" s="45"/>
      <c r="AX661" s="45"/>
      <c r="AY661" s="45"/>
      <c r="AZ661" s="45"/>
      <c r="BA661" s="45"/>
      <c r="BB661" s="45"/>
      <c r="BC661" s="45"/>
      <c r="BD661" s="45"/>
      <c r="BE661" s="45"/>
      <c r="BF661" s="45"/>
      <c r="BG661" s="45"/>
      <c r="BH661" s="45"/>
      <c r="BI661" s="45"/>
      <c r="BJ661" s="45"/>
      <c r="BK661" s="45"/>
      <c r="BL661" s="45"/>
      <c r="BM661" s="45"/>
      <c r="BN661" s="45"/>
      <c r="BO661" s="45"/>
      <c r="BP661" s="45"/>
      <c r="BQ661" s="45"/>
      <c r="BR661" s="45"/>
      <c r="BS661" s="45"/>
      <c r="BT661" s="45"/>
      <c r="BU661" s="45"/>
      <c r="BV661" s="45"/>
      <c r="BW661" s="2"/>
    </row>
    <row r="662" spans="1:75" x14ac:dyDescent="0.25">
      <c r="A662" s="45"/>
      <c r="B662" s="45"/>
      <c r="C662" s="45"/>
      <c r="D662" s="45"/>
      <c r="E662" s="45"/>
      <c r="F662" s="45"/>
      <c r="G662" s="45"/>
      <c r="H662" s="45"/>
      <c r="I662" s="45"/>
      <c r="J662" s="2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  <c r="AG662" s="45"/>
      <c r="AH662" s="45"/>
      <c r="AI662" s="45"/>
      <c r="AJ662" s="45"/>
      <c r="AK662" s="45"/>
      <c r="AL662" s="45"/>
      <c r="AM662" s="45"/>
      <c r="AN662" s="45"/>
      <c r="AO662" s="45"/>
      <c r="AP662" s="45"/>
      <c r="AQ662" s="45"/>
      <c r="AR662" s="45"/>
      <c r="AS662" s="45"/>
      <c r="AT662" s="45"/>
      <c r="AU662" s="45"/>
      <c r="AV662" s="45"/>
      <c r="AW662" s="45"/>
      <c r="AX662" s="45"/>
      <c r="AY662" s="45"/>
      <c r="AZ662" s="45"/>
      <c r="BA662" s="45"/>
      <c r="BB662" s="45"/>
      <c r="BC662" s="45"/>
      <c r="BD662" s="45"/>
      <c r="BE662" s="45"/>
      <c r="BF662" s="45"/>
      <c r="BG662" s="45"/>
      <c r="BH662" s="45"/>
      <c r="BI662" s="45"/>
      <c r="BJ662" s="45"/>
      <c r="BK662" s="45"/>
      <c r="BL662" s="45"/>
      <c r="BM662" s="45"/>
      <c r="BN662" s="45"/>
      <c r="BO662" s="45"/>
      <c r="BP662" s="45"/>
      <c r="BQ662" s="45"/>
      <c r="BR662" s="45"/>
      <c r="BS662" s="45"/>
      <c r="BT662" s="45"/>
      <c r="BU662" s="45"/>
      <c r="BV662" s="45"/>
      <c r="BW662" s="2"/>
    </row>
    <row r="663" spans="1:75" x14ac:dyDescent="0.25">
      <c r="A663" s="45"/>
      <c r="B663" s="45"/>
      <c r="C663" s="45"/>
      <c r="D663" s="45"/>
      <c r="E663" s="45"/>
      <c r="F663" s="45"/>
      <c r="G663" s="45"/>
      <c r="H663" s="45"/>
      <c r="I663" s="45"/>
      <c r="J663" s="2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  <c r="AG663" s="45"/>
      <c r="AH663" s="45"/>
      <c r="AI663" s="45"/>
      <c r="AJ663" s="45"/>
      <c r="AK663" s="45"/>
      <c r="AL663" s="45"/>
      <c r="AM663" s="45"/>
      <c r="AN663" s="45"/>
      <c r="AO663" s="45"/>
      <c r="AP663" s="45"/>
      <c r="AQ663" s="45"/>
      <c r="AR663" s="45"/>
      <c r="AS663" s="45"/>
      <c r="AT663" s="45"/>
      <c r="AU663" s="45"/>
      <c r="AV663" s="45"/>
      <c r="AW663" s="45"/>
      <c r="AX663" s="45"/>
      <c r="AY663" s="45"/>
      <c r="AZ663" s="45"/>
      <c r="BA663" s="45"/>
      <c r="BB663" s="45"/>
      <c r="BC663" s="45"/>
      <c r="BD663" s="45"/>
      <c r="BE663" s="45"/>
      <c r="BF663" s="45"/>
      <c r="BG663" s="45"/>
      <c r="BH663" s="45"/>
      <c r="BI663" s="45"/>
      <c r="BJ663" s="45"/>
      <c r="BK663" s="45"/>
      <c r="BL663" s="45"/>
      <c r="BM663" s="45"/>
      <c r="BN663" s="45"/>
      <c r="BO663" s="45"/>
      <c r="BP663" s="45"/>
      <c r="BQ663" s="45"/>
      <c r="BR663" s="45"/>
      <c r="BS663" s="45"/>
      <c r="BT663" s="45"/>
      <c r="BU663" s="45"/>
      <c r="BV663" s="45"/>
      <c r="BW663" s="2"/>
    </row>
    <row r="664" spans="1:75" x14ac:dyDescent="0.25">
      <c r="A664" s="45"/>
      <c r="B664" s="45"/>
      <c r="C664" s="45"/>
      <c r="D664" s="45"/>
      <c r="E664" s="45"/>
      <c r="F664" s="45"/>
      <c r="G664" s="45"/>
      <c r="H664" s="45"/>
      <c r="I664" s="45"/>
      <c r="J664" s="2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  <c r="AG664" s="45"/>
      <c r="AH664" s="45"/>
      <c r="AI664" s="45"/>
      <c r="AJ664" s="45"/>
      <c r="AK664" s="45"/>
      <c r="AL664" s="45"/>
      <c r="AM664" s="45"/>
      <c r="AN664" s="45"/>
      <c r="AO664" s="45"/>
      <c r="AP664" s="45"/>
      <c r="AQ664" s="45"/>
      <c r="AR664" s="45"/>
      <c r="AS664" s="45"/>
      <c r="AT664" s="45"/>
      <c r="AU664" s="45"/>
      <c r="AV664" s="45"/>
      <c r="AW664" s="45"/>
      <c r="AX664" s="45"/>
      <c r="AY664" s="45"/>
      <c r="AZ664" s="45"/>
      <c r="BA664" s="45"/>
      <c r="BB664" s="45"/>
      <c r="BC664" s="45"/>
      <c r="BD664" s="45"/>
      <c r="BE664" s="45"/>
      <c r="BF664" s="45"/>
      <c r="BG664" s="45"/>
      <c r="BH664" s="45"/>
      <c r="BI664" s="45"/>
      <c r="BJ664" s="45"/>
      <c r="BK664" s="45"/>
      <c r="BL664" s="45"/>
      <c r="BM664" s="45"/>
      <c r="BN664" s="45"/>
      <c r="BO664" s="45"/>
      <c r="BP664" s="45"/>
      <c r="BQ664" s="45"/>
      <c r="BR664" s="45"/>
      <c r="BS664" s="45"/>
      <c r="BT664" s="45"/>
      <c r="BU664" s="45"/>
      <c r="BV664" s="45"/>
      <c r="BW664" s="2"/>
    </row>
    <row r="665" spans="1:75" x14ac:dyDescent="0.25">
      <c r="A665" s="45"/>
      <c r="B665" s="45"/>
      <c r="C665" s="45"/>
      <c r="D665" s="45"/>
      <c r="E665" s="45"/>
      <c r="F665" s="45"/>
      <c r="G665" s="45"/>
      <c r="H665" s="45"/>
      <c r="I665" s="45"/>
      <c r="J665" s="2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  <c r="AG665" s="45"/>
      <c r="AH665" s="45"/>
      <c r="AI665" s="45"/>
      <c r="AJ665" s="45"/>
      <c r="AK665" s="45"/>
      <c r="AL665" s="45"/>
      <c r="AM665" s="45"/>
      <c r="AN665" s="45"/>
      <c r="AO665" s="45"/>
      <c r="AP665" s="45"/>
      <c r="AQ665" s="45"/>
      <c r="AR665" s="45"/>
      <c r="AS665" s="45"/>
      <c r="AT665" s="45"/>
      <c r="AU665" s="45"/>
      <c r="AV665" s="45"/>
      <c r="AW665" s="45"/>
      <c r="AX665" s="45"/>
      <c r="AY665" s="45"/>
      <c r="AZ665" s="45"/>
      <c r="BA665" s="45"/>
      <c r="BB665" s="45"/>
      <c r="BC665" s="45"/>
      <c r="BD665" s="45"/>
      <c r="BE665" s="45"/>
      <c r="BF665" s="45"/>
      <c r="BG665" s="45"/>
      <c r="BH665" s="45"/>
      <c r="BI665" s="45"/>
      <c r="BJ665" s="45"/>
      <c r="BK665" s="45"/>
      <c r="BL665" s="45"/>
      <c r="BM665" s="45"/>
      <c r="BN665" s="45"/>
      <c r="BO665" s="45"/>
      <c r="BP665" s="45"/>
      <c r="BQ665" s="45"/>
      <c r="BR665" s="45"/>
      <c r="BS665" s="45"/>
      <c r="BT665" s="45"/>
      <c r="BU665" s="45"/>
      <c r="BV665" s="45"/>
      <c r="BW665" s="2"/>
    </row>
    <row r="666" spans="1:75" x14ac:dyDescent="0.25">
      <c r="A666" s="45"/>
      <c r="B666" s="45"/>
      <c r="C666" s="45"/>
      <c r="D666" s="45"/>
      <c r="E666" s="45"/>
      <c r="F666" s="45"/>
      <c r="G666" s="45"/>
      <c r="H666" s="45"/>
      <c r="I666" s="45"/>
      <c r="J666" s="2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  <c r="AG666" s="45"/>
      <c r="AH666" s="45"/>
      <c r="AI666" s="45"/>
      <c r="AJ666" s="45"/>
      <c r="AK666" s="45"/>
      <c r="AL666" s="45"/>
      <c r="AM666" s="45"/>
      <c r="AN666" s="45"/>
      <c r="AO666" s="45"/>
      <c r="AP666" s="45"/>
      <c r="AQ666" s="45"/>
      <c r="AR666" s="45"/>
      <c r="AS666" s="45"/>
      <c r="AT666" s="45"/>
      <c r="AU666" s="45"/>
      <c r="AV666" s="45"/>
      <c r="AW666" s="45"/>
      <c r="AX666" s="45"/>
      <c r="AY666" s="45"/>
      <c r="AZ666" s="45"/>
      <c r="BA666" s="45"/>
      <c r="BB666" s="45"/>
      <c r="BC666" s="45"/>
      <c r="BD666" s="45"/>
      <c r="BE666" s="45"/>
      <c r="BF666" s="45"/>
      <c r="BG666" s="45"/>
      <c r="BH666" s="45"/>
      <c r="BI666" s="45"/>
      <c r="BJ666" s="45"/>
      <c r="BK666" s="45"/>
      <c r="BL666" s="45"/>
      <c r="BM666" s="45"/>
      <c r="BN666" s="45"/>
      <c r="BO666" s="45"/>
      <c r="BP666" s="45"/>
      <c r="BQ666" s="45"/>
      <c r="BR666" s="45"/>
      <c r="BS666" s="45"/>
      <c r="BT666" s="45"/>
      <c r="BU666" s="45"/>
      <c r="BV666" s="45"/>
      <c r="BW666" s="2"/>
    </row>
    <row r="667" spans="1:75" x14ac:dyDescent="0.25">
      <c r="A667" s="45"/>
      <c r="B667" s="45"/>
      <c r="C667" s="45"/>
      <c r="D667" s="45"/>
      <c r="E667" s="45"/>
      <c r="F667" s="45"/>
      <c r="G667" s="45"/>
      <c r="H667" s="45"/>
      <c r="I667" s="45"/>
      <c r="J667" s="2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  <c r="AG667" s="45"/>
      <c r="AH667" s="45"/>
      <c r="AI667" s="45"/>
      <c r="AJ667" s="45"/>
      <c r="AK667" s="45"/>
      <c r="AL667" s="45"/>
      <c r="AM667" s="45"/>
      <c r="AN667" s="45"/>
      <c r="AO667" s="45"/>
      <c r="AP667" s="45"/>
      <c r="AQ667" s="45"/>
      <c r="AR667" s="45"/>
      <c r="AS667" s="45"/>
      <c r="AT667" s="45"/>
      <c r="AU667" s="45"/>
      <c r="AV667" s="45"/>
      <c r="AW667" s="45"/>
      <c r="AX667" s="45"/>
      <c r="AY667" s="45"/>
      <c r="AZ667" s="45"/>
      <c r="BA667" s="45"/>
      <c r="BB667" s="45"/>
      <c r="BC667" s="45"/>
      <c r="BD667" s="45"/>
      <c r="BE667" s="45"/>
      <c r="BF667" s="45"/>
      <c r="BG667" s="45"/>
      <c r="BH667" s="45"/>
      <c r="BI667" s="45"/>
      <c r="BJ667" s="45"/>
      <c r="BK667" s="45"/>
      <c r="BL667" s="45"/>
      <c r="BM667" s="45"/>
      <c r="BN667" s="45"/>
      <c r="BO667" s="45"/>
      <c r="BP667" s="45"/>
      <c r="BQ667" s="45"/>
      <c r="BR667" s="45"/>
      <c r="BS667" s="45"/>
      <c r="BT667" s="45"/>
      <c r="BU667" s="45"/>
      <c r="BV667" s="45"/>
      <c r="BW667" s="2"/>
    </row>
    <row r="668" spans="1:75" x14ac:dyDescent="0.25">
      <c r="A668" s="45"/>
      <c r="B668" s="45"/>
      <c r="C668" s="45"/>
      <c r="D668" s="45"/>
      <c r="E668" s="45"/>
      <c r="F668" s="45"/>
      <c r="G668" s="45"/>
      <c r="H668" s="45"/>
      <c r="I668" s="45"/>
      <c r="J668" s="2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  <c r="AG668" s="45"/>
      <c r="AH668" s="45"/>
      <c r="AI668" s="45"/>
      <c r="AJ668" s="45"/>
      <c r="AK668" s="45"/>
      <c r="AL668" s="45"/>
      <c r="AM668" s="45"/>
      <c r="AN668" s="45"/>
      <c r="AO668" s="45"/>
      <c r="AP668" s="45"/>
      <c r="AQ668" s="45"/>
      <c r="AR668" s="45"/>
      <c r="AS668" s="45"/>
      <c r="AT668" s="45"/>
      <c r="AU668" s="45"/>
      <c r="AV668" s="45"/>
      <c r="AW668" s="45"/>
      <c r="AX668" s="45"/>
      <c r="AY668" s="45"/>
      <c r="AZ668" s="45"/>
      <c r="BA668" s="45"/>
      <c r="BB668" s="45"/>
      <c r="BC668" s="45"/>
      <c r="BD668" s="45"/>
      <c r="BE668" s="45"/>
      <c r="BF668" s="45"/>
      <c r="BG668" s="45"/>
      <c r="BH668" s="45"/>
      <c r="BI668" s="45"/>
      <c r="BJ668" s="45"/>
      <c r="BK668" s="45"/>
      <c r="BL668" s="45"/>
      <c r="BM668" s="45"/>
      <c r="BN668" s="45"/>
      <c r="BO668" s="45"/>
      <c r="BP668" s="45"/>
      <c r="BQ668" s="45"/>
      <c r="BR668" s="45"/>
      <c r="BS668" s="45"/>
      <c r="BT668" s="45"/>
      <c r="BU668" s="45"/>
      <c r="BV668" s="45"/>
      <c r="BW668" s="2"/>
    </row>
    <row r="669" spans="1:75" x14ac:dyDescent="0.25">
      <c r="A669" s="45"/>
      <c r="B669" s="45"/>
      <c r="C669" s="45"/>
      <c r="D669" s="45"/>
      <c r="E669" s="45"/>
      <c r="F669" s="45"/>
      <c r="G669" s="45"/>
      <c r="H669" s="45"/>
      <c r="I669" s="45"/>
      <c r="J669" s="2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  <c r="AG669" s="45"/>
      <c r="AH669" s="45"/>
      <c r="AI669" s="45"/>
      <c r="AJ669" s="45"/>
      <c r="AK669" s="45"/>
      <c r="AL669" s="45"/>
      <c r="AM669" s="45"/>
      <c r="AN669" s="45"/>
      <c r="AO669" s="45"/>
      <c r="AP669" s="45"/>
      <c r="AQ669" s="45"/>
      <c r="AR669" s="45"/>
      <c r="AS669" s="45"/>
      <c r="AT669" s="45"/>
      <c r="AU669" s="45"/>
      <c r="AV669" s="45"/>
      <c r="AW669" s="45"/>
      <c r="AX669" s="45"/>
      <c r="AY669" s="45"/>
      <c r="AZ669" s="45"/>
      <c r="BA669" s="45"/>
      <c r="BB669" s="45"/>
      <c r="BC669" s="45"/>
      <c r="BD669" s="45"/>
      <c r="BE669" s="45"/>
      <c r="BF669" s="45"/>
      <c r="BG669" s="45"/>
      <c r="BH669" s="45"/>
      <c r="BI669" s="45"/>
      <c r="BJ669" s="45"/>
      <c r="BK669" s="45"/>
      <c r="BL669" s="45"/>
      <c r="BM669" s="45"/>
      <c r="BN669" s="45"/>
      <c r="BO669" s="45"/>
      <c r="BP669" s="45"/>
      <c r="BQ669" s="45"/>
      <c r="BR669" s="45"/>
      <c r="BS669" s="45"/>
      <c r="BT669" s="45"/>
      <c r="BU669" s="45"/>
      <c r="BV669" s="45"/>
      <c r="BW669" s="2"/>
    </row>
    <row r="670" spans="1:75" x14ac:dyDescent="0.25">
      <c r="A670" s="45"/>
      <c r="B670" s="45"/>
      <c r="C670" s="45"/>
      <c r="D670" s="45"/>
      <c r="E670" s="45"/>
      <c r="F670" s="45"/>
      <c r="G670" s="45"/>
      <c r="H670" s="45"/>
      <c r="I670" s="45"/>
      <c r="J670" s="2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  <c r="AJ670" s="45"/>
      <c r="AK670" s="45"/>
      <c r="AL670" s="45"/>
      <c r="AM670" s="45"/>
      <c r="AN670" s="45"/>
      <c r="AO670" s="45"/>
      <c r="AP670" s="45"/>
      <c r="AQ670" s="45"/>
      <c r="AR670" s="45"/>
      <c r="AS670" s="45"/>
      <c r="AT670" s="45"/>
      <c r="AU670" s="45"/>
      <c r="AV670" s="45"/>
      <c r="AW670" s="45"/>
      <c r="AX670" s="45"/>
      <c r="AY670" s="45"/>
      <c r="AZ670" s="45"/>
      <c r="BA670" s="45"/>
      <c r="BB670" s="45"/>
      <c r="BC670" s="45"/>
      <c r="BD670" s="45"/>
      <c r="BE670" s="45"/>
      <c r="BF670" s="45"/>
      <c r="BG670" s="45"/>
      <c r="BH670" s="45"/>
      <c r="BI670" s="45"/>
      <c r="BJ670" s="45"/>
      <c r="BK670" s="45"/>
      <c r="BL670" s="45"/>
      <c r="BM670" s="45"/>
      <c r="BN670" s="45"/>
      <c r="BO670" s="45"/>
      <c r="BP670" s="45"/>
      <c r="BQ670" s="45"/>
      <c r="BR670" s="45"/>
      <c r="BS670" s="45"/>
      <c r="BT670" s="45"/>
      <c r="BU670" s="45"/>
      <c r="BV670" s="45"/>
      <c r="BW670" s="2"/>
    </row>
    <row r="671" spans="1:75" x14ac:dyDescent="0.25">
      <c r="A671" s="45"/>
      <c r="B671" s="45"/>
      <c r="C671" s="45"/>
      <c r="D671" s="45"/>
      <c r="E671" s="45"/>
      <c r="F671" s="45"/>
      <c r="G671" s="45"/>
      <c r="H671" s="45"/>
      <c r="I671" s="45"/>
      <c r="J671" s="2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  <c r="AG671" s="45"/>
      <c r="AH671" s="45"/>
      <c r="AI671" s="45"/>
      <c r="AJ671" s="45"/>
      <c r="AK671" s="45"/>
      <c r="AL671" s="45"/>
      <c r="AM671" s="45"/>
      <c r="AN671" s="45"/>
      <c r="AO671" s="45"/>
      <c r="AP671" s="45"/>
      <c r="AQ671" s="45"/>
      <c r="AR671" s="45"/>
      <c r="AS671" s="45"/>
      <c r="AT671" s="45"/>
      <c r="AU671" s="45"/>
      <c r="AV671" s="45"/>
      <c r="AW671" s="45"/>
      <c r="AX671" s="45"/>
      <c r="AY671" s="45"/>
      <c r="AZ671" s="45"/>
      <c r="BA671" s="45"/>
      <c r="BB671" s="45"/>
      <c r="BC671" s="45"/>
      <c r="BD671" s="45"/>
      <c r="BE671" s="45"/>
      <c r="BF671" s="45"/>
      <c r="BG671" s="45"/>
      <c r="BH671" s="45"/>
      <c r="BI671" s="45"/>
      <c r="BJ671" s="45"/>
      <c r="BK671" s="45"/>
      <c r="BL671" s="45"/>
      <c r="BM671" s="45"/>
      <c r="BN671" s="45"/>
      <c r="BO671" s="45"/>
      <c r="BP671" s="45"/>
      <c r="BQ671" s="45"/>
      <c r="BR671" s="45"/>
      <c r="BS671" s="45"/>
      <c r="BT671" s="45"/>
      <c r="BU671" s="45"/>
      <c r="BV671" s="45"/>
      <c r="BW671" s="2"/>
    </row>
    <row r="672" spans="1:75" x14ac:dyDescent="0.25">
      <c r="A672" s="45"/>
      <c r="B672" s="45"/>
      <c r="C672" s="45"/>
      <c r="D672" s="45"/>
      <c r="E672" s="45"/>
      <c r="F672" s="45"/>
      <c r="G672" s="45"/>
      <c r="H672" s="45"/>
      <c r="I672" s="45"/>
      <c r="J672" s="2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  <c r="AG672" s="45"/>
      <c r="AH672" s="45"/>
      <c r="AI672" s="45"/>
      <c r="AJ672" s="45"/>
      <c r="AK672" s="45"/>
      <c r="AL672" s="45"/>
      <c r="AM672" s="45"/>
      <c r="AN672" s="45"/>
      <c r="AO672" s="45"/>
      <c r="AP672" s="45"/>
      <c r="AQ672" s="45"/>
      <c r="AR672" s="45"/>
      <c r="AS672" s="45"/>
      <c r="AT672" s="45"/>
      <c r="AU672" s="45"/>
      <c r="AV672" s="45"/>
      <c r="AW672" s="45"/>
      <c r="AX672" s="45"/>
      <c r="AY672" s="45"/>
      <c r="AZ672" s="45"/>
      <c r="BA672" s="45"/>
      <c r="BB672" s="45"/>
      <c r="BC672" s="45"/>
      <c r="BD672" s="45"/>
      <c r="BE672" s="45"/>
      <c r="BF672" s="45"/>
      <c r="BG672" s="45"/>
      <c r="BH672" s="45"/>
      <c r="BI672" s="45"/>
      <c r="BJ672" s="45"/>
      <c r="BK672" s="45"/>
      <c r="BL672" s="45"/>
      <c r="BM672" s="45"/>
      <c r="BN672" s="45"/>
      <c r="BO672" s="45"/>
      <c r="BP672" s="45"/>
      <c r="BQ672" s="45"/>
      <c r="BR672" s="45"/>
      <c r="BS672" s="45"/>
      <c r="BT672" s="45"/>
      <c r="BU672" s="45"/>
      <c r="BV672" s="45"/>
      <c r="BW672" s="2"/>
    </row>
    <row r="673" spans="1:75" x14ac:dyDescent="0.25">
      <c r="A673" s="45"/>
      <c r="B673" s="45"/>
      <c r="C673" s="45"/>
      <c r="D673" s="45"/>
      <c r="E673" s="45"/>
      <c r="F673" s="45"/>
      <c r="G673" s="45"/>
      <c r="H673" s="45"/>
      <c r="I673" s="45"/>
      <c r="J673" s="2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  <c r="AG673" s="45"/>
      <c r="AH673" s="45"/>
      <c r="AI673" s="45"/>
      <c r="AJ673" s="45"/>
      <c r="AK673" s="45"/>
      <c r="AL673" s="45"/>
      <c r="AM673" s="45"/>
      <c r="AN673" s="45"/>
      <c r="AO673" s="45"/>
      <c r="AP673" s="45"/>
      <c r="AQ673" s="45"/>
      <c r="AR673" s="45"/>
      <c r="AS673" s="45"/>
      <c r="AT673" s="45"/>
      <c r="AU673" s="45"/>
      <c r="AV673" s="45"/>
      <c r="AW673" s="45"/>
      <c r="AX673" s="45"/>
      <c r="AY673" s="45"/>
      <c r="AZ673" s="45"/>
      <c r="BA673" s="45"/>
      <c r="BB673" s="45"/>
      <c r="BC673" s="45"/>
      <c r="BD673" s="45"/>
      <c r="BE673" s="45"/>
      <c r="BF673" s="45"/>
      <c r="BG673" s="45"/>
      <c r="BH673" s="45"/>
      <c r="BI673" s="45"/>
      <c r="BJ673" s="45"/>
      <c r="BK673" s="45"/>
      <c r="BL673" s="45"/>
      <c r="BM673" s="45"/>
      <c r="BN673" s="45"/>
      <c r="BO673" s="45"/>
      <c r="BP673" s="45"/>
      <c r="BQ673" s="45"/>
      <c r="BR673" s="45"/>
      <c r="BS673" s="45"/>
      <c r="BT673" s="45"/>
      <c r="BU673" s="45"/>
      <c r="BV673" s="45"/>
      <c r="BW673" s="2"/>
    </row>
    <row r="674" spans="1:75" x14ac:dyDescent="0.25">
      <c r="A674" s="45"/>
      <c r="B674" s="45"/>
      <c r="C674" s="45"/>
      <c r="D674" s="45"/>
      <c r="E674" s="45"/>
      <c r="F674" s="45"/>
      <c r="G674" s="45"/>
      <c r="H674" s="45"/>
      <c r="I674" s="45"/>
      <c r="J674" s="2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  <c r="AG674" s="45"/>
      <c r="AH674" s="45"/>
      <c r="AI674" s="45"/>
      <c r="AJ674" s="45"/>
      <c r="AK674" s="45"/>
      <c r="AL674" s="45"/>
      <c r="AM674" s="45"/>
      <c r="AN674" s="45"/>
      <c r="AO674" s="45"/>
      <c r="AP674" s="45"/>
      <c r="AQ674" s="45"/>
      <c r="AR674" s="45"/>
      <c r="AS674" s="45"/>
      <c r="AT674" s="45"/>
      <c r="AU674" s="45"/>
      <c r="AV674" s="45"/>
      <c r="AW674" s="45"/>
      <c r="AX674" s="45"/>
      <c r="AY674" s="45"/>
      <c r="AZ674" s="45"/>
      <c r="BA674" s="45"/>
      <c r="BB674" s="45"/>
      <c r="BC674" s="45"/>
      <c r="BD674" s="45"/>
      <c r="BE674" s="45"/>
      <c r="BF674" s="45"/>
      <c r="BG674" s="45"/>
      <c r="BH674" s="45"/>
      <c r="BI674" s="45"/>
      <c r="BJ674" s="45"/>
      <c r="BK674" s="45"/>
      <c r="BL674" s="45"/>
      <c r="BM674" s="45"/>
      <c r="BN674" s="45"/>
      <c r="BO674" s="45"/>
      <c r="BP674" s="45"/>
      <c r="BQ674" s="45"/>
      <c r="BR674" s="45"/>
      <c r="BS674" s="45"/>
      <c r="BT674" s="45"/>
      <c r="BU674" s="45"/>
      <c r="BV674" s="45"/>
      <c r="BW674" s="2"/>
    </row>
    <row r="675" spans="1:75" x14ac:dyDescent="0.25">
      <c r="A675" s="45"/>
      <c r="B675" s="45"/>
      <c r="C675" s="45"/>
      <c r="D675" s="45"/>
      <c r="E675" s="45"/>
      <c r="F675" s="45"/>
      <c r="G675" s="45"/>
      <c r="H675" s="45"/>
      <c r="I675" s="45"/>
      <c r="J675" s="2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  <c r="AG675" s="45"/>
      <c r="AH675" s="45"/>
      <c r="AI675" s="45"/>
      <c r="AJ675" s="45"/>
      <c r="AK675" s="45"/>
      <c r="AL675" s="45"/>
      <c r="AM675" s="45"/>
      <c r="AN675" s="45"/>
      <c r="AO675" s="45"/>
      <c r="AP675" s="45"/>
      <c r="AQ675" s="45"/>
      <c r="AR675" s="45"/>
      <c r="AS675" s="45"/>
      <c r="AT675" s="45"/>
      <c r="AU675" s="45"/>
      <c r="AV675" s="45"/>
      <c r="AW675" s="45"/>
      <c r="AX675" s="45"/>
      <c r="AY675" s="45"/>
      <c r="AZ675" s="45"/>
      <c r="BA675" s="45"/>
      <c r="BB675" s="45"/>
      <c r="BC675" s="45"/>
      <c r="BD675" s="45"/>
      <c r="BE675" s="45"/>
      <c r="BF675" s="45"/>
      <c r="BG675" s="45"/>
      <c r="BH675" s="45"/>
      <c r="BI675" s="45"/>
      <c r="BJ675" s="45"/>
      <c r="BK675" s="45"/>
      <c r="BL675" s="45"/>
      <c r="BM675" s="45"/>
      <c r="BN675" s="45"/>
      <c r="BO675" s="45"/>
      <c r="BP675" s="45"/>
      <c r="BQ675" s="45"/>
      <c r="BR675" s="45"/>
      <c r="BS675" s="45"/>
      <c r="BT675" s="45"/>
      <c r="BU675" s="45"/>
      <c r="BV675" s="45"/>
      <c r="BW675" s="2"/>
    </row>
    <row r="676" spans="1:75" x14ac:dyDescent="0.25">
      <c r="A676" s="45"/>
      <c r="B676" s="45"/>
      <c r="C676" s="45"/>
      <c r="D676" s="45"/>
      <c r="E676" s="45"/>
      <c r="F676" s="45"/>
      <c r="G676" s="45"/>
      <c r="H676" s="45"/>
      <c r="I676" s="45"/>
      <c r="J676" s="2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  <c r="AG676" s="45"/>
      <c r="AH676" s="45"/>
      <c r="AI676" s="45"/>
      <c r="AJ676" s="45"/>
      <c r="AK676" s="45"/>
      <c r="AL676" s="45"/>
      <c r="AM676" s="45"/>
      <c r="AN676" s="45"/>
      <c r="AO676" s="45"/>
      <c r="AP676" s="45"/>
      <c r="AQ676" s="45"/>
      <c r="AR676" s="45"/>
      <c r="AS676" s="45"/>
      <c r="AT676" s="45"/>
      <c r="AU676" s="45"/>
      <c r="AV676" s="45"/>
      <c r="AW676" s="45"/>
      <c r="AX676" s="45"/>
      <c r="AY676" s="45"/>
      <c r="AZ676" s="45"/>
      <c r="BA676" s="45"/>
      <c r="BB676" s="45"/>
      <c r="BC676" s="45"/>
      <c r="BD676" s="45"/>
      <c r="BE676" s="45"/>
      <c r="BF676" s="45"/>
      <c r="BG676" s="45"/>
      <c r="BH676" s="45"/>
      <c r="BI676" s="45"/>
      <c r="BJ676" s="45"/>
      <c r="BK676" s="45"/>
      <c r="BL676" s="45"/>
      <c r="BM676" s="45"/>
      <c r="BN676" s="45"/>
      <c r="BO676" s="45"/>
      <c r="BP676" s="45"/>
      <c r="BQ676" s="45"/>
      <c r="BR676" s="45"/>
      <c r="BS676" s="45"/>
      <c r="BT676" s="45"/>
      <c r="BU676" s="45"/>
      <c r="BV676" s="45"/>
      <c r="BW676" s="2"/>
    </row>
    <row r="677" spans="1:75" x14ac:dyDescent="0.25">
      <c r="A677" s="45"/>
      <c r="B677" s="45"/>
      <c r="C677" s="45"/>
      <c r="D677" s="45"/>
      <c r="E677" s="45"/>
      <c r="F677" s="45"/>
      <c r="G677" s="45"/>
      <c r="H677" s="45"/>
      <c r="I677" s="45"/>
      <c r="J677" s="2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  <c r="AG677" s="45"/>
      <c r="AH677" s="45"/>
      <c r="AI677" s="45"/>
      <c r="AJ677" s="45"/>
      <c r="AK677" s="45"/>
      <c r="AL677" s="45"/>
      <c r="AM677" s="45"/>
      <c r="AN677" s="45"/>
      <c r="AO677" s="45"/>
      <c r="AP677" s="45"/>
      <c r="AQ677" s="45"/>
      <c r="AR677" s="45"/>
      <c r="AS677" s="45"/>
      <c r="AT677" s="45"/>
      <c r="AU677" s="45"/>
      <c r="AV677" s="45"/>
      <c r="AW677" s="45"/>
      <c r="AX677" s="45"/>
      <c r="AY677" s="45"/>
      <c r="AZ677" s="45"/>
      <c r="BA677" s="45"/>
      <c r="BB677" s="45"/>
      <c r="BC677" s="45"/>
      <c r="BD677" s="45"/>
      <c r="BE677" s="45"/>
      <c r="BF677" s="45"/>
      <c r="BG677" s="45"/>
      <c r="BH677" s="45"/>
      <c r="BI677" s="45"/>
      <c r="BJ677" s="45"/>
      <c r="BK677" s="45"/>
      <c r="BL677" s="45"/>
      <c r="BM677" s="45"/>
      <c r="BN677" s="45"/>
      <c r="BO677" s="45"/>
      <c r="BP677" s="45"/>
      <c r="BQ677" s="45"/>
      <c r="BR677" s="45"/>
      <c r="BS677" s="45"/>
      <c r="BT677" s="45"/>
      <c r="BU677" s="45"/>
      <c r="BV677" s="45"/>
      <c r="BW677" s="2"/>
    </row>
    <row r="678" spans="1:75" x14ac:dyDescent="0.25">
      <c r="A678" s="45"/>
      <c r="B678" s="45"/>
      <c r="C678" s="45"/>
      <c r="D678" s="45"/>
      <c r="E678" s="45"/>
      <c r="F678" s="45"/>
      <c r="G678" s="45"/>
      <c r="H678" s="45"/>
      <c r="I678" s="45"/>
      <c r="J678" s="2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  <c r="AG678" s="45"/>
      <c r="AH678" s="45"/>
      <c r="AI678" s="45"/>
      <c r="AJ678" s="45"/>
      <c r="AK678" s="45"/>
      <c r="AL678" s="45"/>
      <c r="AM678" s="45"/>
      <c r="AN678" s="45"/>
      <c r="AO678" s="45"/>
      <c r="AP678" s="45"/>
      <c r="AQ678" s="45"/>
      <c r="AR678" s="45"/>
      <c r="AS678" s="45"/>
      <c r="AT678" s="45"/>
      <c r="AU678" s="45"/>
      <c r="AV678" s="45"/>
      <c r="AW678" s="45"/>
      <c r="AX678" s="45"/>
      <c r="AY678" s="45"/>
      <c r="AZ678" s="45"/>
      <c r="BA678" s="45"/>
      <c r="BB678" s="45"/>
      <c r="BC678" s="45"/>
      <c r="BD678" s="45"/>
      <c r="BE678" s="45"/>
      <c r="BF678" s="45"/>
      <c r="BG678" s="45"/>
      <c r="BH678" s="45"/>
      <c r="BI678" s="45"/>
      <c r="BJ678" s="45"/>
      <c r="BK678" s="45"/>
      <c r="BL678" s="45"/>
      <c r="BM678" s="45"/>
      <c r="BN678" s="45"/>
      <c r="BO678" s="45"/>
      <c r="BP678" s="45"/>
      <c r="BQ678" s="45"/>
      <c r="BR678" s="45"/>
      <c r="BS678" s="45"/>
      <c r="BT678" s="45"/>
      <c r="BU678" s="45"/>
      <c r="BV678" s="45"/>
      <c r="BW678" s="2"/>
    </row>
    <row r="679" spans="1:75" x14ac:dyDescent="0.25">
      <c r="A679" s="45"/>
      <c r="B679" s="45"/>
      <c r="C679" s="45"/>
      <c r="D679" s="45"/>
      <c r="E679" s="45"/>
      <c r="F679" s="45"/>
      <c r="G679" s="45"/>
      <c r="H679" s="45"/>
      <c r="I679" s="45"/>
      <c r="J679" s="2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  <c r="AG679" s="45"/>
      <c r="AH679" s="45"/>
      <c r="AI679" s="45"/>
      <c r="AJ679" s="45"/>
      <c r="AK679" s="45"/>
      <c r="AL679" s="45"/>
      <c r="AM679" s="45"/>
      <c r="AN679" s="45"/>
      <c r="AO679" s="45"/>
      <c r="AP679" s="45"/>
      <c r="AQ679" s="45"/>
      <c r="AR679" s="45"/>
      <c r="AS679" s="45"/>
      <c r="AT679" s="45"/>
      <c r="AU679" s="45"/>
      <c r="AV679" s="45"/>
      <c r="AW679" s="45"/>
      <c r="AX679" s="45"/>
      <c r="AY679" s="45"/>
      <c r="AZ679" s="45"/>
      <c r="BA679" s="45"/>
      <c r="BB679" s="45"/>
      <c r="BC679" s="45"/>
      <c r="BD679" s="45"/>
      <c r="BE679" s="45"/>
      <c r="BF679" s="45"/>
      <c r="BG679" s="45"/>
      <c r="BH679" s="45"/>
      <c r="BI679" s="45"/>
      <c r="BJ679" s="45"/>
      <c r="BK679" s="45"/>
      <c r="BL679" s="45"/>
      <c r="BM679" s="45"/>
      <c r="BN679" s="45"/>
      <c r="BO679" s="45"/>
      <c r="BP679" s="45"/>
      <c r="BQ679" s="45"/>
      <c r="BR679" s="45"/>
      <c r="BS679" s="45"/>
      <c r="BT679" s="45"/>
      <c r="BU679" s="45"/>
      <c r="BV679" s="45"/>
      <c r="BW679" s="2"/>
    </row>
    <row r="680" spans="1:75" x14ac:dyDescent="0.25">
      <c r="A680" s="45"/>
      <c r="B680" s="45"/>
      <c r="C680" s="45"/>
      <c r="D680" s="45"/>
      <c r="E680" s="45"/>
      <c r="F680" s="45"/>
      <c r="G680" s="45"/>
      <c r="H680" s="45"/>
      <c r="I680" s="45"/>
      <c r="J680" s="2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  <c r="AG680" s="45"/>
      <c r="AH680" s="45"/>
      <c r="AI680" s="45"/>
      <c r="AJ680" s="45"/>
      <c r="AK680" s="45"/>
      <c r="AL680" s="45"/>
      <c r="AM680" s="45"/>
      <c r="AN680" s="45"/>
      <c r="AO680" s="45"/>
      <c r="AP680" s="45"/>
      <c r="AQ680" s="45"/>
      <c r="AR680" s="45"/>
      <c r="AS680" s="45"/>
      <c r="AT680" s="45"/>
      <c r="AU680" s="45"/>
      <c r="AV680" s="45"/>
      <c r="AW680" s="45"/>
      <c r="AX680" s="45"/>
      <c r="AY680" s="45"/>
      <c r="AZ680" s="45"/>
      <c r="BA680" s="45"/>
      <c r="BB680" s="45"/>
      <c r="BC680" s="45"/>
      <c r="BD680" s="45"/>
      <c r="BE680" s="45"/>
      <c r="BF680" s="45"/>
      <c r="BG680" s="45"/>
      <c r="BH680" s="45"/>
      <c r="BI680" s="45"/>
      <c r="BJ680" s="45"/>
      <c r="BK680" s="45"/>
      <c r="BL680" s="45"/>
      <c r="BM680" s="45"/>
      <c r="BN680" s="45"/>
      <c r="BO680" s="45"/>
      <c r="BP680" s="45"/>
      <c r="BQ680" s="45"/>
      <c r="BR680" s="45"/>
      <c r="BS680" s="45"/>
      <c r="BT680" s="45"/>
      <c r="BU680" s="45"/>
      <c r="BV680" s="45"/>
      <c r="BW680" s="2"/>
    </row>
    <row r="681" spans="1:75" x14ac:dyDescent="0.25">
      <c r="A681" s="45"/>
      <c r="B681" s="45"/>
      <c r="C681" s="45"/>
      <c r="D681" s="45"/>
      <c r="E681" s="45"/>
      <c r="F681" s="45"/>
      <c r="G681" s="45"/>
      <c r="H681" s="45"/>
      <c r="I681" s="45"/>
      <c r="J681" s="2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  <c r="AG681" s="45"/>
      <c r="AH681" s="45"/>
      <c r="AI681" s="45"/>
      <c r="AJ681" s="45"/>
      <c r="AK681" s="45"/>
      <c r="AL681" s="45"/>
      <c r="AM681" s="45"/>
      <c r="AN681" s="45"/>
      <c r="AO681" s="45"/>
      <c r="AP681" s="45"/>
      <c r="AQ681" s="45"/>
      <c r="AR681" s="45"/>
      <c r="AS681" s="45"/>
      <c r="AT681" s="45"/>
      <c r="AU681" s="45"/>
      <c r="AV681" s="45"/>
      <c r="AW681" s="45"/>
      <c r="AX681" s="45"/>
      <c r="AY681" s="45"/>
      <c r="AZ681" s="45"/>
      <c r="BA681" s="45"/>
      <c r="BB681" s="45"/>
      <c r="BC681" s="45"/>
      <c r="BD681" s="45"/>
      <c r="BE681" s="45"/>
      <c r="BF681" s="45"/>
      <c r="BG681" s="45"/>
      <c r="BH681" s="45"/>
      <c r="BI681" s="45"/>
      <c r="BJ681" s="45"/>
      <c r="BK681" s="45"/>
      <c r="BL681" s="45"/>
      <c r="BM681" s="45"/>
      <c r="BN681" s="45"/>
      <c r="BO681" s="45"/>
      <c r="BP681" s="45"/>
      <c r="BQ681" s="45"/>
      <c r="BR681" s="45"/>
      <c r="BS681" s="45"/>
      <c r="BT681" s="45"/>
      <c r="BU681" s="45"/>
      <c r="BV681" s="45"/>
      <c r="BW681" s="2"/>
    </row>
    <row r="682" spans="1:75" x14ac:dyDescent="0.25">
      <c r="A682" s="45"/>
      <c r="B682" s="45"/>
      <c r="C682" s="45"/>
      <c r="D682" s="45"/>
      <c r="E682" s="45"/>
      <c r="F682" s="45"/>
      <c r="G682" s="45"/>
      <c r="H682" s="45"/>
      <c r="I682" s="45"/>
      <c r="J682" s="2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  <c r="AJ682" s="45"/>
      <c r="AK682" s="45"/>
      <c r="AL682" s="45"/>
      <c r="AM682" s="45"/>
      <c r="AN682" s="45"/>
      <c r="AO682" s="45"/>
      <c r="AP682" s="45"/>
      <c r="AQ682" s="45"/>
      <c r="AR682" s="45"/>
      <c r="AS682" s="45"/>
      <c r="AT682" s="45"/>
      <c r="AU682" s="45"/>
      <c r="AV682" s="45"/>
      <c r="AW682" s="45"/>
      <c r="AX682" s="45"/>
      <c r="AY682" s="45"/>
      <c r="AZ682" s="45"/>
      <c r="BA682" s="45"/>
      <c r="BB682" s="45"/>
      <c r="BC682" s="45"/>
      <c r="BD682" s="45"/>
      <c r="BE682" s="45"/>
      <c r="BF682" s="45"/>
      <c r="BG682" s="45"/>
      <c r="BH682" s="45"/>
      <c r="BI682" s="45"/>
      <c r="BJ682" s="45"/>
      <c r="BK682" s="45"/>
      <c r="BL682" s="45"/>
      <c r="BM682" s="45"/>
      <c r="BN682" s="45"/>
      <c r="BO682" s="45"/>
      <c r="BP682" s="45"/>
      <c r="BQ682" s="45"/>
      <c r="BR682" s="45"/>
      <c r="BS682" s="45"/>
      <c r="BT682" s="45"/>
      <c r="BU682" s="45"/>
      <c r="BV682" s="45"/>
      <c r="BW682" s="2"/>
    </row>
    <row r="683" spans="1:75" x14ac:dyDescent="0.25">
      <c r="A683" s="45"/>
      <c r="B683" s="45"/>
      <c r="C683" s="45"/>
      <c r="D683" s="45"/>
      <c r="E683" s="45"/>
      <c r="F683" s="45"/>
      <c r="G683" s="45"/>
      <c r="H683" s="45"/>
      <c r="I683" s="45"/>
      <c r="J683" s="2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  <c r="AG683" s="45"/>
      <c r="AH683" s="45"/>
      <c r="AI683" s="45"/>
      <c r="AJ683" s="45"/>
      <c r="AK683" s="45"/>
      <c r="AL683" s="45"/>
      <c r="AM683" s="45"/>
      <c r="AN683" s="45"/>
      <c r="AO683" s="45"/>
      <c r="AP683" s="45"/>
      <c r="AQ683" s="45"/>
      <c r="AR683" s="45"/>
      <c r="AS683" s="45"/>
      <c r="AT683" s="45"/>
      <c r="AU683" s="45"/>
      <c r="AV683" s="45"/>
      <c r="AW683" s="45"/>
      <c r="AX683" s="45"/>
      <c r="AY683" s="45"/>
      <c r="AZ683" s="45"/>
      <c r="BA683" s="45"/>
      <c r="BB683" s="45"/>
      <c r="BC683" s="45"/>
      <c r="BD683" s="45"/>
      <c r="BE683" s="45"/>
      <c r="BF683" s="45"/>
      <c r="BG683" s="45"/>
      <c r="BH683" s="45"/>
      <c r="BI683" s="45"/>
      <c r="BJ683" s="45"/>
      <c r="BK683" s="45"/>
      <c r="BL683" s="45"/>
      <c r="BM683" s="45"/>
      <c r="BN683" s="45"/>
      <c r="BO683" s="45"/>
      <c r="BP683" s="45"/>
      <c r="BQ683" s="45"/>
      <c r="BR683" s="45"/>
      <c r="BS683" s="45"/>
      <c r="BT683" s="45"/>
      <c r="BU683" s="45"/>
      <c r="BV683" s="45"/>
      <c r="BW683" s="2"/>
    </row>
    <row r="684" spans="1:75" x14ac:dyDescent="0.25">
      <c r="A684" s="45"/>
      <c r="B684" s="45"/>
      <c r="C684" s="45"/>
      <c r="D684" s="45"/>
      <c r="E684" s="45"/>
      <c r="F684" s="45"/>
      <c r="G684" s="45"/>
      <c r="H684" s="45"/>
      <c r="I684" s="45"/>
      <c r="J684" s="2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  <c r="AG684" s="45"/>
      <c r="AH684" s="45"/>
      <c r="AI684" s="45"/>
      <c r="AJ684" s="45"/>
      <c r="AK684" s="45"/>
      <c r="AL684" s="45"/>
      <c r="AM684" s="45"/>
      <c r="AN684" s="45"/>
      <c r="AO684" s="45"/>
      <c r="AP684" s="45"/>
      <c r="AQ684" s="45"/>
      <c r="AR684" s="45"/>
      <c r="AS684" s="45"/>
      <c r="AT684" s="45"/>
      <c r="AU684" s="45"/>
      <c r="AV684" s="45"/>
      <c r="AW684" s="45"/>
      <c r="AX684" s="45"/>
      <c r="AY684" s="45"/>
      <c r="AZ684" s="45"/>
      <c r="BA684" s="45"/>
      <c r="BB684" s="45"/>
      <c r="BC684" s="45"/>
      <c r="BD684" s="45"/>
      <c r="BE684" s="45"/>
      <c r="BF684" s="45"/>
      <c r="BG684" s="45"/>
      <c r="BH684" s="45"/>
      <c r="BI684" s="45"/>
      <c r="BJ684" s="45"/>
      <c r="BK684" s="45"/>
      <c r="BL684" s="45"/>
      <c r="BM684" s="45"/>
      <c r="BN684" s="45"/>
      <c r="BO684" s="45"/>
      <c r="BP684" s="45"/>
      <c r="BQ684" s="45"/>
      <c r="BR684" s="45"/>
      <c r="BS684" s="45"/>
      <c r="BT684" s="45"/>
      <c r="BU684" s="45"/>
      <c r="BV684" s="45"/>
      <c r="BW684" s="2"/>
    </row>
    <row r="685" spans="1:75" x14ac:dyDescent="0.25">
      <c r="A685" s="45"/>
      <c r="B685" s="45"/>
      <c r="C685" s="45"/>
      <c r="D685" s="45"/>
      <c r="E685" s="45"/>
      <c r="F685" s="45"/>
      <c r="G685" s="45"/>
      <c r="H685" s="45"/>
      <c r="I685" s="45"/>
      <c r="J685" s="2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  <c r="AJ685" s="45"/>
      <c r="AK685" s="45"/>
      <c r="AL685" s="45"/>
      <c r="AM685" s="45"/>
      <c r="AN685" s="45"/>
      <c r="AO685" s="45"/>
      <c r="AP685" s="45"/>
      <c r="AQ685" s="45"/>
      <c r="AR685" s="45"/>
      <c r="AS685" s="45"/>
      <c r="AT685" s="45"/>
      <c r="AU685" s="45"/>
      <c r="AV685" s="45"/>
      <c r="AW685" s="45"/>
      <c r="AX685" s="45"/>
      <c r="AY685" s="45"/>
      <c r="AZ685" s="45"/>
      <c r="BA685" s="45"/>
      <c r="BB685" s="45"/>
      <c r="BC685" s="45"/>
      <c r="BD685" s="45"/>
      <c r="BE685" s="45"/>
      <c r="BF685" s="45"/>
      <c r="BG685" s="45"/>
      <c r="BH685" s="45"/>
      <c r="BI685" s="45"/>
      <c r="BJ685" s="45"/>
      <c r="BK685" s="45"/>
      <c r="BL685" s="45"/>
      <c r="BM685" s="45"/>
      <c r="BN685" s="45"/>
      <c r="BO685" s="45"/>
      <c r="BP685" s="45"/>
      <c r="BQ685" s="45"/>
      <c r="BR685" s="45"/>
      <c r="BS685" s="45"/>
      <c r="BT685" s="45"/>
      <c r="BU685" s="45"/>
      <c r="BV685" s="45"/>
      <c r="BW685" s="2"/>
    </row>
    <row r="686" spans="1:75" x14ac:dyDescent="0.25">
      <c r="A686" s="45"/>
      <c r="B686" s="45"/>
      <c r="C686" s="45"/>
      <c r="D686" s="45"/>
      <c r="E686" s="45"/>
      <c r="F686" s="45"/>
      <c r="G686" s="45"/>
      <c r="H686" s="45"/>
      <c r="I686" s="45"/>
      <c r="J686" s="2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  <c r="AG686" s="45"/>
      <c r="AH686" s="45"/>
      <c r="AI686" s="45"/>
      <c r="AJ686" s="45"/>
      <c r="AK686" s="45"/>
      <c r="AL686" s="45"/>
      <c r="AM686" s="45"/>
      <c r="AN686" s="45"/>
      <c r="AO686" s="45"/>
      <c r="AP686" s="45"/>
      <c r="AQ686" s="45"/>
      <c r="AR686" s="45"/>
      <c r="AS686" s="45"/>
      <c r="AT686" s="45"/>
      <c r="AU686" s="45"/>
      <c r="AV686" s="45"/>
      <c r="AW686" s="45"/>
      <c r="AX686" s="45"/>
      <c r="AY686" s="45"/>
      <c r="AZ686" s="45"/>
      <c r="BA686" s="45"/>
      <c r="BB686" s="45"/>
      <c r="BC686" s="45"/>
      <c r="BD686" s="45"/>
      <c r="BE686" s="45"/>
      <c r="BF686" s="45"/>
      <c r="BG686" s="45"/>
      <c r="BH686" s="45"/>
      <c r="BI686" s="45"/>
      <c r="BJ686" s="45"/>
      <c r="BK686" s="45"/>
      <c r="BL686" s="45"/>
      <c r="BM686" s="45"/>
      <c r="BN686" s="45"/>
      <c r="BO686" s="45"/>
      <c r="BP686" s="45"/>
      <c r="BQ686" s="45"/>
      <c r="BR686" s="45"/>
      <c r="BS686" s="45"/>
      <c r="BT686" s="45"/>
      <c r="BU686" s="45"/>
      <c r="BV686" s="45"/>
      <c r="BW686" s="2"/>
    </row>
    <row r="687" spans="1:75" x14ac:dyDescent="0.25">
      <c r="A687" s="45"/>
      <c r="B687" s="45"/>
      <c r="C687" s="45"/>
      <c r="D687" s="45"/>
      <c r="E687" s="45"/>
      <c r="F687" s="45"/>
      <c r="G687" s="45"/>
      <c r="H687" s="45"/>
      <c r="I687" s="45"/>
      <c r="J687" s="2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  <c r="AG687" s="45"/>
      <c r="AH687" s="45"/>
      <c r="AI687" s="45"/>
      <c r="AJ687" s="45"/>
      <c r="AK687" s="45"/>
      <c r="AL687" s="45"/>
      <c r="AM687" s="45"/>
      <c r="AN687" s="45"/>
      <c r="AO687" s="45"/>
      <c r="AP687" s="45"/>
      <c r="AQ687" s="45"/>
      <c r="AR687" s="45"/>
      <c r="AS687" s="45"/>
      <c r="AT687" s="45"/>
      <c r="AU687" s="45"/>
      <c r="AV687" s="45"/>
      <c r="AW687" s="45"/>
      <c r="AX687" s="45"/>
      <c r="AY687" s="45"/>
      <c r="AZ687" s="45"/>
      <c r="BA687" s="45"/>
      <c r="BB687" s="45"/>
      <c r="BC687" s="45"/>
      <c r="BD687" s="45"/>
      <c r="BE687" s="45"/>
      <c r="BF687" s="45"/>
      <c r="BG687" s="45"/>
      <c r="BH687" s="45"/>
      <c r="BI687" s="45"/>
      <c r="BJ687" s="45"/>
      <c r="BK687" s="45"/>
      <c r="BL687" s="45"/>
      <c r="BM687" s="45"/>
      <c r="BN687" s="45"/>
      <c r="BO687" s="45"/>
      <c r="BP687" s="45"/>
      <c r="BQ687" s="45"/>
      <c r="BR687" s="45"/>
      <c r="BS687" s="45"/>
      <c r="BT687" s="45"/>
      <c r="BU687" s="45"/>
      <c r="BV687" s="45"/>
      <c r="BW687" s="2"/>
    </row>
    <row r="688" spans="1:75" x14ac:dyDescent="0.25">
      <c r="A688" s="45"/>
      <c r="B688" s="45"/>
      <c r="C688" s="45"/>
      <c r="D688" s="45"/>
      <c r="E688" s="45"/>
      <c r="F688" s="45"/>
      <c r="G688" s="45"/>
      <c r="H688" s="45"/>
      <c r="I688" s="45"/>
      <c r="J688" s="2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  <c r="AJ688" s="45"/>
      <c r="AK688" s="45"/>
      <c r="AL688" s="45"/>
      <c r="AM688" s="45"/>
      <c r="AN688" s="45"/>
      <c r="AO688" s="45"/>
      <c r="AP688" s="45"/>
      <c r="AQ688" s="45"/>
      <c r="AR688" s="45"/>
      <c r="AS688" s="45"/>
      <c r="AT688" s="45"/>
      <c r="AU688" s="45"/>
      <c r="AV688" s="45"/>
      <c r="AW688" s="45"/>
      <c r="AX688" s="45"/>
      <c r="AY688" s="45"/>
      <c r="AZ688" s="45"/>
      <c r="BA688" s="45"/>
      <c r="BB688" s="45"/>
      <c r="BC688" s="45"/>
      <c r="BD688" s="45"/>
      <c r="BE688" s="45"/>
      <c r="BF688" s="45"/>
      <c r="BG688" s="45"/>
      <c r="BH688" s="45"/>
      <c r="BI688" s="45"/>
      <c r="BJ688" s="45"/>
      <c r="BK688" s="45"/>
      <c r="BL688" s="45"/>
      <c r="BM688" s="45"/>
      <c r="BN688" s="45"/>
      <c r="BO688" s="45"/>
      <c r="BP688" s="45"/>
      <c r="BQ688" s="45"/>
      <c r="BR688" s="45"/>
      <c r="BS688" s="45"/>
      <c r="BT688" s="45"/>
      <c r="BU688" s="45"/>
      <c r="BV688" s="45"/>
      <c r="BW688" s="2"/>
    </row>
    <row r="689" spans="1:75" x14ac:dyDescent="0.25">
      <c r="A689" s="45"/>
      <c r="B689" s="45"/>
      <c r="C689" s="45"/>
      <c r="D689" s="45"/>
      <c r="E689" s="45"/>
      <c r="F689" s="45"/>
      <c r="G689" s="45"/>
      <c r="H689" s="45"/>
      <c r="I689" s="45"/>
      <c r="J689" s="2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  <c r="AG689" s="45"/>
      <c r="AH689" s="45"/>
      <c r="AI689" s="45"/>
      <c r="AJ689" s="45"/>
      <c r="AK689" s="45"/>
      <c r="AL689" s="45"/>
      <c r="AM689" s="45"/>
      <c r="AN689" s="45"/>
      <c r="AO689" s="45"/>
      <c r="AP689" s="45"/>
      <c r="AQ689" s="45"/>
      <c r="AR689" s="45"/>
      <c r="AS689" s="45"/>
      <c r="AT689" s="45"/>
      <c r="AU689" s="45"/>
      <c r="AV689" s="45"/>
      <c r="AW689" s="45"/>
      <c r="AX689" s="45"/>
      <c r="AY689" s="45"/>
      <c r="AZ689" s="45"/>
      <c r="BA689" s="45"/>
      <c r="BB689" s="45"/>
      <c r="BC689" s="45"/>
      <c r="BD689" s="45"/>
      <c r="BE689" s="45"/>
      <c r="BF689" s="45"/>
      <c r="BG689" s="45"/>
      <c r="BH689" s="45"/>
      <c r="BI689" s="45"/>
      <c r="BJ689" s="45"/>
      <c r="BK689" s="45"/>
      <c r="BL689" s="45"/>
      <c r="BM689" s="45"/>
      <c r="BN689" s="45"/>
      <c r="BO689" s="45"/>
      <c r="BP689" s="45"/>
      <c r="BQ689" s="45"/>
      <c r="BR689" s="45"/>
      <c r="BS689" s="45"/>
      <c r="BT689" s="45"/>
      <c r="BU689" s="45"/>
      <c r="BV689" s="45"/>
      <c r="BW689" s="2"/>
    </row>
    <row r="690" spans="1:75" x14ac:dyDescent="0.25">
      <c r="A690" s="45"/>
      <c r="B690" s="45"/>
      <c r="C690" s="45"/>
      <c r="D690" s="45"/>
      <c r="E690" s="45"/>
      <c r="F690" s="45"/>
      <c r="G690" s="45"/>
      <c r="H690" s="45"/>
      <c r="I690" s="45"/>
      <c r="J690" s="2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  <c r="AG690" s="45"/>
      <c r="AH690" s="45"/>
      <c r="AI690" s="45"/>
      <c r="AJ690" s="45"/>
      <c r="AK690" s="45"/>
      <c r="AL690" s="45"/>
      <c r="AM690" s="45"/>
      <c r="AN690" s="45"/>
      <c r="AO690" s="45"/>
      <c r="AP690" s="45"/>
      <c r="AQ690" s="45"/>
      <c r="AR690" s="45"/>
      <c r="AS690" s="45"/>
      <c r="AT690" s="45"/>
      <c r="AU690" s="45"/>
      <c r="AV690" s="45"/>
      <c r="AW690" s="45"/>
      <c r="AX690" s="45"/>
      <c r="AY690" s="45"/>
      <c r="AZ690" s="45"/>
      <c r="BA690" s="45"/>
      <c r="BB690" s="45"/>
      <c r="BC690" s="45"/>
      <c r="BD690" s="45"/>
      <c r="BE690" s="45"/>
      <c r="BF690" s="45"/>
      <c r="BG690" s="45"/>
      <c r="BH690" s="45"/>
      <c r="BI690" s="45"/>
      <c r="BJ690" s="45"/>
      <c r="BK690" s="45"/>
      <c r="BL690" s="45"/>
      <c r="BM690" s="45"/>
      <c r="BN690" s="45"/>
      <c r="BO690" s="45"/>
      <c r="BP690" s="45"/>
      <c r="BQ690" s="45"/>
      <c r="BR690" s="45"/>
      <c r="BS690" s="45"/>
      <c r="BT690" s="45"/>
      <c r="BU690" s="45"/>
      <c r="BV690" s="45"/>
      <c r="BW690" s="2"/>
    </row>
    <row r="691" spans="1:75" x14ac:dyDescent="0.25">
      <c r="A691" s="45"/>
      <c r="B691" s="45"/>
      <c r="C691" s="45"/>
      <c r="D691" s="45"/>
      <c r="E691" s="45"/>
      <c r="F691" s="45"/>
      <c r="G691" s="45"/>
      <c r="H691" s="45"/>
      <c r="I691" s="45"/>
      <c r="J691" s="2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  <c r="AJ691" s="45"/>
      <c r="AK691" s="45"/>
      <c r="AL691" s="45"/>
      <c r="AM691" s="45"/>
      <c r="AN691" s="45"/>
      <c r="AO691" s="45"/>
      <c r="AP691" s="45"/>
      <c r="AQ691" s="45"/>
      <c r="AR691" s="45"/>
      <c r="AS691" s="45"/>
      <c r="AT691" s="45"/>
      <c r="AU691" s="45"/>
      <c r="AV691" s="45"/>
      <c r="AW691" s="45"/>
      <c r="AX691" s="45"/>
      <c r="AY691" s="45"/>
      <c r="AZ691" s="45"/>
      <c r="BA691" s="45"/>
      <c r="BB691" s="45"/>
      <c r="BC691" s="45"/>
      <c r="BD691" s="45"/>
      <c r="BE691" s="45"/>
      <c r="BF691" s="45"/>
      <c r="BG691" s="45"/>
      <c r="BH691" s="45"/>
      <c r="BI691" s="45"/>
      <c r="BJ691" s="45"/>
      <c r="BK691" s="45"/>
      <c r="BL691" s="45"/>
      <c r="BM691" s="45"/>
      <c r="BN691" s="45"/>
      <c r="BO691" s="45"/>
      <c r="BP691" s="45"/>
      <c r="BQ691" s="45"/>
      <c r="BR691" s="45"/>
      <c r="BS691" s="45"/>
      <c r="BT691" s="45"/>
      <c r="BU691" s="45"/>
      <c r="BV691" s="45"/>
      <c r="BW691" s="2"/>
    </row>
    <row r="692" spans="1:75" x14ac:dyDescent="0.25">
      <c r="A692" s="45"/>
      <c r="B692" s="45"/>
      <c r="C692" s="45"/>
      <c r="D692" s="45"/>
      <c r="E692" s="45"/>
      <c r="F692" s="45"/>
      <c r="G692" s="45"/>
      <c r="H692" s="45"/>
      <c r="I692" s="45"/>
      <c r="J692" s="2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  <c r="AG692" s="45"/>
      <c r="AH692" s="45"/>
      <c r="AI692" s="45"/>
      <c r="AJ692" s="45"/>
      <c r="AK692" s="45"/>
      <c r="AL692" s="45"/>
      <c r="AM692" s="45"/>
      <c r="AN692" s="45"/>
      <c r="AO692" s="45"/>
      <c r="AP692" s="45"/>
      <c r="AQ692" s="45"/>
      <c r="AR692" s="45"/>
      <c r="AS692" s="45"/>
      <c r="AT692" s="45"/>
      <c r="AU692" s="45"/>
      <c r="AV692" s="45"/>
      <c r="AW692" s="45"/>
      <c r="AX692" s="45"/>
      <c r="AY692" s="45"/>
      <c r="AZ692" s="45"/>
      <c r="BA692" s="45"/>
      <c r="BB692" s="45"/>
      <c r="BC692" s="45"/>
      <c r="BD692" s="45"/>
      <c r="BE692" s="45"/>
      <c r="BF692" s="45"/>
      <c r="BG692" s="45"/>
      <c r="BH692" s="45"/>
      <c r="BI692" s="45"/>
      <c r="BJ692" s="45"/>
      <c r="BK692" s="45"/>
      <c r="BL692" s="45"/>
      <c r="BM692" s="45"/>
      <c r="BN692" s="45"/>
      <c r="BO692" s="45"/>
      <c r="BP692" s="45"/>
      <c r="BQ692" s="45"/>
      <c r="BR692" s="45"/>
      <c r="BS692" s="45"/>
      <c r="BT692" s="45"/>
      <c r="BU692" s="45"/>
      <c r="BV692" s="45"/>
      <c r="BW692" s="2"/>
    </row>
    <row r="693" spans="1:75" x14ac:dyDescent="0.25">
      <c r="A693" s="45"/>
      <c r="B693" s="45"/>
      <c r="C693" s="45"/>
      <c r="D693" s="45"/>
      <c r="E693" s="45"/>
      <c r="F693" s="45"/>
      <c r="G693" s="45"/>
      <c r="H693" s="45"/>
      <c r="I693" s="45"/>
      <c r="J693" s="2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  <c r="AG693" s="45"/>
      <c r="AH693" s="45"/>
      <c r="AI693" s="45"/>
      <c r="AJ693" s="45"/>
      <c r="AK693" s="45"/>
      <c r="AL693" s="45"/>
      <c r="AM693" s="45"/>
      <c r="AN693" s="45"/>
      <c r="AO693" s="45"/>
      <c r="AP693" s="45"/>
      <c r="AQ693" s="45"/>
      <c r="AR693" s="45"/>
      <c r="AS693" s="45"/>
      <c r="AT693" s="45"/>
      <c r="AU693" s="45"/>
      <c r="AV693" s="45"/>
      <c r="AW693" s="45"/>
      <c r="AX693" s="45"/>
      <c r="AY693" s="45"/>
      <c r="AZ693" s="45"/>
      <c r="BA693" s="45"/>
      <c r="BB693" s="45"/>
      <c r="BC693" s="45"/>
      <c r="BD693" s="45"/>
      <c r="BE693" s="45"/>
      <c r="BF693" s="45"/>
      <c r="BG693" s="45"/>
      <c r="BH693" s="45"/>
      <c r="BI693" s="45"/>
      <c r="BJ693" s="45"/>
      <c r="BK693" s="45"/>
      <c r="BL693" s="45"/>
      <c r="BM693" s="45"/>
      <c r="BN693" s="45"/>
      <c r="BO693" s="45"/>
      <c r="BP693" s="45"/>
      <c r="BQ693" s="45"/>
      <c r="BR693" s="45"/>
      <c r="BS693" s="45"/>
      <c r="BT693" s="45"/>
      <c r="BU693" s="45"/>
      <c r="BV693" s="45"/>
      <c r="BW693" s="2"/>
    </row>
    <row r="694" spans="1:75" x14ac:dyDescent="0.25">
      <c r="A694" s="45"/>
      <c r="B694" s="45"/>
      <c r="C694" s="45"/>
      <c r="D694" s="45"/>
      <c r="E694" s="45"/>
      <c r="F694" s="45"/>
      <c r="G694" s="45"/>
      <c r="H694" s="45"/>
      <c r="I694" s="45"/>
      <c r="J694" s="2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  <c r="AG694" s="45"/>
      <c r="AH694" s="45"/>
      <c r="AI694" s="45"/>
      <c r="AJ694" s="45"/>
      <c r="AK694" s="45"/>
      <c r="AL694" s="45"/>
      <c r="AM694" s="45"/>
      <c r="AN694" s="45"/>
      <c r="AO694" s="45"/>
      <c r="AP694" s="45"/>
      <c r="AQ694" s="45"/>
      <c r="AR694" s="45"/>
      <c r="AS694" s="45"/>
      <c r="AT694" s="45"/>
      <c r="AU694" s="45"/>
      <c r="AV694" s="45"/>
      <c r="AW694" s="45"/>
      <c r="AX694" s="45"/>
      <c r="AY694" s="45"/>
      <c r="AZ694" s="45"/>
      <c r="BA694" s="45"/>
      <c r="BB694" s="45"/>
      <c r="BC694" s="45"/>
      <c r="BD694" s="45"/>
      <c r="BE694" s="45"/>
      <c r="BF694" s="45"/>
      <c r="BG694" s="45"/>
      <c r="BH694" s="45"/>
      <c r="BI694" s="45"/>
      <c r="BJ694" s="45"/>
      <c r="BK694" s="45"/>
      <c r="BL694" s="45"/>
      <c r="BM694" s="45"/>
      <c r="BN694" s="45"/>
      <c r="BO694" s="45"/>
      <c r="BP694" s="45"/>
      <c r="BQ694" s="45"/>
      <c r="BR694" s="45"/>
      <c r="BS694" s="45"/>
      <c r="BT694" s="45"/>
      <c r="BU694" s="45"/>
      <c r="BV694" s="45"/>
      <c r="BW694" s="2"/>
    </row>
    <row r="695" spans="1:75" x14ac:dyDescent="0.25">
      <c r="A695" s="45"/>
      <c r="B695" s="45"/>
      <c r="C695" s="45"/>
      <c r="D695" s="45"/>
      <c r="E695" s="45"/>
      <c r="F695" s="45"/>
      <c r="G695" s="45"/>
      <c r="H695" s="45"/>
      <c r="I695" s="45"/>
      <c r="J695" s="2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  <c r="AG695" s="45"/>
      <c r="AH695" s="45"/>
      <c r="AI695" s="45"/>
      <c r="AJ695" s="45"/>
      <c r="AK695" s="45"/>
      <c r="AL695" s="45"/>
      <c r="AM695" s="45"/>
      <c r="AN695" s="45"/>
      <c r="AO695" s="45"/>
      <c r="AP695" s="45"/>
      <c r="AQ695" s="45"/>
      <c r="AR695" s="45"/>
      <c r="AS695" s="45"/>
      <c r="AT695" s="45"/>
      <c r="AU695" s="45"/>
      <c r="AV695" s="45"/>
      <c r="AW695" s="45"/>
      <c r="AX695" s="45"/>
      <c r="AY695" s="45"/>
      <c r="AZ695" s="45"/>
      <c r="BA695" s="45"/>
      <c r="BB695" s="45"/>
      <c r="BC695" s="45"/>
      <c r="BD695" s="45"/>
      <c r="BE695" s="45"/>
      <c r="BF695" s="45"/>
      <c r="BG695" s="45"/>
      <c r="BH695" s="45"/>
      <c r="BI695" s="45"/>
      <c r="BJ695" s="45"/>
      <c r="BK695" s="45"/>
      <c r="BL695" s="45"/>
      <c r="BM695" s="45"/>
      <c r="BN695" s="45"/>
      <c r="BO695" s="45"/>
      <c r="BP695" s="45"/>
      <c r="BQ695" s="45"/>
      <c r="BR695" s="45"/>
      <c r="BS695" s="45"/>
      <c r="BT695" s="45"/>
      <c r="BU695" s="45"/>
      <c r="BV695" s="45"/>
      <c r="BW695" s="2"/>
    </row>
    <row r="696" spans="1:75" x14ac:dyDescent="0.25">
      <c r="A696" s="45"/>
      <c r="B696" s="45"/>
      <c r="C696" s="45"/>
      <c r="D696" s="45"/>
      <c r="E696" s="45"/>
      <c r="F696" s="45"/>
      <c r="G696" s="45"/>
      <c r="H696" s="45"/>
      <c r="I696" s="45"/>
      <c r="J696" s="2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  <c r="AG696" s="45"/>
      <c r="AH696" s="45"/>
      <c r="AI696" s="45"/>
      <c r="AJ696" s="45"/>
      <c r="AK696" s="45"/>
      <c r="AL696" s="45"/>
      <c r="AM696" s="45"/>
      <c r="AN696" s="45"/>
      <c r="AO696" s="45"/>
      <c r="AP696" s="45"/>
      <c r="AQ696" s="45"/>
      <c r="AR696" s="45"/>
      <c r="AS696" s="45"/>
      <c r="AT696" s="45"/>
      <c r="AU696" s="45"/>
      <c r="AV696" s="45"/>
      <c r="AW696" s="45"/>
      <c r="AX696" s="45"/>
      <c r="AY696" s="45"/>
      <c r="AZ696" s="45"/>
      <c r="BA696" s="45"/>
      <c r="BB696" s="45"/>
      <c r="BC696" s="45"/>
      <c r="BD696" s="45"/>
      <c r="BE696" s="45"/>
      <c r="BF696" s="45"/>
      <c r="BG696" s="45"/>
      <c r="BH696" s="45"/>
      <c r="BI696" s="45"/>
      <c r="BJ696" s="45"/>
      <c r="BK696" s="45"/>
      <c r="BL696" s="45"/>
      <c r="BM696" s="45"/>
      <c r="BN696" s="45"/>
      <c r="BO696" s="45"/>
      <c r="BP696" s="45"/>
      <c r="BQ696" s="45"/>
      <c r="BR696" s="45"/>
      <c r="BS696" s="45"/>
      <c r="BT696" s="45"/>
      <c r="BU696" s="45"/>
      <c r="BV696" s="45"/>
      <c r="BW696" s="2"/>
    </row>
    <row r="697" spans="1:75" x14ac:dyDescent="0.25">
      <c r="A697" s="45"/>
      <c r="B697" s="45"/>
      <c r="C697" s="45"/>
      <c r="D697" s="45"/>
      <c r="E697" s="45"/>
      <c r="F697" s="45"/>
      <c r="G697" s="45"/>
      <c r="H697" s="45"/>
      <c r="I697" s="45"/>
      <c r="J697" s="2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  <c r="AG697" s="45"/>
      <c r="AH697" s="45"/>
      <c r="AI697" s="45"/>
      <c r="AJ697" s="45"/>
      <c r="AK697" s="45"/>
      <c r="AL697" s="45"/>
      <c r="AM697" s="45"/>
      <c r="AN697" s="45"/>
      <c r="AO697" s="45"/>
      <c r="AP697" s="45"/>
      <c r="AQ697" s="45"/>
      <c r="AR697" s="45"/>
      <c r="AS697" s="45"/>
      <c r="AT697" s="45"/>
      <c r="AU697" s="45"/>
      <c r="AV697" s="45"/>
      <c r="AW697" s="45"/>
      <c r="AX697" s="45"/>
      <c r="AY697" s="45"/>
      <c r="AZ697" s="45"/>
      <c r="BA697" s="45"/>
      <c r="BB697" s="45"/>
      <c r="BC697" s="45"/>
      <c r="BD697" s="45"/>
      <c r="BE697" s="45"/>
      <c r="BF697" s="45"/>
      <c r="BG697" s="45"/>
      <c r="BH697" s="45"/>
      <c r="BI697" s="45"/>
      <c r="BJ697" s="45"/>
      <c r="BK697" s="45"/>
      <c r="BL697" s="45"/>
      <c r="BM697" s="45"/>
      <c r="BN697" s="45"/>
      <c r="BO697" s="45"/>
      <c r="BP697" s="45"/>
      <c r="BQ697" s="45"/>
      <c r="BR697" s="45"/>
      <c r="BS697" s="45"/>
      <c r="BT697" s="45"/>
      <c r="BU697" s="45"/>
      <c r="BV697" s="45"/>
      <c r="BW697" s="2"/>
    </row>
    <row r="698" spans="1:75" x14ac:dyDescent="0.25">
      <c r="A698" s="45"/>
      <c r="B698" s="45"/>
      <c r="C698" s="45"/>
      <c r="D698" s="45"/>
      <c r="E698" s="45"/>
      <c r="F698" s="45"/>
      <c r="G698" s="45"/>
      <c r="H698" s="45"/>
      <c r="I698" s="45"/>
      <c r="J698" s="2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  <c r="AG698" s="45"/>
      <c r="AH698" s="45"/>
      <c r="AI698" s="45"/>
      <c r="AJ698" s="45"/>
      <c r="AK698" s="45"/>
      <c r="AL698" s="45"/>
      <c r="AM698" s="45"/>
      <c r="AN698" s="45"/>
      <c r="AO698" s="45"/>
      <c r="AP698" s="45"/>
      <c r="AQ698" s="45"/>
      <c r="AR698" s="45"/>
      <c r="AS698" s="45"/>
      <c r="AT698" s="45"/>
      <c r="AU698" s="45"/>
      <c r="AV698" s="45"/>
      <c r="AW698" s="45"/>
      <c r="AX698" s="45"/>
      <c r="AY698" s="45"/>
      <c r="AZ698" s="45"/>
      <c r="BA698" s="45"/>
      <c r="BB698" s="45"/>
      <c r="BC698" s="45"/>
      <c r="BD698" s="45"/>
      <c r="BE698" s="45"/>
      <c r="BF698" s="45"/>
      <c r="BG698" s="45"/>
      <c r="BH698" s="45"/>
      <c r="BI698" s="45"/>
      <c r="BJ698" s="45"/>
      <c r="BK698" s="45"/>
      <c r="BL698" s="45"/>
      <c r="BM698" s="45"/>
      <c r="BN698" s="45"/>
      <c r="BO698" s="45"/>
      <c r="BP698" s="45"/>
      <c r="BQ698" s="45"/>
      <c r="BR698" s="45"/>
      <c r="BS698" s="45"/>
      <c r="BT698" s="45"/>
      <c r="BU698" s="45"/>
      <c r="BV698" s="45"/>
      <c r="BW698" s="2"/>
    </row>
    <row r="699" spans="1:75" x14ac:dyDescent="0.25">
      <c r="A699" s="45"/>
      <c r="B699" s="45"/>
      <c r="C699" s="45"/>
      <c r="D699" s="45"/>
      <c r="E699" s="45"/>
      <c r="F699" s="45"/>
      <c r="G699" s="45"/>
      <c r="H699" s="45"/>
      <c r="I699" s="45"/>
      <c r="J699" s="2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  <c r="AG699" s="45"/>
      <c r="AH699" s="45"/>
      <c r="AI699" s="45"/>
      <c r="AJ699" s="45"/>
      <c r="AK699" s="45"/>
      <c r="AL699" s="45"/>
      <c r="AM699" s="45"/>
      <c r="AN699" s="45"/>
      <c r="AO699" s="45"/>
      <c r="AP699" s="45"/>
      <c r="AQ699" s="45"/>
      <c r="AR699" s="45"/>
      <c r="AS699" s="45"/>
      <c r="AT699" s="45"/>
      <c r="AU699" s="45"/>
      <c r="AV699" s="45"/>
      <c r="AW699" s="45"/>
      <c r="AX699" s="45"/>
      <c r="AY699" s="45"/>
      <c r="AZ699" s="45"/>
      <c r="BA699" s="45"/>
      <c r="BB699" s="45"/>
      <c r="BC699" s="45"/>
      <c r="BD699" s="45"/>
      <c r="BE699" s="45"/>
      <c r="BF699" s="45"/>
      <c r="BG699" s="45"/>
      <c r="BH699" s="45"/>
      <c r="BI699" s="45"/>
      <c r="BJ699" s="45"/>
      <c r="BK699" s="45"/>
      <c r="BL699" s="45"/>
      <c r="BM699" s="45"/>
      <c r="BN699" s="45"/>
      <c r="BO699" s="45"/>
      <c r="BP699" s="45"/>
      <c r="BQ699" s="45"/>
      <c r="BR699" s="45"/>
      <c r="BS699" s="45"/>
      <c r="BT699" s="45"/>
      <c r="BU699" s="45"/>
      <c r="BV699" s="45"/>
      <c r="BW699" s="2"/>
    </row>
    <row r="700" spans="1:75" x14ac:dyDescent="0.25">
      <c r="A700" s="45"/>
      <c r="B700" s="45"/>
      <c r="C700" s="45"/>
      <c r="D700" s="45"/>
      <c r="E700" s="45"/>
      <c r="F700" s="45"/>
      <c r="G700" s="45"/>
      <c r="H700" s="45"/>
      <c r="I700" s="45"/>
      <c r="J700" s="2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  <c r="AG700" s="45"/>
      <c r="AH700" s="45"/>
      <c r="AI700" s="45"/>
      <c r="AJ700" s="45"/>
      <c r="AK700" s="45"/>
      <c r="AL700" s="45"/>
      <c r="AM700" s="45"/>
      <c r="AN700" s="45"/>
      <c r="AO700" s="45"/>
      <c r="AP700" s="45"/>
      <c r="AQ700" s="45"/>
      <c r="AR700" s="45"/>
      <c r="AS700" s="45"/>
      <c r="AT700" s="45"/>
      <c r="AU700" s="45"/>
      <c r="AV700" s="45"/>
      <c r="AW700" s="45"/>
      <c r="AX700" s="45"/>
      <c r="AY700" s="45"/>
      <c r="AZ700" s="45"/>
      <c r="BA700" s="45"/>
      <c r="BB700" s="45"/>
      <c r="BC700" s="45"/>
      <c r="BD700" s="45"/>
      <c r="BE700" s="45"/>
      <c r="BF700" s="45"/>
      <c r="BG700" s="45"/>
      <c r="BH700" s="45"/>
      <c r="BI700" s="45"/>
      <c r="BJ700" s="45"/>
      <c r="BK700" s="45"/>
      <c r="BL700" s="45"/>
      <c r="BM700" s="45"/>
      <c r="BN700" s="45"/>
      <c r="BO700" s="45"/>
      <c r="BP700" s="45"/>
      <c r="BQ700" s="45"/>
      <c r="BR700" s="45"/>
      <c r="BS700" s="45"/>
      <c r="BT700" s="45"/>
      <c r="BU700" s="45"/>
      <c r="BV700" s="45"/>
      <c r="BW700" s="2"/>
    </row>
    <row r="701" spans="1:75" x14ac:dyDescent="0.25">
      <c r="A701" s="45"/>
      <c r="B701" s="45"/>
      <c r="C701" s="45"/>
      <c r="D701" s="45"/>
      <c r="E701" s="45"/>
      <c r="F701" s="45"/>
      <c r="G701" s="45"/>
      <c r="H701" s="45"/>
      <c r="I701" s="45"/>
      <c r="J701" s="2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  <c r="AG701" s="45"/>
      <c r="AH701" s="45"/>
      <c r="AI701" s="45"/>
      <c r="AJ701" s="45"/>
      <c r="AK701" s="45"/>
      <c r="AL701" s="45"/>
      <c r="AM701" s="45"/>
      <c r="AN701" s="45"/>
      <c r="AO701" s="45"/>
      <c r="AP701" s="45"/>
      <c r="AQ701" s="45"/>
      <c r="AR701" s="45"/>
      <c r="AS701" s="45"/>
      <c r="AT701" s="45"/>
      <c r="AU701" s="45"/>
      <c r="AV701" s="45"/>
      <c r="AW701" s="45"/>
      <c r="AX701" s="45"/>
      <c r="AY701" s="45"/>
      <c r="AZ701" s="45"/>
      <c r="BA701" s="45"/>
      <c r="BB701" s="45"/>
      <c r="BC701" s="45"/>
      <c r="BD701" s="45"/>
      <c r="BE701" s="45"/>
      <c r="BF701" s="45"/>
      <c r="BG701" s="45"/>
      <c r="BH701" s="45"/>
      <c r="BI701" s="45"/>
      <c r="BJ701" s="45"/>
      <c r="BK701" s="45"/>
      <c r="BL701" s="45"/>
      <c r="BM701" s="45"/>
      <c r="BN701" s="45"/>
      <c r="BO701" s="45"/>
      <c r="BP701" s="45"/>
      <c r="BQ701" s="45"/>
      <c r="BR701" s="45"/>
      <c r="BS701" s="45"/>
      <c r="BT701" s="45"/>
      <c r="BU701" s="45"/>
      <c r="BV701" s="45"/>
      <c r="BW701" s="2"/>
    </row>
    <row r="702" spans="1:75" x14ac:dyDescent="0.25">
      <c r="A702" s="45"/>
      <c r="B702" s="45"/>
      <c r="C702" s="45"/>
      <c r="D702" s="45"/>
      <c r="E702" s="45"/>
      <c r="F702" s="45"/>
      <c r="G702" s="45"/>
      <c r="H702" s="45"/>
      <c r="I702" s="45"/>
      <c r="J702" s="2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  <c r="AG702" s="45"/>
      <c r="AH702" s="45"/>
      <c r="AI702" s="45"/>
      <c r="AJ702" s="45"/>
      <c r="AK702" s="45"/>
      <c r="AL702" s="45"/>
      <c r="AM702" s="45"/>
      <c r="AN702" s="45"/>
      <c r="AO702" s="45"/>
      <c r="AP702" s="45"/>
      <c r="AQ702" s="45"/>
      <c r="AR702" s="45"/>
      <c r="AS702" s="45"/>
      <c r="AT702" s="45"/>
      <c r="AU702" s="45"/>
      <c r="AV702" s="45"/>
      <c r="AW702" s="45"/>
      <c r="AX702" s="45"/>
      <c r="AY702" s="45"/>
      <c r="AZ702" s="45"/>
      <c r="BA702" s="45"/>
      <c r="BB702" s="45"/>
      <c r="BC702" s="45"/>
      <c r="BD702" s="45"/>
      <c r="BE702" s="45"/>
      <c r="BF702" s="45"/>
      <c r="BG702" s="45"/>
      <c r="BH702" s="45"/>
      <c r="BI702" s="45"/>
      <c r="BJ702" s="45"/>
      <c r="BK702" s="45"/>
      <c r="BL702" s="45"/>
      <c r="BM702" s="45"/>
      <c r="BN702" s="45"/>
      <c r="BO702" s="45"/>
      <c r="BP702" s="45"/>
      <c r="BQ702" s="45"/>
      <c r="BR702" s="45"/>
      <c r="BS702" s="45"/>
      <c r="BT702" s="45"/>
      <c r="BU702" s="45"/>
      <c r="BV702" s="45"/>
      <c r="BW702" s="2"/>
    </row>
    <row r="703" spans="1:75" x14ac:dyDescent="0.25">
      <c r="A703" s="45"/>
      <c r="B703" s="45"/>
      <c r="C703" s="45"/>
      <c r="D703" s="45"/>
      <c r="E703" s="45"/>
      <c r="F703" s="45"/>
      <c r="G703" s="45"/>
      <c r="H703" s="45"/>
      <c r="I703" s="45"/>
      <c r="J703" s="2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  <c r="AG703" s="45"/>
      <c r="AH703" s="45"/>
      <c r="AI703" s="45"/>
      <c r="AJ703" s="45"/>
      <c r="AK703" s="45"/>
      <c r="AL703" s="45"/>
      <c r="AM703" s="45"/>
      <c r="AN703" s="45"/>
      <c r="AO703" s="45"/>
      <c r="AP703" s="45"/>
      <c r="AQ703" s="45"/>
      <c r="AR703" s="45"/>
      <c r="AS703" s="45"/>
      <c r="AT703" s="45"/>
      <c r="AU703" s="45"/>
      <c r="AV703" s="45"/>
      <c r="AW703" s="45"/>
      <c r="AX703" s="45"/>
      <c r="AY703" s="45"/>
      <c r="AZ703" s="45"/>
      <c r="BA703" s="45"/>
      <c r="BB703" s="45"/>
      <c r="BC703" s="45"/>
      <c r="BD703" s="45"/>
      <c r="BE703" s="45"/>
      <c r="BF703" s="45"/>
      <c r="BG703" s="45"/>
      <c r="BH703" s="45"/>
      <c r="BI703" s="45"/>
      <c r="BJ703" s="45"/>
      <c r="BK703" s="45"/>
      <c r="BL703" s="45"/>
      <c r="BM703" s="45"/>
      <c r="BN703" s="45"/>
      <c r="BO703" s="45"/>
      <c r="BP703" s="45"/>
      <c r="BQ703" s="45"/>
      <c r="BR703" s="45"/>
      <c r="BS703" s="45"/>
      <c r="BT703" s="45"/>
      <c r="BU703" s="45"/>
      <c r="BV703" s="45"/>
      <c r="BW703" s="2"/>
    </row>
    <row r="704" spans="1:75" x14ac:dyDescent="0.25">
      <c r="A704" s="45"/>
      <c r="B704" s="45"/>
      <c r="C704" s="45"/>
      <c r="D704" s="45"/>
      <c r="E704" s="45"/>
      <c r="F704" s="45"/>
      <c r="G704" s="45"/>
      <c r="H704" s="45"/>
      <c r="I704" s="45"/>
      <c r="J704" s="2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  <c r="AG704" s="45"/>
      <c r="AH704" s="45"/>
      <c r="AI704" s="45"/>
      <c r="AJ704" s="45"/>
      <c r="AK704" s="45"/>
      <c r="AL704" s="45"/>
      <c r="AM704" s="45"/>
      <c r="AN704" s="45"/>
      <c r="AO704" s="45"/>
      <c r="AP704" s="45"/>
      <c r="AQ704" s="45"/>
      <c r="AR704" s="45"/>
      <c r="AS704" s="45"/>
      <c r="AT704" s="45"/>
      <c r="AU704" s="45"/>
      <c r="AV704" s="45"/>
      <c r="AW704" s="45"/>
      <c r="AX704" s="45"/>
      <c r="AY704" s="45"/>
      <c r="AZ704" s="45"/>
      <c r="BA704" s="45"/>
      <c r="BB704" s="45"/>
      <c r="BC704" s="45"/>
      <c r="BD704" s="45"/>
      <c r="BE704" s="45"/>
      <c r="BF704" s="45"/>
      <c r="BG704" s="45"/>
      <c r="BH704" s="45"/>
      <c r="BI704" s="45"/>
      <c r="BJ704" s="45"/>
      <c r="BK704" s="45"/>
      <c r="BL704" s="45"/>
      <c r="BM704" s="45"/>
      <c r="BN704" s="45"/>
      <c r="BO704" s="45"/>
      <c r="BP704" s="45"/>
      <c r="BQ704" s="45"/>
      <c r="BR704" s="45"/>
      <c r="BS704" s="45"/>
      <c r="BT704" s="45"/>
      <c r="BU704" s="45"/>
      <c r="BV704" s="45"/>
      <c r="BW704" s="2"/>
    </row>
    <row r="705" spans="1:75" x14ac:dyDescent="0.25">
      <c r="A705" s="45"/>
      <c r="B705" s="45"/>
      <c r="C705" s="45"/>
      <c r="D705" s="45"/>
      <c r="E705" s="45"/>
      <c r="F705" s="45"/>
      <c r="G705" s="45"/>
      <c r="H705" s="45"/>
      <c r="I705" s="45"/>
      <c r="J705" s="2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45"/>
      <c r="AI705" s="45"/>
      <c r="AJ705" s="45"/>
      <c r="AK705" s="45"/>
      <c r="AL705" s="45"/>
      <c r="AM705" s="45"/>
      <c r="AN705" s="45"/>
      <c r="AO705" s="45"/>
      <c r="AP705" s="45"/>
      <c r="AQ705" s="45"/>
      <c r="AR705" s="45"/>
      <c r="AS705" s="45"/>
      <c r="AT705" s="45"/>
      <c r="AU705" s="45"/>
      <c r="AV705" s="45"/>
      <c r="AW705" s="45"/>
      <c r="AX705" s="45"/>
      <c r="AY705" s="45"/>
      <c r="AZ705" s="45"/>
      <c r="BA705" s="45"/>
      <c r="BB705" s="45"/>
      <c r="BC705" s="45"/>
      <c r="BD705" s="45"/>
      <c r="BE705" s="45"/>
      <c r="BF705" s="45"/>
      <c r="BG705" s="45"/>
      <c r="BH705" s="45"/>
      <c r="BI705" s="45"/>
      <c r="BJ705" s="45"/>
      <c r="BK705" s="45"/>
      <c r="BL705" s="45"/>
      <c r="BM705" s="45"/>
      <c r="BN705" s="45"/>
      <c r="BO705" s="45"/>
      <c r="BP705" s="45"/>
      <c r="BQ705" s="45"/>
      <c r="BR705" s="45"/>
      <c r="BS705" s="45"/>
      <c r="BT705" s="45"/>
      <c r="BU705" s="45"/>
      <c r="BV705" s="45"/>
      <c r="BW705" s="2"/>
    </row>
    <row r="706" spans="1:75" x14ac:dyDescent="0.25">
      <c r="A706" s="45"/>
      <c r="B706" s="45"/>
      <c r="C706" s="45"/>
      <c r="D706" s="45"/>
      <c r="E706" s="45"/>
      <c r="F706" s="45"/>
      <c r="G706" s="45"/>
      <c r="H706" s="45"/>
      <c r="I706" s="45"/>
      <c r="J706" s="2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  <c r="AJ706" s="45"/>
      <c r="AK706" s="45"/>
      <c r="AL706" s="45"/>
      <c r="AM706" s="45"/>
      <c r="AN706" s="45"/>
      <c r="AO706" s="45"/>
      <c r="AP706" s="45"/>
      <c r="AQ706" s="45"/>
      <c r="AR706" s="45"/>
      <c r="AS706" s="45"/>
      <c r="AT706" s="45"/>
      <c r="AU706" s="45"/>
      <c r="AV706" s="45"/>
      <c r="AW706" s="45"/>
      <c r="AX706" s="45"/>
      <c r="AY706" s="45"/>
      <c r="AZ706" s="45"/>
      <c r="BA706" s="45"/>
      <c r="BB706" s="45"/>
      <c r="BC706" s="45"/>
      <c r="BD706" s="45"/>
      <c r="BE706" s="45"/>
      <c r="BF706" s="45"/>
      <c r="BG706" s="45"/>
      <c r="BH706" s="45"/>
      <c r="BI706" s="45"/>
      <c r="BJ706" s="45"/>
      <c r="BK706" s="45"/>
      <c r="BL706" s="45"/>
      <c r="BM706" s="45"/>
      <c r="BN706" s="45"/>
      <c r="BO706" s="45"/>
      <c r="BP706" s="45"/>
      <c r="BQ706" s="45"/>
      <c r="BR706" s="45"/>
      <c r="BS706" s="45"/>
      <c r="BT706" s="45"/>
      <c r="BU706" s="45"/>
      <c r="BV706" s="45"/>
      <c r="BW706" s="2"/>
    </row>
    <row r="707" spans="1:75" x14ac:dyDescent="0.25">
      <c r="A707" s="45"/>
      <c r="B707" s="45"/>
      <c r="C707" s="45"/>
      <c r="D707" s="45"/>
      <c r="E707" s="45"/>
      <c r="F707" s="45"/>
      <c r="G707" s="45"/>
      <c r="H707" s="45"/>
      <c r="I707" s="45"/>
      <c r="J707" s="2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  <c r="AG707" s="45"/>
      <c r="AH707" s="45"/>
      <c r="AI707" s="45"/>
      <c r="AJ707" s="45"/>
      <c r="AK707" s="45"/>
      <c r="AL707" s="45"/>
      <c r="AM707" s="45"/>
      <c r="AN707" s="45"/>
      <c r="AO707" s="45"/>
      <c r="AP707" s="45"/>
      <c r="AQ707" s="45"/>
      <c r="AR707" s="45"/>
      <c r="AS707" s="45"/>
      <c r="AT707" s="45"/>
      <c r="AU707" s="45"/>
      <c r="AV707" s="45"/>
      <c r="AW707" s="45"/>
      <c r="AX707" s="45"/>
      <c r="AY707" s="45"/>
      <c r="AZ707" s="45"/>
      <c r="BA707" s="45"/>
      <c r="BB707" s="45"/>
      <c r="BC707" s="45"/>
      <c r="BD707" s="45"/>
      <c r="BE707" s="45"/>
      <c r="BF707" s="45"/>
      <c r="BG707" s="45"/>
      <c r="BH707" s="45"/>
      <c r="BI707" s="45"/>
      <c r="BJ707" s="45"/>
      <c r="BK707" s="45"/>
      <c r="BL707" s="45"/>
      <c r="BM707" s="45"/>
      <c r="BN707" s="45"/>
      <c r="BO707" s="45"/>
      <c r="BP707" s="45"/>
      <c r="BQ707" s="45"/>
      <c r="BR707" s="45"/>
      <c r="BS707" s="45"/>
      <c r="BT707" s="45"/>
      <c r="BU707" s="45"/>
      <c r="BV707" s="45"/>
      <c r="BW707" s="2"/>
    </row>
    <row r="708" spans="1:75" x14ac:dyDescent="0.25">
      <c r="A708" s="45"/>
      <c r="B708" s="45"/>
      <c r="C708" s="45"/>
      <c r="D708" s="45"/>
      <c r="E708" s="45"/>
      <c r="F708" s="45"/>
      <c r="G708" s="45"/>
      <c r="H708" s="45"/>
      <c r="I708" s="45"/>
      <c r="J708" s="2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  <c r="AG708" s="45"/>
      <c r="AH708" s="45"/>
      <c r="AI708" s="45"/>
      <c r="AJ708" s="45"/>
      <c r="AK708" s="45"/>
      <c r="AL708" s="45"/>
      <c r="AM708" s="45"/>
      <c r="AN708" s="45"/>
      <c r="AO708" s="45"/>
      <c r="AP708" s="45"/>
      <c r="AQ708" s="45"/>
      <c r="AR708" s="45"/>
      <c r="AS708" s="45"/>
      <c r="AT708" s="45"/>
      <c r="AU708" s="45"/>
      <c r="AV708" s="45"/>
      <c r="AW708" s="45"/>
      <c r="AX708" s="45"/>
      <c r="AY708" s="45"/>
      <c r="AZ708" s="45"/>
      <c r="BA708" s="45"/>
      <c r="BB708" s="45"/>
      <c r="BC708" s="45"/>
      <c r="BD708" s="45"/>
      <c r="BE708" s="45"/>
      <c r="BF708" s="45"/>
      <c r="BG708" s="45"/>
      <c r="BH708" s="45"/>
      <c r="BI708" s="45"/>
      <c r="BJ708" s="45"/>
      <c r="BK708" s="45"/>
      <c r="BL708" s="45"/>
      <c r="BM708" s="45"/>
      <c r="BN708" s="45"/>
      <c r="BO708" s="45"/>
      <c r="BP708" s="45"/>
      <c r="BQ708" s="45"/>
      <c r="BR708" s="45"/>
      <c r="BS708" s="45"/>
      <c r="BT708" s="45"/>
      <c r="BU708" s="45"/>
      <c r="BV708" s="45"/>
      <c r="BW708" s="2"/>
    </row>
    <row r="709" spans="1:75" x14ac:dyDescent="0.25">
      <c r="A709" s="45"/>
      <c r="B709" s="45"/>
      <c r="C709" s="45"/>
      <c r="D709" s="45"/>
      <c r="E709" s="45"/>
      <c r="F709" s="45"/>
      <c r="G709" s="45"/>
      <c r="H709" s="45"/>
      <c r="I709" s="45"/>
      <c r="J709" s="2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  <c r="AG709" s="45"/>
      <c r="AH709" s="45"/>
      <c r="AI709" s="45"/>
      <c r="AJ709" s="45"/>
      <c r="AK709" s="45"/>
      <c r="AL709" s="45"/>
      <c r="AM709" s="45"/>
      <c r="AN709" s="45"/>
      <c r="AO709" s="45"/>
      <c r="AP709" s="45"/>
      <c r="AQ709" s="45"/>
      <c r="AR709" s="45"/>
      <c r="AS709" s="45"/>
      <c r="AT709" s="45"/>
      <c r="AU709" s="45"/>
      <c r="AV709" s="45"/>
      <c r="AW709" s="45"/>
      <c r="AX709" s="45"/>
      <c r="AY709" s="45"/>
      <c r="AZ709" s="45"/>
      <c r="BA709" s="45"/>
      <c r="BB709" s="45"/>
      <c r="BC709" s="45"/>
      <c r="BD709" s="45"/>
      <c r="BE709" s="45"/>
      <c r="BF709" s="45"/>
      <c r="BG709" s="45"/>
      <c r="BH709" s="45"/>
      <c r="BI709" s="45"/>
      <c r="BJ709" s="45"/>
      <c r="BK709" s="45"/>
      <c r="BL709" s="45"/>
      <c r="BM709" s="45"/>
      <c r="BN709" s="45"/>
      <c r="BO709" s="45"/>
      <c r="BP709" s="45"/>
      <c r="BQ709" s="45"/>
      <c r="BR709" s="45"/>
      <c r="BS709" s="45"/>
      <c r="BT709" s="45"/>
      <c r="BU709" s="45"/>
      <c r="BV709" s="45"/>
      <c r="BW709" s="2"/>
    </row>
    <row r="710" spans="1:75" x14ac:dyDescent="0.25">
      <c r="A710" s="45"/>
      <c r="B710" s="45"/>
      <c r="C710" s="45"/>
      <c r="D710" s="45"/>
      <c r="E710" s="45"/>
      <c r="F710" s="45"/>
      <c r="G710" s="45"/>
      <c r="H710" s="45"/>
      <c r="I710" s="45"/>
      <c r="J710" s="2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  <c r="AG710" s="45"/>
      <c r="AH710" s="45"/>
      <c r="AI710" s="45"/>
      <c r="AJ710" s="45"/>
      <c r="AK710" s="45"/>
      <c r="AL710" s="45"/>
      <c r="AM710" s="45"/>
      <c r="AN710" s="45"/>
      <c r="AO710" s="45"/>
      <c r="AP710" s="45"/>
      <c r="AQ710" s="45"/>
      <c r="AR710" s="45"/>
      <c r="AS710" s="45"/>
      <c r="AT710" s="45"/>
      <c r="AU710" s="45"/>
      <c r="AV710" s="45"/>
      <c r="AW710" s="45"/>
      <c r="AX710" s="45"/>
      <c r="AY710" s="45"/>
      <c r="AZ710" s="45"/>
      <c r="BA710" s="45"/>
      <c r="BB710" s="45"/>
      <c r="BC710" s="45"/>
      <c r="BD710" s="45"/>
      <c r="BE710" s="45"/>
      <c r="BF710" s="45"/>
      <c r="BG710" s="45"/>
      <c r="BH710" s="45"/>
      <c r="BI710" s="45"/>
      <c r="BJ710" s="45"/>
      <c r="BK710" s="45"/>
      <c r="BL710" s="45"/>
      <c r="BM710" s="45"/>
      <c r="BN710" s="45"/>
      <c r="BO710" s="45"/>
      <c r="BP710" s="45"/>
      <c r="BQ710" s="45"/>
      <c r="BR710" s="45"/>
      <c r="BS710" s="45"/>
      <c r="BT710" s="45"/>
      <c r="BU710" s="45"/>
      <c r="BV710" s="45"/>
      <c r="BW710" s="2"/>
    </row>
    <row r="711" spans="1:75" x14ac:dyDescent="0.25">
      <c r="A711" s="45"/>
      <c r="B711" s="45"/>
      <c r="C711" s="45"/>
      <c r="D711" s="45"/>
      <c r="E711" s="45"/>
      <c r="F711" s="45"/>
      <c r="G711" s="45"/>
      <c r="H711" s="45"/>
      <c r="I711" s="45"/>
      <c r="J711" s="2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  <c r="AG711" s="45"/>
      <c r="AH711" s="45"/>
      <c r="AI711" s="45"/>
      <c r="AJ711" s="45"/>
      <c r="AK711" s="45"/>
      <c r="AL711" s="45"/>
      <c r="AM711" s="45"/>
      <c r="AN711" s="45"/>
      <c r="AO711" s="45"/>
      <c r="AP711" s="45"/>
      <c r="AQ711" s="45"/>
      <c r="AR711" s="45"/>
      <c r="AS711" s="45"/>
      <c r="AT711" s="45"/>
      <c r="AU711" s="45"/>
      <c r="AV711" s="45"/>
      <c r="AW711" s="45"/>
      <c r="AX711" s="45"/>
      <c r="AY711" s="45"/>
      <c r="AZ711" s="45"/>
      <c r="BA711" s="45"/>
      <c r="BB711" s="45"/>
      <c r="BC711" s="45"/>
      <c r="BD711" s="45"/>
      <c r="BE711" s="45"/>
      <c r="BF711" s="45"/>
      <c r="BG711" s="45"/>
      <c r="BH711" s="45"/>
      <c r="BI711" s="45"/>
      <c r="BJ711" s="45"/>
      <c r="BK711" s="45"/>
      <c r="BL711" s="45"/>
      <c r="BM711" s="45"/>
      <c r="BN711" s="45"/>
      <c r="BO711" s="45"/>
      <c r="BP711" s="45"/>
      <c r="BQ711" s="45"/>
      <c r="BR711" s="45"/>
      <c r="BS711" s="45"/>
      <c r="BT711" s="45"/>
      <c r="BU711" s="45"/>
      <c r="BV711" s="45"/>
      <c r="BW711" s="2"/>
    </row>
    <row r="712" spans="1:75" x14ac:dyDescent="0.25">
      <c r="A712" s="45"/>
      <c r="B712" s="45"/>
      <c r="C712" s="45"/>
      <c r="D712" s="45"/>
      <c r="E712" s="45"/>
      <c r="F712" s="45"/>
      <c r="G712" s="45"/>
      <c r="H712" s="45"/>
      <c r="I712" s="45"/>
      <c r="J712" s="2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  <c r="AG712" s="45"/>
      <c r="AH712" s="45"/>
      <c r="AI712" s="45"/>
      <c r="AJ712" s="45"/>
      <c r="AK712" s="45"/>
      <c r="AL712" s="45"/>
      <c r="AM712" s="45"/>
      <c r="AN712" s="45"/>
      <c r="AO712" s="45"/>
      <c r="AP712" s="45"/>
      <c r="AQ712" s="45"/>
      <c r="AR712" s="45"/>
      <c r="AS712" s="45"/>
      <c r="AT712" s="45"/>
      <c r="AU712" s="45"/>
      <c r="AV712" s="45"/>
      <c r="AW712" s="45"/>
      <c r="AX712" s="45"/>
      <c r="AY712" s="45"/>
      <c r="AZ712" s="45"/>
      <c r="BA712" s="45"/>
      <c r="BB712" s="45"/>
      <c r="BC712" s="45"/>
      <c r="BD712" s="45"/>
      <c r="BE712" s="45"/>
      <c r="BF712" s="45"/>
      <c r="BG712" s="45"/>
      <c r="BH712" s="45"/>
      <c r="BI712" s="45"/>
      <c r="BJ712" s="45"/>
      <c r="BK712" s="45"/>
      <c r="BL712" s="45"/>
      <c r="BM712" s="45"/>
      <c r="BN712" s="45"/>
      <c r="BO712" s="45"/>
      <c r="BP712" s="45"/>
      <c r="BQ712" s="45"/>
      <c r="BR712" s="45"/>
      <c r="BS712" s="45"/>
      <c r="BT712" s="45"/>
      <c r="BU712" s="45"/>
      <c r="BV712" s="45"/>
      <c r="BW712" s="2"/>
    </row>
    <row r="713" spans="1:75" x14ac:dyDescent="0.25">
      <c r="A713" s="45"/>
      <c r="B713" s="45"/>
      <c r="C713" s="45"/>
      <c r="D713" s="45"/>
      <c r="E713" s="45"/>
      <c r="F713" s="45"/>
      <c r="G713" s="45"/>
      <c r="H713" s="45"/>
      <c r="I713" s="45"/>
      <c r="J713" s="2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  <c r="AG713" s="45"/>
      <c r="AH713" s="45"/>
      <c r="AI713" s="45"/>
      <c r="AJ713" s="45"/>
      <c r="AK713" s="45"/>
      <c r="AL713" s="45"/>
      <c r="AM713" s="45"/>
      <c r="AN713" s="45"/>
      <c r="AO713" s="45"/>
      <c r="AP713" s="45"/>
      <c r="AQ713" s="45"/>
      <c r="AR713" s="45"/>
      <c r="AS713" s="45"/>
      <c r="AT713" s="45"/>
      <c r="AU713" s="45"/>
      <c r="AV713" s="45"/>
      <c r="AW713" s="45"/>
      <c r="AX713" s="45"/>
      <c r="AY713" s="45"/>
      <c r="AZ713" s="45"/>
      <c r="BA713" s="45"/>
      <c r="BB713" s="45"/>
      <c r="BC713" s="45"/>
      <c r="BD713" s="45"/>
      <c r="BE713" s="45"/>
      <c r="BF713" s="45"/>
      <c r="BG713" s="45"/>
      <c r="BH713" s="45"/>
      <c r="BI713" s="45"/>
      <c r="BJ713" s="45"/>
      <c r="BK713" s="45"/>
      <c r="BL713" s="45"/>
      <c r="BM713" s="45"/>
      <c r="BN713" s="45"/>
      <c r="BO713" s="45"/>
      <c r="BP713" s="45"/>
      <c r="BQ713" s="45"/>
      <c r="BR713" s="45"/>
      <c r="BS713" s="45"/>
      <c r="BT713" s="45"/>
      <c r="BU713" s="45"/>
      <c r="BV713" s="45"/>
      <c r="BW713" s="2"/>
    </row>
    <row r="714" spans="1:75" x14ac:dyDescent="0.25">
      <c r="A714" s="45"/>
      <c r="B714" s="45"/>
      <c r="C714" s="45"/>
      <c r="D714" s="45"/>
      <c r="E714" s="45"/>
      <c r="F714" s="45"/>
      <c r="G714" s="45"/>
      <c r="H714" s="45"/>
      <c r="I714" s="45"/>
      <c r="J714" s="2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45"/>
      <c r="AH714" s="45"/>
      <c r="AI714" s="45"/>
      <c r="AJ714" s="45"/>
      <c r="AK714" s="45"/>
      <c r="AL714" s="45"/>
      <c r="AM714" s="45"/>
      <c r="AN714" s="45"/>
      <c r="AO714" s="45"/>
      <c r="AP714" s="45"/>
      <c r="AQ714" s="45"/>
      <c r="AR714" s="45"/>
      <c r="AS714" s="45"/>
      <c r="AT714" s="45"/>
      <c r="AU714" s="45"/>
      <c r="AV714" s="45"/>
      <c r="AW714" s="45"/>
      <c r="AX714" s="45"/>
      <c r="AY714" s="45"/>
      <c r="AZ714" s="45"/>
      <c r="BA714" s="45"/>
      <c r="BB714" s="45"/>
      <c r="BC714" s="45"/>
      <c r="BD714" s="45"/>
      <c r="BE714" s="45"/>
      <c r="BF714" s="45"/>
      <c r="BG714" s="45"/>
      <c r="BH714" s="45"/>
      <c r="BI714" s="45"/>
      <c r="BJ714" s="45"/>
      <c r="BK714" s="45"/>
      <c r="BL714" s="45"/>
      <c r="BM714" s="45"/>
      <c r="BN714" s="45"/>
      <c r="BO714" s="45"/>
      <c r="BP714" s="45"/>
      <c r="BQ714" s="45"/>
      <c r="BR714" s="45"/>
      <c r="BS714" s="45"/>
      <c r="BT714" s="45"/>
      <c r="BU714" s="45"/>
      <c r="BV714" s="45"/>
      <c r="BW714" s="2"/>
    </row>
    <row r="715" spans="1:75" x14ac:dyDescent="0.25">
      <c r="A715" s="45"/>
      <c r="B715" s="45"/>
      <c r="C715" s="45"/>
      <c r="D715" s="45"/>
      <c r="E715" s="45"/>
      <c r="F715" s="45"/>
      <c r="G715" s="45"/>
      <c r="H715" s="45"/>
      <c r="I715" s="45"/>
      <c r="J715" s="2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  <c r="AG715" s="45"/>
      <c r="AH715" s="45"/>
      <c r="AI715" s="45"/>
      <c r="AJ715" s="45"/>
      <c r="AK715" s="45"/>
      <c r="AL715" s="45"/>
      <c r="AM715" s="45"/>
      <c r="AN715" s="45"/>
      <c r="AO715" s="45"/>
      <c r="AP715" s="45"/>
      <c r="AQ715" s="45"/>
      <c r="AR715" s="45"/>
      <c r="AS715" s="45"/>
      <c r="AT715" s="45"/>
      <c r="AU715" s="45"/>
      <c r="AV715" s="45"/>
      <c r="AW715" s="45"/>
      <c r="AX715" s="45"/>
      <c r="AY715" s="45"/>
      <c r="AZ715" s="45"/>
      <c r="BA715" s="45"/>
      <c r="BB715" s="45"/>
      <c r="BC715" s="45"/>
      <c r="BD715" s="45"/>
      <c r="BE715" s="45"/>
      <c r="BF715" s="45"/>
      <c r="BG715" s="45"/>
      <c r="BH715" s="45"/>
      <c r="BI715" s="45"/>
      <c r="BJ715" s="45"/>
      <c r="BK715" s="45"/>
      <c r="BL715" s="45"/>
      <c r="BM715" s="45"/>
      <c r="BN715" s="45"/>
      <c r="BO715" s="45"/>
      <c r="BP715" s="45"/>
      <c r="BQ715" s="45"/>
      <c r="BR715" s="45"/>
      <c r="BS715" s="45"/>
      <c r="BT715" s="45"/>
      <c r="BU715" s="45"/>
      <c r="BV715" s="45"/>
      <c r="BW715" s="2"/>
    </row>
    <row r="716" spans="1:75" x14ac:dyDescent="0.25">
      <c r="A716" s="45"/>
      <c r="B716" s="45"/>
      <c r="C716" s="45"/>
      <c r="D716" s="45"/>
      <c r="E716" s="45"/>
      <c r="F716" s="45"/>
      <c r="G716" s="45"/>
      <c r="H716" s="45"/>
      <c r="I716" s="45"/>
      <c r="J716" s="2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  <c r="AG716" s="45"/>
      <c r="AH716" s="45"/>
      <c r="AI716" s="45"/>
      <c r="AJ716" s="45"/>
      <c r="AK716" s="45"/>
      <c r="AL716" s="45"/>
      <c r="AM716" s="45"/>
      <c r="AN716" s="45"/>
      <c r="AO716" s="45"/>
      <c r="AP716" s="45"/>
      <c r="AQ716" s="45"/>
      <c r="AR716" s="45"/>
      <c r="AS716" s="45"/>
      <c r="AT716" s="45"/>
      <c r="AU716" s="45"/>
      <c r="AV716" s="45"/>
      <c r="AW716" s="45"/>
      <c r="AX716" s="45"/>
      <c r="AY716" s="45"/>
      <c r="AZ716" s="45"/>
      <c r="BA716" s="45"/>
      <c r="BB716" s="45"/>
      <c r="BC716" s="45"/>
      <c r="BD716" s="45"/>
      <c r="BE716" s="45"/>
      <c r="BF716" s="45"/>
      <c r="BG716" s="45"/>
      <c r="BH716" s="45"/>
      <c r="BI716" s="45"/>
      <c r="BJ716" s="45"/>
      <c r="BK716" s="45"/>
      <c r="BL716" s="45"/>
      <c r="BM716" s="45"/>
      <c r="BN716" s="45"/>
      <c r="BO716" s="45"/>
      <c r="BP716" s="45"/>
      <c r="BQ716" s="45"/>
      <c r="BR716" s="45"/>
      <c r="BS716" s="45"/>
      <c r="BT716" s="45"/>
      <c r="BU716" s="45"/>
      <c r="BV716" s="45"/>
      <c r="BW716" s="2"/>
    </row>
    <row r="717" spans="1:75" x14ac:dyDescent="0.25">
      <c r="A717" s="45"/>
      <c r="B717" s="45"/>
      <c r="C717" s="45"/>
      <c r="D717" s="45"/>
      <c r="E717" s="45"/>
      <c r="F717" s="45"/>
      <c r="G717" s="45"/>
      <c r="H717" s="45"/>
      <c r="I717" s="45"/>
      <c r="J717" s="2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  <c r="AG717" s="45"/>
      <c r="AH717" s="45"/>
      <c r="AI717" s="45"/>
      <c r="AJ717" s="45"/>
      <c r="AK717" s="45"/>
      <c r="AL717" s="45"/>
      <c r="AM717" s="45"/>
      <c r="AN717" s="45"/>
      <c r="AO717" s="45"/>
      <c r="AP717" s="45"/>
      <c r="AQ717" s="45"/>
      <c r="AR717" s="45"/>
      <c r="AS717" s="45"/>
      <c r="AT717" s="45"/>
      <c r="AU717" s="45"/>
      <c r="AV717" s="45"/>
      <c r="AW717" s="45"/>
      <c r="AX717" s="45"/>
      <c r="AY717" s="45"/>
      <c r="AZ717" s="45"/>
      <c r="BA717" s="45"/>
      <c r="BB717" s="45"/>
      <c r="BC717" s="45"/>
      <c r="BD717" s="45"/>
      <c r="BE717" s="45"/>
      <c r="BF717" s="45"/>
      <c r="BG717" s="45"/>
      <c r="BH717" s="45"/>
      <c r="BI717" s="45"/>
      <c r="BJ717" s="45"/>
      <c r="BK717" s="45"/>
      <c r="BL717" s="45"/>
      <c r="BM717" s="45"/>
      <c r="BN717" s="45"/>
      <c r="BO717" s="45"/>
      <c r="BP717" s="45"/>
      <c r="BQ717" s="45"/>
      <c r="BR717" s="45"/>
      <c r="BS717" s="45"/>
      <c r="BT717" s="45"/>
      <c r="BU717" s="45"/>
      <c r="BV717" s="45"/>
      <c r="BW717" s="2"/>
    </row>
    <row r="718" spans="1:75" x14ac:dyDescent="0.25">
      <c r="A718" s="45"/>
      <c r="B718" s="45"/>
      <c r="C718" s="45"/>
      <c r="D718" s="45"/>
      <c r="E718" s="45"/>
      <c r="F718" s="45"/>
      <c r="G718" s="45"/>
      <c r="H718" s="45"/>
      <c r="I718" s="45"/>
      <c r="J718" s="2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  <c r="AG718" s="45"/>
      <c r="AH718" s="45"/>
      <c r="AI718" s="45"/>
      <c r="AJ718" s="45"/>
      <c r="AK718" s="45"/>
      <c r="AL718" s="45"/>
      <c r="AM718" s="45"/>
      <c r="AN718" s="45"/>
      <c r="AO718" s="45"/>
      <c r="AP718" s="45"/>
      <c r="AQ718" s="45"/>
      <c r="AR718" s="45"/>
      <c r="AS718" s="45"/>
      <c r="AT718" s="45"/>
      <c r="AU718" s="45"/>
      <c r="AV718" s="45"/>
      <c r="AW718" s="45"/>
      <c r="AX718" s="45"/>
      <c r="AY718" s="45"/>
      <c r="AZ718" s="45"/>
      <c r="BA718" s="45"/>
      <c r="BB718" s="45"/>
      <c r="BC718" s="45"/>
      <c r="BD718" s="45"/>
      <c r="BE718" s="45"/>
      <c r="BF718" s="45"/>
      <c r="BG718" s="45"/>
      <c r="BH718" s="45"/>
      <c r="BI718" s="45"/>
      <c r="BJ718" s="45"/>
      <c r="BK718" s="45"/>
      <c r="BL718" s="45"/>
      <c r="BM718" s="45"/>
      <c r="BN718" s="45"/>
      <c r="BO718" s="45"/>
      <c r="BP718" s="45"/>
      <c r="BQ718" s="45"/>
      <c r="BR718" s="45"/>
      <c r="BS718" s="45"/>
      <c r="BT718" s="45"/>
      <c r="BU718" s="45"/>
      <c r="BV718" s="45"/>
      <c r="BW718" s="2"/>
    </row>
    <row r="719" spans="1:75" x14ac:dyDescent="0.25">
      <c r="A719" s="45"/>
      <c r="B719" s="45"/>
      <c r="C719" s="45"/>
      <c r="D719" s="45"/>
      <c r="E719" s="45"/>
      <c r="F719" s="45"/>
      <c r="G719" s="45"/>
      <c r="H719" s="45"/>
      <c r="I719" s="45"/>
      <c r="J719" s="2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  <c r="AG719" s="45"/>
      <c r="AH719" s="45"/>
      <c r="AI719" s="45"/>
      <c r="AJ719" s="45"/>
      <c r="AK719" s="45"/>
      <c r="AL719" s="45"/>
      <c r="AM719" s="45"/>
      <c r="AN719" s="45"/>
      <c r="AO719" s="45"/>
      <c r="AP719" s="45"/>
      <c r="AQ719" s="45"/>
      <c r="AR719" s="45"/>
      <c r="AS719" s="45"/>
      <c r="AT719" s="45"/>
      <c r="AU719" s="45"/>
      <c r="AV719" s="45"/>
      <c r="AW719" s="45"/>
      <c r="AX719" s="45"/>
      <c r="AY719" s="45"/>
      <c r="AZ719" s="45"/>
      <c r="BA719" s="45"/>
      <c r="BB719" s="45"/>
      <c r="BC719" s="45"/>
      <c r="BD719" s="45"/>
      <c r="BE719" s="45"/>
      <c r="BF719" s="45"/>
      <c r="BG719" s="45"/>
      <c r="BH719" s="45"/>
      <c r="BI719" s="45"/>
      <c r="BJ719" s="45"/>
      <c r="BK719" s="45"/>
      <c r="BL719" s="45"/>
      <c r="BM719" s="45"/>
      <c r="BN719" s="45"/>
      <c r="BO719" s="45"/>
      <c r="BP719" s="45"/>
      <c r="BQ719" s="45"/>
      <c r="BR719" s="45"/>
      <c r="BS719" s="45"/>
      <c r="BT719" s="45"/>
      <c r="BU719" s="45"/>
      <c r="BV719" s="45"/>
      <c r="BW719" s="2"/>
    </row>
    <row r="720" spans="1:75" x14ac:dyDescent="0.25">
      <c r="A720" s="45"/>
      <c r="B720" s="45"/>
      <c r="C720" s="45"/>
      <c r="D720" s="45"/>
      <c r="E720" s="45"/>
      <c r="F720" s="45"/>
      <c r="G720" s="45"/>
      <c r="H720" s="45"/>
      <c r="I720" s="45"/>
      <c r="J720" s="2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  <c r="AG720" s="45"/>
      <c r="AH720" s="45"/>
      <c r="AI720" s="45"/>
      <c r="AJ720" s="45"/>
      <c r="AK720" s="45"/>
      <c r="AL720" s="45"/>
      <c r="AM720" s="45"/>
      <c r="AN720" s="45"/>
      <c r="AO720" s="45"/>
      <c r="AP720" s="45"/>
      <c r="AQ720" s="45"/>
      <c r="AR720" s="45"/>
      <c r="AS720" s="45"/>
      <c r="AT720" s="45"/>
      <c r="AU720" s="45"/>
      <c r="AV720" s="45"/>
      <c r="AW720" s="45"/>
      <c r="AX720" s="45"/>
      <c r="AY720" s="45"/>
      <c r="AZ720" s="45"/>
      <c r="BA720" s="45"/>
      <c r="BB720" s="45"/>
      <c r="BC720" s="45"/>
      <c r="BD720" s="45"/>
      <c r="BE720" s="45"/>
      <c r="BF720" s="45"/>
      <c r="BG720" s="45"/>
      <c r="BH720" s="45"/>
      <c r="BI720" s="45"/>
      <c r="BJ720" s="45"/>
      <c r="BK720" s="45"/>
      <c r="BL720" s="45"/>
      <c r="BM720" s="45"/>
      <c r="BN720" s="45"/>
      <c r="BO720" s="45"/>
      <c r="BP720" s="45"/>
      <c r="BQ720" s="45"/>
      <c r="BR720" s="45"/>
      <c r="BS720" s="45"/>
      <c r="BT720" s="45"/>
      <c r="BU720" s="45"/>
      <c r="BV720" s="45"/>
      <c r="BW720" s="2"/>
    </row>
    <row r="721" spans="1:75" x14ac:dyDescent="0.25">
      <c r="A721" s="45"/>
      <c r="B721" s="45"/>
      <c r="C721" s="45"/>
      <c r="D721" s="45"/>
      <c r="E721" s="45"/>
      <c r="F721" s="45"/>
      <c r="G721" s="45"/>
      <c r="H721" s="45"/>
      <c r="I721" s="45"/>
      <c r="J721" s="2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  <c r="AG721" s="45"/>
      <c r="AH721" s="45"/>
      <c r="AI721" s="45"/>
      <c r="AJ721" s="45"/>
      <c r="AK721" s="45"/>
      <c r="AL721" s="45"/>
      <c r="AM721" s="45"/>
      <c r="AN721" s="45"/>
      <c r="AO721" s="45"/>
      <c r="AP721" s="45"/>
      <c r="AQ721" s="45"/>
      <c r="AR721" s="45"/>
      <c r="AS721" s="45"/>
      <c r="AT721" s="45"/>
      <c r="AU721" s="45"/>
      <c r="AV721" s="45"/>
      <c r="AW721" s="45"/>
      <c r="AX721" s="45"/>
      <c r="AY721" s="45"/>
      <c r="AZ721" s="45"/>
      <c r="BA721" s="45"/>
      <c r="BB721" s="45"/>
      <c r="BC721" s="45"/>
      <c r="BD721" s="45"/>
      <c r="BE721" s="45"/>
      <c r="BF721" s="45"/>
      <c r="BG721" s="45"/>
      <c r="BH721" s="45"/>
      <c r="BI721" s="45"/>
      <c r="BJ721" s="45"/>
      <c r="BK721" s="45"/>
      <c r="BL721" s="45"/>
      <c r="BM721" s="45"/>
      <c r="BN721" s="45"/>
      <c r="BO721" s="45"/>
      <c r="BP721" s="45"/>
      <c r="BQ721" s="45"/>
      <c r="BR721" s="45"/>
      <c r="BS721" s="45"/>
      <c r="BT721" s="45"/>
      <c r="BU721" s="45"/>
      <c r="BV721" s="45"/>
      <c r="BW721" s="2"/>
    </row>
    <row r="722" spans="1:75" x14ac:dyDescent="0.25">
      <c r="A722" s="45"/>
      <c r="B722" s="45"/>
      <c r="C722" s="45"/>
      <c r="D722" s="45"/>
      <c r="E722" s="45"/>
      <c r="F722" s="45"/>
      <c r="G722" s="45"/>
      <c r="H722" s="45"/>
      <c r="I722" s="45"/>
      <c r="J722" s="2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  <c r="AG722" s="45"/>
      <c r="AH722" s="45"/>
      <c r="AI722" s="45"/>
      <c r="AJ722" s="45"/>
      <c r="AK722" s="45"/>
      <c r="AL722" s="45"/>
      <c r="AM722" s="45"/>
      <c r="AN722" s="45"/>
      <c r="AO722" s="45"/>
      <c r="AP722" s="45"/>
      <c r="AQ722" s="45"/>
      <c r="AR722" s="45"/>
      <c r="AS722" s="45"/>
      <c r="AT722" s="45"/>
      <c r="AU722" s="45"/>
      <c r="AV722" s="45"/>
      <c r="AW722" s="45"/>
      <c r="AX722" s="45"/>
      <c r="AY722" s="45"/>
      <c r="AZ722" s="45"/>
      <c r="BA722" s="45"/>
      <c r="BB722" s="45"/>
      <c r="BC722" s="45"/>
      <c r="BD722" s="45"/>
      <c r="BE722" s="45"/>
      <c r="BF722" s="45"/>
      <c r="BG722" s="45"/>
      <c r="BH722" s="45"/>
      <c r="BI722" s="45"/>
      <c r="BJ722" s="45"/>
      <c r="BK722" s="45"/>
      <c r="BL722" s="45"/>
      <c r="BM722" s="45"/>
      <c r="BN722" s="45"/>
      <c r="BO722" s="45"/>
      <c r="BP722" s="45"/>
      <c r="BQ722" s="45"/>
      <c r="BR722" s="45"/>
      <c r="BS722" s="45"/>
      <c r="BT722" s="45"/>
      <c r="BU722" s="45"/>
      <c r="BV722" s="45"/>
      <c r="BW722" s="2"/>
    </row>
    <row r="723" spans="1:75" x14ac:dyDescent="0.25">
      <c r="A723" s="45"/>
      <c r="B723" s="45"/>
      <c r="C723" s="45"/>
      <c r="D723" s="45"/>
      <c r="E723" s="45"/>
      <c r="F723" s="45"/>
      <c r="G723" s="45"/>
      <c r="H723" s="45"/>
      <c r="I723" s="45"/>
      <c r="J723" s="2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  <c r="AG723" s="45"/>
      <c r="AH723" s="45"/>
      <c r="AI723" s="45"/>
      <c r="AJ723" s="45"/>
      <c r="AK723" s="45"/>
      <c r="AL723" s="45"/>
      <c r="AM723" s="45"/>
      <c r="AN723" s="45"/>
      <c r="AO723" s="45"/>
      <c r="AP723" s="45"/>
      <c r="AQ723" s="45"/>
      <c r="AR723" s="45"/>
      <c r="AS723" s="45"/>
      <c r="AT723" s="45"/>
      <c r="AU723" s="45"/>
      <c r="AV723" s="45"/>
      <c r="AW723" s="45"/>
      <c r="AX723" s="45"/>
      <c r="AY723" s="45"/>
      <c r="AZ723" s="45"/>
      <c r="BA723" s="45"/>
      <c r="BB723" s="45"/>
      <c r="BC723" s="45"/>
      <c r="BD723" s="45"/>
      <c r="BE723" s="45"/>
      <c r="BF723" s="45"/>
      <c r="BG723" s="45"/>
      <c r="BH723" s="45"/>
      <c r="BI723" s="45"/>
      <c r="BJ723" s="45"/>
      <c r="BK723" s="45"/>
      <c r="BL723" s="45"/>
      <c r="BM723" s="45"/>
      <c r="BN723" s="45"/>
      <c r="BO723" s="45"/>
      <c r="BP723" s="45"/>
      <c r="BQ723" s="45"/>
      <c r="BR723" s="45"/>
      <c r="BS723" s="45"/>
      <c r="BT723" s="45"/>
      <c r="BU723" s="45"/>
      <c r="BV723" s="45"/>
      <c r="BW723" s="2"/>
    </row>
    <row r="724" spans="1:75" x14ac:dyDescent="0.25">
      <c r="A724" s="45"/>
      <c r="B724" s="45"/>
      <c r="C724" s="45"/>
      <c r="D724" s="45"/>
      <c r="E724" s="45"/>
      <c r="F724" s="45"/>
      <c r="G724" s="45"/>
      <c r="H724" s="45"/>
      <c r="I724" s="45"/>
      <c r="J724" s="2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  <c r="AJ724" s="45"/>
      <c r="AK724" s="45"/>
      <c r="AL724" s="45"/>
      <c r="AM724" s="45"/>
      <c r="AN724" s="45"/>
      <c r="AO724" s="45"/>
      <c r="AP724" s="45"/>
      <c r="AQ724" s="45"/>
      <c r="AR724" s="45"/>
      <c r="AS724" s="45"/>
      <c r="AT724" s="45"/>
      <c r="AU724" s="45"/>
      <c r="AV724" s="45"/>
      <c r="AW724" s="45"/>
      <c r="AX724" s="45"/>
      <c r="AY724" s="45"/>
      <c r="AZ724" s="45"/>
      <c r="BA724" s="45"/>
      <c r="BB724" s="45"/>
      <c r="BC724" s="45"/>
      <c r="BD724" s="45"/>
      <c r="BE724" s="45"/>
      <c r="BF724" s="45"/>
      <c r="BG724" s="45"/>
      <c r="BH724" s="45"/>
      <c r="BI724" s="45"/>
      <c r="BJ724" s="45"/>
      <c r="BK724" s="45"/>
      <c r="BL724" s="45"/>
      <c r="BM724" s="45"/>
      <c r="BN724" s="45"/>
      <c r="BO724" s="45"/>
      <c r="BP724" s="45"/>
      <c r="BQ724" s="45"/>
      <c r="BR724" s="45"/>
      <c r="BS724" s="45"/>
      <c r="BT724" s="45"/>
      <c r="BU724" s="45"/>
      <c r="BV724" s="45"/>
      <c r="BW724" s="2"/>
    </row>
    <row r="725" spans="1:75" x14ac:dyDescent="0.25">
      <c r="A725" s="45"/>
      <c r="B725" s="45"/>
      <c r="C725" s="45"/>
      <c r="D725" s="45"/>
      <c r="E725" s="45"/>
      <c r="F725" s="45"/>
      <c r="G725" s="45"/>
      <c r="H725" s="45"/>
      <c r="I725" s="45"/>
      <c r="J725" s="2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  <c r="AJ725" s="45"/>
      <c r="AK725" s="45"/>
      <c r="AL725" s="45"/>
      <c r="AM725" s="45"/>
      <c r="AN725" s="45"/>
      <c r="AO725" s="45"/>
      <c r="AP725" s="45"/>
      <c r="AQ725" s="45"/>
      <c r="AR725" s="45"/>
      <c r="AS725" s="45"/>
      <c r="AT725" s="45"/>
      <c r="AU725" s="45"/>
      <c r="AV725" s="45"/>
      <c r="AW725" s="45"/>
      <c r="AX725" s="45"/>
      <c r="AY725" s="45"/>
      <c r="AZ725" s="45"/>
      <c r="BA725" s="45"/>
      <c r="BB725" s="45"/>
      <c r="BC725" s="45"/>
      <c r="BD725" s="45"/>
      <c r="BE725" s="45"/>
      <c r="BF725" s="45"/>
      <c r="BG725" s="45"/>
      <c r="BH725" s="45"/>
      <c r="BI725" s="45"/>
      <c r="BJ725" s="45"/>
      <c r="BK725" s="45"/>
      <c r="BL725" s="45"/>
      <c r="BM725" s="45"/>
      <c r="BN725" s="45"/>
      <c r="BO725" s="45"/>
      <c r="BP725" s="45"/>
      <c r="BQ725" s="45"/>
      <c r="BR725" s="45"/>
      <c r="BS725" s="45"/>
      <c r="BT725" s="45"/>
      <c r="BU725" s="45"/>
      <c r="BV725" s="45"/>
      <c r="BW725" s="2"/>
    </row>
    <row r="726" spans="1:75" x14ac:dyDescent="0.25">
      <c r="A726" s="45"/>
      <c r="B726" s="45"/>
      <c r="C726" s="45"/>
      <c r="D726" s="45"/>
      <c r="E726" s="45"/>
      <c r="F726" s="45"/>
      <c r="G726" s="45"/>
      <c r="H726" s="45"/>
      <c r="I726" s="45"/>
      <c r="J726" s="2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  <c r="AJ726" s="45"/>
      <c r="AK726" s="45"/>
      <c r="AL726" s="45"/>
      <c r="AM726" s="45"/>
      <c r="AN726" s="45"/>
      <c r="AO726" s="45"/>
      <c r="AP726" s="45"/>
      <c r="AQ726" s="45"/>
      <c r="AR726" s="45"/>
      <c r="AS726" s="45"/>
      <c r="AT726" s="45"/>
      <c r="AU726" s="45"/>
      <c r="AV726" s="45"/>
      <c r="AW726" s="45"/>
      <c r="AX726" s="45"/>
      <c r="AY726" s="45"/>
      <c r="AZ726" s="45"/>
      <c r="BA726" s="45"/>
      <c r="BB726" s="45"/>
      <c r="BC726" s="45"/>
      <c r="BD726" s="45"/>
      <c r="BE726" s="45"/>
      <c r="BF726" s="45"/>
      <c r="BG726" s="45"/>
      <c r="BH726" s="45"/>
      <c r="BI726" s="45"/>
      <c r="BJ726" s="45"/>
      <c r="BK726" s="45"/>
      <c r="BL726" s="45"/>
      <c r="BM726" s="45"/>
      <c r="BN726" s="45"/>
      <c r="BO726" s="45"/>
      <c r="BP726" s="45"/>
      <c r="BQ726" s="45"/>
      <c r="BR726" s="45"/>
      <c r="BS726" s="45"/>
      <c r="BT726" s="45"/>
      <c r="BU726" s="45"/>
      <c r="BV726" s="45"/>
      <c r="BW726" s="2"/>
    </row>
    <row r="727" spans="1:75" x14ac:dyDescent="0.25">
      <c r="A727" s="45"/>
      <c r="B727" s="45"/>
      <c r="C727" s="45"/>
      <c r="D727" s="45"/>
      <c r="E727" s="45"/>
      <c r="F727" s="45"/>
      <c r="G727" s="45"/>
      <c r="H727" s="45"/>
      <c r="I727" s="45"/>
      <c r="J727" s="2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  <c r="AJ727" s="45"/>
      <c r="AK727" s="45"/>
      <c r="AL727" s="45"/>
      <c r="AM727" s="45"/>
      <c r="AN727" s="45"/>
      <c r="AO727" s="45"/>
      <c r="AP727" s="45"/>
      <c r="AQ727" s="45"/>
      <c r="AR727" s="45"/>
      <c r="AS727" s="45"/>
      <c r="AT727" s="45"/>
      <c r="AU727" s="45"/>
      <c r="AV727" s="45"/>
      <c r="AW727" s="45"/>
      <c r="AX727" s="45"/>
      <c r="AY727" s="45"/>
      <c r="AZ727" s="45"/>
      <c r="BA727" s="45"/>
      <c r="BB727" s="45"/>
      <c r="BC727" s="45"/>
      <c r="BD727" s="45"/>
      <c r="BE727" s="45"/>
      <c r="BF727" s="45"/>
      <c r="BG727" s="45"/>
      <c r="BH727" s="45"/>
      <c r="BI727" s="45"/>
      <c r="BJ727" s="45"/>
      <c r="BK727" s="45"/>
      <c r="BL727" s="45"/>
      <c r="BM727" s="45"/>
      <c r="BN727" s="45"/>
      <c r="BO727" s="45"/>
      <c r="BP727" s="45"/>
      <c r="BQ727" s="45"/>
      <c r="BR727" s="45"/>
      <c r="BS727" s="45"/>
      <c r="BT727" s="45"/>
      <c r="BU727" s="45"/>
      <c r="BV727" s="45"/>
      <c r="BW727" s="2"/>
    </row>
    <row r="728" spans="1:75" x14ac:dyDescent="0.25">
      <c r="A728" s="45"/>
      <c r="B728" s="45"/>
      <c r="C728" s="45"/>
      <c r="D728" s="45"/>
      <c r="E728" s="45"/>
      <c r="F728" s="45"/>
      <c r="G728" s="45"/>
      <c r="H728" s="45"/>
      <c r="I728" s="45"/>
      <c r="J728" s="2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  <c r="AJ728" s="45"/>
      <c r="AK728" s="45"/>
      <c r="AL728" s="45"/>
      <c r="AM728" s="45"/>
      <c r="AN728" s="45"/>
      <c r="AO728" s="45"/>
      <c r="AP728" s="45"/>
      <c r="AQ728" s="45"/>
      <c r="AR728" s="45"/>
      <c r="AS728" s="45"/>
      <c r="AT728" s="45"/>
      <c r="AU728" s="45"/>
      <c r="AV728" s="45"/>
      <c r="AW728" s="45"/>
      <c r="AX728" s="45"/>
      <c r="AY728" s="45"/>
      <c r="AZ728" s="45"/>
      <c r="BA728" s="45"/>
      <c r="BB728" s="45"/>
      <c r="BC728" s="45"/>
      <c r="BD728" s="45"/>
      <c r="BE728" s="45"/>
      <c r="BF728" s="45"/>
      <c r="BG728" s="45"/>
      <c r="BH728" s="45"/>
      <c r="BI728" s="45"/>
      <c r="BJ728" s="45"/>
      <c r="BK728" s="45"/>
      <c r="BL728" s="45"/>
      <c r="BM728" s="45"/>
      <c r="BN728" s="45"/>
      <c r="BO728" s="45"/>
      <c r="BP728" s="45"/>
      <c r="BQ728" s="45"/>
      <c r="BR728" s="45"/>
      <c r="BS728" s="45"/>
      <c r="BT728" s="45"/>
      <c r="BU728" s="45"/>
      <c r="BV728" s="45"/>
      <c r="BW728" s="2"/>
    </row>
    <row r="729" spans="1:75" x14ac:dyDescent="0.25">
      <c r="A729" s="45"/>
      <c r="B729" s="45"/>
      <c r="C729" s="45"/>
      <c r="D729" s="45"/>
      <c r="E729" s="45"/>
      <c r="F729" s="45"/>
      <c r="G729" s="45"/>
      <c r="H729" s="45"/>
      <c r="I729" s="45"/>
      <c r="J729" s="2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  <c r="AJ729" s="45"/>
      <c r="AK729" s="45"/>
      <c r="AL729" s="45"/>
      <c r="AM729" s="45"/>
      <c r="AN729" s="45"/>
      <c r="AO729" s="45"/>
      <c r="AP729" s="45"/>
      <c r="AQ729" s="45"/>
      <c r="AR729" s="45"/>
      <c r="AS729" s="45"/>
      <c r="AT729" s="45"/>
      <c r="AU729" s="45"/>
      <c r="AV729" s="45"/>
      <c r="AW729" s="45"/>
      <c r="AX729" s="45"/>
      <c r="AY729" s="45"/>
      <c r="AZ729" s="45"/>
      <c r="BA729" s="45"/>
      <c r="BB729" s="45"/>
      <c r="BC729" s="45"/>
      <c r="BD729" s="45"/>
      <c r="BE729" s="45"/>
      <c r="BF729" s="45"/>
      <c r="BG729" s="45"/>
      <c r="BH729" s="45"/>
      <c r="BI729" s="45"/>
      <c r="BJ729" s="45"/>
      <c r="BK729" s="45"/>
      <c r="BL729" s="45"/>
      <c r="BM729" s="45"/>
      <c r="BN729" s="45"/>
      <c r="BO729" s="45"/>
      <c r="BP729" s="45"/>
      <c r="BQ729" s="45"/>
      <c r="BR729" s="45"/>
      <c r="BS729" s="45"/>
      <c r="BT729" s="45"/>
      <c r="BU729" s="45"/>
      <c r="BV729" s="45"/>
      <c r="BW729" s="2"/>
    </row>
    <row r="730" spans="1:75" x14ac:dyDescent="0.25">
      <c r="A730" s="45"/>
      <c r="B730" s="45"/>
      <c r="C730" s="45"/>
      <c r="D730" s="45"/>
      <c r="E730" s="45"/>
      <c r="F730" s="45"/>
      <c r="G730" s="45"/>
      <c r="H730" s="45"/>
      <c r="I730" s="45"/>
      <c r="J730" s="2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  <c r="AJ730" s="45"/>
      <c r="AK730" s="45"/>
      <c r="AL730" s="45"/>
      <c r="AM730" s="45"/>
      <c r="AN730" s="45"/>
      <c r="AO730" s="45"/>
      <c r="AP730" s="45"/>
      <c r="AQ730" s="45"/>
      <c r="AR730" s="45"/>
      <c r="AS730" s="45"/>
      <c r="AT730" s="45"/>
      <c r="AU730" s="45"/>
      <c r="AV730" s="45"/>
      <c r="AW730" s="45"/>
      <c r="AX730" s="45"/>
      <c r="AY730" s="45"/>
      <c r="AZ730" s="45"/>
      <c r="BA730" s="45"/>
      <c r="BB730" s="45"/>
      <c r="BC730" s="45"/>
      <c r="BD730" s="45"/>
      <c r="BE730" s="45"/>
      <c r="BF730" s="45"/>
      <c r="BG730" s="45"/>
      <c r="BH730" s="45"/>
      <c r="BI730" s="45"/>
      <c r="BJ730" s="45"/>
      <c r="BK730" s="45"/>
      <c r="BL730" s="45"/>
      <c r="BM730" s="45"/>
      <c r="BN730" s="45"/>
      <c r="BO730" s="45"/>
      <c r="BP730" s="45"/>
      <c r="BQ730" s="45"/>
      <c r="BR730" s="45"/>
      <c r="BS730" s="45"/>
      <c r="BT730" s="45"/>
      <c r="BU730" s="45"/>
      <c r="BV730" s="45"/>
      <c r="BW730" s="2"/>
    </row>
    <row r="731" spans="1:75" x14ac:dyDescent="0.25">
      <c r="A731" s="45"/>
      <c r="B731" s="45"/>
      <c r="C731" s="45"/>
      <c r="D731" s="45"/>
      <c r="E731" s="45"/>
      <c r="F731" s="45"/>
      <c r="G731" s="45"/>
      <c r="H731" s="45"/>
      <c r="I731" s="45"/>
      <c r="J731" s="2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  <c r="AJ731" s="45"/>
      <c r="AK731" s="45"/>
      <c r="AL731" s="45"/>
      <c r="AM731" s="45"/>
      <c r="AN731" s="45"/>
      <c r="AO731" s="45"/>
      <c r="AP731" s="45"/>
      <c r="AQ731" s="45"/>
      <c r="AR731" s="45"/>
      <c r="AS731" s="45"/>
      <c r="AT731" s="45"/>
      <c r="AU731" s="45"/>
      <c r="AV731" s="45"/>
      <c r="AW731" s="45"/>
      <c r="AX731" s="45"/>
      <c r="AY731" s="45"/>
      <c r="AZ731" s="45"/>
      <c r="BA731" s="45"/>
      <c r="BB731" s="45"/>
      <c r="BC731" s="45"/>
      <c r="BD731" s="45"/>
      <c r="BE731" s="45"/>
      <c r="BF731" s="45"/>
      <c r="BG731" s="45"/>
      <c r="BH731" s="45"/>
      <c r="BI731" s="45"/>
      <c r="BJ731" s="45"/>
      <c r="BK731" s="45"/>
      <c r="BL731" s="45"/>
      <c r="BM731" s="45"/>
      <c r="BN731" s="45"/>
      <c r="BO731" s="45"/>
      <c r="BP731" s="45"/>
      <c r="BQ731" s="45"/>
      <c r="BR731" s="45"/>
      <c r="BS731" s="45"/>
      <c r="BT731" s="45"/>
      <c r="BU731" s="45"/>
      <c r="BV731" s="45"/>
      <c r="BW731" s="2"/>
    </row>
    <row r="732" spans="1:75" x14ac:dyDescent="0.25">
      <c r="A732" s="45"/>
      <c r="B732" s="45"/>
      <c r="C732" s="45"/>
      <c r="D732" s="45"/>
      <c r="E732" s="45"/>
      <c r="F732" s="45"/>
      <c r="G732" s="45"/>
      <c r="H732" s="45"/>
      <c r="I732" s="45"/>
      <c r="J732" s="2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  <c r="AJ732" s="45"/>
      <c r="AK732" s="45"/>
      <c r="AL732" s="45"/>
      <c r="AM732" s="45"/>
      <c r="AN732" s="45"/>
      <c r="AO732" s="45"/>
      <c r="AP732" s="45"/>
      <c r="AQ732" s="45"/>
      <c r="AR732" s="45"/>
      <c r="AS732" s="45"/>
      <c r="AT732" s="45"/>
      <c r="AU732" s="45"/>
      <c r="AV732" s="45"/>
      <c r="AW732" s="45"/>
      <c r="AX732" s="45"/>
      <c r="AY732" s="45"/>
      <c r="AZ732" s="45"/>
      <c r="BA732" s="45"/>
      <c r="BB732" s="45"/>
      <c r="BC732" s="45"/>
      <c r="BD732" s="45"/>
      <c r="BE732" s="45"/>
      <c r="BF732" s="45"/>
      <c r="BG732" s="45"/>
      <c r="BH732" s="45"/>
      <c r="BI732" s="45"/>
      <c r="BJ732" s="45"/>
      <c r="BK732" s="45"/>
      <c r="BL732" s="45"/>
      <c r="BM732" s="45"/>
      <c r="BN732" s="45"/>
      <c r="BO732" s="45"/>
      <c r="BP732" s="45"/>
      <c r="BQ732" s="45"/>
      <c r="BR732" s="45"/>
      <c r="BS732" s="45"/>
      <c r="BT732" s="45"/>
      <c r="BU732" s="45"/>
      <c r="BV732" s="45"/>
      <c r="BW732" s="2"/>
    </row>
    <row r="733" spans="1:75" x14ac:dyDescent="0.25">
      <c r="A733" s="45"/>
      <c r="B733" s="45"/>
      <c r="C733" s="45"/>
      <c r="D733" s="45"/>
      <c r="E733" s="45"/>
      <c r="F733" s="45"/>
      <c r="G733" s="45"/>
      <c r="H733" s="45"/>
      <c r="I733" s="45"/>
      <c r="J733" s="2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  <c r="AJ733" s="45"/>
      <c r="AK733" s="45"/>
      <c r="AL733" s="45"/>
      <c r="AM733" s="45"/>
      <c r="AN733" s="45"/>
      <c r="AO733" s="45"/>
      <c r="AP733" s="45"/>
      <c r="AQ733" s="45"/>
      <c r="AR733" s="45"/>
      <c r="AS733" s="45"/>
      <c r="AT733" s="45"/>
      <c r="AU733" s="45"/>
      <c r="AV733" s="45"/>
      <c r="AW733" s="45"/>
      <c r="AX733" s="45"/>
      <c r="AY733" s="45"/>
      <c r="AZ733" s="45"/>
      <c r="BA733" s="45"/>
      <c r="BB733" s="45"/>
      <c r="BC733" s="45"/>
      <c r="BD733" s="45"/>
      <c r="BE733" s="45"/>
      <c r="BF733" s="45"/>
      <c r="BG733" s="45"/>
      <c r="BH733" s="45"/>
      <c r="BI733" s="45"/>
      <c r="BJ733" s="45"/>
      <c r="BK733" s="45"/>
      <c r="BL733" s="45"/>
      <c r="BM733" s="45"/>
      <c r="BN733" s="45"/>
      <c r="BO733" s="45"/>
      <c r="BP733" s="45"/>
      <c r="BQ733" s="45"/>
      <c r="BR733" s="45"/>
      <c r="BS733" s="45"/>
      <c r="BT733" s="45"/>
      <c r="BU733" s="45"/>
      <c r="BV733" s="45"/>
      <c r="BW733" s="2"/>
    </row>
    <row r="734" spans="1:75" x14ac:dyDescent="0.25">
      <c r="A734" s="45"/>
      <c r="B734" s="45"/>
      <c r="C734" s="45"/>
      <c r="D734" s="45"/>
      <c r="E734" s="45"/>
      <c r="F734" s="45"/>
      <c r="G734" s="45"/>
      <c r="H734" s="45"/>
      <c r="I734" s="45"/>
      <c r="J734" s="2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  <c r="AJ734" s="45"/>
      <c r="AK734" s="45"/>
      <c r="AL734" s="45"/>
      <c r="AM734" s="45"/>
      <c r="AN734" s="45"/>
      <c r="AO734" s="45"/>
      <c r="AP734" s="45"/>
      <c r="AQ734" s="45"/>
      <c r="AR734" s="45"/>
      <c r="AS734" s="45"/>
      <c r="AT734" s="45"/>
      <c r="AU734" s="45"/>
      <c r="AV734" s="45"/>
      <c r="AW734" s="45"/>
      <c r="AX734" s="45"/>
      <c r="AY734" s="45"/>
      <c r="AZ734" s="45"/>
      <c r="BA734" s="45"/>
      <c r="BB734" s="45"/>
      <c r="BC734" s="45"/>
      <c r="BD734" s="45"/>
      <c r="BE734" s="45"/>
      <c r="BF734" s="45"/>
      <c r="BG734" s="45"/>
      <c r="BH734" s="45"/>
      <c r="BI734" s="45"/>
      <c r="BJ734" s="45"/>
      <c r="BK734" s="45"/>
      <c r="BL734" s="45"/>
      <c r="BM734" s="45"/>
      <c r="BN734" s="45"/>
      <c r="BO734" s="45"/>
      <c r="BP734" s="45"/>
      <c r="BQ734" s="45"/>
      <c r="BR734" s="45"/>
      <c r="BS734" s="45"/>
      <c r="BT734" s="45"/>
      <c r="BU734" s="45"/>
      <c r="BV734" s="45"/>
      <c r="BW734" s="2"/>
    </row>
    <row r="735" spans="1:75" x14ac:dyDescent="0.25">
      <c r="A735" s="45"/>
      <c r="B735" s="45"/>
      <c r="C735" s="45"/>
      <c r="D735" s="45"/>
      <c r="E735" s="45"/>
      <c r="F735" s="45"/>
      <c r="G735" s="45"/>
      <c r="H735" s="45"/>
      <c r="I735" s="45"/>
      <c r="J735" s="2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  <c r="AJ735" s="45"/>
      <c r="AK735" s="45"/>
      <c r="AL735" s="45"/>
      <c r="AM735" s="45"/>
      <c r="AN735" s="45"/>
      <c r="AO735" s="45"/>
      <c r="AP735" s="45"/>
      <c r="AQ735" s="45"/>
      <c r="AR735" s="45"/>
      <c r="AS735" s="45"/>
      <c r="AT735" s="45"/>
      <c r="AU735" s="45"/>
      <c r="AV735" s="45"/>
      <c r="AW735" s="45"/>
      <c r="AX735" s="45"/>
      <c r="AY735" s="45"/>
      <c r="AZ735" s="45"/>
      <c r="BA735" s="45"/>
      <c r="BB735" s="45"/>
      <c r="BC735" s="45"/>
      <c r="BD735" s="45"/>
      <c r="BE735" s="45"/>
      <c r="BF735" s="45"/>
      <c r="BG735" s="45"/>
      <c r="BH735" s="45"/>
      <c r="BI735" s="45"/>
      <c r="BJ735" s="45"/>
      <c r="BK735" s="45"/>
      <c r="BL735" s="45"/>
      <c r="BM735" s="45"/>
      <c r="BN735" s="45"/>
      <c r="BO735" s="45"/>
      <c r="BP735" s="45"/>
      <c r="BQ735" s="45"/>
      <c r="BR735" s="45"/>
      <c r="BS735" s="45"/>
      <c r="BT735" s="45"/>
      <c r="BU735" s="45"/>
      <c r="BV735" s="45"/>
      <c r="BW735" s="2"/>
    </row>
    <row r="736" spans="1:75" x14ac:dyDescent="0.25">
      <c r="A736" s="45"/>
      <c r="B736" s="45"/>
      <c r="C736" s="45"/>
      <c r="D736" s="45"/>
      <c r="E736" s="45"/>
      <c r="F736" s="45"/>
      <c r="G736" s="45"/>
      <c r="H736" s="45"/>
      <c r="I736" s="45"/>
      <c r="J736" s="2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  <c r="AJ736" s="45"/>
      <c r="AK736" s="45"/>
      <c r="AL736" s="45"/>
      <c r="AM736" s="45"/>
      <c r="AN736" s="45"/>
      <c r="AO736" s="45"/>
      <c r="AP736" s="45"/>
      <c r="AQ736" s="45"/>
      <c r="AR736" s="45"/>
      <c r="AS736" s="45"/>
      <c r="AT736" s="45"/>
      <c r="AU736" s="45"/>
      <c r="AV736" s="45"/>
      <c r="AW736" s="45"/>
      <c r="AX736" s="45"/>
      <c r="AY736" s="45"/>
      <c r="AZ736" s="45"/>
      <c r="BA736" s="45"/>
      <c r="BB736" s="45"/>
      <c r="BC736" s="45"/>
      <c r="BD736" s="45"/>
      <c r="BE736" s="45"/>
      <c r="BF736" s="45"/>
      <c r="BG736" s="45"/>
      <c r="BH736" s="45"/>
      <c r="BI736" s="45"/>
      <c r="BJ736" s="45"/>
      <c r="BK736" s="45"/>
      <c r="BL736" s="45"/>
      <c r="BM736" s="45"/>
      <c r="BN736" s="45"/>
      <c r="BO736" s="45"/>
      <c r="BP736" s="45"/>
      <c r="BQ736" s="45"/>
      <c r="BR736" s="45"/>
      <c r="BS736" s="45"/>
      <c r="BT736" s="45"/>
      <c r="BU736" s="45"/>
      <c r="BV736" s="45"/>
      <c r="BW736" s="2"/>
    </row>
    <row r="737" spans="1:75" x14ac:dyDescent="0.25">
      <c r="A737" s="45"/>
      <c r="B737" s="45"/>
      <c r="C737" s="45"/>
      <c r="D737" s="45"/>
      <c r="E737" s="45"/>
      <c r="F737" s="45"/>
      <c r="G737" s="45"/>
      <c r="H737" s="45"/>
      <c r="I737" s="45"/>
      <c r="J737" s="2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  <c r="AJ737" s="45"/>
      <c r="AK737" s="45"/>
      <c r="AL737" s="45"/>
      <c r="AM737" s="45"/>
      <c r="AN737" s="45"/>
      <c r="AO737" s="45"/>
      <c r="AP737" s="45"/>
      <c r="AQ737" s="45"/>
      <c r="AR737" s="45"/>
      <c r="AS737" s="45"/>
      <c r="AT737" s="45"/>
      <c r="AU737" s="45"/>
      <c r="AV737" s="45"/>
      <c r="AW737" s="45"/>
      <c r="AX737" s="45"/>
      <c r="AY737" s="45"/>
      <c r="AZ737" s="45"/>
      <c r="BA737" s="45"/>
      <c r="BB737" s="45"/>
      <c r="BC737" s="45"/>
      <c r="BD737" s="45"/>
      <c r="BE737" s="45"/>
      <c r="BF737" s="45"/>
      <c r="BG737" s="45"/>
      <c r="BH737" s="45"/>
      <c r="BI737" s="45"/>
      <c r="BJ737" s="45"/>
      <c r="BK737" s="45"/>
      <c r="BL737" s="45"/>
      <c r="BM737" s="45"/>
      <c r="BN737" s="45"/>
      <c r="BO737" s="45"/>
      <c r="BP737" s="45"/>
      <c r="BQ737" s="45"/>
      <c r="BR737" s="45"/>
      <c r="BS737" s="45"/>
      <c r="BT737" s="45"/>
      <c r="BU737" s="45"/>
      <c r="BV737" s="45"/>
      <c r="BW737" s="2"/>
    </row>
    <row r="738" spans="1:75" x14ac:dyDescent="0.25">
      <c r="A738" s="45"/>
      <c r="B738" s="45"/>
      <c r="C738" s="45"/>
      <c r="D738" s="45"/>
      <c r="E738" s="45"/>
      <c r="F738" s="45"/>
      <c r="G738" s="45"/>
      <c r="H738" s="45"/>
      <c r="I738" s="45"/>
      <c r="J738" s="2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  <c r="AJ738" s="45"/>
      <c r="AK738" s="45"/>
      <c r="AL738" s="45"/>
      <c r="AM738" s="45"/>
      <c r="AN738" s="45"/>
      <c r="AO738" s="45"/>
      <c r="AP738" s="45"/>
      <c r="AQ738" s="45"/>
      <c r="AR738" s="45"/>
      <c r="AS738" s="45"/>
      <c r="AT738" s="45"/>
      <c r="AU738" s="45"/>
      <c r="AV738" s="45"/>
      <c r="AW738" s="45"/>
      <c r="AX738" s="45"/>
      <c r="AY738" s="45"/>
      <c r="AZ738" s="45"/>
      <c r="BA738" s="45"/>
      <c r="BB738" s="45"/>
      <c r="BC738" s="45"/>
      <c r="BD738" s="45"/>
      <c r="BE738" s="45"/>
      <c r="BF738" s="45"/>
      <c r="BG738" s="45"/>
      <c r="BH738" s="45"/>
      <c r="BI738" s="45"/>
      <c r="BJ738" s="45"/>
      <c r="BK738" s="45"/>
      <c r="BL738" s="45"/>
      <c r="BM738" s="45"/>
      <c r="BN738" s="45"/>
      <c r="BO738" s="45"/>
      <c r="BP738" s="45"/>
      <c r="BQ738" s="45"/>
      <c r="BR738" s="45"/>
      <c r="BS738" s="45"/>
      <c r="BT738" s="45"/>
      <c r="BU738" s="45"/>
      <c r="BV738" s="45"/>
      <c r="BW738" s="2"/>
    </row>
    <row r="739" spans="1:75" x14ac:dyDescent="0.25">
      <c r="A739" s="45"/>
      <c r="B739" s="45"/>
      <c r="C739" s="45"/>
      <c r="D739" s="45"/>
      <c r="E739" s="45"/>
      <c r="F739" s="45"/>
      <c r="G739" s="45"/>
      <c r="H739" s="45"/>
      <c r="I739" s="45"/>
      <c r="J739" s="2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  <c r="AJ739" s="45"/>
      <c r="AK739" s="45"/>
      <c r="AL739" s="45"/>
      <c r="AM739" s="45"/>
      <c r="AN739" s="45"/>
      <c r="AO739" s="45"/>
      <c r="AP739" s="45"/>
      <c r="AQ739" s="45"/>
      <c r="AR739" s="45"/>
      <c r="AS739" s="45"/>
      <c r="AT739" s="45"/>
      <c r="AU739" s="45"/>
      <c r="AV739" s="45"/>
      <c r="AW739" s="45"/>
      <c r="AX739" s="45"/>
      <c r="AY739" s="45"/>
      <c r="AZ739" s="45"/>
      <c r="BA739" s="45"/>
      <c r="BB739" s="45"/>
      <c r="BC739" s="45"/>
      <c r="BD739" s="45"/>
      <c r="BE739" s="45"/>
      <c r="BF739" s="45"/>
      <c r="BG739" s="45"/>
      <c r="BH739" s="45"/>
      <c r="BI739" s="45"/>
      <c r="BJ739" s="45"/>
      <c r="BK739" s="45"/>
      <c r="BL739" s="45"/>
      <c r="BM739" s="45"/>
      <c r="BN739" s="45"/>
      <c r="BO739" s="45"/>
      <c r="BP739" s="45"/>
      <c r="BQ739" s="45"/>
      <c r="BR739" s="45"/>
      <c r="BS739" s="45"/>
      <c r="BT739" s="45"/>
      <c r="BU739" s="45"/>
      <c r="BV739" s="45"/>
      <c r="BW739" s="2"/>
    </row>
    <row r="740" spans="1:75" x14ac:dyDescent="0.25">
      <c r="A740" s="45"/>
      <c r="B740" s="45"/>
      <c r="C740" s="45"/>
      <c r="D740" s="45"/>
      <c r="E740" s="45"/>
      <c r="F740" s="45"/>
      <c r="G740" s="45"/>
      <c r="H740" s="45"/>
      <c r="I740" s="45"/>
      <c r="J740" s="2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  <c r="AJ740" s="45"/>
      <c r="AK740" s="45"/>
      <c r="AL740" s="45"/>
      <c r="AM740" s="45"/>
      <c r="AN740" s="45"/>
      <c r="AO740" s="45"/>
      <c r="AP740" s="45"/>
      <c r="AQ740" s="45"/>
      <c r="AR740" s="45"/>
      <c r="AS740" s="45"/>
      <c r="AT740" s="45"/>
      <c r="AU740" s="45"/>
      <c r="AV740" s="45"/>
      <c r="AW740" s="45"/>
      <c r="AX740" s="45"/>
      <c r="AY740" s="45"/>
      <c r="AZ740" s="45"/>
      <c r="BA740" s="45"/>
      <c r="BB740" s="45"/>
      <c r="BC740" s="45"/>
      <c r="BD740" s="45"/>
      <c r="BE740" s="45"/>
      <c r="BF740" s="45"/>
      <c r="BG740" s="45"/>
      <c r="BH740" s="45"/>
      <c r="BI740" s="45"/>
      <c r="BJ740" s="45"/>
      <c r="BK740" s="45"/>
      <c r="BL740" s="45"/>
      <c r="BM740" s="45"/>
      <c r="BN740" s="45"/>
      <c r="BO740" s="45"/>
      <c r="BP740" s="45"/>
      <c r="BQ740" s="45"/>
      <c r="BR740" s="45"/>
      <c r="BS740" s="45"/>
      <c r="BT740" s="45"/>
      <c r="BU740" s="45"/>
      <c r="BV740" s="45"/>
      <c r="BW740" s="2"/>
    </row>
    <row r="741" spans="1:75" x14ac:dyDescent="0.25">
      <c r="A741" s="45"/>
      <c r="B741" s="45"/>
      <c r="C741" s="45"/>
      <c r="D741" s="45"/>
      <c r="E741" s="45"/>
      <c r="F741" s="45"/>
      <c r="G741" s="45"/>
      <c r="H741" s="45"/>
      <c r="I741" s="45"/>
      <c r="J741" s="2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  <c r="AJ741" s="45"/>
      <c r="AK741" s="45"/>
      <c r="AL741" s="45"/>
      <c r="AM741" s="45"/>
      <c r="AN741" s="45"/>
      <c r="AO741" s="45"/>
      <c r="AP741" s="45"/>
      <c r="AQ741" s="45"/>
      <c r="AR741" s="45"/>
      <c r="AS741" s="45"/>
      <c r="AT741" s="45"/>
      <c r="AU741" s="45"/>
      <c r="AV741" s="45"/>
      <c r="AW741" s="45"/>
      <c r="AX741" s="45"/>
      <c r="AY741" s="45"/>
      <c r="AZ741" s="45"/>
      <c r="BA741" s="45"/>
      <c r="BB741" s="45"/>
      <c r="BC741" s="45"/>
      <c r="BD741" s="45"/>
      <c r="BE741" s="45"/>
      <c r="BF741" s="45"/>
      <c r="BG741" s="45"/>
      <c r="BH741" s="45"/>
      <c r="BI741" s="45"/>
      <c r="BJ741" s="45"/>
      <c r="BK741" s="45"/>
      <c r="BL741" s="45"/>
      <c r="BM741" s="45"/>
      <c r="BN741" s="45"/>
      <c r="BO741" s="45"/>
      <c r="BP741" s="45"/>
      <c r="BQ741" s="45"/>
      <c r="BR741" s="45"/>
      <c r="BS741" s="45"/>
      <c r="BT741" s="45"/>
      <c r="BU741" s="45"/>
      <c r="BV741" s="45"/>
      <c r="BW741" s="2"/>
    </row>
    <row r="742" spans="1:75" x14ac:dyDescent="0.25">
      <c r="A742" s="45"/>
      <c r="B742" s="45"/>
      <c r="C742" s="45"/>
      <c r="D742" s="45"/>
      <c r="E742" s="45"/>
      <c r="F742" s="45"/>
      <c r="G742" s="45"/>
      <c r="H742" s="45"/>
      <c r="I742" s="45"/>
      <c r="J742" s="2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  <c r="AJ742" s="45"/>
      <c r="AK742" s="45"/>
      <c r="AL742" s="45"/>
      <c r="AM742" s="45"/>
      <c r="AN742" s="45"/>
      <c r="AO742" s="45"/>
      <c r="AP742" s="45"/>
      <c r="AQ742" s="45"/>
      <c r="AR742" s="45"/>
      <c r="AS742" s="45"/>
      <c r="AT742" s="45"/>
      <c r="AU742" s="45"/>
      <c r="AV742" s="45"/>
      <c r="AW742" s="45"/>
      <c r="AX742" s="45"/>
      <c r="AY742" s="45"/>
      <c r="AZ742" s="45"/>
      <c r="BA742" s="45"/>
      <c r="BB742" s="45"/>
      <c r="BC742" s="45"/>
      <c r="BD742" s="45"/>
      <c r="BE742" s="45"/>
      <c r="BF742" s="45"/>
      <c r="BG742" s="45"/>
      <c r="BH742" s="45"/>
      <c r="BI742" s="45"/>
      <c r="BJ742" s="45"/>
      <c r="BK742" s="45"/>
      <c r="BL742" s="45"/>
      <c r="BM742" s="45"/>
      <c r="BN742" s="45"/>
      <c r="BO742" s="45"/>
      <c r="BP742" s="45"/>
      <c r="BQ742" s="45"/>
      <c r="BR742" s="45"/>
      <c r="BS742" s="45"/>
      <c r="BT742" s="45"/>
      <c r="BU742" s="45"/>
      <c r="BV742" s="45"/>
      <c r="BW742" s="2"/>
    </row>
    <row r="743" spans="1:75" x14ac:dyDescent="0.25">
      <c r="A743" s="45"/>
      <c r="B743" s="45"/>
      <c r="C743" s="45"/>
      <c r="D743" s="45"/>
      <c r="E743" s="45"/>
      <c r="F743" s="45"/>
      <c r="G743" s="45"/>
      <c r="H743" s="45"/>
      <c r="I743" s="45"/>
      <c r="J743" s="2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  <c r="AJ743" s="45"/>
      <c r="AK743" s="45"/>
      <c r="AL743" s="45"/>
      <c r="AM743" s="45"/>
      <c r="AN743" s="45"/>
      <c r="AO743" s="45"/>
      <c r="AP743" s="45"/>
      <c r="AQ743" s="45"/>
      <c r="AR743" s="45"/>
      <c r="AS743" s="45"/>
      <c r="AT743" s="45"/>
      <c r="AU743" s="45"/>
      <c r="AV743" s="45"/>
      <c r="AW743" s="45"/>
      <c r="AX743" s="45"/>
      <c r="AY743" s="45"/>
      <c r="AZ743" s="45"/>
      <c r="BA743" s="45"/>
      <c r="BB743" s="45"/>
      <c r="BC743" s="45"/>
      <c r="BD743" s="45"/>
      <c r="BE743" s="45"/>
      <c r="BF743" s="45"/>
      <c r="BG743" s="45"/>
      <c r="BH743" s="45"/>
      <c r="BI743" s="45"/>
      <c r="BJ743" s="45"/>
      <c r="BK743" s="45"/>
      <c r="BL743" s="45"/>
      <c r="BM743" s="45"/>
      <c r="BN743" s="45"/>
      <c r="BO743" s="45"/>
      <c r="BP743" s="45"/>
      <c r="BQ743" s="45"/>
      <c r="BR743" s="45"/>
      <c r="BS743" s="45"/>
      <c r="BT743" s="45"/>
      <c r="BU743" s="45"/>
      <c r="BV743" s="45"/>
      <c r="BW743" s="2"/>
    </row>
    <row r="744" spans="1:75" x14ac:dyDescent="0.25">
      <c r="A744" s="45"/>
      <c r="B744" s="45"/>
      <c r="C744" s="45"/>
      <c r="D744" s="45"/>
      <c r="E744" s="45"/>
      <c r="F744" s="45"/>
      <c r="G744" s="45"/>
      <c r="H744" s="45"/>
      <c r="I744" s="45"/>
      <c r="J744" s="2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  <c r="AJ744" s="45"/>
      <c r="AK744" s="45"/>
      <c r="AL744" s="45"/>
      <c r="AM744" s="45"/>
      <c r="AN744" s="45"/>
      <c r="AO744" s="45"/>
      <c r="AP744" s="45"/>
      <c r="AQ744" s="45"/>
      <c r="AR744" s="45"/>
      <c r="AS744" s="45"/>
      <c r="AT744" s="45"/>
      <c r="AU744" s="45"/>
      <c r="AV744" s="45"/>
      <c r="AW744" s="45"/>
      <c r="AX744" s="45"/>
      <c r="AY744" s="45"/>
      <c r="AZ744" s="45"/>
      <c r="BA744" s="45"/>
      <c r="BB744" s="45"/>
      <c r="BC744" s="45"/>
      <c r="BD744" s="45"/>
      <c r="BE744" s="45"/>
      <c r="BF744" s="45"/>
      <c r="BG744" s="45"/>
      <c r="BH744" s="45"/>
      <c r="BI744" s="45"/>
      <c r="BJ744" s="45"/>
      <c r="BK744" s="45"/>
      <c r="BL744" s="45"/>
      <c r="BM744" s="45"/>
      <c r="BN744" s="45"/>
      <c r="BO744" s="45"/>
      <c r="BP744" s="45"/>
      <c r="BQ744" s="45"/>
      <c r="BR744" s="45"/>
      <c r="BS744" s="45"/>
      <c r="BT744" s="45"/>
      <c r="BU744" s="45"/>
      <c r="BV744" s="45"/>
      <c r="BW744" s="2"/>
    </row>
    <row r="745" spans="1:75" x14ac:dyDescent="0.25">
      <c r="A745" s="45"/>
      <c r="B745" s="45"/>
      <c r="C745" s="45"/>
      <c r="D745" s="45"/>
      <c r="E745" s="45"/>
      <c r="F745" s="45"/>
      <c r="G745" s="45"/>
      <c r="H745" s="45"/>
      <c r="I745" s="45"/>
      <c r="J745" s="2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  <c r="AJ745" s="45"/>
      <c r="AK745" s="45"/>
      <c r="AL745" s="45"/>
      <c r="AM745" s="45"/>
      <c r="AN745" s="45"/>
      <c r="AO745" s="45"/>
      <c r="AP745" s="45"/>
      <c r="AQ745" s="45"/>
      <c r="AR745" s="45"/>
      <c r="AS745" s="45"/>
      <c r="AT745" s="45"/>
      <c r="AU745" s="45"/>
      <c r="AV745" s="45"/>
      <c r="AW745" s="45"/>
      <c r="AX745" s="45"/>
      <c r="AY745" s="45"/>
      <c r="AZ745" s="45"/>
      <c r="BA745" s="45"/>
      <c r="BB745" s="45"/>
      <c r="BC745" s="45"/>
      <c r="BD745" s="45"/>
      <c r="BE745" s="45"/>
      <c r="BF745" s="45"/>
      <c r="BG745" s="45"/>
      <c r="BH745" s="45"/>
      <c r="BI745" s="45"/>
      <c r="BJ745" s="45"/>
      <c r="BK745" s="45"/>
      <c r="BL745" s="45"/>
      <c r="BM745" s="45"/>
      <c r="BN745" s="45"/>
      <c r="BO745" s="45"/>
      <c r="BP745" s="45"/>
      <c r="BQ745" s="45"/>
      <c r="BR745" s="45"/>
      <c r="BS745" s="45"/>
      <c r="BT745" s="45"/>
      <c r="BU745" s="45"/>
      <c r="BV745" s="45"/>
      <c r="BW745" s="2"/>
    </row>
    <row r="746" spans="1:75" x14ac:dyDescent="0.25">
      <c r="A746" s="45"/>
      <c r="B746" s="45"/>
      <c r="C746" s="45"/>
      <c r="D746" s="45"/>
      <c r="E746" s="45"/>
      <c r="F746" s="45"/>
      <c r="G746" s="45"/>
      <c r="H746" s="45"/>
      <c r="I746" s="45"/>
      <c r="J746" s="2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  <c r="AJ746" s="45"/>
      <c r="AK746" s="45"/>
      <c r="AL746" s="45"/>
      <c r="AM746" s="45"/>
      <c r="AN746" s="45"/>
      <c r="AO746" s="45"/>
      <c r="AP746" s="45"/>
      <c r="AQ746" s="45"/>
      <c r="AR746" s="45"/>
      <c r="AS746" s="45"/>
      <c r="AT746" s="45"/>
      <c r="AU746" s="45"/>
      <c r="AV746" s="45"/>
      <c r="AW746" s="45"/>
      <c r="AX746" s="45"/>
      <c r="AY746" s="45"/>
      <c r="AZ746" s="45"/>
      <c r="BA746" s="45"/>
      <c r="BB746" s="45"/>
      <c r="BC746" s="45"/>
      <c r="BD746" s="45"/>
      <c r="BE746" s="45"/>
      <c r="BF746" s="45"/>
      <c r="BG746" s="45"/>
      <c r="BH746" s="45"/>
      <c r="BI746" s="45"/>
      <c r="BJ746" s="45"/>
      <c r="BK746" s="45"/>
      <c r="BL746" s="45"/>
      <c r="BM746" s="45"/>
      <c r="BN746" s="45"/>
      <c r="BO746" s="45"/>
      <c r="BP746" s="45"/>
      <c r="BQ746" s="45"/>
      <c r="BR746" s="45"/>
      <c r="BS746" s="45"/>
      <c r="BT746" s="45"/>
      <c r="BU746" s="45"/>
      <c r="BV746" s="45"/>
      <c r="BW746" s="2"/>
    </row>
    <row r="747" spans="1:75" x14ac:dyDescent="0.25">
      <c r="A747" s="45"/>
      <c r="B747" s="45"/>
      <c r="C747" s="45"/>
      <c r="D747" s="45"/>
      <c r="E747" s="45"/>
      <c r="F747" s="45"/>
      <c r="G747" s="45"/>
      <c r="H747" s="45"/>
      <c r="I747" s="45"/>
      <c r="J747" s="2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  <c r="AJ747" s="45"/>
      <c r="AK747" s="45"/>
      <c r="AL747" s="45"/>
      <c r="AM747" s="45"/>
      <c r="AN747" s="45"/>
      <c r="AO747" s="45"/>
      <c r="AP747" s="45"/>
      <c r="AQ747" s="45"/>
      <c r="AR747" s="45"/>
      <c r="AS747" s="45"/>
      <c r="AT747" s="45"/>
      <c r="AU747" s="45"/>
      <c r="AV747" s="45"/>
      <c r="AW747" s="45"/>
      <c r="AX747" s="45"/>
      <c r="AY747" s="45"/>
      <c r="AZ747" s="45"/>
      <c r="BA747" s="45"/>
      <c r="BB747" s="45"/>
      <c r="BC747" s="45"/>
      <c r="BD747" s="45"/>
      <c r="BE747" s="45"/>
      <c r="BF747" s="45"/>
      <c r="BG747" s="45"/>
      <c r="BH747" s="45"/>
      <c r="BI747" s="45"/>
      <c r="BJ747" s="45"/>
      <c r="BK747" s="45"/>
      <c r="BL747" s="45"/>
      <c r="BM747" s="45"/>
      <c r="BN747" s="45"/>
      <c r="BO747" s="45"/>
      <c r="BP747" s="45"/>
      <c r="BQ747" s="45"/>
      <c r="BR747" s="45"/>
      <c r="BS747" s="45"/>
      <c r="BT747" s="45"/>
      <c r="BU747" s="45"/>
      <c r="BV747" s="45"/>
      <c r="BW747" s="2"/>
    </row>
    <row r="748" spans="1:75" x14ac:dyDescent="0.25">
      <c r="A748" s="45"/>
      <c r="B748" s="45"/>
      <c r="C748" s="45"/>
      <c r="D748" s="45"/>
      <c r="E748" s="45"/>
      <c r="F748" s="45"/>
      <c r="G748" s="45"/>
      <c r="H748" s="45"/>
      <c r="I748" s="45"/>
      <c r="J748" s="2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  <c r="AJ748" s="45"/>
      <c r="AK748" s="45"/>
      <c r="AL748" s="45"/>
      <c r="AM748" s="45"/>
      <c r="AN748" s="45"/>
      <c r="AO748" s="45"/>
      <c r="AP748" s="45"/>
      <c r="AQ748" s="45"/>
      <c r="AR748" s="45"/>
      <c r="AS748" s="45"/>
      <c r="AT748" s="45"/>
      <c r="AU748" s="45"/>
      <c r="AV748" s="45"/>
      <c r="AW748" s="45"/>
      <c r="AX748" s="45"/>
      <c r="AY748" s="45"/>
      <c r="AZ748" s="45"/>
      <c r="BA748" s="45"/>
      <c r="BB748" s="45"/>
      <c r="BC748" s="45"/>
      <c r="BD748" s="45"/>
      <c r="BE748" s="45"/>
      <c r="BF748" s="45"/>
      <c r="BG748" s="45"/>
      <c r="BH748" s="45"/>
      <c r="BI748" s="45"/>
      <c r="BJ748" s="45"/>
      <c r="BK748" s="45"/>
      <c r="BL748" s="45"/>
      <c r="BM748" s="45"/>
      <c r="BN748" s="45"/>
      <c r="BO748" s="45"/>
      <c r="BP748" s="45"/>
      <c r="BQ748" s="45"/>
      <c r="BR748" s="45"/>
      <c r="BS748" s="45"/>
      <c r="BT748" s="45"/>
      <c r="BU748" s="45"/>
      <c r="BV748" s="45"/>
      <c r="BW748" s="2"/>
    </row>
    <row r="749" spans="1:75" x14ac:dyDescent="0.25">
      <c r="A749" s="45"/>
      <c r="B749" s="45"/>
      <c r="C749" s="45"/>
      <c r="D749" s="45"/>
      <c r="E749" s="45"/>
      <c r="F749" s="45"/>
      <c r="G749" s="45"/>
      <c r="H749" s="45"/>
      <c r="I749" s="45"/>
      <c r="J749" s="2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  <c r="AJ749" s="45"/>
      <c r="AK749" s="45"/>
      <c r="AL749" s="45"/>
      <c r="AM749" s="45"/>
      <c r="AN749" s="45"/>
      <c r="AO749" s="45"/>
      <c r="AP749" s="45"/>
      <c r="AQ749" s="45"/>
      <c r="AR749" s="45"/>
      <c r="AS749" s="45"/>
      <c r="AT749" s="45"/>
      <c r="AU749" s="45"/>
      <c r="AV749" s="45"/>
      <c r="AW749" s="45"/>
      <c r="AX749" s="45"/>
      <c r="AY749" s="45"/>
      <c r="AZ749" s="45"/>
      <c r="BA749" s="45"/>
      <c r="BB749" s="45"/>
      <c r="BC749" s="45"/>
      <c r="BD749" s="45"/>
      <c r="BE749" s="45"/>
      <c r="BF749" s="45"/>
      <c r="BG749" s="45"/>
      <c r="BH749" s="45"/>
      <c r="BI749" s="45"/>
      <c r="BJ749" s="45"/>
      <c r="BK749" s="45"/>
      <c r="BL749" s="45"/>
      <c r="BM749" s="45"/>
      <c r="BN749" s="45"/>
      <c r="BO749" s="45"/>
      <c r="BP749" s="45"/>
      <c r="BQ749" s="45"/>
      <c r="BR749" s="45"/>
      <c r="BS749" s="45"/>
      <c r="BT749" s="45"/>
      <c r="BU749" s="45"/>
      <c r="BV749" s="45"/>
      <c r="BW749" s="2"/>
    </row>
    <row r="750" spans="1:75" x14ac:dyDescent="0.25">
      <c r="A750" s="45"/>
      <c r="B750" s="45"/>
      <c r="C750" s="45"/>
      <c r="D750" s="45"/>
      <c r="E750" s="45"/>
      <c r="F750" s="45"/>
      <c r="G750" s="45"/>
      <c r="H750" s="45"/>
      <c r="I750" s="45"/>
      <c r="J750" s="2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  <c r="AJ750" s="45"/>
      <c r="AK750" s="45"/>
      <c r="AL750" s="45"/>
      <c r="AM750" s="45"/>
      <c r="AN750" s="45"/>
      <c r="AO750" s="45"/>
      <c r="AP750" s="45"/>
      <c r="AQ750" s="45"/>
      <c r="AR750" s="45"/>
      <c r="AS750" s="45"/>
      <c r="AT750" s="45"/>
      <c r="AU750" s="45"/>
      <c r="AV750" s="45"/>
      <c r="AW750" s="45"/>
      <c r="AX750" s="45"/>
      <c r="AY750" s="45"/>
      <c r="AZ750" s="45"/>
      <c r="BA750" s="45"/>
      <c r="BB750" s="45"/>
      <c r="BC750" s="45"/>
      <c r="BD750" s="45"/>
      <c r="BE750" s="45"/>
      <c r="BF750" s="45"/>
      <c r="BG750" s="45"/>
      <c r="BH750" s="45"/>
      <c r="BI750" s="45"/>
      <c r="BJ750" s="45"/>
      <c r="BK750" s="45"/>
      <c r="BL750" s="45"/>
      <c r="BM750" s="45"/>
      <c r="BN750" s="45"/>
      <c r="BO750" s="45"/>
      <c r="BP750" s="45"/>
      <c r="BQ750" s="45"/>
      <c r="BR750" s="45"/>
      <c r="BS750" s="45"/>
      <c r="BT750" s="45"/>
      <c r="BU750" s="45"/>
      <c r="BV750" s="45"/>
      <c r="BW750" s="2"/>
    </row>
    <row r="751" spans="1:75" x14ac:dyDescent="0.25">
      <c r="A751" s="45"/>
      <c r="B751" s="45"/>
      <c r="C751" s="45"/>
      <c r="D751" s="45"/>
      <c r="E751" s="45"/>
      <c r="F751" s="45"/>
      <c r="G751" s="45"/>
      <c r="H751" s="45"/>
      <c r="I751" s="45"/>
      <c r="J751" s="2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  <c r="AJ751" s="45"/>
      <c r="AK751" s="45"/>
      <c r="AL751" s="45"/>
      <c r="AM751" s="45"/>
      <c r="AN751" s="45"/>
      <c r="AO751" s="45"/>
      <c r="AP751" s="45"/>
      <c r="AQ751" s="45"/>
      <c r="AR751" s="45"/>
      <c r="AS751" s="45"/>
      <c r="AT751" s="45"/>
      <c r="AU751" s="45"/>
      <c r="AV751" s="45"/>
      <c r="AW751" s="45"/>
      <c r="AX751" s="45"/>
      <c r="AY751" s="45"/>
      <c r="AZ751" s="45"/>
      <c r="BA751" s="45"/>
      <c r="BB751" s="45"/>
      <c r="BC751" s="45"/>
      <c r="BD751" s="45"/>
      <c r="BE751" s="45"/>
      <c r="BF751" s="45"/>
      <c r="BG751" s="45"/>
      <c r="BH751" s="45"/>
      <c r="BI751" s="45"/>
      <c r="BJ751" s="45"/>
      <c r="BK751" s="45"/>
      <c r="BL751" s="45"/>
      <c r="BM751" s="45"/>
      <c r="BN751" s="45"/>
      <c r="BO751" s="45"/>
      <c r="BP751" s="45"/>
      <c r="BQ751" s="45"/>
      <c r="BR751" s="45"/>
      <c r="BS751" s="45"/>
      <c r="BT751" s="45"/>
      <c r="BU751" s="45"/>
      <c r="BV751" s="45"/>
      <c r="BW751" s="2"/>
    </row>
    <row r="752" spans="1:75" x14ac:dyDescent="0.25">
      <c r="A752" s="45"/>
      <c r="B752" s="45"/>
      <c r="C752" s="45"/>
      <c r="D752" s="45"/>
      <c r="E752" s="45"/>
      <c r="F752" s="45"/>
      <c r="G752" s="45"/>
      <c r="H752" s="45"/>
      <c r="I752" s="45"/>
      <c r="J752" s="2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  <c r="AJ752" s="45"/>
      <c r="AK752" s="45"/>
      <c r="AL752" s="45"/>
      <c r="AM752" s="45"/>
      <c r="AN752" s="45"/>
      <c r="AO752" s="45"/>
      <c r="AP752" s="45"/>
      <c r="AQ752" s="45"/>
      <c r="AR752" s="45"/>
      <c r="AS752" s="45"/>
      <c r="AT752" s="45"/>
      <c r="AU752" s="45"/>
      <c r="AV752" s="45"/>
      <c r="AW752" s="45"/>
      <c r="AX752" s="45"/>
      <c r="AY752" s="45"/>
      <c r="AZ752" s="45"/>
      <c r="BA752" s="45"/>
      <c r="BB752" s="45"/>
      <c r="BC752" s="45"/>
      <c r="BD752" s="45"/>
      <c r="BE752" s="45"/>
      <c r="BF752" s="45"/>
      <c r="BG752" s="45"/>
      <c r="BH752" s="45"/>
      <c r="BI752" s="45"/>
      <c r="BJ752" s="45"/>
      <c r="BK752" s="45"/>
      <c r="BL752" s="45"/>
      <c r="BM752" s="45"/>
      <c r="BN752" s="45"/>
      <c r="BO752" s="45"/>
      <c r="BP752" s="45"/>
      <c r="BQ752" s="45"/>
      <c r="BR752" s="45"/>
      <c r="BS752" s="45"/>
      <c r="BT752" s="45"/>
      <c r="BU752" s="45"/>
      <c r="BV752" s="45"/>
      <c r="BW752" s="2"/>
    </row>
    <row r="753" spans="1:75" x14ac:dyDescent="0.25">
      <c r="A753" s="45"/>
      <c r="B753" s="45"/>
      <c r="C753" s="45"/>
      <c r="D753" s="45"/>
      <c r="E753" s="45"/>
      <c r="F753" s="45"/>
      <c r="G753" s="45"/>
      <c r="H753" s="45"/>
      <c r="I753" s="45"/>
      <c r="J753" s="2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  <c r="AJ753" s="45"/>
      <c r="AK753" s="45"/>
      <c r="AL753" s="45"/>
      <c r="AM753" s="45"/>
      <c r="AN753" s="45"/>
      <c r="AO753" s="45"/>
      <c r="AP753" s="45"/>
      <c r="AQ753" s="45"/>
      <c r="AR753" s="45"/>
      <c r="AS753" s="45"/>
      <c r="AT753" s="45"/>
      <c r="AU753" s="45"/>
      <c r="AV753" s="45"/>
      <c r="AW753" s="45"/>
      <c r="AX753" s="45"/>
      <c r="AY753" s="45"/>
      <c r="AZ753" s="45"/>
      <c r="BA753" s="45"/>
      <c r="BB753" s="45"/>
      <c r="BC753" s="45"/>
      <c r="BD753" s="45"/>
      <c r="BE753" s="45"/>
      <c r="BF753" s="45"/>
      <c r="BG753" s="45"/>
      <c r="BH753" s="45"/>
      <c r="BI753" s="45"/>
      <c r="BJ753" s="45"/>
      <c r="BK753" s="45"/>
      <c r="BL753" s="45"/>
      <c r="BM753" s="45"/>
      <c r="BN753" s="45"/>
      <c r="BO753" s="45"/>
      <c r="BP753" s="45"/>
      <c r="BQ753" s="45"/>
      <c r="BR753" s="45"/>
      <c r="BS753" s="45"/>
      <c r="BT753" s="45"/>
      <c r="BU753" s="45"/>
      <c r="BV753" s="45"/>
      <c r="BW753" s="2"/>
    </row>
    <row r="754" spans="1:75" x14ac:dyDescent="0.25">
      <c r="A754" s="45"/>
      <c r="B754" s="45"/>
      <c r="C754" s="45"/>
      <c r="D754" s="45"/>
      <c r="E754" s="45"/>
      <c r="F754" s="45"/>
      <c r="G754" s="45"/>
      <c r="H754" s="45"/>
      <c r="I754" s="45"/>
      <c r="J754" s="2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  <c r="AJ754" s="45"/>
      <c r="AK754" s="45"/>
      <c r="AL754" s="45"/>
      <c r="AM754" s="45"/>
      <c r="AN754" s="45"/>
      <c r="AO754" s="45"/>
      <c r="AP754" s="45"/>
      <c r="AQ754" s="45"/>
      <c r="AR754" s="45"/>
      <c r="AS754" s="45"/>
      <c r="AT754" s="45"/>
      <c r="AU754" s="45"/>
      <c r="AV754" s="45"/>
      <c r="AW754" s="45"/>
      <c r="AX754" s="45"/>
      <c r="AY754" s="45"/>
      <c r="AZ754" s="45"/>
      <c r="BA754" s="45"/>
      <c r="BB754" s="45"/>
      <c r="BC754" s="45"/>
      <c r="BD754" s="45"/>
      <c r="BE754" s="45"/>
      <c r="BF754" s="45"/>
      <c r="BG754" s="45"/>
      <c r="BH754" s="45"/>
      <c r="BI754" s="45"/>
      <c r="BJ754" s="45"/>
      <c r="BK754" s="45"/>
      <c r="BL754" s="45"/>
      <c r="BM754" s="45"/>
      <c r="BN754" s="45"/>
      <c r="BO754" s="45"/>
      <c r="BP754" s="45"/>
      <c r="BQ754" s="45"/>
      <c r="BR754" s="45"/>
      <c r="BS754" s="45"/>
      <c r="BT754" s="45"/>
      <c r="BU754" s="45"/>
      <c r="BV754" s="45"/>
      <c r="BW754" s="2"/>
    </row>
    <row r="755" spans="1:75" x14ac:dyDescent="0.25">
      <c r="A755" s="45"/>
      <c r="B755" s="45"/>
      <c r="C755" s="45"/>
      <c r="D755" s="45"/>
      <c r="E755" s="45"/>
      <c r="F755" s="45"/>
      <c r="G755" s="45"/>
      <c r="H755" s="45"/>
      <c r="I755" s="45"/>
      <c r="J755" s="2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  <c r="AJ755" s="45"/>
      <c r="AK755" s="45"/>
      <c r="AL755" s="45"/>
      <c r="AM755" s="45"/>
      <c r="AN755" s="45"/>
      <c r="AO755" s="45"/>
      <c r="AP755" s="45"/>
      <c r="AQ755" s="45"/>
      <c r="AR755" s="45"/>
      <c r="AS755" s="45"/>
      <c r="AT755" s="45"/>
      <c r="AU755" s="45"/>
      <c r="AV755" s="45"/>
      <c r="AW755" s="45"/>
      <c r="AX755" s="45"/>
      <c r="AY755" s="45"/>
      <c r="AZ755" s="45"/>
      <c r="BA755" s="45"/>
      <c r="BB755" s="45"/>
      <c r="BC755" s="45"/>
      <c r="BD755" s="45"/>
      <c r="BE755" s="45"/>
      <c r="BF755" s="45"/>
      <c r="BG755" s="45"/>
      <c r="BH755" s="45"/>
      <c r="BI755" s="45"/>
      <c r="BJ755" s="45"/>
      <c r="BK755" s="45"/>
      <c r="BL755" s="45"/>
      <c r="BM755" s="45"/>
      <c r="BN755" s="45"/>
      <c r="BO755" s="45"/>
      <c r="BP755" s="45"/>
      <c r="BQ755" s="45"/>
      <c r="BR755" s="45"/>
      <c r="BS755" s="45"/>
      <c r="BT755" s="45"/>
      <c r="BU755" s="45"/>
      <c r="BV755" s="45"/>
      <c r="BW755" s="2"/>
    </row>
    <row r="756" spans="1:75" x14ac:dyDescent="0.25">
      <c r="A756" s="45"/>
      <c r="B756" s="45"/>
      <c r="C756" s="45"/>
      <c r="D756" s="45"/>
      <c r="E756" s="45"/>
      <c r="F756" s="45"/>
      <c r="G756" s="45"/>
      <c r="H756" s="45"/>
      <c r="I756" s="45"/>
      <c r="J756" s="2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  <c r="AJ756" s="45"/>
      <c r="AK756" s="45"/>
      <c r="AL756" s="45"/>
      <c r="AM756" s="45"/>
      <c r="AN756" s="45"/>
      <c r="AO756" s="45"/>
      <c r="AP756" s="45"/>
      <c r="AQ756" s="45"/>
      <c r="AR756" s="45"/>
      <c r="AS756" s="45"/>
      <c r="AT756" s="45"/>
      <c r="AU756" s="45"/>
      <c r="AV756" s="45"/>
      <c r="AW756" s="45"/>
      <c r="AX756" s="45"/>
      <c r="AY756" s="45"/>
      <c r="AZ756" s="45"/>
      <c r="BA756" s="45"/>
      <c r="BB756" s="45"/>
      <c r="BC756" s="45"/>
      <c r="BD756" s="45"/>
      <c r="BE756" s="45"/>
      <c r="BF756" s="45"/>
      <c r="BG756" s="45"/>
      <c r="BH756" s="45"/>
      <c r="BI756" s="45"/>
      <c r="BJ756" s="45"/>
      <c r="BK756" s="45"/>
      <c r="BL756" s="45"/>
      <c r="BM756" s="45"/>
      <c r="BN756" s="45"/>
      <c r="BO756" s="45"/>
      <c r="BP756" s="45"/>
      <c r="BQ756" s="45"/>
      <c r="BR756" s="45"/>
      <c r="BS756" s="45"/>
      <c r="BT756" s="45"/>
      <c r="BU756" s="45"/>
      <c r="BV756" s="45"/>
      <c r="BW756" s="2"/>
    </row>
    <row r="757" spans="1:75" x14ac:dyDescent="0.25">
      <c r="A757" s="45"/>
      <c r="B757" s="45"/>
      <c r="C757" s="45"/>
      <c r="D757" s="45"/>
      <c r="E757" s="45"/>
      <c r="F757" s="45"/>
      <c r="G757" s="45"/>
      <c r="H757" s="45"/>
      <c r="I757" s="45"/>
      <c r="J757" s="2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  <c r="AJ757" s="45"/>
      <c r="AK757" s="45"/>
      <c r="AL757" s="45"/>
      <c r="AM757" s="45"/>
      <c r="AN757" s="45"/>
      <c r="AO757" s="45"/>
      <c r="AP757" s="45"/>
      <c r="AQ757" s="45"/>
      <c r="AR757" s="45"/>
      <c r="AS757" s="45"/>
      <c r="AT757" s="45"/>
      <c r="AU757" s="45"/>
      <c r="AV757" s="45"/>
      <c r="AW757" s="45"/>
      <c r="AX757" s="45"/>
      <c r="AY757" s="45"/>
      <c r="AZ757" s="45"/>
      <c r="BA757" s="45"/>
      <c r="BB757" s="45"/>
      <c r="BC757" s="45"/>
      <c r="BD757" s="45"/>
      <c r="BE757" s="45"/>
      <c r="BF757" s="45"/>
      <c r="BG757" s="45"/>
      <c r="BH757" s="45"/>
      <c r="BI757" s="45"/>
      <c r="BJ757" s="45"/>
      <c r="BK757" s="45"/>
      <c r="BL757" s="45"/>
      <c r="BM757" s="45"/>
      <c r="BN757" s="45"/>
      <c r="BO757" s="45"/>
      <c r="BP757" s="45"/>
      <c r="BQ757" s="45"/>
      <c r="BR757" s="45"/>
      <c r="BS757" s="45"/>
      <c r="BT757" s="45"/>
      <c r="BU757" s="45"/>
      <c r="BV757" s="45"/>
      <c r="BW757" s="2"/>
    </row>
    <row r="758" spans="1:75" x14ac:dyDescent="0.25">
      <c r="A758" s="45"/>
      <c r="B758" s="45"/>
      <c r="C758" s="45"/>
      <c r="D758" s="45"/>
      <c r="E758" s="45"/>
      <c r="F758" s="45"/>
      <c r="G758" s="45"/>
      <c r="H758" s="45"/>
      <c r="I758" s="45"/>
      <c r="J758" s="2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  <c r="AJ758" s="45"/>
      <c r="AK758" s="45"/>
      <c r="AL758" s="45"/>
      <c r="AM758" s="45"/>
      <c r="AN758" s="45"/>
      <c r="AO758" s="45"/>
      <c r="AP758" s="45"/>
      <c r="AQ758" s="45"/>
      <c r="AR758" s="45"/>
      <c r="AS758" s="45"/>
      <c r="AT758" s="45"/>
      <c r="AU758" s="45"/>
      <c r="AV758" s="45"/>
      <c r="AW758" s="45"/>
      <c r="AX758" s="45"/>
      <c r="AY758" s="45"/>
      <c r="AZ758" s="45"/>
      <c r="BA758" s="45"/>
      <c r="BB758" s="45"/>
      <c r="BC758" s="45"/>
      <c r="BD758" s="45"/>
      <c r="BE758" s="45"/>
      <c r="BF758" s="45"/>
      <c r="BG758" s="45"/>
      <c r="BH758" s="45"/>
      <c r="BI758" s="45"/>
      <c r="BJ758" s="45"/>
      <c r="BK758" s="45"/>
      <c r="BL758" s="45"/>
      <c r="BM758" s="45"/>
      <c r="BN758" s="45"/>
      <c r="BO758" s="45"/>
      <c r="BP758" s="45"/>
      <c r="BQ758" s="45"/>
      <c r="BR758" s="45"/>
      <c r="BS758" s="45"/>
      <c r="BT758" s="45"/>
      <c r="BU758" s="45"/>
      <c r="BV758" s="45"/>
      <c r="BW758" s="2"/>
    </row>
    <row r="759" spans="1:75" x14ac:dyDescent="0.25">
      <c r="A759" s="45"/>
      <c r="B759" s="45"/>
      <c r="C759" s="45"/>
      <c r="D759" s="45"/>
      <c r="E759" s="45"/>
      <c r="F759" s="45"/>
      <c r="G759" s="45"/>
      <c r="H759" s="45"/>
      <c r="I759" s="45"/>
      <c r="J759" s="2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  <c r="AJ759" s="45"/>
      <c r="AK759" s="45"/>
      <c r="AL759" s="45"/>
      <c r="AM759" s="45"/>
      <c r="AN759" s="45"/>
      <c r="AO759" s="45"/>
      <c r="AP759" s="45"/>
      <c r="AQ759" s="45"/>
      <c r="AR759" s="45"/>
      <c r="AS759" s="45"/>
      <c r="AT759" s="45"/>
      <c r="AU759" s="45"/>
      <c r="AV759" s="45"/>
      <c r="AW759" s="45"/>
      <c r="AX759" s="45"/>
      <c r="AY759" s="45"/>
      <c r="AZ759" s="45"/>
      <c r="BA759" s="45"/>
      <c r="BB759" s="45"/>
      <c r="BC759" s="45"/>
      <c r="BD759" s="45"/>
      <c r="BE759" s="45"/>
      <c r="BF759" s="45"/>
      <c r="BG759" s="45"/>
      <c r="BH759" s="45"/>
      <c r="BI759" s="45"/>
      <c r="BJ759" s="45"/>
      <c r="BK759" s="45"/>
      <c r="BL759" s="45"/>
      <c r="BM759" s="45"/>
      <c r="BN759" s="45"/>
      <c r="BO759" s="45"/>
      <c r="BP759" s="45"/>
      <c r="BQ759" s="45"/>
      <c r="BR759" s="45"/>
      <c r="BS759" s="45"/>
      <c r="BT759" s="45"/>
      <c r="BU759" s="45"/>
      <c r="BV759" s="45"/>
      <c r="BW759" s="2"/>
    </row>
    <row r="760" spans="1:75" x14ac:dyDescent="0.25">
      <c r="A760" s="45"/>
      <c r="B760" s="45"/>
      <c r="C760" s="45"/>
      <c r="D760" s="45"/>
      <c r="E760" s="45"/>
      <c r="F760" s="45"/>
      <c r="G760" s="45"/>
      <c r="H760" s="45"/>
      <c r="I760" s="45"/>
      <c r="J760" s="2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  <c r="AJ760" s="45"/>
      <c r="AK760" s="45"/>
      <c r="AL760" s="45"/>
      <c r="AM760" s="45"/>
      <c r="AN760" s="45"/>
      <c r="AO760" s="45"/>
      <c r="AP760" s="45"/>
      <c r="AQ760" s="45"/>
      <c r="AR760" s="45"/>
      <c r="AS760" s="45"/>
      <c r="AT760" s="45"/>
      <c r="AU760" s="45"/>
      <c r="AV760" s="45"/>
      <c r="AW760" s="45"/>
      <c r="AX760" s="45"/>
      <c r="AY760" s="45"/>
      <c r="AZ760" s="45"/>
      <c r="BA760" s="45"/>
      <c r="BB760" s="45"/>
      <c r="BC760" s="45"/>
      <c r="BD760" s="45"/>
      <c r="BE760" s="45"/>
      <c r="BF760" s="45"/>
      <c r="BG760" s="45"/>
      <c r="BH760" s="45"/>
      <c r="BI760" s="45"/>
      <c r="BJ760" s="45"/>
      <c r="BK760" s="45"/>
      <c r="BL760" s="45"/>
      <c r="BM760" s="45"/>
      <c r="BN760" s="45"/>
      <c r="BO760" s="45"/>
      <c r="BP760" s="45"/>
      <c r="BQ760" s="45"/>
      <c r="BR760" s="45"/>
      <c r="BS760" s="45"/>
      <c r="BT760" s="45"/>
      <c r="BU760" s="45"/>
      <c r="BV760" s="45"/>
      <c r="BW760" s="2"/>
    </row>
    <row r="761" spans="1:75" x14ac:dyDescent="0.25">
      <c r="A761" s="45"/>
      <c r="B761" s="45"/>
      <c r="C761" s="45"/>
      <c r="D761" s="45"/>
      <c r="E761" s="45"/>
      <c r="F761" s="45"/>
      <c r="G761" s="45"/>
      <c r="H761" s="45"/>
      <c r="I761" s="45"/>
      <c r="J761" s="2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  <c r="AJ761" s="45"/>
      <c r="AK761" s="45"/>
      <c r="AL761" s="45"/>
      <c r="AM761" s="45"/>
      <c r="AN761" s="45"/>
      <c r="AO761" s="45"/>
      <c r="AP761" s="45"/>
      <c r="AQ761" s="45"/>
      <c r="AR761" s="45"/>
      <c r="AS761" s="45"/>
      <c r="AT761" s="45"/>
      <c r="AU761" s="45"/>
      <c r="AV761" s="45"/>
      <c r="AW761" s="45"/>
      <c r="AX761" s="45"/>
      <c r="AY761" s="45"/>
      <c r="AZ761" s="45"/>
      <c r="BA761" s="45"/>
      <c r="BB761" s="45"/>
      <c r="BC761" s="45"/>
      <c r="BD761" s="45"/>
      <c r="BE761" s="45"/>
      <c r="BF761" s="45"/>
      <c r="BG761" s="45"/>
      <c r="BH761" s="45"/>
      <c r="BI761" s="45"/>
      <c r="BJ761" s="45"/>
      <c r="BK761" s="45"/>
      <c r="BL761" s="45"/>
      <c r="BM761" s="45"/>
      <c r="BN761" s="45"/>
      <c r="BO761" s="45"/>
      <c r="BP761" s="45"/>
      <c r="BQ761" s="45"/>
      <c r="BR761" s="45"/>
      <c r="BS761" s="45"/>
      <c r="BT761" s="45"/>
      <c r="BU761" s="45"/>
      <c r="BV761" s="45"/>
      <c r="BW761" s="2"/>
    </row>
    <row r="762" spans="1:75" x14ac:dyDescent="0.25">
      <c r="A762" s="45"/>
      <c r="B762" s="45"/>
      <c r="C762" s="45"/>
      <c r="D762" s="45"/>
      <c r="E762" s="45"/>
      <c r="F762" s="45"/>
      <c r="G762" s="45"/>
      <c r="H762" s="45"/>
      <c r="I762" s="45"/>
      <c r="J762" s="2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  <c r="AJ762" s="45"/>
      <c r="AK762" s="45"/>
      <c r="AL762" s="45"/>
      <c r="AM762" s="45"/>
      <c r="AN762" s="45"/>
      <c r="AO762" s="45"/>
      <c r="AP762" s="45"/>
      <c r="AQ762" s="45"/>
      <c r="AR762" s="45"/>
      <c r="AS762" s="45"/>
      <c r="AT762" s="45"/>
      <c r="AU762" s="45"/>
      <c r="AV762" s="45"/>
      <c r="AW762" s="45"/>
      <c r="AX762" s="45"/>
      <c r="AY762" s="45"/>
      <c r="AZ762" s="45"/>
      <c r="BA762" s="45"/>
      <c r="BB762" s="45"/>
      <c r="BC762" s="45"/>
      <c r="BD762" s="45"/>
      <c r="BE762" s="45"/>
      <c r="BF762" s="45"/>
      <c r="BG762" s="45"/>
      <c r="BH762" s="45"/>
      <c r="BI762" s="45"/>
      <c r="BJ762" s="45"/>
      <c r="BK762" s="45"/>
      <c r="BL762" s="45"/>
      <c r="BM762" s="45"/>
      <c r="BN762" s="45"/>
      <c r="BO762" s="45"/>
      <c r="BP762" s="45"/>
      <c r="BQ762" s="45"/>
      <c r="BR762" s="45"/>
      <c r="BS762" s="45"/>
      <c r="BT762" s="45"/>
      <c r="BU762" s="45"/>
      <c r="BV762" s="45"/>
      <c r="BW762" s="2"/>
    </row>
    <row r="763" spans="1:75" x14ac:dyDescent="0.25">
      <c r="A763" s="45"/>
      <c r="B763" s="45"/>
      <c r="C763" s="45"/>
      <c r="D763" s="45"/>
      <c r="E763" s="45"/>
      <c r="F763" s="45"/>
      <c r="G763" s="45"/>
      <c r="H763" s="45"/>
      <c r="I763" s="45"/>
      <c r="J763" s="2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  <c r="AJ763" s="45"/>
      <c r="AK763" s="45"/>
      <c r="AL763" s="45"/>
      <c r="AM763" s="45"/>
      <c r="AN763" s="45"/>
      <c r="AO763" s="45"/>
      <c r="AP763" s="45"/>
      <c r="AQ763" s="45"/>
      <c r="AR763" s="45"/>
      <c r="AS763" s="45"/>
      <c r="AT763" s="45"/>
      <c r="AU763" s="45"/>
      <c r="AV763" s="45"/>
      <c r="AW763" s="45"/>
      <c r="AX763" s="45"/>
      <c r="AY763" s="45"/>
      <c r="AZ763" s="45"/>
      <c r="BA763" s="45"/>
      <c r="BB763" s="45"/>
      <c r="BC763" s="45"/>
      <c r="BD763" s="45"/>
      <c r="BE763" s="45"/>
      <c r="BF763" s="45"/>
      <c r="BG763" s="45"/>
      <c r="BH763" s="45"/>
      <c r="BI763" s="45"/>
      <c r="BJ763" s="45"/>
      <c r="BK763" s="45"/>
      <c r="BL763" s="45"/>
      <c r="BM763" s="45"/>
      <c r="BN763" s="45"/>
      <c r="BO763" s="45"/>
      <c r="BP763" s="45"/>
      <c r="BQ763" s="45"/>
      <c r="BR763" s="45"/>
      <c r="BS763" s="45"/>
      <c r="BT763" s="45"/>
      <c r="BU763" s="45"/>
      <c r="BV763" s="45"/>
      <c r="BW763" s="2"/>
    </row>
    <row r="764" spans="1:75" x14ac:dyDescent="0.25">
      <c r="A764" s="45"/>
      <c r="B764" s="45"/>
      <c r="C764" s="45"/>
      <c r="D764" s="45"/>
      <c r="E764" s="45"/>
      <c r="F764" s="45"/>
      <c r="G764" s="45"/>
      <c r="H764" s="45"/>
      <c r="I764" s="45"/>
      <c r="J764" s="2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  <c r="AJ764" s="45"/>
      <c r="AK764" s="45"/>
      <c r="AL764" s="45"/>
      <c r="AM764" s="45"/>
      <c r="AN764" s="45"/>
      <c r="AO764" s="45"/>
      <c r="AP764" s="45"/>
      <c r="AQ764" s="45"/>
      <c r="AR764" s="45"/>
      <c r="AS764" s="45"/>
      <c r="AT764" s="45"/>
      <c r="AU764" s="45"/>
      <c r="AV764" s="45"/>
      <c r="AW764" s="45"/>
      <c r="AX764" s="45"/>
      <c r="AY764" s="45"/>
      <c r="AZ764" s="45"/>
      <c r="BA764" s="45"/>
      <c r="BB764" s="45"/>
      <c r="BC764" s="45"/>
      <c r="BD764" s="45"/>
      <c r="BE764" s="45"/>
      <c r="BF764" s="45"/>
      <c r="BG764" s="45"/>
      <c r="BH764" s="45"/>
      <c r="BI764" s="45"/>
      <c r="BJ764" s="45"/>
      <c r="BK764" s="45"/>
      <c r="BL764" s="45"/>
      <c r="BM764" s="45"/>
      <c r="BN764" s="45"/>
      <c r="BO764" s="45"/>
      <c r="BP764" s="45"/>
      <c r="BQ764" s="45"/>
      <c r="BR764" s="45"/>
      <c r="BS764" s="45"/>
      <c r="BT764" s="45"/>
      <c r="BU764" s="45"/>
      <c r="BV764" s="45"/>
      <c r="BW764" s="2"/>
    </row>
    <row r="765" spans="1:75" x14ac:dyDescent="0.25">
      <c r="A765" s="45"/>
      <c r="B765" s="45"/>
      <c r="C765" s="45"/>
      <c r="D765" s="45"/>
      <c r="E765" s="45"/>
      <c r="F765" s="45"/>
      <c r="G765" s="45"/>
      <c r="H765" s="45"/>
      <c r="I765" s="45"/>
      <c r="J765" s="2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  <c r="AJ765" s="45"/>
      <c r="AK765" s="45"/>
      <c r="AL765" s="45"/>
      <c r="AM765" s="45"/>
      <c r="AN765" s="45"/>
      <c r="AO765" s="45"/>
      <c r="AP765" s="45"/>
      <c r="AQ765" s="45"/>
      <c r="AR765" s="45"/>
      <c r="AS765" s="45"/>
      <c r="AT765" s="45"/>
      <c r="AU765" s="45"/>
      <c r="AV765" s="45"/>
      <c r="AW765" s="45"/>
      <c r="AX765" s="45"/>
      <c r="AY765" s="45"/>
      <c r="AZ765" s="45"/>
      <c r="BA765" s="45"/>
      <c r="BB765" s="45"/>
      <c r="BC765" s="45"/>
      <c r="BD765" s="45"/>
      <c r="BE765" s="45"/>
      <c r="BF765" s="45"/>
      <c r="BG765" s="45"/>
      <c r="BH765" s="45"/>
      <c r="BI765" s="45"/>
      <c r="BJ765" s="45"/>
      <c r="BK765" s="45"/>
      <c r="BL765" s="45"/>
      <c r="BM765" s="45"/>
      <c r="BN765" s="45"/>
      <c r="BO765" s="45"/>
      <c r="BP765" s="45"/>
      <c r="BQ765" s="45"/>
      <c r="BR765" s="45"/>
      <c r="BS765" s="45"/>
      <c r="BT765" s="45"/>
      <c r="BU765" s="45"/>
      <c r="BV765" s="45"/>
      <c r="BW765" s="2"/>
    </row>
    <row r="766" spans="1:75" x14ac:dyDescent="0.25">
      <c r="A766" s="45"/>
      <c r="B766" s="45"/>
      <c r="C766" s="45"/>
      <c r="D766" s="45"/>
      <c r="E766" s="45"/>
      <c r="F766" s="45"/>
      <c r="G766" s="45"/>
      <c r="H766" s="45"/>
      <c r="I766" s="45"/>
      <c r="J766" s="2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  <c r="AJ766" s="45"/>
      <c r="AK766" s="45"/>
      <c r="AL766" s="45"/>
      <c r="AM766" s="45"/>
      <c r="AN766" s="45"/>
      <c r="AO766" s="45"/>
      <c r="AP766" s="45"/>
      <c r="AQ766" s="45"/>
      <c r="AR766" s="45"/>
      <c r="AS766" s="45"/>
      <c r="AT766" s="45"/>
      <c r="AU766" s="45"/>
      <c r="AV766" s="45"/>
      <c r="AW766" s="45"/>
      <c r="AX766" s="45"/>
      <c r="AY766" s="45"/>
      <c r="AZ766" s="45"/>
      <c r="BA766" s="45"/>
      <c r="BB766" s="45"/>
      <c r="BC766" s="45"/>
      <c r="BD766" s="45"/>
      <c r="BE766" s="45"/>
      <c r="BF766" s="45"/>
      <c r="BG766" s="45"/>
      <c r="BH766" s="45"/>
      <c r="BI766" s="45"/>
      <c r="BJ766" s="45"/>
      <c r="BK766" s="45"/>
      <c r="BL766" s="45"/>
      <c r="BM766" s="45"/>
      <c r="BN766" s="45"/>
      <c r="BO766" s="45"/>
      <c r="BP766" s="45"/>
      <c r="BQ766" s="45"/>
      <c r="BR766" s="45"/>
      <c r="BS766" s="45"/>
      <c r="BT766" s="45"/>
      <c r="BU766" s="45"/>
      <c r="BV766" s="45"/>
      <c r="BW766" s="2"/>
    </row>
    <row r="767" spans="1:75" x14ac:dyDescent="0.25">
      <c r="A767" s="45"/>
      <c r="B767" s="45"/>
      <c r="C767" s="45"/>
      <c r="D767" s="45"/>
      <c r="E767" s="45"/>
      <c r="F767" s="45"/>
      <c r="G767" s="45"/>
      <c r="H767" s="45"/>
      <c r="I767" s="45"/>
      <c r="J767" s="2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  <c r="AJ767" s="45"/>
      <c r="AK767" s="45"/>
      <c r="AL767" s="45"/>
      <c r="AM767" s="45"/>
      <c r="AN767" s="45"/>
      <c r="AO767" s="45"/>
      <c r="AP767" s="45"/>
      <c r="AQ767" s="45"/>
      <c r="AR767" s="45"/>
      <c r="AS767" s="45"/>
      <c r="AT767" s="45"/>
      <c r="AU767" s="45"/>
      <c r="AV767" s="45"/>
      <c r="AW767" s="45"/>
      <c r="AX767" s="45"/>
      <c r="AY767" s="45"/>
      <c r="AZ767" s="45"/>
      <c r="BA767" s="45"/>
      <c r="BB767" s="45"/>
      <c r="BC767" s="45"/>
      <c r="BD767" s="45"/>
      <c r="BE767" s="45"/>
      <c r="BF767" s="45"/>
      <c r="BG767" s="45"/>
      <c r="BH767" s="45"/>
      <c r="BI767" s="45"/>
      <c r="BJ767" s="45"/>
      <c r="BK767" s="45"/>
      <c r="BL767" s="45"/>
      <c r="BM767" s="45"/>
      <c r="BN767" s="45"/>
      <c r="BO767" s="45"/>
      <c r="BP767" s="45"/>
      <c r="BQ767" s="45"/>
      <c r="BR767" s="45"/>
      <c r="BS767" s="45"/>
      <c r="BT767" s="45"/>
      <c r="BU767" s="45"/>
      <c r="BV767" s="45"/>
      <c r="BW767" s="2"/>
    </row>
    <row r="768" spans="1:75" x14ac:dyDescent="0.25">
      <c r="A768" s="45"/>
      <c r="B768" s="45"/>
      <c r="C768" s="45"/>
      <c r="D768" s="45"/>
      <c r="E768" s="45"/>
      <c r="F768" s="45"/>
      <c r="G768" s="45"/>
      <c r="H768" s="45"/>
      <c r="I768" s="45"/>
      <c r="J768" s="2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  <c r="AJ768" s="45"/>
      <c r="AK768" s="45"/>
      <c r="AL768" s="45"/>
      <c r="AM768" s="45"/>
      <c r="AN768" s="45"/>
      <c r="AO768" s="45"/>
      <c r="AP768" s="45"/>
      <c r="AQ768" s="45"/>
      <c r="AR768" s="45"/>
      <c r="AS768" s="45"/>
      <c r="AT768" s="45"/>
      <c r="AU768" s="45"/>
      <c r="AV768" s="45"/>
      <c r="AW768" s="45"/>
      <c r="AX768" s="45"/>
      <c r="AY768" s="45"/>
      <c r="AZ768" s="45"/>
      <c r="BA768" s="45"/>
      <c r="BB768" s="45"/>
      <c r="BC768" s="45"/>
      <c r="BD768" s="45"/>
      <c r="BE768" s="45"/>
      <c r="BF768" s="45"/>
      <c r="BG768" s="45"/>
      <c r="BH768" s="45"/>
      <c r="BI768" s="45"/>
      <c r="BJ768" s="45"/>
      <c r="BK768" s="45"/>
      <c r="BL768" s="45"/>
      <c r="BM768" s="45"/>
      <c r="BN768" s="45"/>
      <c r="BO768" s="45"/>
      <c r="BP768" s="45"/>
      <c r="BQ768" s="45"/>
      <c r="BR768" s="45"/>
      <c r="BS768" s="45"/>
      <c r="BT768" s="45"/>
      <c r="BU768" s="45"/>
      <c r="BV768" s="45"/>
      <c r="BW768" s="2"/>
    </row>
    <row r="769" spans="1:75" x14ac:dyDescent="0.25">
      <c r="A769" s="45"/>
      <c r="B769" s="45"/>
      <c r="C769" s="45"/>
      <c r="D769" s="45"/>
      <c r="E769" s="45"/>
      <c r="F769" s="45"/>
      <c r="G769" s="45"/>
      <c r="H769" s="45"/>
      <c r="I769" s="45"/>
      <c r="J769" s="2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  <c r="AJ769" s="45"/>
      <c r="AK769" s="45"/>
      <c r="AL769" s="45"/>
      <c r="AM769" s="45"/>
      <c r="AN769" s="45"/>
      <c r="AO769" s="45"/>
      <c r="AP769" s="45"/>
      <c r="AQ769" s="45"/>
      <c r="AR769" s="45"/>
      <c r="AS769" s="45"/>
      <c r="AT769" s="45"/>
      <c r="AU769" s="45"/>
      <c r="AV769" s="45"/>
      <c r="AW769" s="45"/>
      <c r="AX769" s="45"/>
      <c r="AY769" s="45"/>
      <c r="AZ769" s="45"/>
      <c r="BA769" s="45"/>
      <c r="BB769" s="45"/>
      <c r="BC769" s="45"/>
      <c r="BD769" s="45"/>
      <c r="BE769" s="45"/>
      <c r="BF769" s="45"/>
      <c r="BG769" s="45"/>
      <c r="BH769" s="45"/>
      <c r="BI769" s="45"/>
      <c r="BJ769" s="45"/>
      <c r="BK769" s="45"/>
      <c r="BL769" s="45"/>
      <c r="BM769" s="45"/>
      <c r="BN769" s="45"/>
      <c r="BO769" s="45"/>
      <c r="BP769" s="45"/>
      <c r="BQ769" s="45"/>
      <c r="BR769" s="45"/>
      <c r="BS769" s="45"/>
      <c r="BT769" s="45"/>
      <c r="BU769" s="45"/>
      <c r="BV769" s="45"/>
      <c r="BW769" s="2"/>
    </row>
    <row r="770" spans="1:75" x14ac:dyDescent="0.25">
      <c r="A770" s="45"/>
      <c r="B770" s="45"/>
      <c r="C770" s="45"/>
      <c r="D770" s="45"/>
      <c r="E770" s="45"/>
      <c r="F770" s="45"/>
      <c r="G770" s="45"/>
      <c r="H770" s="45"/>
      <c r="I770" s="45"/>
      <c r="J770" s="2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  <c r="AJ770" s="45"/>
      <c r="AK770" s="45"/>
      <c r="AL770" s="45"/>
      <c r="AM770" s="45"/>
      <c r="AN770" s="45"/>
      <c r="AO770" s="45"/>
      <c r="AP770" s="45"/>
      <c r="AQ770" s="45"/>
      <c r="AR770" s="45"/>
      <c r="AS770" s="45"/>
      <c r="AT770" s="45"/>
      <c r="AU770" s="45"/>
      <c r="AV770" s="45"/>
      <c r="AW770" s="45"/>
      <c r="AX770" s="45"/>
      <c r="AY770" s="45"/>
      <c r="AZ770" s="45"/>
      <c r="BA770" s="45"/>
      <c r="BB770" s="45"/>
      <c r="BC770" s="45"/>
      <c r="BD770" s="45"/>
      <c r="BE770" s="45"/>
      <c r="BF770" s="45"/>
      <c r="BG770" s="45"/>
      <c r="BH770" s="45"/>
      <c r="BI770" s="45"/>
      <c r="BJ770" s="45"/>
      <c r="BK770" s="45"/>
      <c r="BL770" s="45"/>
      <c r="BM770" s="45"/>
      <c r="BN770" s="45"/>
      <c r="BO770" s="45"/>
      <c r="BP770" s="45"/>
      <c r="BQ770" s="45"/>
      <c r="BR770" s="45"/>
      <c r="BS770" s="45"/>
      <c r="BT770" s="45"/>
      <c r="BU770" s="45"/>
      <c r="BV770" s="45"/>
      <c r="BW770" s="2"/>
    </row>
    <row r="771" spans="1:75" x14ac:dyDescent="0.25">
      <c r="A771" s="45"/>
      <c r="B771" s="45"/>
      <c r="C771" s="45"/>
      <c r="D771" s="45"/>
      <c r="E771" s="45"/>
      <c r="F771" s="45"/>
      <c r="G771" s="45"/>
      <c r="H771" s="45"/>
      <c r="I771" s="45"/>
      <c r="J771" s="2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  <c r="AJ771" s="45"/>
      <c r="AK771" s="45"/>
      <c r="AL771" s="45"/>
      <c r="AM771" s="45"/>
      <c r="AN771" s="45"/>
      <c r="AO771" s="45"/>
      <c r="AP771" s="45"/>
      <c r="AQ771" s="45"/>
      <c r="AR771" s="45"/>
      <c r="AS771" s="45"/>
      <c r="AT771" s="45"/>
      <c r="AU771" s="45"/>
      <c r="AV771" s="45"/>
      <c r="AW771" s="45"/>
      <c r="AX771" s="45"/>
      <c r="AY771" s="45"/>
      <c r="AZ771" s="45"/>
      <c r="BA771" s="45"/>
      <c r="BB771" s="45"/>
      <c r="BC771" s="45"/>
      <c r="BD771" s="45"/>
      <c r="BE771" s="45"/>
      <c r="BF771" s="45"/>
      <c r="BG771" s="45"/>
      <c r="BH771" s="45"/>
      <c r="BI771" s="45"/>
      <c r="BJ771" s="45"/>
      <c r="BK771" s="45"/>
      <c r="BL771" s="45"/>
      <c r="BM771" s="45"/>
      <c r="BN771" s="45"/>
      <c r="BO771" s="45"/>
      <c r="BP771" s="45"/>
      <c r="BQ771" s="45"/>
      <c r="BR771" s="45"/>
      <c r="BS771" s="45"/>
      <c r="BT771" s="45"/>
      <c r="BU771" s="45"/>
      <c r="BV771" s="45"/>
      <c r="BW771" s="2"/>
    </row>
    <row r="772" spans="1:75" x14ac:dyDescent="0.25">
      <c r="A772" s="45"/>
      <c r="B772" s="45"/>
      <c r="C772" s="45"/>
      <c r="D772" s="45"/>
      <c r="E772" s="45"/>
      <c r="F772" s="45"/>
      <c r="G772" s="45"/>
      <c r="H772" s="45"/>
      <c r="I772" s="45"/>
      <c r="J772" s="2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  <c r="AJ772" s="45"/>
      <c r="AK772" s="45"/>
      <c r="AL772" s="45"/>
      <c r="AM772" s="45"/>
      <c r="AN772" s="45"/>
      <c r="AO772" s="45"/>
      <c r="AP772" s="45"/>
      <c r="AQ772" s="45"/>
      <c r="AR772" s="45"/>
      <c r="AS772" s="45"/>
      <c r="AT772" s="45"/>
      <c r="AU772" s="45"/>
      <c r="AV772" s="45"/>
      <c r="AW772" s="45"/>
      <c r="AX772" s="45"/>
      <c r="AY772" s="45"/>
      <c r="AZ772" s="45"/>
      <c r="BA772" s="45"/>
      <c r="BB772" s="45"/>
      <c r="BC772" s="45"/>
      <c r="BD772" s="45"/>
      <c r="BE772" s="45"/>
      <c r="BF772" s="45"/>
      <c r="BG772" s="45"/>
      <c r="BH772" s="45"/>
      <c r="BI772" s="45"/>
      <c r="BJ772" s="45"/>
      <c r="BK772" s="45"/>
      <c r="BL772" s="45"/>
      <c r="BM772" s="45"/>
      <c r="BN772" s="45"/>
      <c r="BO772" s="45"/>
      <c r="BP772" s="45"/>
      <c r="BQ772" s="45"/>
      <c r="BR772" s="45"/>
      <c r="BS772" s="45"/>
      <c r="BT772" s="45"/>
      <c r="BU772" s="45"/>
      <c r="BV772" s="45"/>
      <c r="BW772" s="2"/>
    </row>
    <row r="773" spans="1:75" x14ac:dyDescent="0.25">
      <c r="A773" s="45"/>
      <c r="B773" s="45"/>
      <c r="C773" s="45"/>
      <c r="D773" s="45"/>
      <c r="E773" s="45"/>
      <c r="F773" s="45"/>
      <c r="G773" s="45"/>
      <c r="H773" s="45"/>
      <c r="I773" s="45"/>
      <c r="J773" s="2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  <c r="AJ773" s="45"/>
      <c r="AK773" s="45"/>
      <c r="AL773" s="45"/>
      <c r="AM773" s="45"/>
      <c r="AN773" s="45"/>
      <c r="AO773" s="45"/>
      <c r="AP773" s="45"/>
      <c r="AQ773" s="45"/>
      <c r="AR773" s="45"/>
      <c r="AS773" s="45"/>
      <c r="AT773" s="45"/>
      <c r="AU773" s="45"/>
      <c r="AV773" s="45"/>
      <c r="AW773" s="45"/>
      <c r="AX773" s="45"/>
      <c r="AY773" s="45"/>
      <c r="AZ773" s="45"/>
      <c r="BA773" s="45"/>
      <c r="BB773" s="45"/>
      <c r="BC773" s="45"/>
      <c r="BD773" s="45"/>
      <c r="BE773" s="45"/>
      <c r="BF773" s="45"/>
      <c r="BG773" s="45"/>
      <c r="BH773" s="45"/>
      <c r="BI773" s="45"/>
      <c r="BJ773" s="45"/>
      <c r="BK773" s="45"/>
      <c r="BL773" s="45"/>
      <c r="BM773" s="45"/>
      <c r="BN773" s="45"/>
      <c r="BO773" s="45"/>
      <c r="BP773" s="45"/>
      <c r="BQ773" s="45"/>
      <c r="BR773" s="45"/>
      <c r="BS773" s="45"/>
      <c r="BT773" s="45"/>
      <c r="BU773" s="45"/>
      <c r="BV773" s="45"/>
      <c r="BW773" s="2"/>
    </row>
    <row r="774" spans="1:75" x14ac:dyDescent="0.25">
      <c r="A774" s="45"/>
      <c r="B774" s="45"/>
      <c r="C774" s="45"/>
      <c r="D774" s="45"/>
      <c r="E774" s="45"/>
      <c r="F774" s="45"/>
      <c r="G774" s="45"/>
      <c r="H774" s="45"/>
      <c r="I774" s="45"/>
      <c r="J774" s="2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  <c r="AJ774" s="45"/>
      <c r="AK774" s="45"/>
      <c r="AL774" s="45"/>
      <c r="AM774" s="45"/>
      <c r="AN774" s="45"/>
      <c r="AO774" s="45"/>
      <c r="AP774" s="45"/>
      <c r="AQ774" s="45"/>
      <c r="AR774" s="45"/>
      <c r="AS774" s="45"/>
      <c r="AT774" s="45"/>
      <c r="AU774" s="45"/>
      <c r="AV774" s="45"/>
      <c r="AW774" s="45"/>
      <c r="AX774" s="45"/>
      <c r="AY774" s="45"/>
      <c r="AZ774" s="45"/>
      <c r="BA774" s="45"/>
      <c r="BB774" s="45"/>
      <c r="BC774" s="45"/>
      <c r="BD774" s="45"/>
      <c r="BE774" s="45"/>
      <c r="BF774" s="45"/>
      <c r="BG774" s="45"/>
      <c r="BH774" s="45"/>
      <c r="BI774" s="45"/>
      <c r="BJ774" s="45"/>
      <c r="BK774" s="45"/>
      <c r="BL774" s="45"/>
      <c r="BM774" s="45"/>
      <c r="BN774" s="45"/>
      <c r="BO774" s="45"/>
      <c r="BP774" s="45"/>
      <c r="BQ774" s="45"/>
      <c r="BR774" s="45"/>
      <c r="BS774" s="45"/>
      <c r="BT774" s="45"/>
      <c r="BU774" s="45"/>
      <c r="BV774" s="45"/>
      <c r="BW774" s="2"/>
    </row>
    <row r="775" spans="1:75" x14ac:dyDescent="0.25">
      <c r="A775" s="45"/>
      <c r="B775" s="45"/>
      <c r="C775" s="45"/>
      <c r="D775" s="45"/>
      <c r="E775" s="45"/>
      <c r="F775" s="45"/>
      <c r="G775" s="45"/>
      <c r="H775" s="45"/>
      <c r="I775" s="45"/>
      <c r="J775" s="2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  <c r="AJ775" s="45"/>
      <c r="AK775" s="45"/>
      <c r="AL775" s="45"/>
      <c r="AM775" s="45"/>
      <c r="AN775" s="45"/>
      <c r="AO775" s="45"/>
      <c r="AP775" s="45"/>
      <c r="AQ775" s="45"/>
      <c r="AR775" s="45"/>
      <c r="AS775" s="45"/>
      <c r="AT775" s="45"/>
      <c r="AU775" s="45"/>
      <c r="AV775" s="45"/>
      <c r="AW775" s="45"/>
      <c r="AX775" s="45"/>
      <c r="AY775" s="45"/>
      <c r="AZ775" s="45"/>
      <c r="BA775" s="45"/>
      <c r="BB775" s="45"/>
      <c r="BC775" s="45"/>
      <c r="BD775" s="45"/>
      <c r="BE775" s="45"/>
      <c r="BF775" s="45"/>
      <c r="BG775" s="45"/>
      <c r="BH775" s="45"/>
      <c r="BI775" s="45"/>
      <c r="BJ775" s="45"/>
      <c r="BK775" s="45"/>
      <c r="BL775" s="45"/>
      <c r="BM775" s="45"/>
      <c r="BN775" s="45"/>
      <c r="BO775" s="45"/>
      <c r="BP775" s="45"/>
      <c r="BQ775" s="45"/>
      <c r="BR775" s="45"/>
      <c r="BS775" s="45"/>
      <c r="BT775" s="45"/>
      <c r="BU775" s="45"/>
      <c r="BV775" s="45"/>
      <c r="BW775" s="2"/>
    </row>
    <row r="776" spans="1:75" x14ac:dyDescent="0.25">
      <c r="A776" s="45"/>
      <c r="B776" s="45"/>
      <c r="C776" s="45"/>
      <c r="D776" s="45"/>
      <c r="E776" s="45"/>
      <c r="F776" s="45"/>
      <c r="G776" s="45"/>
      <c r="H776" s="45"/>
      <c r="I776" s="45"/>
      <c r="J776" s="2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  <c r="AJ776" s="45"/>
      <c r="AK776" s="45"/>
      <c r="AL776" s="45"/>
      <c r="AM776" s="45"/>
      <c r="AN776" s="45"/>
      <c r="AO776" s="45"/>
      <c r="AP776" s="45"/>
      <c r="AQ776" s="45"/>
      <c r="AR776" s="45"/>
      <c r="AS776" s="45"/>
      <c r="AT776" s="45"/>
      <c r="AU776" s="45"/>
      <c r="AV776" s="45"/>
      <c r="AW776" s="45"/>
      <c r="AX776" s="45"/>
      <c r="AY776" s="45"/>
      <c r="AZ776" s="45"/>
      <c r="BA776" s="45"/>
      <c r="BB776" s="45"/>
      <c r="BC776" s="45"/>
      <c r="BD776" s="45"/>
      <c r="BE776" s="45"/>
      <c r="BF776" s="45"/>
      <c r="BG776" s="45"/>
      <c r="BH776" s="45"/>
      <c r="BI776" s="45"/>
      <c r="BJ776" s="45"/>
      <c r="BK776" s="45"/>
      <c r="BL776" s="45"/>
      <c r="BM776" s="45"/>
      <c r="BN776" s="45"/>
      <c r="BO776" s="45"/>
      <c r="BP776" s="45"/>
      <c r="BQ776" s="45"/>
      <c r="BR776" s="45"/>
      <c r="BS776" s="45"/>
      <c r="BT776" s="45"/>
      <c r="BU776" s="45"/>
      <c r="BV776" s="45"/>
      <c r="BW776" s="2"/>
    </row>
    <row r="777" spans="1:75" x14ac:dyDescent="0.25">
      <c r="A777" s="45"/>
      <c r="B777" s="45"/>
      <c r="C777" s="45"/>
      <c r="D777" s="45"/>
      <c r="E777" s="45"/>
      <c r="F777" s="45"/>
      <c r="G777" s="45"/>
      <c r="H777" s="45"/>
      <c r="I777" s="45"/>
      <c r="J777" s="2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  <c r="AJ777" s="45"/>
      <c r="AK777" s="45"/>
      <c r="AL777" s="45"/>
      <c r="AM777" s="45"/>
      <c r="AN777" s="45"/>
      <c r="AO777" s="45"/>
      <c r="AP777" s="45"/>
      <c r="AQ777" s="45"/>
      <c r="AR777" s="45"/>
      <c r="AS777" s="45"/>
      <c r="AT777" s="45"/>
      <c r="AU777" s="45"/>
      <c r="AV777" s="45"/>
      <c r="AW777" s="45"/>
      <c r="AX777" s="45"/>
      <c r="AY777" s="45"/>
      <c r="AZ777" s="45"/>
      <c r="BA777" s="45"/>
      <c r="BB777" s="45"/>
      <c r="BC777" s="45"/>
      <c r="BD777" s="45"/>
      <c r="BE777" s="45"/>
      <c r="BF777" s="45"/>
      <c r="BG777" s="45"/>
      <c r="BH777" s="45"/>
      <c r="BI777" s="45"/>
      <c r="BJ777" s="45"/>
      <c r="BK777" s="45"/>
      <c r="BL777" s="45"/>
      <c r="BM777" s="45"/>
      <c r="BN777" s="45"/>
      <c r="BO777" s="45"/>
      <c r="BP777" s="45"/>
      <c r="BQ777" s="45"/>
      <c r="BR777" s="45"/>
      <c r="BS777" s="45"/>
      <c r="BT777" s="45"/>
      <c r="BU777" s="45"/>
      <c r="BV777" s="45"/>
      <c r="BW777" s="2"/>
    </row>
    <row r="778" spans="1:75" x14ac:dyDescent="0.25">
      <c r="A778" s="45"/>
      <c r="B778" s="45"/>
      <c r="C778" s="45"/>
      <c r="D778" s="45"/>
      <c r="E778" s="45"/>
      <c r="F778" s="45"/>
      <c r="G778" s="45"/>
      <c r="H778" s="45"/>
      <c r="I778" s="45"/>
      <c r="J778" s="2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  <c r="AJ778" s="45"/>
      <c r="AK778" s="45"/>
      <c r="AL778" s="45"/>
      <c r="AM778" s="45"/>
      <c r="AN778" s="45"/>
      <c r="AO778" s="45"/>
      <c r="AP778" s="45"/>
      <c r="AQ778" s="45"/>
      <c r="AR778" s="45"/>
      <c r="AS778" s="45"/>
      <c r="AT778" s="45"/>
      <c r="AU778" s="45"/>
      <c r="AV778" s="45"/>
      <c r="AW778" s="45"/>
      <c r="AX778" s="45"/>
      <c r="AY778" s="45"/>
      <c r="AZ778" s="45"/>
      <c r="BA778" s="45"/>
      <c r="BB778" s="45"/>
      <c r="BC778" s="45"/>
      <c r="BD778" s="45"/>
      <c r="BE778" s="45"/>
      <c r="BF778" s="45"/>
      <c r="BG778" s="45"/>
      <c r="BH778" s="45"/>
      <c r="BI778" s="45"/>
      <c r="BJ778" s="45"/>
      <c r="BK778" s="45"/>
      <c r="BL778" s="45"/>
      <c r="BM778" s="45"/>
      <c r="BN778" s="45"/>
      <c r="BO778" s="45"/>
      <c r="BP778" s="45"/>
      <c r="BQ778" s="45"/>
      <c r="BR778" s="45"/>
      <c r="BS778" s="45"/>
      <c r="BT778" s="45"/>
      <c r="BU778" s="45"/>
      <c r="BV778" s="45"/>
      <c r="BW778" s="2"/>
    </row>
    <row r="779" spans="1:75" x14ac:dyDescent="0.25">
      <c r="A779" s="45"/>
      <c r="B779" s="45"/>
      <c r="C779" s="45"/>
      <c r="D779" s="45"/>
      <c r="E779" s="45"/>
      <c r="F779" s="45"/>
      <c r="G779" s="45"/>
      <c r="H779" s="45"/>
      <c r="I779" s="45"/>
      <c r="J779" s="2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  <c r="AJ779" s="45"/>
      <c r="AK779" s="45"/>
      <c r="AL779" s="45"/>
      <c r="AM779" s="45"/>
      <c r="AN779" s="45"/>
      <c r="AO779" s="45"/>
      <c r="AP779" s="45"/>
      <c r="AQ779" s="45"/>
      <c r="AR779" s="45"/>
      <c r="AS779" s="45"/>
      <c r="AT779" s="45"/>
      <c r="AU779" s="45"/>
      <c r="AV779" s="45"/>
      <c r="AW779" s="45"/>
      <c r="AX779" s="45"/>
      <c r="AY779" s="45"/>
      <c r="AZ779" s="45"/>
      <c r="BA779" s="45"/>
      <c r="BB779" s="45"/>
      <c r="BC779" s="45"/>
      <c r="BD779" s="45"/>
      <c r="BE779" s="45"/>
      <c r="BF779" s="45"/>
      <c r="BG779" s="45"/>
      <c r="BH779" s="45"/>
      <c r="BI779" s="45"/>
      <c r="BJ779" s="45"/>
      <c r="BK779" s="45"/>
      <c r="BL779" s="45"/>
      <c r="BM779" s="45"/>
      <c r="BN779" s="45"/>
      <c r="BO779" s="45"/>
      <c r="BP779" s="45"/>
      <c r="BQ779" s="45"/>
      <c r="BR779" s="45"/>
      <c r="BS779" s="45"/>
      <c r="BT779" s="45"/>
      <c r="BU779" s="45"/>
      <c r="BV779" s="45"/>
      <c r="BW779" s="2"/>
    </row>
    <row r="780" spans="1:75" x14ac:dyDescent="0.25">
      <c r="A780" s="45"/>
      <c r="B780" s="45"/>
      <c r="C780" s="45"/>
      <c r="D780" s="45"/>
      <c r="E780" s="45"/>
      <c r="F780" s="45"/>
      <c r="G780" s="45"/>
      <c r="H780" s="45"/>
      <c r="I780" s="45"/>
      <c r="J780" s="2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  <c r="AJ780" s="45"/>
      <c r="AK780" s="45"/>
      <c r="AL780" s="45"/>
      <c r="AM780" s="45"/>
      <c r="AN780" s="45"/>
      <c r="AO780" s="45"/>
      <c r="AP780" s="45"/>
      <c r="AQ780" s="45"/>
      <c r="AR780" s="45"/>
      <c r="AS780" s="45"/>
      <c r="AT780" s="45"/>
      <c r="AU780" s="45"/>
      <c r="AV780" s="45"/>
      <c r="AW780" s="45"/>
      <c r="AX780" s="45"/>
      <c r="AY780" s="45"/>
      <c r="AZ780" s="45"/>
      <c r="BA780" s="45"/>
      <c r="BB780" s="45"/>
      <c r="BC780" s="45"/>
      <c r="BD780" s="45"/>
      <c r="BE780" s="45"/>
      <c r="BF780" s="45"/>
      <c r="BG780" s="45"/>
      <c r="BH780" s="45"/>
      <c r="BI780" s="45"/>
      <c r="BJ780" s="45"/>
      <c r="BK780" s="45"/>
      <c r="BL780" s="45"/>
      <c r="BM780" s="45"/>
      <c r="BN780" s="45"/>
      <c r="BO780" s="45"/>
      <c r="BP780" s="45"/>
      <c r="BQ780" s="45"/>
      <c r="BR780" s="45"/>
      <c r="BS780" s="45"/>
      <c r="BT780" s="45"/>
      <c r="BU780" s="45"/>
      <c r="BV780" s="45"/>
      <c r="BW780" s="2"/>
    </row>
    <row r="781" spans="1:75" x14ac:dyDescent="0.25">
      <c r="A781" s="45"/>
      <c r="B781" s="45"/>
      <c r="C781" s="45"/>
      <c r="D781" s="45"/>
      <c r="E781" s="45"/>
      <c r="F781" s="45"/>
      <c r="G781" s="45"/>
      <c r="H781" s="45"/>
      <c r="I781" s="45"/>
      <c r="J781" s="2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  <c r="AJ781" s="45"/>
      <c r="AK781" s="45"/>
      <c r="AL781" s="45"/>
      <c r="AM781" s="45"/>
      <c r="AN781" s="45"/>
      <c r="AO781" s="45"/>
      <c r="AP781" s="45"/>
      <c r="AQ781" s="45"/>
      <c r="AR781" s="45"/>
      <c r="AS781" s="45"/>
      <c r="AT781" s="45"/>
      <c r="AU781" s="45"/>
      <c r="AV781" s="45"/>
      <c r="AW781" s="45"/>
      <c r="AX781" s="45"/>
      <c r="AY781" s="45"/>
      <c r="AZ781" s="45"/>
      <c r="BA781" s="45"/>
      <c r="BB781" s="45"/>
      <c r="BC781" s="45"/>
      <c r="BD781" s="45"/>
      <c r="BE781" s="45"/>
      <c r="BF781" s="45"/>
      <c r="BG781" s="45"/>
      <c r="BH781" s="45"/>
      <c r="BI781" s="45"/>
      <c r="BJ781" s="45"/>
      <c r="BK781" s="45"/>
      <c r="BL781" s="45"/>
      <c r="BM781" s="45"/>
      <c r="BN781" s="45"/>
      <c r="BO781" s="45"/>
      <c r="BP781" s="45"/>
      <c r="BQ781" s="45"/>
      <c r="BR781" s="45"/>
      <c r="BS781" s="45"/>
      <c r="BT781" s="45"/>
      <c r="BU781" s="45"/>
      <c r="BV781" s="45"/>
      <c r="BW781" s="2"/>
    </row>
    <row r="782" spans="1:75" x14ac:dyDescent="0.25">
      <c r="A782" s="45"/>
      <c r="B782" s="45"/>
      <c r="C782" s="45"/>
      <c r="D782" s="45"/>
      <c r="E782" s="45"/>
      <c r="F782" s="45"/>
      <c r="G782" s="45"/>
      <c r="H782" s="45"/>
      <c r="I782" s="45"/>
      <c r="J782" s="2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  <c r="AJ782" s="45"/>
      <c r="AK782" s="45"/>
      <c r="AL782" s="45"/>
      <c r="AM782" s="45"/>
      <c r="AN782" s="45"/>
      <c r="AO782" s="45"/>
      <c r="AP782" s="45"/>
      <c r="AQ782" s="45"/>
      <c r="AR782" s="45"/>
      <c r="AS782" s="45"/>
      <c r="AT782" s="45"/>
      <c r="AU782" s="45"/>
      <c r="AV782" s="45"/>
      <c r="AW782" s="45"/>
      <c r="AX782" s="45"/>
      <c r="AY782" s="45"/>
      <c r="AZ782" s="45"/>
      <c r="BA782" s="45"/>
      <c r="BB782" s="45"/>
      <c r="BC782" s="45"/>
      <c r="BD782" s="45"/>
      <c r="BE782" s="45"/>
      <c r="BF782" s="45"/>
      <c r="BG782" s="45"/>
      <c r="BH782" s="45"/>
      <c r="BI782" s="45"/>
      <c r="BJ782" s="45"/>
      <c r="BK782" s="45"/>
      <c r="BL782" s="45"/>
      <c r="BM782" s="45"/>
      <c r="BN782" s="45"/>
      <c r="BO782" s="45"/>
      <c r="BP782" s="45"/>
      <c r="BQ782" s="45"/>
      <c r="BR782" s="45"/>
      <c r="BS782" s="45"/>
      <c r="BT782" s="45"/>
      <c r="BU782" s="45"/>
      <c r="BV782" s="45"/>
      <c r="BW782" s="2"/>
    </row>
    <row r="783" spans="1:75" x14ac:dyDescent="0.25">
      <c r="A783" s="45"/>
      <c r="B783" s="45"/>
      <c r="C783" s="45"/>
      <c r="D783" s="45"/>
      <c r="E783" s="45"/>
      <c r="F783" s="45"/>
      <c r="G783" s="45"/>
      <c r="H783" s="45"/>
      <c r="I783" s="45"/>
      <c r="J783" s="2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  <c r="AJ783" s="45"/>
      <c r="AK783" s="45"/>
      <c r="AL783" s="45"/>
      <c r="AM783" s="45"/>
      <c r="AN783" s="45"/>
      <c r="AO783" s="45"/>
      <c r="AP783" s="45"/>
      <c r="AQ783" s="45"/>
      <c r="AR783" s="45"/>
      <c r="AS783" s="45"/>
      <c r="AT783" s="45"/>
      <c r="AU783" s="45"/>
      <c r="AV783" s="45"/>
      <c r="AW783" s="45"/>
      <c r="AX783" s="45"/>
      <c r="AY783" s="45"/>
      <c r="AZ783" s="45"/>
      <c r="BA783" s="45"/>
      <c r="BB783" s="45"/>
      <c r="BC783" s="45"/>
      <c r="BD783" s="45"/>
      <c r="BE783" s="45"/>
      <c r="BF783" s="45"/>
      <c r="BG783" s="45"/>
      <c r="BH783" s="45"/>
      <c r="BI783" s="45"/>
      <c r="BJ783" s="45"/>
      <c r="BK783" s="45"/>
      <c r="BL783" s="45"/>
      <c r="BM783" s="45"/>
      <c r="BN783" s="45"/>
      <c r="BO783" s="45"/>
      <c r="BP783" s="45"/>
      <c r="BQ783" s="45"/>
      <c r="BR783" s="45"/>
      <c r="BS783" s="45"/>
      <c r="BT783" s="45"/>
      <c r="BU783" s="45"/>
      <c r="BV783" s="45"/>
      <c r="BW783" s="2"/>
    </row>
    <row r="784" spans="1:75" x14ac:dyDescent="0.25">
      <c r="A784" s="45"/>
      <c r="B784" s="45"/>
      <c r="C784" s="45"/>
      <c r="D784" s="45"/>
      <c r="E784" s="45"/>
      <c r="F784" s="45"/>
      <c r="G784" s="45"/>
      <c r="H784" s="45"/>
      <c r="I784" s="45"/>
      <c r="J784" s="2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  <c r="AJ784" s="45"/>
      <c r="AK784" s="45"/>
      <c r="AL784" s="45"/>
      <c r="AM784" s="45"/>
      <c r="AN784" s="45"/>
      <c r="AO784" s="45"/>
      <c r="AP784" s="45"/>
      <c r="AQ784" s="45"/>
      <c r="AR784" s="45"/>
      <c r="AS784" s="45"/>
      <c r="AT784" s="45"/>
      <c r="AU784" s="45"/>
      <c r="AV784" s="45"/>
      <c r="AW784" s="45"/>
      <c r="AX784" s="45"/>
      <c r="AY784" s="45"/>
      <c r="AZ784" s="45"/>
      <c r="BA784" s="45"/>
      <c r="BB784" s="45"/>
      <c r="BC784" s="45"/>
      <c r="BD784" s="45"/>
      <c r="BE784" s="45"/>
      <c r="BF784" s="45"/>
      <c r="BG784" s="45"/>
      <c r="BH784" s="45"/>
      <c r="BI784" s="45"/>
      <c r="BJ784" s="45"/>
      <c r="BK784" s="45"/>
      <c r="BL784" s="45"/>
      <c r="BM784" s="45"/>
      <c r="BN784" s="45"/>
      <c r="BO784" s="45"/>
      <c r="BP784" s="45"/>
      <c r="BQ784" s="45"/>
      <c r="BR784" s="45"/>
      <c r="BS784" s="45"/>
      <c r="BT784" s="45"/>
      <c r="BU784" s="45"/>
      <c r="BV784" s="45"/>
      <c r="BW784" s="2"/>
    </row>
    <row r="785" spans="1:75" x14ac:dyDescent="0.25">
      <c r="A785" s="45"/>
      <c r="B785" s="45"/>
      <c r="C785" s="45"/>
      <c r="D785" s="45"/>
      <c r="E785" s="45"/>
      <c r="F785" s="45"/>
      <c r="G785" s="45"/>
      <c r="H785" s="45"/>
      <c r="I785" s="45"/>
      <c r="J785" s="2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  <c r="AG785" s="45"/>
      <c r="AH785" s="45"/>
      <c r="AI785" s="45"/>
      <c r="AJ785" s="45"/>
      <c r="AK785" s="45"/>
      <c r="AL785" s="45"/>
      <c r="AM785" s="45"/>
      <c r="AN785" s="45"/>
      <c r="AO785" s="45"/>
      <c r="AP785" s="45"/>
      <c r="AQ785" s="45"/>
      <c r="AR785" s="45"/>
      <c r="AS785" s="45"/>
      <c r="AT785" s="45"/>
      <c r="AU785" s="45"/>
      <c r="AV785" s="45"/>
      <c r="AW785" s="45"/>
      <c r="AX785" s="45"/>
      <c r="AY785" s="45"/>
      <c r="AZ785" s="45"/>
      <c r="BA785" s="45"/>
      <c r="BB785" s="45"/>
      <c r="BC785" s="45"/>
      <c r="BD785" s="45"/>
      <c r="BE785" s="45"/>
      <c r="BF785" s="45"/>
      <c r="BG785" s="45"/>
      <c r="BH785" s="45"/>
      <c r="BI785" s="45"/>
      <c r="BJ785" s="45"/>
      <c r="BK785" s="45"/>
      <c r="BL785" s="45"/>
      <c r="BM785" s="45"/>
      <c r="BN785" s="45"/>
      <c r="BO785" s="45"/>
      <c r="BP785" s="45"/>
      <c r="BQ785" s="45"/>
      <c r="BR785" s="45"/>
      <c r="BS785" s="45"/>
      <c r="BT785" s="45"/>
      <c r="BU785" s="45"/>
      <c r="BV785" s="45"/>
      <c r="BW785" s="2"/>
    </row>
    <row r="786" spans="1:75" x14ac:dyDescent="0.25">
      <c r="A786" s="45"/>
      <c r="B786" s="45"/>
      <c r="C786" s="45"/>
      <c r="D786" s="45"/>
      <c r="E786" s="45"/>
      <c r="F786" s="45"/>
      <c r="G786" s="45"/>
      <c r="H786" s="45"/>
      <c r="I786" s="45"/>
      <c r="J786" s="2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  <c r="AJ786" s="45"/>
      <c r="AK786" s="45"/>
      <c r="AL786" s="45"/>
      <c r="AM786" s="45"/>
      <c r="AN786" s="45"/>
      <c r="AO786" s="45"/>
      <c r="AP786" s="45"/>
      <c r="AQ786" s="45"/>
      <c r="AR786" s="45"/>
      <c r="AS786" s="45"/>
      <c r="AT786" s="45"/>
      <c r="AU786" s="45"/>
      <c r="AV786" s="45"/>
      <c r="AW786" s="45"/>
      <c r="AX786" s="45"/>
      <c r="AY786" s="45"/>
      <c r="AZ786" s="45"/>
      <c r="BA786" s="45"/>
      <c r="BB786" s="45"/>
      <c r="BC786" s="45"/>
      <c r="BD786" s="45"/>
      <c r="BE786" s="45"/>
      <c r="BF786" s="45"/>
      <c r="BG786" s="45"/>
      <c r="BH786" s="45"/>
      <c r="BI786" s="45"/>
      <c r="BJ786" s="45"/>
      <c r="BK786" s="45"/>
      <c r="BL786" s="45"/>
      <c r="BM786" s="45"/>
      <c r="BN786" s="45"/>
      <c r="BO786" s="45"/>
      <c r="BP786" s="45"/>
      <c r="BQ786" s="45"/>
      <c r="BR786" s="45"/>
      <c r="BS786" s="45"/>
      <c r="BT786" s="45"/>
      <c r="BU786" s="45"/>
      <c r="BV786" s="45"/>
      <c r="BW786" s="2"/>
    </row>
    <row r="787" spans="1:75" x14ac:dyDescent="0.25">
      <c r="A787" s="45"/>
      <c r="B787" s="45"/>
      <c r="C787" s="45"/>
      <c r="D787" s="45"/>
      <c r="E787" s="45"/>
      <c r="F787" s="45"/>
      <c r="G787" s="45"/>
      <c r="H787" s="45"/>
      <c r="I787" s="45"/>
      <c r="J787" s="2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  <c r="AG787" s="45"/>
      <c r="AH787" s="45"/>
      <c r="AI787" s="45"/>
      <c r="AJ787" s="45"/>
      <c r="AK787" s="45"/>
      <c r="AL787" s="45"/>
      <c r="AM787" s="45"/>
      <c r="AN787" s="45"/>
      <c r="AO787" s="45"/>
      <c r="AP787" s="45"/>
      <c r="AQ787" s="45"/>
      <c r="AR787" s="45"/>
      <c r="AS787" s="45"/>
      <c r="AT787" s="45"/>
      <c r="AU787" s="45"/>
      <c r="AV787" s="45"/>
      <c r="AW787" s="45"/>
      <c r="AX787" s="45"/>
      <c r="AY787" s="45"/>
      <c r="AZ787" s="45"/>
      <c r="BA787" s="45"/>
      <c r="BB787" s="45"/>
      <c r="BC787" s="45"/>
      <c r="BD787" s="45"/>
      <c r="BE787" s="45"/>
      <c r="BF787" s="45"/>
      <c r="BG787" s="45"/>
      <c r="BH787" s="45"/>
      <c r="BI787" s="45"/>
      <c r="BJ787" s="45"/>
      <c r="BK787" s="45"/>
      <c r="BL787" s="45"/>
      <c r="BM787" s="45"/>
      <c r="BN787" s="45"/>
      <c r="BO787" s="45"/>
      <c r="BP787" s="45"/>
      <c r="BQ787" s="45"/>
      <c r="BR787" s="45"/>
      <c r="BS787" s="45"/>
      <c r="BT787" s="45"/>
      <c r="BU787" s="45"/>
      <c r="BV787" s="45"/>
      <c r="BW787" s="2"/>
    </row>
    <row r="788" spans="1:75" x14ac:dyDescent="0.25">
      <c r="A788" s="45"/>
      <c r="B788" s="45"/>
      <c r="C788" s="45"/>
      <c r="D788" s="45"/>
      <c r="E788" s="45"/>
      <c r="F788" s="45"/>
      <c r="G788" s="45"/>
      <c r="H788" s="45"/>
      <c r="I788" s="45"/>
      <c r="J788" s="2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  <c r="AJ788" s="45"/>
      <c r="AK788" s="45"/>
      <c r="AL788" s="45"/>
      <c r="AM788" s="45"/>
      <c r="AN788" s="45"/>
      <c r="AO788" s="45"/>
      <c r="AP788" s="45"/>
      <c r="AQ788" s="45"/>
      <c r="AR788" s="45"/>
      <c r="AS788" s="45"/>
      <c r="AT788" s="45"/>
      <c r="AU788" s="45"/>
      <c r="AV788" s="45"/>
      <c r="AW788" s="45"/>
      <c r="AX788" s="45"/>
      <c r="AY788" s="45"/>
      <c r="AZ788" s="45"/>
      <c r="BA788" s="45"/>
      <c r="BB788" s="45"/>
      <c r="BC788" s="45"/>
      <c r="BD788" s="45"/>
      <c r="BE788" s="45"/>
      <c r="BF788" s="45"/>
      <c r="BG788" s="45"/>
      <c r="BH788" s="45"/>
      <c r="BI788" s="45"/>
      <c r="BJ788" s="45"/>
      <c r="BK788" s="45"/>
      <c r="BL788" s="45"/>
      <c r="BM788" s="45"/>
      <c r="BN788" s="45"/>
      <c r="BO788" s="45"/>
      <c r="BP788" s="45"/>
      <c r="BQ788" s="45"/>
      <c r="BR788" s="45"/>
      <c r="BS788" s="45"/>
      <c r="BT788" s="45"/>
      <c r="BU788" s="45"/>
      <c r="BV788" s="45"/>
      <c r="BW788" s="2"/>
    </row>
    <row r="789" spans="1:75" x14ac:dyDescent="0.25">
      <c r="A789" s="45"/>
      <c r="B789" s="45"/>
      <c r="C789" s="45"/>
      <c r="D789" s="45"/>
      <c r="E789" s="45"/>
      <c r="F789" s="45"/>
      <c r="G789" s="45"/>
      <c r="H789" s="45"/>
      <c r="I789" s="45"/>
      <c r="J789" s="2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  <c r="AG789" s="45"/>
      <c r="AH789" s="45"/>
      <c r="AI789" s="45"/>
      <c r="AJ789" s="45"/>
      <c r="AK789" s="45"/>
      <c r="AL789" s="45"/>
      <c r="AM789" s="45"/>
      <c r="AN789" s="45"/>
      <c r="AO789" s="45"/>
      <c r="AP789" s="45"/>
      <c r="AQ789" s="45"/>
      <c r="AR789" s="45"/>
      <c r="AS789" s="45"/>
      <c r="AT789" s="45"/>
      <c r="AU789" s="45"/>
      <c r="AV789" s="45"/>
      <c r="AW789" s="45"/>
      <c r="AX789" s="45"/>
      <c r="AY789" s="45"/>
      <c r="AZ789" s="45"/>
      <c r="BA789" s="45"/>
      <c r="BB789" s="45"/>
      <c r="BC789" s="45"/>
      <c r="BD789" s="45"/>
      <c r="BE789" s="45"/>
      <c r="BF789" s="45"/>
      <c r="BG789" s="45"/>
      <c r="BH789" s="45"/>
      <c r="BI789" s="45"/>
      <c r="BJ789" s="45"/>
      <c r="BK789" s="45"/>
      <c r="BL789" s="45"/>
      <c r="BM789" s="45"/>
      <c r="BN789" s="45"/>
      <c r="BO789" s="45"/>
      <c r="BP789" s="45"/>
      <c r="BQ789" s="45"/>
      <c r="BR789" s="45"/>
      <c r="BS789" s="45"/>
      <c r="BT789" s="45"/>
      <c r="BU789" s="45"/>
      <c r="BV789" s="45"/>
      <c r="BW789" s="2"/>
    </row>
    <row r="790" spans="1:75" x14ac:dyDescent="0.25">
      <c r="A790" s="45"/>
      <c r="B790" s="45"/>
      <c r="C790" s="45"/>
      <c r="D790" s="45"/>
      <c r="E790" s="45"/>
      <c r="F790" s="45"/>
      <c r="G790" s="45"/>
      <c r="H790" s="45"/>
      <c r="I790" s="45"/>
      <c r="J790" s="2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  <c r="AG790" s="45"/>
      <c r="AH790" s="45"/>
      <c r="AI790" s="45"/>
      <c r="AJ790" s="45"/>
      <c r="AK790" s="45"/>
      <c r="AL790" s="45"/>
      <c r="AM790" s="45"/>
      <c r="AN790" s="45"/>
      <c r="AO790" s="45"/>
      <c r="AP790" s="45"/>
      <c r="AQ790" s="45"/>
      <c r="AR790" s="45"/>
      <c r="AS790" s="45"/>
      <c r="AT790" s="45"/>
      <c r="AU790" s="45"/>
      <c r="AV790" s="45"/>
      <c r="AW790" s="45"/>
      <c r="AX790" s="45"/>
      <c r="AY790" s="45"/>
      <c r="AZ790" s="45"/>
      <c r="BA790" s="45"/>
      <c r="BB790" s="45"/>
      <c r="BC790" s="45"/>
      <c r="BD790" s="45"/>
      <c r="BE790" s="45"/>
      <c r="BF790" s="45"/>
      <c r="BG790" s="45"/>
      <c r="BH790" s="45"/>
      <c r="BI790" s="45"/>
      <c r="BJ790" s="45"/>
      <c r="BK790" s="45"/>
      <c r="BL790" s="45"/>
      <c r="BM790" s="45"/>
      <c r="BN790" s="45"/>
      <c r="BO790" s="45"/>
      <c r="BP790" s="45"/>
      <c r="BQ790" s="45"/>
      <c r="BR790" s="45"/>
      <c r="BS790" s="45"/>
      <c r="BT790" s="45"/>
      <c r="BU790" s="45"/>
      <c r="BV790" s="45"/>
      <c r="BW790" s="2"/>
    </row>
    <row r="791" spans="1:75" x14ac:dyDescent="0.25">
      <c r="A791" s="45"/>
      <c r="B791" s="45"/>
      <c r="C791" s="45"/>
      <c r="D791" s="45"/>
      <c r="E791" s="45"/>
      <c r="F791" s="45"/>
      <c r="G791" s="45"/>
      <c r="H791" s="45"/>
      <c r="I791" s="45"/>
      <c r="J791" s="2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  <c r="AG791" s="45"/>
      <c r="AH791" s="45"/>
      <c r="AI791" s="45"/>
      <c r="AJ791" s="45"/>
      <c r="AK791" s="45"/>
      <c r="AL791" s="45"/>
      <c r="AM791" s="45"/>
      <c r="AN791" s="45"/>
      <c r="AO791" s="45"/>
      <c r="AP791" s="45"/>
      <c r="AQ791" s="45"/>
      <c r="AR791" s="45"/>
      <c r="AS791" s="45"/>
      <c r="AT791" s="45"/>
      <c r="AU791" s="45"/>
      <c r="AV791" s="45"/>
      <c r="AW791" s="45"/>
      <c r="AX791" s="45"/>
      <c r="AY791" s="45"/>
      <c r="AZ791" s="45"/>
      <c r="BA791" s="45"/>
      <c r="BB791" s="45"/>
      <c r="BC791" s="45"/>
      <c r="BD791" s="45"/>
      <c r="BE791" s="45"/>
      <c r="BF791" s="45"/>
      <c r="BG791" s="45"/>
      <c r="BH791" s="45"/>
      <c r="BI791" s="45"/>
      <c r="BJ791" s="45"/>
      <c r="BK791" s="45"/>
      <c r="BL791" s="45"/>
      <c r="BM791" s="45"/>
      <c r="BN791" s="45"/>
      <c r="BO791" s="45"/>
      <c r="BP791" s="45"/>
      <c r="BQ791" s="45"/>
      <c r="BR791" s="45"/>
      <c r="BS791" s="45"/>
      <c r="BT791" s="45"/>
      <c r="BU791" s="45"/>
      <c r="BV791" s="45"/>
      <c r="BW791" s="2"/>
    </row>
    <row r="792" spans="1:75" x14ac:dyDescent="0.25">
      <c r="A792" s="45"/>
      <c r="B792" s="45"/>
      <c r="C792" s="45"/>
      <c r="D792" s="45"/>
      <c r="E792" s="45"/>
      <c r="F792" s="45"/>
      <c r="G792" s="45"/>
      <c r="H792" s="45"/>
      <c r="I792" s="45"/>
      <c r="J792" s="2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  <c r="AG792" s="45"/>
      <c r="AH792" s="45"/>
      <c r="AI792" s="45"/>
      <c r="AJ792" s="45"/>
      <c r="AK792" s="45"/>
      <c r="AL792" s="45"/>
      <c r="AM792" s="45"/>
      <c r="AN792" s="45"/>
      <c r="AO792" s="45"/>
      <c r="AP792" s="45"/>
      <c r="AQ792" s="45"/>
      <c r="AR792" s="45"/>
      <c r="AS792" s="45"/>
      <c r="AT792" s="45"/>
      <c r="AU792" s="45"/>
      <c r="AV792" s="45"/>
      <c r="AW792" s="45"/>
      <c r="AX792" s="45"/>
      <c r="AY792" s="45"/>
      <c r="AZ792" s="45"/>
      <c r="BA792" s="45"/>
      <c r="BB792" s="45"/>
      <c r="BC792" s="45"/>
      <c r="BD792" s="45"/>
      <c r="BE792" s="45"/>
      <c r="BF792" s="45"/>
      <c r="BG792" s="45"/>
      <c r="BH792" s="45"/>
      <c r="BI792" s="45"/>
      <c r="BJ792" s="45"/>
      <c r="BK792" s="45"/>
      <c r="BL792" s="45"/>
      <c r="BM792" s="45"/>
      <c r="BN792" s="45"/>
      <c r="BO792" s="45"/>
      <c r="BP792" s="45"/>
      <c r="BQ792" s="45"/>
      <c r="BR792" s="45"/>
      <c r="BS792" s="45"/>
      <c r="BT792" s="45"/>
      <c r="BU792" s="45"/>
      <c r="BV792" s="45"/>
      <c r="BW792" s="2"/>
    </row>
    <row r="793" spans="1:75" x14ac:dyDescent="0.25">
      <c r="A793" s="45"/>
      <c r="B793" s="45"/>
      <c r="C793" s="45"/>
      <c r="D793" s="45"/>
      <c r="E793" s="45"/>
      <c r="F793" s="45"/>
      <c r="G793" s="45"/>
      <c r="H793" s="45"/>
      <c r="I793" s="45"/>
      <c r="J793" s="2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  <c r="AG793" s="45"/>
      <c r="AH793" s="45"/>
      <c r="AI793" s="45"/>
      <c r="AJ793" s="45"/>
      <c r="AK793" s="45"/>
      <c r="AL793" s="45"/>
      <c r="AM793" s="45"/>
      <c r="AN793" s="45"/>
      <c r="AO793" s="45"/>
      <c r="AP793" s="45"/>
      <c r="AQ793" s="45"/>
      <c r="AR793" s="45"/>
      <c r="AS793" s="45"/>
      <c r="AT793" s="45"/>
      <c r="AU793" s="45"/>
      <c r="AV793" s="45"/>
      <c r="AW793" s="45"/>
      <c r="AX793" s="45"/>
      <c r="AY793" s="45"/>
      <c r="AZ793" s="45"/>
      <c r="BA793" s="45"/>
      <c r="BB793" s="45"/>
      <c r="BC793" s="45"/>
      <c r="BD793" s="45"/>
      <c r="BE793" s="45"/>
      <c r="BF793" s="45"/>
      <c r="BG793" s="45"/>
      <c r="BH793" s="45"/>
      <c r="BI793" s="45"/>
      <c r="BJ793" s="45"/>
      <c r="BK793" s="45"/>
      <c r="BL793" s="45"/>
      <c r="BM793" s="45"/>
      <c r="BN793" s="45"/>
      <c r="BO793" s="45"/>
      <c r="BP793" s="45"/>
      <c r="BQ793" s="45"/>
      <c r="BR793" s="45"/>
      <c r="BS793" s="45"/>
      <c r="BT793" s="45"/>
      <c r="BU793" s="45"/>
      <c r="BV793" s="45"/>
      <c r="BW793" s="2"/>
    </row>
    <row r="794" spans="1:75" x14ac:dyDescent="0.25">
      <c r="A794" s="45"/>
      <c r="B794" s="45"/>
      <c r="C794" s="45"/>
      <c r="D794" s="45"/>
      <c r="E794" s="45"/>
      <c r="F794" s="45"/>
      <c r="G794" s="45"/>
      <c r="H794" s="45"/>
      <c r="I794" s="45"/>
      <c r="J794" s="2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  <c r="AG794" s="45"/>
      <c r="AH794" s="45"/>
      <c r="AI794" s="45"/>
      <c r="AJ794" s="45"/>
      <c r="AK794" s="45"/>
      <c r="AL794" s="45"/>
      <c r="AM794" s="45"/>
      <c r="AN794" s="45"/>
      <c r="AO794" s="45"/>
      <c r="AP794" s="45"/>
      <c r="AQ794" s="45"/>
      <c r="AR794" s="45"/>
      <c r="AS794" s="45"/>
      <c r="AT794" s="45"/>
      <c r="AU794" s="45"/>
      <c r="AV794" s="45"/>
      <c r="AW794" s="45"/>
      <c r="AX794" s="45"/>
      <c r="AY794" s="45"/>
      <c r="AZ794" s="45"/>
      <c r="BA794" s="45"/>
      <c r="BB794" s="45"/>
      <c r="BC794" s="45"/>
      <c r="BD794" s="45"/>
      <c r="BE794" s="45"/>
      <c r="BF794" s="45"/>
      <c r="BG794" s="45"/>
      <c r="BH794" s="45"/>
      <c r="BI794" s="45"/>
      <c r="BJ794" s="45"/>
      <c r="BK794" s="45"/>
      <c r="BL794" s="45"/>
      <c r="BM794" s="45"/>
      <c r="BN794" s="45"/>
      <c r="BO794" s="45"/>
      <c r="BP794" s="45"/>
      <c r="BQ794" s="45"/>
      <c r="BR794" s="45"/>
      <c r="BS794" s="45"/>
      <c r="BT794" s="45"/>
      <c r="BU794" s="45"/>
      <c r="BV794" s="45"/>
      <c r="BW794" s="2"/>
    </row>
    <row r="795" spans="1:75" x14ac:dyDescent="0.25">
      <c r="A795" s="45"/>
      <c r="B795" s="45"/>
      <c r="C795" s="45"/>
      <c r="D795" s="45"/>
      <c r="E795" s="45"/>
      <c r="F795" s="45"/>
      <c r="G795" s="45"/>
      <c r="H795" s="45"/>
      <c r="I795" s="45"/>
      <c r="J795" s="2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  <c r="AG795" s="45"/>
      <c r="AH795" s="45"/>
      <c r="AI795" s="45"/>
      <c r="AJ795" s="45"/>
      <c r="AK795" s="45"/>
      <c r="AL795" s="45"/>
      <c r="AM795" s="45"/>
      <c r="AN795" s="45"/>
      <c r="AO795" s="45"/>
      <c r="AP795" s="45"/>
      <c r="AQ795" s="45"/>
      <c r="AR795" s="45"/>
      <c r="AS795" s="45"/>
      <c r="AT795" s="45"/>
      <c r="AU795" s="45"/>
      <c r="AV795" s="45"/>
      <c r="AW795" s="45"/>
      <c r="AX795" s="45"/>
      <c r="AY795" s="45"/>
      <c r="AZ795" s="45"/>
      <c r="BA795" s="45"/>
      <c r="BB795" s="45"/>
      <c r="BC795" s="45"/>
      <c r="BD795" s="45"/>
      <c r="BE795" s="45"/>
      <c r="BF795" s="45"/>
      <c r="BG795" s="45"/>
      <c r="BH795" s="45"/>
      <c r="BI795" s="45"/>
      <c r="BJ795" s="45"/>
      <c r="BK795" s="45"/>
      <c r="BL795" s="45"/>
      <c r="BM795" s="45"/>
      <c r="BN795" s="45"/>
      <c r="BO795" s="45"/>
      <c r="BP795" s="45"/>
      <c r="BQ795" s="45"/>
      <c r="BR795" s="45"/>
      <c r="BS795" s="45"/>
      <c r="BT795" s="45"/>
      <c r="BU795" s="45"/>
      <c r="BV795" s="45"/>
      <c r="BW795" s="2"/>
    </row>
    <row r="796" spans="1:75" x14ac:dyDescent="0.25">
      <c r="A796" s="45"/>
      <c r="B796" s="45"/>
      <c r="C796" s="45"/>
      <c r="D796" s="45"/>
      <c r="E796" s="45"/>
      <c r="F796" s="45"/>
      <c r="G796" s="45"/>
      <c r="H796" s="45"/>
      <c r="I796" s="45"/>
      <c r="J796" s="2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  <c r="AG796" s="45"/>
      <c r="AH796" s="45"/>
      <c r="AI796" s="45"/>
      <c r="AJ796" s="45"/>
      <c r="AK796" s="45"/>
      <c r="AL796" s="45"/>
      <c r="AM796" s="45"/>
      <c r="AN796" s="45"/>
      <c r="AO796" s="45"/>
      <c r="AP796" s="45"/>
      <c r="AQ796" s="45"/>
      <c r="AR796" s="45"/>
      <c r="AS796" s="45"/>
      <c r="AT796" s="45"/>
      <c r="AU796" s="45"/>
      <c r="AV796" s="45"/>
      <c r="AW796" s="45"/>
      <c r="AX796" s="45"/>
      <c r="AY796" s="45"/>
      <c r="AZ796" s="45"/>
      <c r="BA796" s="45"/>
      <c r="BB796" s="45"/>
      <c r="BC796" s="45"/>
      <c r="BD796" s="45"/>
      <c r="BE796" s="45"/>
      <c r="BF796" s="45"/>
      <c r="BG796" s="45"/>
      <c r="BH796" s="45"/>
      <c r="BI796" s="45"/>
      <c r="BJ796" s="45"/>
      <c r="BK796" s="45"/>
      <c r="BL796" s="45"/>
      <c r="BM796" s="45"/>
      <c r="BN796" s="45"/>
      <c r="BO796" s="45"/>
      <c r="BP796" s="45"/>
      <c r="BQ796" s="45"/>
      <c r="BR796" s="45"/>
      <c r="BS796" s="45"/>
      <c r="BT796" s="45"/>
      <c r="BU796" s="45"/>
      <c r="BV796" s="45"/>
      <c r="BW796" s="2"/>
    </row>
    <row r="797" spans="1:75" x14ac:dyDescent="0.25">
      <c r="A797" s="45"/>
      <c r="B797" s="45"/>
      <c r="C797" s="45"/>
      <c r="D797" s="45"/>
      <c r="E797" s="45"/>
      <c r="F797" s="45"/>
      <c r="G797" s="45"/>
      <c r="H797" s="45"/>
      <c r="I797" s="45"/>
      <c r="J797" s="2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  <c r="AG797" s="45"/>
      <c r="AH797" s="45"/>
      <c r="AI797" s="45"/>
      <c r="AJ797" s="45"/>
      <c r="AK797" s="45"/>
      <c r="AL797" s="45"/>
      <c r="AM797" s="45"/>
      <c r="AN797" s="45"/>
      <c r="AO797" s="45"/>
      <c r="AP797" s="45"/>
      <c r="AQ797" s="45"/>
      <c r="AR797" s="45"/>
      <c r="AS797" s="45"/>
      <c r="AT797" s="45"/>
      <c r="AU797" s="45"/>
      <c r="AV797" s="45"/>
      <c r="AW797" s="45"/>
      <c r="AX797" s="45"/>
      <c r="AY797" s="45"/>
      <c r="AZ797" s="45"/>
      <c r="BA797" s="45"/>
      <c r="BB797" s="45"/>
      <c r="BC797" s="45"/>
      <c r="BD797" s="45"/>
      <c r="BE797" s="45"/>
      <c r="BF797" s="45"/>
      <c r="BG797" s="45"/>
      <c r="BH797" s="45"/>
      <c r="BI797" s="45"/>
      <c r="BJ797" s="45"/>
      <c r="BK797" s="45"/>
      <c r="BL797" s="45"/>
      <c r="BM797" s="45"/>
      <c r="BN797" s="45"/>
      <c r="BO797" s="45"/>
      <c r="BP797" s="45"/>
      <c r="BQ797" s="45"/>
      <c r="BR797" s="45"/>
      <c r="BS797" s="45"/>
      <c r="BT797" s="45"/>
      <c r="BU797" s="45"/>
      <c r="BV797" s="45"/>
      <c r="BW797" s="2"/>
    </row>
    <row r="798" spans="1:75" x14ac:dyDescent="0.25">
      <c r="A798" s="45"/>
      <c r="B798" s="45"/>
      <c r="C798" s="45"/>
      <c r="D798" s="45"/>
      <c r="E798" s="45"/>
      <c r="F798" s="45"/>
      <c r="G798" s="45"/>
      <c r="H798" s="45"/>
      <c r="I798" s="45"/>
      <c r="J798" s="2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  <c r="AG798" s="45"/>
      <c r="AH798" s="45"/>
      <c r="AI798" s="45"/>
      <c r="AJ798" s="45"/>
      <c r="AK798" s="45"/>
      <c r="AL798" s="45"/>
      <c r="AM798" s="45"/>
      <c r="AN798" s="45"/>
      <c r="AO798" s="45"/>
      <c r="AP798" s="45"/>
      <c r="AQ798" s="45"/>
      <c r="AR798" s="45"/>
      <c r="AS798" s="45"/>
      <c r="AT798" s="45"/>
      <c r="AU798" s="45"/>
      <c r="AV798" s="45"/>
      <c r="AW798" s="45"/>
      <c r="AX798" s="45"/>
      <c r="AY798" s="45"/>
      <c r="AZ798" s="45"/>
      <c r="BA798" s="45"/>
      <c r="BB798" s="45"/>
      <c r="BC798" s="45"/>
      <c r="BD798" s="45"/>
      <c r="BE798" s="45"/>
      <c r="BF798" s="45"/>
      <c r="BG798" s="45"/>
      <c r="BH798" s="45"/>
      <c r="BI798" s="45"/>
      <c r="BJ798" s="45"/>
      <c r="BK798" s="45"/>
      <c r="BL798" s="45"/>
      <c r="BM798" s="45"/>
      <c r="BN798" s="45"/>
      <c r="BO798" s="45"/>
      <c r="BP798" s="45"/>
      <c r="BQ798" s="45"/>
      <c r="BR798" s="45"/>
      <c r="BS798" s="45"/>
      <c r="BT798" s="45"/>
      <c r="BU798" s="45"/>
      <c r="BV798" s="45"/>
      <c r="BW798" s="2"/>
    </row>
    <row r="799" spans="1:75" x14ac:dyDescent="0.25">
      <c r="A799" s="45"/>
      <c r="B799" s="45"/>
      <c r="C799" s="45"/>
      <c r="D799" s="45"/>
      <c r="E799" s="45"/>
      <c r="F799" s="45"/>
      <c r="G799" s="45"/>
      <c r="H799" s="45"/>
      <c r="I799" s="45"/>
      <c r="J799" s="2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  <c r="AG799" s="45"/>
      <c r="AH799" s="45"/>
      <c r="AI799" s="45"/>
      <c r="AJ799" s="45"/>
      <c r="AK799" s="45"/>
      <c r="AL799" s="45"/>
      <c r="AM799" s="45"/>
      <c r="AN799" s="45"/>
      <c r="AO799" s="45"/>
      <c r="AP799" s="45"/>
      <c r="AQ799" s="45"/>
      <c r="AR799" s="45"/>
      <c r="AS799" s="45"/>
      <c r="AT799" s="45"/>
      <c r="AU799" s="45"/>
      <c r="AV799" s="45"/>
      <c r="AW799" s="45"/>
      <c r="AX799" s="45"/>
      <c r="AY799" s="45"/>
      <c r="AZ799" s="45"/>
      <c r="BA799" s="45"/>
      <c r="BB799" s="45"/>
      <c r="BC799" s="45"/>
      <c r="BD799" s="45"/>
      <c r="BE799" s="45"/>
      <c r="BF799" s="45"/>
      <c r="BG799" s="45"/>
      <c r="BH799" s="45"/>
      <c r="BI799" s="45"/>
      <c r="BJ799" s="45"/>
      <c r="BK799" s="45"/>
      <c r="BL799" s="45"/>
      <c r="BM799" s="45"/>
      <c r="BN799" s="45"/>
      <c r="BO799" s="45"/>
      <c r="BP799" s="45"/>
      <c r="BQ799" s="45"/>
      <c r="BR799" s="45"/>
      <c r="BS799" s="45"/>
      <c r="BT799" s="45"/>
      <c r="BU799" s="45"/>
      <c r="BV799" s="45"/>
      <c r="BW799" s="2"/>
    </row>
    <row r="800" spans="1:75" x14ac:dyDescent="0.25">
      <c r="A800" s="45"/>
      <c r="B800" s="45"/>
      <c r="C800" s="45"/>
      <c r="D800" s="45"/>
      <c r="E800" s="45"/>
      <c r="F800" s="45"/>
      <c r="G800" s="45"/>
      <c r="H800" s="45"/>
      <c r="I800" s="45"/>
      <c r="J800" s="2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  <c r="AG800" s="45"/>
      <c r="AH800" s="45"/>
      <c r="AI800" s="45"/>
      <c r="AJ800" s="45"/>
      <c r="AK800" s="45"/>
      <c r="AL800" s="45"/>
      <c r="AM800" s="45"/>
      <c r="AN800" s="45"/>
      <c r="AO800" s="45"/>
      <c r="AP800" s="45"/>
      <c r="AQ800" s="45"/>
      <c r="AR800" s="45"/>
      <c r="AS800" s="45"/>
      <c r="AT800" s="45"/>
      <c r="AU800" s="45"/>
      <c r="AV800" s="45"/>
      <c r="AW800" s="45"/>
      <c r="AX800" s="45"/>
      <c r="AY800" s="45"/>
      <c r="AZ800" s="45"/>
      <c r="BA800" s="45"/>
      <c r="BB800" s="45"/>
      <c r="BC800" s="45"/>
      <c r="BD800" s="45"/>
      <c r="BE800" s="45"/>
      <c r="BF800" s="45"/>
      <c r="BG800" s="45"/>
      <c r="BH800" s="45"/>
      <c r="BI800" s="45"/>
      <c r="BJ800" s="45"/>
      <c r="BK800" s="45"/>
      <c r="BL800" s="45"/>
      <c r="BM800" s="45"/>
      <c r="BN800" s="45"/>
      <c r="BO800" s="45"/>
      <c r="BP800" s="45"/>
      <c r="BQ800" s="45"/>
      <c r="BR800" s="45"/>
      <c r="BS800" s="45"/>
      <c r="BT800" s="45"/>
      <c r="BU800" s="45"/>
      <c r="BV800" s="45"/>
      <c r="BW800" s="2"/>
    </row>
    <row r="801" spans="1:75" x14ac:dyDescent="0.25">
      <c r="A801" s="45"/>
      <c r="B801" s="45"/>
      <c r="C801" s="45"/>
      <c r="D801" s="45"/>
      <c r="E801" s="45"/>
      <c r="F801" s="45"/>
      <c r="G801" s="45"/>
      <c r="H801" s="45"/>
      <c r="I801" s="45"/>
      <c r="J801" s="2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  <c r="AG801" s="45"/>
      <c r="AH801" s="45"/>
      <c r="AI801" s="45"/>
      <c r="AJ801" s="45"/>
      <c r="AK801" s="45"/>
      <c r="AL801" s="45"/>
      <c r="AM801" s="45"/>
      <c r="AN801" s="45"/>
      <c r="AO801" s="45"/>
      <c r="AP801" s="45"/>
      <c r="AQ801" s="45"/>
      <c r="AR801" s="45"/>
      <c r="AS801" s="45"/>
      <c r="AT801" s="45"/>
      <c r="AU801" s="45"/>
      <c r="AV801" s="45"/>
      <c r="AW801" s="45"/>
      <c r="AX801" s="45"/>
      <c r="AY801" s="45"/>
      <c r="AZ801" s="45"/>
      <c r="BA801" s="45"/>
      <c r="BB801" s="45"/>
      <c r="BC801" s="45"/>
      <c r="BD801" s="45"/>
      <c r="BE801" s="45"/>
      <c r="BF801" s="45"/>
      <c r="BG801" s="45"/>
      <c r="BH801" s="45"/>
      <c r="BI801" s="45"/>
      <c r="BJ801" s="45"/>
      <c r="BK801" s="45"/>
      <c r="BL801" s="45"/>
      <c r="BM801" s="45"/>
      <c r="BN801" s="45"/>
      <c r="BO801" s="45"/>
      <c r="BP801" s="45"/>
      <c r="BQ801" s="45"/>
      <c r="BR801" s="45"/>
      <c r="BS801" s="45"/>
      <c r="BT801" s="45"/>
      <c r="BU801" s="45"/>
      <c r="BV801" s="45"/>
      <c r="BW801" s="2"/>
    </row>
    <row r="802" spans="1:75" x14ac:dyDescent="0.25">
      <c r="A802" s="45"/>
      <c r="B802" s="45"/>
      <c r="C802" s="45"/>
      <c r="D802" s="45"/>
      <c r="E802" s="45"/>
      <c r="F802" s="45"/>
      <c r="G802" s="45"/>
      <c r="H802" s="45"/>
      <c r="I802" s="45"/>
      <c r="J802" s="2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  <c r="AG802" s="45"/>
      <c r="AH802" s="45"/>
      <c r="AI802" s="45"/>
      <c r="AJ802" s="45"/>
      <c r="AK802" s="45"/>
      <c r="AL802" s="45"/>
      <c r="AM802" s="45"/>
      <c r="AN802" s="45"/>
      <c r="AO802" s="45"/>
      <c r="AP802" s="45"/>
      <c r="AQ802" s="45"/>
      <c r="AR802" s="45"/>
      <c r="AS802" s="45"/>
      <c r="AT802" s="45"/>
      <c r="AU802" s="45"/>
      <c r="AV802" s="45"/>
      <c r="AW802" s="45"/>
      <c r="AX802" s="45"/>
      <c r="AY802" s="45"/>
      <c r="AZ802" s="45"/>
      <c r="BA802" s="45"/>
      <c r="BB802" s="45"/>
      <c r="BC802" s="45"/>
      <c r="BD802" s="45"/>
      <c r="BE802" s="45"/>
      <c r="BF802" s="45"/>
      <c r="BG802" s="45"/>
      <c r="BH802" s="45"/>
      <c r="BI802" s="45"/>
      <c r="BJ802" s="45"/>
      <c r="BK802" s="45"/>
      <c r="BL802" s="45"/>
      <c r="BM802" s="45"/>
      <c r="BN802" s="45"/>
      <c r="BO802" s="45"/>
      <c r="BP802" s="45"/>
      <c r="BQ802" s="45"/>
      <c r="BR802" s="45"/>
      <c r="BS802" s="45"/>
      <c r="BT802" s="45"/>
      <c r="BU802" s="45"/>
      <c r="BV802" s="45"/>
      <c r="BW802" s="2"/>
    </row>
    <row r="803" spans="1:75" x14ac:dyDescent="0.25">
      <c r="A803" s="45"/>
      <c r="B803" s="45"/>
      <c r="C803" s="45"/>
      <c r="D803" s="45"/>
      <c r="E803" s="45"/>
      <c r="F803" s="45"/>
      <c r="G803" s="45"/>
      <c r="H803" s="45"/>
      <c r="I803" s="45"/>
      <c r="J803" s="2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  <c r="AG803" s="45"/>
      <c r="AH803" s="45"/>
      <c r="AI803" s="45"/>
      <c r="AJ803" s="45"/>
      <c r="AK803" s="45"/>
      <c r="AL803" s="45"/>
      <c r="AM803" s="45"/>
      <c r="AN803" s="45"/>
      <c r="AO803" s="45"/>
      <c r="AP803" s="45"/>
      <c r="AQ803" s="45"/>
      <c r="AR803" s="45"/>
      <c r="AS803" s="45"/>
      <c r="AT803" s="45"/>
      <c r="AU803" s="45"/>
      <c r="AV803" s="45"/>
      <c r="AW803" s="45"/>
      <c r="AX803" s="45"/>
      <c r="AY803" s="45"/>
      <c r="AZ803" s="45"/>
      <c r="BA803" s="45"/>
      <c r="BB803" s="45"/>
      <c r="BC803" s="45"/>
      <c r="BD803" s="45"/>
      <c r="BE803" s="45"/>
      <c r="BF803" s="45"/>
      <c r="BG803" s="45"/>
      <c r="BH803" s="45"/>
      <c r="BI803" s="45"/>
      <c r="BJ803" s="45"/>
      <c r="BK803" s="45"/>
      <c r="BL803" s="45"/>
      <c r="BM803" s="45"/>
      <c r="BN803" s="45"/>
      <c r="BO803" s="45"/>
      <c r="BP803" s="45"/>
      <c r="BQ803" s="45"/>
      <c r="BR803" s="45"/>
      <c r="BS803" s="45"/>
      <c r="BT803" s="45"/>
      <c r="BU803" s="45"/>
      <c r="BV803" s="45"/>
      <c r="BW803" s="2"/>
    </row>
    <row r="804" spans="1:75" x14ac:dyDescent="0.25">
      <c r="A804" s="45"/>
      <c r="B804" s="45"/>
      <c r="C804" s="45"/>
      <c r="D804" s="45"/>
      <c r="E804" s="45"/>
      <c r="F804" s="45"/>
      <c r="G804" s="45"/>
      <c r="H804" s="45"/>
      <c r="I804" s="45"/>
      <c r="J804" s="2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  <c r="AG804" s="45"/>
      <c r="AH804" s="45"/>
      <c r="AI804" s="45"/>
      <c r="AJ804" s="45"/>
      <c r="AK804" s="45"/>
      <c r="AL804" s="45"/>
      <c r="AM804" s="45"/>
      <c r="AN804" s="45"/>
      <c r="AO804" s="45"/>
      <c r="AP804" s="45"/>
      <c r="AQ804" s="45"/>
      <c r="AR804" s="45"/>
      <c r="AS804" s="45"/>
      <c r="AT804" s="45"/>
      <c r="AU804" s="45"/>
      <c r="AV804" s="45"/>
      <c r="AW804" s="45"/>
      <c r="AX804" s="45"/>
      <c r="AY804" s="45"/>
      <c r="AZ804" s="45"/>
      <c r="BA804" s="45"/>
      <c r="BB804" s="45"/>
      <c r="BC804" s="45"/>
      <c r="BD804" s="45"/>
      <c r="BE804" s="45"/>
      <c r="BF804" s="45"/>
      <c r="BG804" s="45"/>
      <c r="BH804" s="45"/>
      <c r="BI804" s="45"/>
      <c r="BJ804" s="45"/>
      <c r="BK804" s="45"/>
      <c r="BL804" s="45"/>
      <c r="BM804" s="45"/>
      <c r="BN804" s="45"/>
      <c r="BO804" s="45"/>
      <c r="BP804" s="45"/>
      <c r="BQ804" s="45"/>
      <c r="BR804" s="45"/>
      <c r="BS804" s="45"/>
      <c r="BT804" s="45"/>
      <c r="BU804" s="45"/>
      <c r="BV804" s="45"/>
      <c r="BW804" s="2"/>
    </row>
    <row r="805" spans="1:75" x14ac:dyDescent="0.25">
      <c r="A805" s="45"/>
      <c r="B805" s="45"/>
      <c r="C805" s="45"/>
      <c r="D805" s="45"/>
      <c r="E805" s="45"/>
      <c r="F805" s="45"/>
      <c r="G805" s="45"/>
      <c r="H805" s="45"/>
      <c r="I805" s="45"/>
      <c r="J805" s="2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  <c r="AG805" s="45"/>
      <c r="AH805" s="45"/>
      <c r="AI805" s="45"/>
      <c r="AJ805" s="45"/>
      <c r="AK805" s="45"/>
      <c r="AL805" s="45"/>
      <c r="AM805" s="45"/>
      <c r="AN805" s="45"/>
      <c r="AO805" s="45"/>
      <c r="AP805" s="45"/>
      <c r="AQ805" s="45"/>
      <c r="AR805" s="45"/>
      <c r="AS805" s="45"/>
      <c r="AT805" s="45"/>
      <c r="AU805" s="45"/>
      <c r="AV805" s="45"/>
      <c r="AW805" s="45"/>
      <c r="AX805" s="45"/>
      <c r="AY805" s="45"/>
      <c r="AZ805" s="45"/>
      <c r="BA805" s="45"/>
      <c r="BB805" s="45"/>
      <c r="BC805" s="45"/>
      <c r="BD805" s="45"/>
      <c r="BE805" s="45"/>
      <c r="BF805" s="45"/>
      <c r="BG805" s="45"/>
      <c r="BH805" s="45"/>
      <c r="BI805" s="45"/>
      <c r="BJ805" s="45"/>
      <c r="BK805" s="45"/>
      <c r="BL805" s="45"/>
      <c r="BM805" s="45"/>
      <c r="BN805" s="45"/>
      <c r="BO805" s="45"/>
      <c r="BP805" s="45"/>
      <c r="BQ805" s="45"/>
      <c r="BR805" s="45"/>
      <c r="BS805" s="45"/>
      <c r="BT805" s="45"/>
      <c r="BU805" s="45"/>
      <c r="BV805" s="45"/>
      <c r="BW805" s="2"/>
    </row>
    <row r="806" spans="1:75" x14ac:dyDescent="0.25">
      <c r="A806" s="45"/>
      <c r="B806" s="45"/>
      <c r="C806" s="45"/>
      <c r="D806" s="45"/>
      <c r="E806" s="45"/>
      <c r="F806" s="45"/>
      <c r="G806" s="45"/>
      <c r="H806" s="45"/>
      <c r="I806" s="45"/>
      <c r="J806" s="2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  <c r="AG806" s="45"/>
      <c r="AH806" s="45"/>
      <c r="AI806" s="45"/>
      <c r="AJ806" s="45"/>
      <c r="AK806" s="45"/>
      <c r="AL806" s="45"/>
      <c r="AM806" s="45"/>
      <c r="AN806" s="45"/>
      <c r="AO806" s="45"/>
      <c r="AP806" s="45"/>
      <c r="AQ806" s="45"/>
      <c r="AR806" s="45"/>
      <c r="AS806" s="45"/>
      <c r="AT806" s="45"/>
      <c r="AU806" s="45"/>
      <c r="AV806" s="45"/>
      <c r="AW806" s="45"/>
      <c r="AX806" s="45"/>
      <c r="AY806" s="45"/>
      <c r="AZ806" s="45"/>
      <c r="BA806" s="45"/>
      <c r="BB806" s="45"/>
      <c r="BC806" s="45"/>
      <c r="BD806" s="45"/>
      <c r="BE806" s="45"/>
      <c r="BF806" s="45"/>
      <c r="BG806" s="45"/>
      <c r="BH806" s="45"/>
      <c r="BI806" s="45"/>
      <c r="BJ806" s="45"/>
      <c r="BK806" s="45"/>
      <c r="BL806" s="45"/>
      <c r="BM806" s="45"/>
      <c r="BN806" s="45"/>
      <c r="BO806" s="45"/>
      <c r="BP806" s="45"/>
      <c r="BQ806" s="45"/>
      <c r="BR806" s="45"/>
      <c r="BS806" s="45"/>
      <c r="BT806" s="45"/>
      <c r="BU806" s="45"/>
      <c r="BV806" s="45"/>
      <c r="BW806" s="2"/>
    </row>
    <row r="807" spans="1:75" x14ac:dyDescent="0.25">
      <c r="A807" s="45"/>
      <c r="B807" s="45"/>
      <c r="C807" s="45"/>
      <c r="D807" s="45"/>
      <c r="E807" s="45"/>
      <c r="F807" s="45"/>
      <c r="G807" s="45"/>
      <c r="H807" s="45"/>
      <c r="I807" s="45"/>
      <c r="J807" s="2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  <c r="AG807" s="45"/>
      <c r="AH807" s="45"/>
      <c r="AI807" s="45"/>
      <c r="AJ807" s="45"/>
      <c r="AK807" s="45"/>
      <c r="AL807" s="45"/>
      <c r="AM807" s="45"/>
      <c r="AN807" s="45"/>
      <c r="AO807" s="45"/>
      <c r="AP807" s="45"/>
      <c r="AQ807" s="45"/>
      <c r="AR807" s="45"/>
      <c r="AS807" s="45"/>
      <c r="AT807" s="45"/>
      <c r="AU807" s="45"/>
      <c r="AV807" s="45"/>
      <c r="AW807" s="45"/>
      <c r="AX807" s="45"/>
      <c r="AY807" s="45"/>
      <c r="AZ807" s="45"/>
      <c r="BA807" s="45"/>
      <c r="BB807" s="45"/>
      <c r="BC807" s="45"/>
      <c r="BD807" s="45"/>
      <c r="BE807" s="45"/>
      <c r="BF807" s="45"/>
      <c r="BG807" s="45"/>
      <c r="BH807" s="45"/>
      <c r="BI807" s="45"/>
      <c r="BJ807" s="45"/>
      <c r="BK807" s="45"/>
      <c r="BL807" s="45"/>
      <c r="BM807" s="45"/>
      <c r="BN807" s="45"/>
      <c r="BO807" s="45"/>
      <c r="BP807" s="45"/>
      <c r="BQ807" s="45"/>
      <c r="BR807" s="45"/>
      <c r="BS807" s="45"/>
      <c r="BT807" s="45"/>
      <c r="BU807" s="45"/>
      <c r="BV807" s="45"/>
      <c r="BW807" s="2"/>
    </row>
    <row r="808" spans="1:75" x14ac:dyDescent="0.25">
      <c r="A808" s="45"/>
      <c r="B808" s="45"/>
      <c r="C808" s="45"/>
      <c r="D808" s="45"/>
      <c r="E808" s="45"/>
      <c r="F808" s="45"/>
      <c r="G808" s="45"/>
      <c r="H808" s="45"/>
      <c r="I808" s="45"/>
      <c r="J808" s="2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  <c r="AG808" s="45"/>
      <c r="AH808" s="45"/>
      <c r="AI808" s="45"/>
      <c r="AJ808" s="45"/>
      <c r="AK808" s="45"/>
      <c r="AL808" s="45"/>
      <c r="AM808" s="45"/>
      <c r="AN808" s="45"/>
      <c r="AO808" s="45"/>
      <c r="AP808" s="45"/>
      <c r="AQ808" s="45"/>
      <c r="AR808" s="45"/>
      <c r="AS808" s="45"/>
      <c r="AT808" s="45"/>
      <c r="AU808" s="45"/>
      <c r="AV808" s="45"/>
      <c r="AW808" s="45"/>
      <c r="AX808" s="45"/>
      <c r="AY808" s="45"/>
      <c r="AZ808" s="45"/>
      <c r="BA808" s="45"/>
      <c r="BB808" s="45"/>
      <c r="BC808" s="45"/>
      <c r="BD808" s="45"/>
      <c r="BE808" s="45"/>
      <c r="BF808" s="45"/>
      <c r="BG808" s="45"/>
      <c r="BH808" s="45"/>
      <c r="BI808" s="45"/>
      <c r="BJ808" s="45"/>
      <c r="BK808" s="45"/>
      <c r="BL808" s="45"/>
      <c r="BM808" s="45"/>
      <c r="BN808" s="45"/>
      <c r="BO808" s="45"/>
      <c r="BP808" s="45"/>
      <c r="BQ808" s="45"/>
      <c r="BR808" s="45"/>
      <c r="BS808" s="45"/>
      <c r="BT808" s="45"/>
      <c r="BU808" s="45"/>
      <c r="BV808" s="45"/>
      <c r="BW808" s="2"/>
    </row>
    <row r="809" spans="1:75" x14ac:dyDescent="0.25">
      <c r="A809" s="45"/>
      <c r="B809" s="45"/>
      <c r="C809" s="45"/>
      <c r="D809" s="45"/>
      <c r="E809" s="45"/>
      <c r="F809" s="45"/>
      <c r="G809" s="45"/>
      <c r="H809" s="45"/>
      <c r="I809" s="45"/>
      <c r="J809" s="2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  <c r="AG809" s="45"/>
      <c r="AH809" s="45"/>
      <c r="AI809" s="45"/>
      <c r="AJ809" s="45"/>
      <c r="AK809" s="45"/>
      <c r="AL809" s="45"/>
      <c r="AM809" s="45"/>
      <c r="AN809" s="45"/>
      <c r="AO809" s="45"/>
      <c r="AP809" s="45"/>
      <c r="AQ809" s="45"/>
      <c r="AR809" s="45"/>
      <c r="AS809" s="45"/>
      <c r="AT809" s="45"/>
      <c r="AU809" s="45"/>
      <c r="AV809" s="45"/>
      <c r="AW809" s="45"/>
      <c r="AX809" s="45"/>
      <c r="AY809" s="45"/>
      <c r="AZ809" s="45"/>
      <c r="BA809" s="45"/>
      <c r="BB809" s="45"/>
      <c r="BC809" s="45"/>
      <c r="BD809" s="45"/>
      <c r="BE809" s="45"/>
      <c r="BF809" s="45"/>
      <c r="BG809" s="45"/>
      <c r="BH809" s="45"/>
      <c r="BI809" s="45"/>
      <c r="BJ809" s="45"/>
      <c r="BK809" s="45"/>
      <c r="BL809" s="45"/>
      <c r="BM809" s="45"/>
      <c r="BN809" s="45"/>
      <c r="BO809" s="45"/>
      <c r="BP809" s="45"/>
      <c r="BQ809" s="45"/>
      <c r="BR809" s="45"/>
      <c r="BS809" s="45"/>
      <c r="BT809" s="45"/>
      <c r="BU809" s="45"/>
      <c r="BV809" s="45"/>
      <c r="BW809" s="2"/>
    </row>
    <row r="810" spans="1:75" x14ac:dyDescent="0.25">
      <c r="A810" s="45"/>
      <c r="B810" s="45"/>
      <c r="C810" s="45"/>
      <c r="D810" s="45"/>
      <c r="E810" s="45"/>
      <c r="F810" s="45"/>
      <c r="G810" s="45"/>
      <c r="H810" s="45"/>
      <c r="I810" s="45"/>
      <c r="J810" s="2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45"/>
      <c r="AH810" s="45"/>
      <c r="AI810" s="45"/>
      <c r="AJ810" s="45"/>
      <c r="AK810" s="45"/>
      <c r="AL810" s="45"/>
      <c r="AM810" s="45"/>
      <c r="AN810" s="45"/>
      <c r="AO810" s="45"/>
      <c r="AP810" s="45"/>
      <c r="AQ810" s="45"/>
      <c r="AR810" s="45"/>
      <c r="AS810" s="45"/>
      <c r="AT810" s="45"/>
      <c r="AU810" s="45"/>
      <c r="AV810" s="45"/>
      <c r="AW810" s="45"/>
      <c r="AX810" s="45"/>
      <c r="AY810" s="45"/>
      <c r="AZ810" s="45"/>
      <c r="BA810" s="45"/>
      <c r="BB810" s="45"/>
      <c r="BC810" s="45"/>
      <c r="BD810" s="45"/>
      <c r="BE810" s="45"/>
      <c r="BF810" s="45"/>
      <c r="BG810" s="45"/>
      <c r="BH810" s="45"/>
      <c r="BI810" s="45"/>
      <c r="BJ810" s="45"/>
      <c r="BK810" s="45"/>
      <c r="BL810" s="45"/>
      <c r="BM810" s="45"/>
      <c r="BN810" s="45"/>
      <c r="BO810" s="45"/>
      <c r="BP810" s="45"/>
      <c r="BQ810" s="45"/>
      <c r="BR810" s="45"/>
      <c r="BS810" s="45"/>
      <c r="BT810" s="45"/>
      <c r="BU810" s="45"/>
      <c r="BV810" s="45"/>
      <c r="BW810" s="2"/>
    </row>
    <row r="811" spans="1:75" x14ac:dyDescent="0.25">
      <c r="A811" s="45"/>
      <c r="B811" s="45"/>
      <c r="C811" s="45"/>
      <c r="D811" s="45"/>
      <c r="E811" s="45"/>
      <c r="F811" s="45"/>
      <c r="G811" s="45"/>
      <c r="H811" s="45"/>
      <c r="I811" s="45"/>
      <c r="J811" s="2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  <c r="AG811" s="45"/>
      <c r="AH811" s="45"/>
      <c r="AI811" s="45"/>
      <c r="AJ811" s="45"/>
      <c r="AK811" s="45"/>
      <c r="AL811" s="45"/>
      <c r="AM811" s="45"/>
      <c r="AN811" s="45"/>
      <c r="AO811" s="45"/>
      <c r="AP811" s="45"/>
      <c r="AQ811" s="45"/>
      <c r="AR811" s="45"/>
      <c r="AS811" s="45"/>
      <c r="AT811" s="45"/>
      <c r="AU811" s="45"/>
      <c r="AV811" s="45"/>
      <c r="AW811" s="45"/>
      <c r="AX811" s="45"/>
      <c r="AY811" s="45"/>
      <c r="AZ811" s="45"/>
      <c r="BA811" s="45"/>
      <c r="BB811" s="45"/>
      <c r="BC811" s="45"/>
      <c r="BD811" s="45"/>
      <c r="BE811" s="45"/>
      <c r="BF811" s="45"/>
      <c r="BG811" s="45"/>
      <c r="BH811" s="45"/>
      <c r="BI811" s="45"/>
      <c r="BJ811" s="45"/>
      <c r="BK811" s="45"/>
      <c r="BL811" s="45"/>
      <c r="BM811" s="45"/>
      <c r="BN811" s="45"/>
      <c r="BO811" s="45"/>
      <c r="BP811" s="45"/>
      <c r="BQ811" s="45"/>
      <c r="BR811" s="45"/>
      <c r="BS811" s="45"/>
      <c r="BT811" s="45"/>
      <c r="BU811" s="45"/>
      <c r="BV811" s="45"/>
      <c r="BW811" s="2"/>
    </row>
    <row r="812" spans="1:75" x14ac:dyDescent="0.25">
      <c r="A812" s="45"/>
      <c r="B812" s="45"/>
      <c r="C812" s="45"/>
      <c r="D812" s="45"/>
      <c r="E812" s="45"/>
      <c r="F812" s="45"/>
      <c r="G812" s="45"/>
      <c r="H812" s="45"/>
      <c r="I812" s="45"/>
      <c r="J812" s="2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  <c r="AG812" s="45"/>
      <c r="AH812" s="45"/>
      <c r="AI812" s="45"/>
      <c r="AJ812" s="45"/>
      <c r="AK812" s="45"/>
      <c r="AL812" s="45"/>
      <c r="AM812" s="45"/>
      <c r="AN812" s="45"/>
      <c r="AO812" s="45"/>
      <c r="AP812" s="45"/>
      <c r="AQ812" s="45"/>
      <c r="AR812" s="45"/>
      <c r="AS812" s="45"/>
      <c r="AT812" s="45"/>
      <c r="AU812" s="45"/>
      <c r="AV812" s="45"/>
      <c r="AW812" s="45"/>
      <c r="AX812" s="45"/>
      <c r="AY812" s="45"/>
      <c r="AZ812" s="45"/>
      <c r="BA812" s="45"/>
      <c r="BB812" s="45"/>
      <c r="BC812" s="45"/>
      <c r="BD812" s="45"/>
      <c r="BE812" s="45"/>
      <c r="BF812" s="45"/>
      <c r="BG812" s="45"/>
      <c r="BH812" s="45"/>
      <c r="BI812" s="45"/>
      <c r="BJ812" s="45"/>
      <c r="BK812" s="45"/>
      <c r="BL812" s="45"/>
      <c r="BM812" s="45"/>
      <c r="BN812" s="45"/>
      <c r="BO812" s="45"/>
      <c r="BP812" s="45"/>
      <c r="BQ812" s="45"/>
      <c r="BR812" s="45"/>
      <c r="BS812" s="45"/>
      <c r="BT812" s="45"/>
      <c r="BU812" s="45"/>
      <c r="BV812" s="45"/>
      <c r="BW812" s="2"/>
    </row>
    <row r="813" spans="1:75" x14ac:dyDescent="0.25">
      <c r="A813" s="45"/>
      <c r="B813" s="45"/>
      <c r="C813" s="45"/>
      <c r="D813" s="45"/>
      <c r="E813" s="45"/>
      <c r="F813" s="45"/>
      <c r="G813" s="45"/>
      <c r="H813" s="45"/>
      <c r="I813" s="45"/>
      <c r="J813" s="2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  <c r="AG813" s="45"/>
      <c r="AH813" s="45"/>
      <c r="AI813" s="45"/>
      <c r="AJ813" s="45"/>
      <c r="AK813" s="45"/>
      <c r="AL813" s="45"/>
      <c r="AM813" s="45"/>
      <c r="AN813" s="45"/>
      <c r="AO813" s="45"/>
      <c r="AP813" s="45"/>
      <c r="AQ813" s="45"/>
      <c r="AR813" s="45"/>
      <c r="AS813" s="45"/>
      <c r="AT813" s="45"/>
      <c r="AU813" s="45"/>
      <c r="AV813" s="45"/>
      <c r="AW813" s="45"/>
      <c r="AX813" s="45"/>
      <c r="AY813" s="45"/>
      <c r="AZ813" s="45"/>
      <c r="BA813" s="45"/>
      <c r="BB813" s="45"/>
      <c r="BC813" s="45"/>
      <c r="BD813" s="45"/>
      <c r="BE813" s="45"/>
      <c r="BF813" s="45"/>
      <c r="BG813" s="45"/>
      <c r="BH813" s="45"/>
      <c r="BI813" s="45"/>
      <c r="BJ813" s="45"/>
      <c r="BK813" s="45"/>
      <c r="BL813" s="45"/>
      <c r="BM813" s="45"/>
      <c r="BN813" s="45"/>
      <c r="BO813" s="45"/>
      <c r="BP813" s="45"/>
      <c r="BQ813" s="45"/>
      <c r="BR813" s="45"/>
      <c r="BS813" s="45"/>
      <c r="BT813" s="45"/>
      <c r="BU813" s="45"/>
      <c r="BV813" s="45"/>
      <c r="BW813" s="2"/>
    </row>
    <row r="814" spans="1:75" x14ac:dyDescent="0.25">
      <c r="A814" s="45"/>
      <c r="B814" s="45"/>
      <c r="C814" s="45"/>
      <c r="D814" s="45"/>
      <c r="E814" s="45"/>
      <c r="F814" s="45"/>
      <c r="G814" s="45"/>
      <c r="H814" s="45"/>
      <c r="I814" s="45"/>
      <c r="J814" s="2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45"/>
      <c r="AH814" s="45"/>
      <c r="AI814" s="45"/>
      <c r="AJ814" s="45"/>
      <c r="AK814" s="45"/>
      <c r="AL814" s="45"/>
      <c r="AM814" s="45"/>
      <c r="AN814" s="45"/>
      <c r="AO814" s="45"/>
      <c r="AP814" s="45"/>
      <c r="AQ814" s="45"/>
      <c r="AR814" s="45"/>
      <c r="AS814" s="45"/>
      <c r="AT814" s="45"/>
      <c r="AU814" s="45"/>
      <c r="AV814" s="45"/>
      <c r="AW814" s="45"/>
      <c r="AX814" s="45"/>
      <c r="AY814" s="45"/>
      <c r="AZ814" s="45"/>
      <c r="BA814" s="45"/>
      <c r="BB814" s="45"/>
      <c r="BC814" s="45"/>
      <c r="BD814" s="45"/>
      <c r="BE814" s="45"/>
      <c r="BF814" s="45"/>
      <c r="BG814" s="45"/>
      <c r="BH814" s="45"/>
      <c r="BI814" s="45"/>
      <c r="BJ814" s="45"/>
      <c r="BK814" s="45"/>
      <c r="BL814" s="45"/>
      <c r="BM814" s="45"/>
      <c r="BN814" s="45"/>
      <c r="BO814" s="45"/>
      <c r="BP814" s="45"/>
      <c r="BQ814" s="45"/>
      <c r="BR814" s="45"/>
      <c r="BS814" s="45"/>
      <c r="BT814" s="45"/>
      <c r="BU814" s="45"/>
      <c r="BV814" s="45"/>
      <c r="BW814" s="2"/>
    </row>
    <row r="815" spans="1:75" x14ac:dyDescent="0.25">
      <c r="A815" s="45"/>
      <c r="B815" s="45"/>
      <c r="C815" s="45"/>
      <c r="D815" s="45"/>
      <c r="E815" s="45"/>
      <c r="F815" s="45"/>
      <c r="G815" s="45"/>
      <c r="H815" s="45"/>
      <c r="I815" s="45"/>
      <c r="J815" s="2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  <c r="AF815" s="45"/>
      <c r="AG815" s="45"/>
      <c r="AH815" s="45"/>
      <c r="AI815" s="45"/>
      <c r="AJ815" s="45"/>
      <c r="AK815" s="45"/>
      <c r="AL815" s="45"/>
      <c r="AM815" s="45"/>
      <c r="AN815" s="45"/>
      <c r="AO815" s="45"/>
      <c r="AP815" s="45"/>
      <c r="AQ815" s="45"/>
      <c r="AR815" s="45"/>
      <c r="AS815" s="45"/>
      <c r="AT815" s="45"/>
      <c r="AU815" s="45"/>
      <c r="AV815" s="45"/>
      <c r="AW815" s="45"/>
      <c r="AX815" s="45"/>
      <c r="AY815" s="45"/>
      <c r="AZ815" s="45"/>
      <c r="BA815" s="45"/>
      <c r="BB815" s="45"/>
      <c r="BC815" s="45"/>
      <c r="BD815" s="45"/>
      <c r="BE815" s="45"/>
      <c r="BF815" s="45"/>
      <c r="BG815" s="45"/>
      <c r="BH815" s="45"/>
      <c r="BI815" s="45"/>
      <c r="BJ815" s="45"/>
      <c r="BK815" s="45"/>
      <c r="BL815" s="45"/>
      <c r="BM815" s="45"/>
      <c r="BN815" s="45"/>
      <c r="BO815" s="45"/>
      <c r="BP815" s="45"/>
      <c r="BQ815" s="45"/>
      <c r="BR815" s="45"/>
      <c r="BS815" s="45"/>
      <c r="BT815" s="45"/>
      <c r="BU815" s="45"/>
      <c r="BV815" s="45"/>
      <c r="BW815" s="2"/>
    </row>
    <row r="816" spans="1:75" x14ac:dyDescent="0.25">
      <c r="A816" s="45"/>
      <c r="B816" s="45"/>
      <c r="C816" s="45"/>
      <c r="D816" s="45"/>
      <c r="E816" s="45"/>
      <c r="F816" s="45"/>
      <c r="G816" s="45"/>
      <c r="H816" s="45"/>
      <c r="I816" s="45"/>
      <c r="J816" s="2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  <c r="AF816" s="45"/>
      <c r="AG816" s="45"/>
      <c r="AH816" s="45"/>
      <c r="AI816" s="45"/>
      <c r="AJ816" s="45"/>
      <c r="AK816" s="45"/>
      <c r="AL816" s="45"/>
      <c r="AM816" s="45"/>
      <c r="AN816" s="45"/>
      <c r="AO816" s="45"/>
      <c r="AP816" s="45"/>
      <c r="AQ816" s="45"/>
      <c r="AR816" s="45"/>
      <c r="AS816" s="45"/>
      <c r="AT816" s="45"/>
      <c r="AU816" s="45"/>
      <c r="AV816" s="45"/>
      <c r="AW816" s="45"/>
      <c r="AX816" s="45"/>
      <c r="AY816" s="45"/>
      <c r="AZ816" s="45"/>
      <c r="BA816" s="45"/>
      <c r="BB816" s="45"/>
      <c r="BC816" s="45"/>
      <c r="BD816" s="45"/>
      <c r="BE816" s="45"/>
      <c r="BF816" s="45"/>
      <c r="BG816" s="45"/>
      <c r="BH816" s="45"/>
      <c r="BI816" s="45"/>
      <c r="BJ816" s="45"/>
      <c r="BK816" s="45"/>
      <c r="BL816" s="45"/>
      <c r="BM816" s="45"/>
      <c r="BN816" s="45"/>
      <c r="BO816" s="45"/>
      <c r="BP816" s="45"/>
      <c r="BQ816" s="45"/>
      <c r="BR816" s="45"/>
      <c r="BS816" s="45"/>
      <c r="BT816" s="45"/>
      <c r="BU816" s="45"/>
      <c r="BV816" s="45"/>
      <c r="BW816" s="2"/>
    </row>
    <row r="817" spans="1:75" x14ac:dyDescent="0.25">
      <c r="A817" s="45"/>
      <c r="B817" s="45"/>
      <c r="C817" s="45"/>
      <c r="D817" s="45"/>
      <c r="E817" s="45"/>
      <c r="F817" s="45"/>
      <c r="G817" s="45"/>
      <c r="H817" s="45"/>
      <c r="I817" s="45"/>
      <c r="J817" s="2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  <c r="AF817" s="45"/>
      <c r="AG817" s="45"/>
      <c r="AH817" s="45"/>
      <c r="AI817" s="45"/>
      <c r="AJ817" s="45"/>
      <c r="AK817" s="45"/>
      <c r="AL817" s="45"/>
      <c r="AM817" s="45"/>
      <c r="AN817" s="45"/>
      <c r="AO817" s="45"/>
      <c r="AP817" s="45"/>
      <c r="AQ817" s="45"/>
      <c r="AR817" s="45"/>
      <c r="AS817" s="45"/>
      <c r="AT817" s="45"/>
      <c r="AU817" s="45"/>
      <c r="AV817" s="45"/>
      <c r="AW817" s="45"/>
      <c r="AX817" s="45"/>
      <c r="AY817" s="45"/>
      <c r="AZ817" s="45"/>
      <c r="BA817" s="45"/>
      <c r="BB817" s="45"/>
      <c r="BC817" s="45"/>
      <c r="BD817" s="45"/>
      <c r="BE817" s="45"/>
      <c r="BF817" s="45"/>
      <c r="BG817" s="45"/>
      <c r="BH817" s="45"/>
      <c r="BI817" s="45"/>
      <c r="BJ817" s="45"/>
      <c r="BK817" s="45"/>
      <c r="BL817" s="45"/>
      <c r="BM817" s="45"/>
      <c r="BN817" s="45"/>
      <c r="BO817" s="45"/>
      <c r="BP817" s="45"/>
      <c r="BQ817" s="45"/>
      <c r="BR817" s="45"/>
      <c r="BS817" s="45"/>
      <c r="BT817" s="45"/>
      <c r="BU817" s="45"/>
      <c r="BV817" s="45"/>
      <c r="BW817" s="2"/>
    </row>
    <row r="818" spans="1:75" x14ac:dyDescent="0.25">
      <c r="A818" s="45"/>
      <c r="B818" s="45"/>
      <c r="C818" s="45"/>
      <c r="D818" s="45"/>
      <c r="E818" s="45"/>
      <c r="F818" s="45"/>
      <c r="G818" s="45"/>
      <c r="H818" s="45"/>
      <c r="I818" s="45"/>
      <c r="J818" s="2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  <c r="AG818" s="45"/>
      <c r="AH818" s="45"/>
      <c r="AI818" s="45"/>
      <c r="AJ818" s="45"/>
      <c r="AK818" s="45"/>
      <c r="AL818" s="45"/>
      <c r="AM818" s="45"/>
      <c r="AN818" s="45"/>
      <c r="AO818" s="45"/>
      <c r="AP818" s="45"/>
      <c r="AQ818" s="45"/>
      <c r="AR818" s="45"/>
      <c r="AS818" s="45"/>
      <c r="AT818" s="45"/>
      <c r="AU818" s="45"/>
      <c r="AV818" s="45"/>
      <c r="AW818" s="45"/>
      <c r="AX818" s="45"/>
      <c r="AY818" s="45"/>
      <c r="AZ818" s="45"/>
      <c r="BA818" s="45"/>
      <c r="BB818" s="45"/>
      <c r="BC818" s="45"/>
      <c r="BD818" s="45"/>
      <c r="BE818" s="45"/>
      <c r="BF818" s="45"/>
      <c r="BG818" s="45"/>
      <c r="BH818" s="45"/>
      <c r="BI818" s="45"/>
      <c r="BJ818" s="45"/>
      <c r="BK818" s="45"/>
      <c r="BL818" s="45"/>
      <c r="BM818" s="45"/>
      <c r="BN818" s="45"/>
      <c r="BO818" s="45"/>
      <c r="BP818" s="45"/>
      <c r="BQ818" s="45"/>
      <c r="BR818" s="45"/>
      <c r="BS818" s="45"/>
      <c r="BT818" s="45"/>
      <c r="BU818" s="45"/>
      <c r="BV818" s="45"/>
      <c r="BW818" s="2"/>
    </row>
    <row r="819" spans="1:75" x14ac:dyDescent="0.25">
      <c r="A819" s="45"/>
      <c r="B819" s="45"/>
      <c r="C819" s="45"/>
      <c r="D819" s="45"/>
      <c r="E819" s="45"/>
      <c r="F819" s="45"/>
      <c r="G819" s="45"/>
      <c r="H819" s="45"/>
      <c r="I819" s="45"/>
      <c r="J819" s="2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  <c r="AG819" s="45"/>
      <c r="AH819" s="45"/>
      <c r="AI819" s="45"/>
      <c r="AJ819" s="45"/>
      <c r="AK819" s="45"/>
      <c r="AL819" s="45"/>
      <c r="AM819" s="45"/>
      <c r="AN819" s="45"/>
      <c r="AO819" s="45"/>
      <c r="AP819" s="45"/>
      <c r="AQ819" s="45"/>
      <c r="AR819" s="45"/>
      <c r="AS819" s="45"/>
      <c r="AT819" s="45"/>
      <c r="AU819" s="45"/>
      <c r="AV819" s="45"/>
      <c r="AW819" s="45"/>
      <c r="AX819" s="45"/>
      <c r="AY819" s="45"/>
      <c r="AZ819" s="45"/>
      <c r="BA819" s="45"/>
      <c r="BB819" s="45"/>
      <c r="BC819" s="45"/>
      <c r="BD819" s="45"/>
      <c r="BE819" s="45"/>
      <c r="BF819" s="45"/>
      <c r="BG819" s="45"/>
      <c r="BH819" s="45"/>
      <c r="BI819" s="45"/>
      <c r="BJ819" s="45"/>
      <c r="BK819" s="45"/>
      <c r="BL819" s="45"/>
      <c r="BM819" s="45"/>
      <c r="BN819" s="45"/>
      <c r="BO819" s="45"/>
      <c r="BP819" s="45"/>
      <c r="BQ819" s="45"/>
      <c r="BR819" s="45"/>
      <c r="BS819" s="45"/>
      <c r="BT819" s="45"/>
      <c r="BU819" s="45"/>
      <c r="BV819" s="45"/>
      <c r="BW819" s="2"/>
    </row>
    <row r="820" spans="1:75" x14ac:dyDescent="0.25">
      <c r="A820" s="45"/>
      <c r="B820" s="45"/>
      <c r="C820" s="45"/>
      <c r="D820" s="45"/>
      <c r="E820" s="45"/>
      <c r="F820" s="45"/>
      <c r="G820" s="45"/>
      <c r="H820" s="45"/>
      <c r="I820" s="45"/>
      <c r="J820" s="2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  <c r="AG820" s="45"/>
      <c r="AH820" s="45"/>
      <c r="AI820" s="45"/>
      <c r="AJ820" s="45"/>
      <c r="AK820" s="45"/>
      <c r="AL820" s="45"/>
      <c r="AM820" s="45"/>
      <c r="AN820" s="45"/>
      <c r="AO820" s="45"/>
      <c r="AP820" s="45"/>
      <c r="AQ820" s="45"/>
      <c r="AR820" s="45"/>
      <c r="AS820" s="45"/>
      <c r="AT820" s="45"/>
      <c r="AU820" s="45"/>
      <c r="AV820" s="45"/>
      <c r="AW820" s="45"/>
      <c r="AX820" s="45"/>
      <c r="AY820" s="45"/>
      <c r="AZ820" s="45"/>
      <c r="BA820" s="45"/>
      <c r="BB820" s="45"/>
      <c r="BC820" s="45"/>
      <c r="BD820" s="45"/>
      <c r="BE820" s="45"/>
      <c r="BF820" s="45"/>
      <c r="BG820" s="45"/>
      <c r="BH820" s="45"/>
      <c r="BI820" s="45"/>
      <c r="BJ820" s="45"/>
      <c r="BK820" s="45"/>
      <c r="BL820" s="45"/>
      <c r="BM820" s="45"/>
      <c r="BN820" s="45"/>
      <c r="BO820" s="45"/>
      <c r="BP820" s="45"/>
      <c r="BQ820" s="45"/>
      <c r="BR820" s="45"/>
      <c r="BS820" s="45"/>
      <c r="BT820" s="45"/>
      <c r="BU820" s="45"/>
      <c r="BV820" s="45"/>
      <c r="BW820" s="2"/>
    </row>
    <row r="821" spans="1:75" x14ac:dyDescent="0.25">
      <c r="A821" s="45"/>
      <c r="B821" s="45"/>
      <c r="C821" s="45"/>
      <c r="D821" s="45"/>
      <c r="E821" s="45"/>
      <c r="F821" s="45"/>
      <c r="G821" s="45"/>
      <c r="H821" s="45"/>
      <c r="I821" s="45"/>
      <c r="J821" s="2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  <c r="AF821" s="45"/>
      <c r="AG821" s="45"/>
      <c r="AH821" s="45"/>
      <c r="AI821" s="45"/>
      <c r="AJ821" s="45"/>
      <c r="AK821" s="45"/>
      <c r="AL821" s="45"/>
      <c r="AM821" s="45"/>
      <c r="AN821" s="45"/>
      <c r="AO821" s="45"/>
      <c r="AP821" s="45"/>
      <c r="AQ821" s="45"/>
      <c r="AR821" s="45"/>
      <c r="AS821" s="45"/>
      <c r="AT821" s="45"/>
      <c r="AU821" s="45"/>
      <c r="AV821" s="45"/>
      <c r="AW821" s="45"/>
      <c r="AX821" s="45"/>
      <c r="AY821" s="45"/>
      <c r="AZ821" s="45"/>
      <c r="BA821" s="45"/>
      <c r="BB821" s="45"/>
      <c r="BC821" s="45"/>
      <c r="BD821" s="45"/>
      <c r="BE821" s="45"/>
      <c r="BF821" s="45"/>
      <c r="BG821" s="45"/>
      <c r="BH821" s="45"/>
      <c r="BI821" s="45"/>
      <c r="BJ821" s="45"/>
      <c r="BK821" s="45"/>
      <c r="BL821" s="45"/>
      <c r="BM821" s="45"/>
      <c r="BN821" s="45"/>
      <c r="BO821" s="45"/>
      <c r="BP821" s="45"/>
      <c r="BQ821" s="45"/>
      <c r="BR821" s="45"/>
      <c r="BS821" s="45"/>
      <c r="BT821" s="45"/>
      <c r="BU821" s="45"/>
      <c r="BV821" s="45"/>
      <c r="BW821" s="2"/>
    </row>
    <row r="822" spans="1:75" x14ac:dyDescent="0.25">
      <c r="A822" s="45"/>
      <c r="B822" s="45"/>
      <c r="C822" s="45"/>
      <c r="D822" s="45"/>
      <c r="E822" s="45"/>
      <c r="F822" s="45"/>
      <c r="G822" s="45"/>
      <c r="H822" s="45"/>
      <c r="I822" s="45"/>
      <c r="J822" s="2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  <c r="AG822" s="45"/>
      <c r="AH822" s="45"/>
      <c r="AI822" s="45"/>
      <c r="AJ822" s="45"/>
      <c r="AK822" s="45"/>
      <c r="AL822" s="45"/>
      <c r="AM822" s="45"/>
      <c r="AN822" s="45"/>
      <c r="AO822" s="45"/>
      <c r="AP822" s="45"/>
      <c r="AQ822" s="45"/>
      <c r="AR822" s="45"/>
      <c r="AS822" s="45"/>
      <c r="AT822" s="45"/>
      <c r="AU822" s="45"/>
      <c r="AV822" s="45"/>
      <c r="AW822" s="45"/>
      <c r="AX822" s="45"/>
      <c r="AY822" s="45"/>
      <c r="AZ822" s="45"/>
      <c r="BA822" s="45"/>
      <c r="BB822" s="45"/>
      <c r="BC822" s="45"/>
      <c r="BD822" s="45"/>
      <c r="BE822" s="45"/>
      <c r="BF822" s="45"/>
      <c r="BG822" s="45"/>
      <c r="BH822" s="45"/>
      <c r="BI822" s="45"/>
      <c r="BJ822" s="45"/>
      <c r="BK822" s="45"/>
      <c r="BL822" s="45"/>
      <c r="BM822" s="45"/>
      <c r="BN822" s="45"/>
      <c r="BO822" s="45"/>
      <c r="BP822" s="45"/>
      <c r="BQ822" s="45"/>
      <c r="BR822" s="45"/>
      <c r="BS822" s="45"/>
      <c r="BT822" s="45"/>
      <c r="BU822" s="45"/>
      <c r="BV822" s="45"/>
      <c r="BW822" s="2"/>
    </row>
    <row r="823" spans="1:75" x14ac:dyDescent="0.25">
      <c r="A823" s="45"/>
      <c r="B823" s="45"/>
      <c r="C823" s="45"/>
      <c r="D823" s="45"/>
      <c r="E823" s="45"/>
      <c r="F823" s="45"/>
      <c r="G823" s="45"/>
      <c r="H823" s="45"/>
      <c r="I823" s="45"/>
      <c r="J823" s="2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  <c r="AF823" s="45"/>
      <c r="AG823" s="45"/>
      <c r="AH823" s="45"/>
      <c r="AI823" s="45"/>
      <c r="AJ823" s="45"/>
      <c r="AK823" s="45"/>
      <c r="AL823" s="45"/>
      <c r="AM823" s="45"/>
      <c r="AN823" s="45"/>
      <c r="AO823" s="45"/>
      <c r="AP823" s="45"/>
      <c r="AQ823" s="45"/>
      <c r="AR823" s="45"/>
      <c r="AS823" s="45"/>
      <c r="AT823" s="45"/>
      <c r="AU823" s="45"/>
      <c r="AV823" s="45"/>
      <c r="AW823" s="45"/>
      <c r="AX823" s="45"/>
      <c r="AY823" s="45"/>
      <c r="AZ823" s="45"/>
      <c r="BA823" s="45"/>
      <c r="BB823" s="45"/>
      <c r="BC823" s="45"/>
      <c r="BD823" s="45"/>
      <c r="BE823" s="45"/>
      <c r="BF823" s="45"/>
      <c r="BG823" s="45"/>
      <c r="BH823" s="45"/>
      <c r="BI823" s="45"/>
      <c r="BJ823" s="45"/>
      <c r="BK823" s="45"/>
      <c r="BL823" s="45"/>
      <c r="BM823" s="45"/>
      <c r="BN823" s="45"/>
      <c r="BO823" s="45"/>
      <c r="BP823" s="45"/>
      <c r="BQ823" s="45"/>
      <c r="BR823" s="45"/>
      <c r="BS823" s="45"/>
      <c r="BT823" s="45"/>
      <c r="BU823" s="45"/>
      <c r="BV823" s="45"/>
      <c r="BW823" s="2"/>
    </row>
  </sheetData>
  <phoneticPr fontId="2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3</vt:i4>
      </vt:variant>
    </vt:vector>
  </HeadingPairs>
  <TitlesOfParts>
    <vt:vector size="13" baseType="lpstr">
      <vt:lpstr>All Combos</vt:lpstr>
      <vt:lpstr>Unique Combos</vt:lpstr>
      <vt:lpstr>Visual Data</vt:lpstr>
      <vt:lpstr>Gender Odds</vt:lpstr>
      <vt:lpstr>Pal Stats</vt:lpstr>
      <vt:lpstr>UniqueData</vt:lpstr>
      <vt:lpstr>Data</vt:lpstr>
      <vt:lpstr>ReverseSearchData</vt:lpstr>
      <vt:lpstr>Image Import</vt:lpstr>
      <vt:lpstr>PalData</vt:lpstr>
      <vt:lpstr>PalData</vt:lpstr>
      <vt:lpstr>PalData_Header</vt:lpstr>
      <vt:lpstr>PalNames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黃志銘</cp:lastModifiedBy>
  <dcterms:modified xsi:type="dcterms:W3CDTF">2024-02-11T00:46:57Z</dcterms:modified>
</cp:coreProperties>
</file>