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8B79E3C-AD26-4B4A-963E-BA898EC30AD3}" xr6:coauthVersionLast="47" xr6:coauthVersionMax="47" xr10:uidLastSave="{00000000-0000-0000-0000-000000000000}"/>
  <bookViews>
    <workbookView xWindow="-108" yWindow="-108" windowWidth="23256" windowHeight="12456" activeTab="1" xr2:uid="{D96D393B-EBF8-4FF8-A1FF-6013C0A439BC}"/>
  </bookViews>
  <sheets>
    <sheet name="Formulation Sheet" sheetId="1" r:id="rId1"/>
    <sheet name="Calculation Shee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" i="1" l="1"/>
  <c r="B73" i="1"/>
  <c r="F24" i="1"/>
  <c r="F20" i="1"/>
  <c r="F16" i="1"/>
  <c r="F12" i="1"/>
  <c r="F4" i="1"/>
  <c r="C68" i="1"/>
  <c r="C64" i="1"/>
  <c r="C52" i="1"/>
  <c r="C48" i="1"/>
  <c r="C44" i="1"/>
  <c r="C40" i="1"/>
  <c r="C36" i="1"/>
  <c r="C28" i="1"/>
  <c r="E24" i="1"/>
  <c r="E20" i="1"/>
  <c r="E16" i="1"/>
  <c r="E12" i="1"/>
  <c r="E8" i="1"/>
  <c r="E4" i="1"/>
  <c r="D4" i="1"/>
  <c r="A68" i="1"/>
  <c r="B68" i="1"/>
  <c r="B64" i="1"/>
  <c r="A64" i="1"/>
  <c r="D24" i="1"/>
  <c r="A32" i="1"/>
  <c r="A28" i="1"/>
  <c r="A24" i="1"/>
  <c r="C24" i="1"/>
  <c r="B24" i="1"/>
  <c r="A20" i="1"/>
  <c r="D20" i="1"/>
  <c r="C20" i="1"/>
  <c r="B20" i="1"/>
  <c r="D16" i="1"/>
  <c r="C16" i="1"/>
  <c r="B16" i="1"/>
  <c r="A16" i="1"/>
  <c r="B36" i="1"/>
  <c r="A60" i="1"/>
  <c r="B56" i="1"/>
  <c r="A56" i="1"/>
  <c r="B52" i="1"/>
  <c r="A52" i="1"/>
  <c r="B48" i="1"/>
  <c r="A48" i="1"/>
  <c r="B44" i="1"/>
  <c r="A44" i="1"/>
  <c r="B40" i="1"/>
  <c r="A40" i="1"/>
  <c r="J4" i="1"/>
  <c r="M4" i="1" s="1"/>
  <c r="I4" i="1"/>
  <c r="H4" i="1"/>
  <c r="D12" i="1"/>
  <c r="C12" i="1"/>
  <c r="B12" i="1"/>
  <c r="A12" i="1"/>
  <c r="D8" i="1"/>
  <c r="F8" i="1" s="1"/>
  <c r="C8" i="1"/>
  <c r="B8" i="1"/>
  <c r="A8" i="1"/>
  <c r="A36" i="1"/>
  <c r="B32" i="1"/>
  <c r="B28" i="1"/>
  <c r="A4" i="1"/>
  <c r="C4" i="1"/>
  <c r="B4" i="1"/>
  <c r="J8" i="1" l="1"/>
  <c r="C32" i="1"/>
  <c r="P4" i="1"/>
  <c r="G16" i="1" l="1"/>
  <c r="G12" i="1"/>
  <c r="G24" i="1"/>
  <c r="G20" i="1"/>
  <c r="G8" i="1"/>
  <c r="G4" i="1"/>
  <c r="L4" i="1" l="1"/>
  <c r="K4" i="1"/>
  <c r="N4" i="1" s="1"/>
  <c r="H8" i="1" l="1"/>
  <c r="K8" i="1" s="1"/>
  <c r="H12" i="1" s="1"/>
  <c r="O4" i="1"/>
  <c r="Q4" i="1" s="1"/>
  <c r="I8" i="1"/>
  <c r="M8" i="1" l="1"/>
  <c r="L8" i="1"/>
  <c r="N8" i="1"/>
  <c r="I12" i="1" l="1"/>
  <c r="L12" i="1" s="1"/>
  <c r="I16" i="1" s="1"/>
  <c r="O8" i="1"/>
  <c r="J12" i="1"/>
  <c r="P8" i="1"/>
  <c r="Q8" i="1" l="1"/>
  <c r="E28" i="1"/>
  <c r="O12" i="1"/>
  <c r="M12" i="1"/>
  <c r="K12" i="1"/>
  <c r="H16" i="1" s="1"/>
  <c r="L16" i="1" l="1"/>
  <c r="K16" i="1"/>
  <c r="F28" i="1"/>
  <c r="H28" i="1" s="1"/>
  <c r="J16" i="1"/>
  <c r="M16" i="1" s="1"/>
  <c r="J20" i="1" s="1"/>
  <c r="P12" i="1"/>
  <c r="I28" i="1"/>
  <c r="D28" i="1"/>
  <c r="G28" i="1" s="1"/>
  <c r="N12" i="1"/>
  <c r="Q12" i="1" l="1"/>
  <c r="H20" i="1"/>
  <c r="K20" i="1" s="1"/>
  <c r="N16" i="1"/>
  <c r="I20" i="1"/>
  <c r="L20" i="1" s="1"/>
  <c r="I24" i="1" s="1"/>
  <c r="O16" i="1"/>
  <c r="N28" i="1"/>
  <c r="D32" i="1"/>
  <c r="F32" i="1"/>
  <c r="P28" i="1"/>
  <c r="E32" i="1"/>
  <c r="H32" i="1" s="1"/>
  <c r="O28" i="1"/>
  <c r="Q28" i="1" l="1"/>
  <c r="Q16" i="1"/>
  <c r="H24" i="1"/>
  <c r="K24" i="1" s="1"/>
  <c r="N24" i="1" s="1"/>
  <c r="N20" i="1"/>
  <c r="M20" i="1"/>
  <c r="I32" i="1"/>
  <c r="G32" i="1"/>
  <c r="E36" i="1"/>
  <c r="O32" i="1"/>
  <c r="J24" i="1" l="1"/>
  <c r="P20" i="1"/>
  <c r="Q20" i="1" s="1"/>
  <c r="P32" i="1"/>
  <c r="F36" i="1"/>
  <c r="D36" i="1"/>
  <c r="N32" i="1"/>
  <c r="Q32" i="1" s="1"/>
  <c r="M24" i="1" l="1"/>
  <c r="P24" i="1" s="1"/>
  <c r="L24" i="1"/>
  <c r="O24" i="1" s="1"/>
  <c r="G36" i="1"/>
  <c r="H36" i="1"/>
  <c r="I36" i="1"/>
  <c r="P36" i="1" s="1"/>
  <c r="Q24" i="1" l="1"/>
  <c r="F40" i="1"/>
  <c r="D40" i="1"/>
  <c r="N36" i="1"/>
  <c r="E40" i="1"/>
  <c r="H40" i="1" s="1"/>
  <c r="O36" i="1"/>
  <c r="Q36" i="1" l="1"/>
  <c r="G40" i="1"/>
  <c r="I40" i="1"/>
  <c r="E44" i="1"/>
  <c r="O40" i="1"/>
  <c r="F44" i="1" l="1"/>
  <c r="H44" i="1" s="1"/>
  <c r="P40" i="1"/>
  <c r="D44" i="1"/>
  <c r="G44" i="1" s="1"/>
  <c r="N40" i="1"/>
  <c r="Q40" i="1" l="1"/>
  <c r="I44" i="1"/>
  <c r="F48" i="1" s="1"/>
  <c r="E48" i="1"/>
  <c r="D48" i="1"/>
  <c r="G48" i="1" s="1"/>
  <c r="N44" i="1"/>
  <c r="I48" i="1" l="1"/>
  <c r="H48" i="1"/>
  <c r="O48" i="1" s="1"/>
  <c r="P44" i="1"/>
  <c r="O44" i="1"/>
  <c r="D52" i="1"/>
  <c r="N48" i="1"/>
  <c r="Q44" i="1" l="1"/>
  <c r="E52" i="1"/>
  <c r="H52" i="1" s="1"/>
  <c r="F52" i="1"/>
  <c r="P48" i="1"/>
  <c r="Q48" i="1" s="1"/>
  <c r="G52" i="1" l="1"/>
  <c r="N52" i="1" s="1"/>
  <c r="I52" i="1"/>
  <c r="P52" i="1" s="1"/>
  <c r="O52" i="1"/>
  <c r="D56" i="1"/>
  <c r="G56" i="1" s="1"/>
  <c r="O56" i="1" s="1"/>
  <c r="Q52" i="1" l="1"/>
  <c r="E56" i="1"/>
  <c r="H56" i="1" s="1"/>
  <c r="C60" i="1"/>
  <c r="F60" i="1" s="1"/>
  <c r="C56" i="1"/>
  <c r="F56" i="1" s="1"/>
  <c r="N56" i="1" s="1"/>
  <c r="E64" i="1" l="1"/>
  <c r="H64" i="1" s="1"/>
  <c r="E68" i="1" s="1"/>
  <c r="O60" i="1"/>
  <c r="D60" i="1"/>
  <c r="G60" i="1" s="1"/>
  <c r="P56" i="1"/>
  <c r="Q56" i="1" s="1"/>
  <c r="D70" i="2"/>
  <c r="D77" i="2" s="1"/>
  <c r="B60" i="1"/>
  <c r="F64" i="1" l="1"/>
  <c r="P60" i="1"/>
  <c r="D72" i="2"/>
  <c r="D79" i="2" s="1"/>
  <c r="E60" i="1"/>
  <c r="N60" i="1" s="1"/>
  <c r="Q60" i="1" l="1"/>
  <c r="D68" i="2"/>
  <c r="D75" i="2" s="1"/>
  <c r="D64" i="1"/>
  <c r="G64" i="1" l="1"/>
  <c r="I64" i="1"/>
  <c r="P64" i="1" s="1"/>
  <c r="F68" i="1" l="1"/>
  <c r="D68" i="1"/>
  <c r="G68" i="1" s="1"/>
  <c r="N64" i="1"/>
  <c r="Q64" i="1" s="1"/>
  <c r="R64" i="1" l="1"/>
  <c r="R28" i="1"/>
  <c r="R8" i="1"/>
  <c r="R68" i="1"/>
  <c r="R4" i="1"/>
  <c r="R16" i="1"/>
  <c r="R12" i="1"/>
  <c r="R24" i="1"/>
  <c r="R32" i="1"/>
  <c r="R20" i="1"/>
  <c r="R40" i="1"/>
  <c r="R36" i="1"/>
  <c r="R60" i="1"/>
  <c r="R52" i="1"/>
  <c r="R44" i="1"/>
  <c r="R48" i="1"/>
  <c r="R56" i="1"/>
  <c r="I68" i="1"/>
  <c r="P68" i="1" s="1"/>
  <c r="H68" i="1"/>
  <c r="O68" i="1" s="1"/>
  <c r="Q68" i="1" l="1"/>
  <c r="S68" i="1"/>
  <c r="S4" i="1"/>
  <c r="S12" i="1"/>
  <c r="S64" i="1"/>
  <c r="S20" i="1"/>
  <c r="S28" i="1"/>
  <c r="S32" i="1"/>
  <c r="S8" i="1"/>
  <c r="S16" i="1"/>
  <c r="S60" i="1"/>
  <c r="S24" i="1"/>
  <c r="S52" i="1"/>
  <c r="S40" i="1"/>
  <c r="S56" i="1"/>
  <c r="S44" i="1"/>
  <c r="S36" i="1"/>
  <c r="S48" i="1"/>
  <c r="T68" i="1"/>
  <c r="T4" i="1"/>
  <c r="T16" i="1"/>
  <c r="T8" i="1"/>
  <c r="T28" i="1"/>
  <c r="T32" i="1"/>
  <c r="T12" i="1"/>
  <c r="T36" i="1"/>
  <c r="T40" i="1"/>
  <c r="T24" i="1"/>
  <c r="T20" i="1"/>
  <c r="T44" i="1"/>
  <c r="T48" i="1"/>
  <c r="T60" i="1"/>
  <c r="T56" i="1"/>
  <c r="T64" i="1"/>
  <c r="T52" i="1"/>
  <c r="U68" i="1" l="1"/>
  <c r="U4" i="1"/>
  <c r="U8" i="1"/>
  <c r="U28" i="1"/>
  <c r="U12" i="1"/>
  <c r="U16" i="1"/>
  <c r="U32" i="1"/>
  <c r="U20" i="1"/>
  <c r="U36" i="1"/>
  <c r="U24" i="1"/>
  <c r="U40" i="1"/>
  <c r="U44" i="1"/>
  <c r="U64" i="1"/>
  <c r="U52" i="1"/>
  <c r="U48" i="1"/>
  <c r="U60" i="1"/>
  <c r="U56" i="1"/>
</calcChain>
</file>

<file path=xl/sharedStrings.xml><?xml version="1.0" encoding="utf-8"?>
<sst xmlns="http://schemas.openxmlformats.org/spreadsheetml/2006/main" count="306" uniqueCount="83">
  <si>
    <t>Error in Y-axis LM along X-axis (rightward or leftward)</t>
  </si>
  <si>
    <t>%age error in X</t>
  </si>
  <si>
    <t>%age error in Y</t>
  </si>
  <si>
    <t xml:space="preserve"> %age error in Z</t>
  </si>
  <si>
    <t>Rank (X)</t>
  </si>
  <si>
    <t>Rank (Y)</t>
  </si>
  <si>
    <t>Rank (Z)</t>
  </si>
  <si>
    <t>Lengh of right LM where error occurs(mm)</t>
  </si>
  <si>
    <t>Length of left LM where error occurs(mm)</t>
  </si>
  <si>
    <t>Error in right LM (mm)</t>
  </si>
  <si>
    <t>Error in left LM (mm)</t>
  </si>
  <si>
    <t>Deviation in right LM</t>
  </si>
  <si>
    <t>Deviation in left LM</t>
  </si>
  <si>
    <t>Net deviation</t>
  </si>
  <si>
    <t xml:space="preserve">X </t>
  </si>
  <si>
    <t xml:space="preserve">Y </t>
  </si>
  <si>
    <t xml:space="preserve">Z </t>
  </si>
  <si>
    <t>X (new)</t>
  </si>
  <si>
    <t>Y (new)</t>
  </si>
  <si>
    <t>Z (new)</t>
  </si>
  <si>
    <t>Error in Y-axis LM along Z-axis (upward or downward)</t>
  </si>
  <si>
    <t>Error in X-axis LM along Z-axis (upward or downward)</t>
  </si>
  <si>
    <t>Error in X-axis LM along Y-axis (rightward or leftward)</t>
  </si>
  <si>
    <t>Error in Z-axis LM along X-axis (rightward or leftward)</t>
  </si>
  <si>
    <t>Error in Z-axis LM along Y-axis (upward or downward)</t>
  </si>
  <si>
    <t>Squareness Error In Y-Z plane</t>
  </si>
  <si>
    <t>Length  of Height Piece</t>
  </si>
  <si>
    <t>Error (mm)</t>
  </si>
  <si>
    <t>Deviation</t>
  </si>
  <si>
    <t>X</t>
  </si>
  <si>
    <t>Y</t>
  </si>
  <si>
    <t>Z</t>
  </si>
  <si>
    <t>Squareness Error In X-Z plane</t>
  </si>
  <si>
    <t>Length  of Height Piece/ Ball Screw (mm)</t>
  </si>
  <si>
    <t>Squareness Error In X-Y plane</t>
  </si>
  <si>
    <t>Length  of Head Piece/ Ball Screw (mm)</t>
  </si>
  <si>
    <t>Spindle squareness in X-Z plane</t>
  </si>
  <si>
    <t>Length  of Head Piece/ Head Stock/ Base along axis(mm)</t>
  </si>
  <si>
    <t>Spindle squareness in Y-Z plane</t>
  </si>
  <si>
    <t xml:space="preserve">Spindle axis parallelism in Y-Z plane </t>
  </si>
  <si>
    <t>Length  of Head Stock/ Tool along axis(mm)</t>
  </si>
  <si>
    <t xml:space="preserve">Spindle axis parallelism in X-Z plane </t>
  </si>
  <si>
    <t>Spindle mandrel runout</t>
  </si>
  <si>
    <t>Tool Radius(mm)</t>
  </si>
  <si>
    <t>Table flatness</t>
  </si>
  <si>
    <t>Maximum error (mm)</t>
  </si>
  <si>
    <t>T-Slot parallelism in X-Z plane</t>
  </si>
  <si>
    <t>Length where error occurs(mm)</t>
  </si>
  <si>
    <t>T-Slot parallelism in Y-Z plane</t>
  </si>
  <si>
    <t>X (mm)</t>
  </si>
  <si>
    <t>Y (mm)</t>
  </si>
  <si>
    <t>Z (mm)</t>
  </si>
  <si>
    <t>Straightness</t>
  </si>
  <si>
    <t>In plane YZ</t>
  </si>
  <si>
    <t>In Plane XZ</t>
  </si>
  <si>
    <t>In plane XY</t>
  </si>
  <si>
    <t>In plane ZX</t>
  </si>
  <si>
    <t>In plane ZY</t>
  </si>
  <si>
    <t>Squareness</t>
  </si>
  <si>
    <t>Length  of Head Piece (mm)</t>
  </si>
  <si>
    <t>In plane XZ</t>
  </si>
  <si>
    <t xml:space="preserve">Spindle Squareness </t>
  </si>
  <si>
    <t>Spindle axis parallelism</t>
  </si>
  <si>
    <t xml:space="preserve">In plane XZ </t>
  </si>
  <si>
    <t>T-Slot parallelism</t>
  </si>
  <si>
    <t>Final Position</t>
  </si>
  <si>
    <t>X'</t>
  </si>
  <si>
    <t>Y'</t>
  </si>
  <si>
    <t>Z'</t>
  </si>
  <si>
    <t>Net Deviation (mm)</t>
  </si>
  <si>
    <t>X - X'</t>
  </si>
  <si>
    <t>Y - Y'</t>
  </si>
  <si>
    <t>Z - Z'</t>
  </si>
  <si>
    <t>Average error</t>
  </si>
  <si>
    <t>Overall Rank</t>
  </si>
  <si>
    <t>SIDE</t>
  </si>
  <si>
    <t>TOP</t>
  </si>
  <si>
    <t>Y axis</t>
  </si>
  <si>
    <t>Initial Position</t>
  </si>
  <si>
    <t>Length to be grind of Height piece in YZ plane</t>
  </si>
  <si>
    <t>Length of the height piece (mm)</t>
  </si>
  <si>
    <t>Grinding length (mm)</t>
  </si>
  <si>
    <t xml:space="preserve"> Net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</si>
</sst>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6"/>
      <color theme="9" tint="-0.249977111117893"/>
      <name val="Aptos Narrow"/>
      <family val="2"/>
      <scheme val="minor"/>
    </font>
    <font>
      <sz val="11"/>
      <color theme="2" tint="-0.89999084444715716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  <font>
      <b/>
      <sz val="14"/>
      <color theme="9" tint="-0.249977111117893"/>
      <name val="Aptos Narrow"/>
      <family val="2"/>
      <scheme val="minor"/>
    </font>
    <font>
      <sz val="14"/>
      <color rgb="FFFF0000"/>
      <name val="Aptos Narrow"/>
      <family val="2"/>
      <scheme val="minor"/>
    </font>
    <font>
      <sz val="16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071B-3099-46A7-AC3D-F51C7A2EFB39}">
  <dimension ref="A1:U73"/>
  <sheetViews>
    <sheetView zoomScale="79" zoomScaleNormal="130" workbookViewId="0">
      <selection activeCell="F19" sqref="F19"/>
    </sheetView>
  </sheetViews>
  <sheetFormatPr defaultRowHeight="14.4" x14ac:dyDescent="0.3"/>
  <cols>
    <col min="1" max="1" width="47.33203125" customWidth="1"/>
    <col min="2" max="2" width="34.5546875" customWidth="1"/>
    <col min="3" max="3" width="22.33203125" style="2" customWidth="1"/>
    <col min="4" max="4" width="20.33203125" customWidth="1"/>
    <col min="5" max="5" width="18.88671875" style="1" customWidth="1"/>
    <col min="6" max="6" width="17.33203125" style="1" customWidth="1"/>
    <col min="7" max="7" width="20.33203125" style="1" customWidth="1"/>
    <col min="8" max="8" width="20" customWidth="1"/>
    <col min="9" max="9" width="20.33203125" customWidth="1"/>
    <col min="10" max="10" width="19.109375" customWidth="1"/>
    <col min="11" max="11" width="20.33203125" customWidth="1"/>
    <col min="12" max="12" width="19.5546875" customWidth="1"/>
    <col min="13" max="13" width="18.6640625" customWidth="1"/>
    <col min="14" max="14" width="18.109375" style="2" customWidth="1"/>
    <col min="15" max="15" width="19.109375" style="3" customWidth="1"/>
    <col min="16" max="18" width="18.88671875" style="3" customWidth="1"/>
    <col min="19" max="19" width="15.6640625" style="3" customWidth="1"/>
    <col min="20" max="20" width="14.6640625" style="3" customWidth="1"/>
    <col min="21" max="21" width="18.44140625" style="3" customWidth="1"/>
  </cols>
  <sheetData>
    <row r="1" spans="1:21" ht="30.6" customHeight="1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24" t="s">
        <v>1</v>
      </c>
      <c r="O1" s="23" t="s">
        <v>2</v>
      </c>
      <c r="P1" s="23" t="s">
        <v>3</v>
      </c>
      <c r="Q1" s="23" t="s">
        <v>73</v>
      </c>
      <c r="R1" s="23" t="s">
        <v>4</v>
      </c>
      <c r="S1" s="23" t="s">
        <v>5</v>
      </c>
      <c r="T1" s="23" t="s">
        <v>6</v>
      </c>
      <c r="U1" s="25" t="s">
        <v>74</v>
      </c>
    </row>
    <row r="2" spans="1:21" ht="14.4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29" t="s">
        <v>0</v>
      </c>
      <c r="O2" s="30"/>
      <c r="P2" s="30"/>
      <c r="Q2" s="30"/>
      <c r="R2" s="30"/>
      <c r="S2" s="30"/>
      <c r="T2" s="30"/>
      <c r="U2" s="31"/>
    </row>
    <row r="3" spans="1:21" ht="14.4" customHeight="1" x14ac:dyDescent="0.3">
      <c r="A3" s="4" t="s">
        <v>7</v>
      </c>
      <c r="B3" s="4" t="s">
        <v>8</v>
      </c>
      <c r="C3" s="5" t="s">
        <v>9</v>
      </c>
      <c r="D3" s="4" t="s">
        <v>10</v>
      </c>
      <c r="E3" s="5" t="s">
        <v>11</v>
      </c>
      <c r="F3" s="5" t="s">
        <v>12</v>
      </c>
      <c r="G3" s="5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19</v>
      </c>
      <c r="N3" s="35"/>
      <c r="O3" s="36"/>
      <c r="P3" s="36"/>
      <c r="Q3" s="36"/>
      <c r="R3" s="36"/>
      <c r="S3" s="36"/>
      <c r="T3" s="36"/>
      <c r="U3" s="37"/>
    </row>
    <row r="4" spans="1:21" x14ac:dyDescent="0.3">
      <c r="A4" s="3">
        <f>'Calculation Sheet'!D9</f>
        <v>500</v>
      </c>
      <c r="B4" s="3">
        <f>'Calculation Sheet'!E9</f>
        <v>250</v>
      </c>
      <c r="C4" s="2">
        <f>'Calculation Sheet'!F9</f>
        <v>-6.0000000000000001E-3</v>
      </c>
      <c r="D4" s="3">
        <f>'Calculation Sheet'!G9</f>
        <v>-5.0000000000000001E-3</v>
      </c>
      <c r="E4" s="2">
        <f>ATAN(C4/A4)</f>
        <v>-1.1999999999424001E-5</v>
      </c>
      <c r="F4" s="2">
        <f>ATAN(D4/B4)</f>
        <v>-1.9999999997333335E-5</v>
      </c>
      <c r="G4" s="2">
        <f>SUM(E4,F4)</f>
        <v>-3.1999999996757333E-5</v>
      </c>
      <c r="H4" s="3">
        <f>'Calculation Sheet'!D1</f>
        <v>410</v>
      </c>
      <c r="I4" s="6">
        <f>'Calculation Sheet'!D3</f>
        <v>255</v>
      </c>
      <c r="J4" s="3">
        <f>'Calculation Sheet'!D5</f>
        <v>255</v>
      </c>
      <c r="K4" s="3">
        <f>H4*COS(G4 * PI() / 180) - I4*SIN(G4 * PI() / 180)</f>
        <v>410.00014241880302</v>
      </c>
      <c r="L4" s="3">
        <f>H4*SIN((G4) * PI() / 180) + I4*COS((G4) * PI() / 180)</f>
        <v>254.99977101276238</v>
      </c>
      <c r="M4" s="3">
        <f>J4</f>
        <v>255</v>
      </c>
      <c r="N4" s="21">
        <f>((K4-H4) / H4)*100</f>
        <v>3.4736293420193274E-5</v>
      </c>
      <c r="O4" s="22">
        <f>((L4-I4)/I4)*100</f>
        <v>-8.9798916713548614E-5</v>
      </c>
      <c r="P4" s="22">
        <f>((M4-J4)/J4)*100</f>
        <v>0</v>
      </c>
      <c r="Q4" s="22">
        <f>(N4+O4+P4)/3</f>
        <v>-1.8354207764451779E-5</v>
      </c>
      <c r="R4" s="22">
        <f>RANK(N4, $N$4:$N$68, 1)</f>
        <v>11</v>
      </c>
      <c r="S4" s="22">
        <f>RANK(O4, $O$4:$O$68, 1)</f>
        <v>6</v>
      </c>
      <c r="T4" s="22">
        <f>RANK(P4, $P$4:$P$68, 1)</f>
        <v>6</v>
      </c>
      <c r="U4" s="22">
        <f>RANK(Q4, $Q$4:$Q$68, 1)</f>
        <v>7</v>
      </c>
    </row>
    <row r="5" spans="1:21" ht="14.4" customHeight="1" x14ac:dyDescent="0.3">
      <c r="A5" s="47" t="s">
        <v>20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29" t="s">
        <v>20</v>
      </c>
      <c r="O5" s="30"/>
      <c r="P5" s="30"/>
      <c r="Q5" s="30"/>
      <c r="R5" s="30"/>
      <c r="S5" s="30"/>
      <c r="T5" s="30"/>
      <c r="U5" s="31"/>
    </row>
    <row r="6" spans="1:21" ht="14.4" customHeight="1" x14ac:dyDescent="0.3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32"/>
      <c r="O6" s="33"/>
      <c r="P6" s="33"/>
      <c r="Q6" s="33"/>
      <c r="R6" s="33"/>
      <c r="S6" s="33"/>
      <c r="T6" s="33"/>
      <c r="U6" s="34"/>
    </row>
    <row r="7" spans="1:21" ht="14.4" customHeight="1" x14ac:dyDescent="0.3">
      <c r="A7" s="4" t="s">
        <v>7</v>
      </c>
      <c r="B7" s="4" t="s">
        <v>8</v>
      </c>
      <c r="C7" s="5" t="s">
        <v>9</v>
      </c>
      <c r="D7" s="4" t="s">
        <v>10</v>
      </c>
      <c r="E7" s="5" t="s">
        <v>11</v>
      </c>
      <c r="F7" s="5" t="s">
        <v>12</v>
      </c>
      <c r="G7" s="5" t="s">
        <v>13</v>
      </c>
      <c r="H7" s="4" t="s">
        <v>14</v>
      </c>
      <c r="I7" s="4" t="s">
        <v>15</v>
      </c>
      <c r="J7" s="4" t="s">
        <v>16</v>
      </c>
      <c r="K7" s="4" t="s">
        <v>17</v>
      </c>
      <c r="L7" s="4" t="s">
        <v>18</v>
      </c>
      <c r="M7" s="4" t="s">
        <v>19</v>
      </c>
      <c r="N7" s="35"/>
      <c r="O7" s="36"/>
      <c r="P7" s="36"/>
      <c r="Q7" s="36"/>
      <c r="R7" s="36"/>
      <c r="S7" s="36"/>
      <c r="T7" s="36"/>
      <c r="U7" s="37"/>
    </row>
    <row r="8" spans="1:21" x14ac:dyDescent="0.3">
      <c r="A8" s="3">
        <f>'Calculation Sheet'!D12</f>
        <v>400</v>
      </c>
      <c r="B8" s="3">
        <f>'Calculation Sheet'!E12</f>
        <v>300</v>
      </c>
      <c r="C8" s="2">
        <f>'Calculation Sheet'!F12</f>
        <v>-4.0000000000000001E-3</v>
      </c>
      <c r="D8" s="3">
        <f>'Calculation Sheet'!G12</f>
        <v>5.0000000000000001E-3</v>
      </c>
      <c r="E8" s="2">
        <f>ATAN(C8/A8)</f>
        <v>-9.9999999996666679E-6</v>
      </c>
      <c r="F8" s="2">
        <f>ATAN(D8/B8)</f>
        <v>1.6666666665123458E-5</v>
      </c>
      <c r="G8" s="2">
        <f xml:space="preserve"> SUM( E8,F8)</f>
        <v>6.6666666654567902E-6</v>
      </c>
      <c r="H8" s="3">
        <f xml:space="preserve"> K4</f>
        <v>410.00014241880302</v>
      </c>
      <c r="I8" s="3">
        <f xml:space="preserve"> L4</f>
        <v>254.99977101276238</v>
      </c>
      <c r="J8" s="3">
        <f xml:space="preserve"> M4</f>
        <v>255</v>
      </c>
      <c r="K8" s="3">
        <f xml:space="preserve"> H8</f>
        <v>410.00014241880302</v>
      </c>
      <c r="L8" s="3">
        <f xml:space="preserve"> I8*COS((G8) * PI() / 180) - J8*SIN((G8) * PI() / 180)</f>
        <v>254.99974134216336</v>
      </c>
      <c r="M8" s="3">
        <f>I8*SIN((G8) * PI() / 180) + J8*COS((G8) * PI() / 180)</f>
        <v>255.00002967056889</v>
      </c>
      <c r="N8" s="21">
        <f>((K8-H8) / H8)*100</f>
        <v>0</v>
      </c>
      <c r="O8" s="22">
        <f>((L8-I8)/I8)*100</f>
        <v>-1.1635539475836373E-5</v>
      </c>
      <c r="P8" s="22">
        <f>((M8-J8)/J8)*100</f>
        <v>1.1635517212733462E-5</v>
      </c>
      <c r="Q8" s="22">
        <f>(N8+O8+P8)/3</f>
        <v>-7.4210343036960284E-12</v>
      </c>
      <c r="R8" s="22">
        <f>RANK(N8, $N$4:$N$68, 1)</f>
        <v>4</v>
      </c>
      <c r="S8" s="22">
        <f>RANK(O8, $O$4:$O$68, 1)</f>
        <v>7</v>
      </c>
      <c r="T8" s="22">
        <f t="shared" ref="T8:T68" si="0">RANK(P8, $P$4:$P$68, 1)</f>
        <v>10</v>
      </c>
      <c r="U8" s="22">
        <f t="shared" ref="U8:U68" si="1">RANK(Q8, $Q$4:$Q$68, 1)</f>
        <v>11</v>
      </c>
    </row>
    <row r="9" spans="1:21" ht="14.4" customHeight="1" x14ac:dyDescent="0.3">
      <c r="A9" s="47" t="s">
        <v>21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29" t="s">
        <v>21</v>
      </c>
      <c r="O9" s="30"/>
      <c r="P9" s="30"/>
      <c r="Q9" s="30"/>
      <c r="R9" s="30"/>
      <c r="S9" s="30"/>
      <c r="T9" s="30"/>
      <c r="U9" s="31"/>
    </row>
    <row r="10" spans="1:21" ht="14.4" customHeight="1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32"/>
      <c r="O10" s="33"/>
      <c r="P10" s="33"/>
      <c r="Q10" s="33"/>
      <c r="R10" s="33"/>
      <c r="S10" s="33"/>
      <c r="T10" s="33"/>
      <c r="U10" s="34"/>
    </row>
    <row r="11" spans="1:21" ht="14.4" customHeight="1" x14ac:dyDescent="0.3">
      <c r="A11" s="4" t="s">
        <v>7</v>
      </c>
      <c r="B11" s="4" t="s">
        <v>8</v>
      </c>
      <c r="C11" s="5" t="s">
        <v>9</v>
      </c>
      <c r="D11" s="4" t="s">
        <v>10</v>
      </c>
      <c r="E11" s="5" t="s">
        <v>11</v>
      </c>
      <c r="F11" s="5" t="s">
        <v>12</v>
      </c>
      <c r="G11" s="5" t="s">
        <v>13</v>
      </c>
      <c r="H11" s="4" t="s">
        <v>14</v>
      </c>
      <c r="I11" s="4" t="s">
        <v>15</v>
      </c>
      <c r="J11" s="4" t="s">
        <v>16</v>
      </c>
      <c r="K11" s="4" t="s">
        <v>17</v>
      </c>
      <c r="L11" s="4" t="s">
        <v>18</v>
      </c>
      <c r="M11" s="4" t="s">
        <v>19</v>
      </c>
      <c r="N11" s="35"/>
      <c r="O11" s="36"/>
      <c r="P11" s="36"/>
      <c r="Q11" s="36"/>
      <c r="R11" s="36"/>
      <c r="S11" s="36"/>
      <c r="T11" s="36"/>
      <c r="U11" s="37"/>
    </row>
    <row r="12" spans="1:21" x14ac:dyDescent="0.3">
      <c r="A12" s="3">
        <f>'Calculation Sheet'!D15</f>
        <v>350</v>
      </c>
      <c r="B12" s="3">
        <f>'Calculation Sheet'!E15</f>
        <v>251</v>
      </c>
      <c r="C12" s="2">
        <f>'Calculation Sheet'!F15</f>
        <v>-2E-3</v>
      </c>
      <c r="D12" s="3">
        <f>'Calculation Sheet'!G15</f>
        <v>-3.5000000000000003E-2</v>
      </c>
      <c r="E12" s="2">
        <f>ATAN(C12/A12)</f>
        <v>-5.7142857142235186E-6</v>
      </c>
      <c r="F12" s="2">
        <f>ATAN(D12/B12)</f>
        <v>-1.3944223017191932E-4</v>
      </c>
      <c r="G12" s="2">
        <f xml:space="preserve"> SUM(E12,F12)</f>
        <v>-1.4515651588614285E-4</v>
      </c>
      <c r="H12" s="3">
        <f xml:space="preserve"> K8</f>
        <v>410.00014241880302</v>
      </c>
      <c r="I12" s="3">
        <f xml:space="preserve"> L8</f>
        <v>254.99974134216336</v>
      </c>
      <c r="J12" s="3">
        <f xml:space="preserve"> M8</f>
        <v>255.00002967056889</v>
      </c>
      <c r="K12" s="3">
        <f>H12*COS((G12) * PI() / 180) + J12*SIN((G12) * PI() / 180)</f>
        <v>409.9994963853332</v>
      </c>
      <c r="L12" s="3">
        <f xml:space="preserve"> I12</f>
        <v>254.99974134216336</v>
      </c>
      <c r="M12" s="3">
        <f xml:space="preserve"> J12*COS((G12) * PI() / 180)  -H12*SIN((G12) * PI() / 180)</f>
        <v>255.00106838835586</v>
      </c>
      <c r="N12" s="21">
        <f>((K12-H12) / H12)*100</f>
        <v>-1.5756908424692474E-4</v>
      </c>
      <c r="O12" s="22">
        <f>((L12-I12)/I12)*100</f>
        <v>0</v>
      </c>
      <c r="P12" s="22">
        <f>((M12-J12)/J12)*100</f>
        <v>4.0734026121908744E-4</v>
      </c>
      <c r="Q12" s="22">
        <f>(N12+O12+P12)/3</f>
        <v>8.3257058990720897E-5</v>
      </c>
      <c r="R12" s="22">
        <f>RANK(N12, $N$4:$N$68, 1)</f>
        <v>3</v>
      </c>
      <c r="S12" s="22">
        <f>RANK(O12, $O$4:$O$68, 1)</f>
        <v>8</v>
      </c>
      <c r="T12" s="22">
        <f t="shared" si="0"/>
        <v>11</v>
      </c>
      <c r="U12" s="22">
        <f t="shared" si="1"/>
        <v>12</v>
      </c>
    </row>
    <row r="13" spans="1:21" ht="14.4" customHeight="1" x14ac:dyDescent="0.3">
      <c r="A13" s="27" t="s">
        <v>22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38" t="s">
        <v>22</v>
      </c>
      <c r="O13" s="39"/>
      <c r="P13" s="39"/>
      <c r="Q13" s="39"/>
      <c r="R13" s="39"/>
      <c r="S13" s="39"/>
      <c r="T13" s="39"/>
      <c r="U13" s="40"/>
    </row>
    <row r="14" spans="1:21" ht="14.4" customHeight="1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41"/>
      <c r="O14" s="42"/>
      <c r="P14" s="42"/>
      <c r="Q14" s="42"/>
      <c r="R14" s="42"/>
      <c r="S14" s="42"/>
      <c r="T14" s="42"/>
      <c r="U14" s="43"/>
    </row>
    <row r="15" spans="1:21" ht="14.4" customHeight="1" x14ac:dyDescent="0.3">
      <c r="A15" s="4" t="s">
        <v>7</v>
      </c>
      <c r="B15" s="4" t="s">
        <v>8</v>
      </c>
      <c r="C15" s="5" t="s">
        <v>9</v>
      </c>
      <c r="D15" s="4" t="s">
        <v>10</v>
      </c>
      <c r="E15" s="5" t="s">
        <v>11</v>
      </c>
      <c r="F15" s="5" t="s">
        <v>12</v>
      </c>
      <c r="G15" s="5" t="s">
        <v>13</v>
      </c>
      <c r="H15" s="4" t="s">
        <v>14</v>
      </c>
      <c r="I15" s="4" t="s">
        <v>15</v>
      </c>
      <c r="J15" s="4" t="s">
        <v>16</v>
      </c>
      <c r="K15" s="4" t="s">
        <v>17</v>
      </c>
      <c r="L15" s="4" t="s">
        <v>18</v>
      </c>
      <c r="M15" s="4" t="s">
        <v>19</v>
      </c>
      <c r="N15" s="44"/>
      <c r="O15" s="45"/>
      <c r="P15" s="45"/>
      <c r="Q15" s="45"/>
      <c r="R15" s="45"/>
      <c r="S15" s="45"/>
      <c r="T15" s="45"/>
      <c r="U15" s="46"/>
    </row>
    <row r="16" spans="1:21" x14ac:dyDescent="0.3">
      <c r="A16" s="3">
        <f>'Calculation Sheet'!D18</f>
        <v>453</v>
      </c>
      <c r="B16" s="3">
        <f>'Calculation Sheet'!E18</f>
        <v>43</v>
      </c>
      <c r="C16" s="2">
        <f>'Calculation Sheet'!F18</f>
        <v>8</v>
      </c>
      <c r="D16" s="3">
        <f>'Calculation Sheet'!G18</f>
        <v>7</v>
      </c>
      <c r="E16" s="2">
        <f>ATAN(C16/A16)</f>
        <v>1.7658208572115003E-2</v>
      </c>
      <c r="F16" s="2">
        <f>ATAN(D16/B16)</f>
        <v>0.16137511042069147</v>
      </c>
      <c r="G16" s="2">
        <f>E16+F16</f>
        <v>0.17903331899280647</v>
      </c>
      <c r="H16" s="3">
        <f>K12</f>
        <v>409.9994963853332</v>
      </c>
      <c r="I16" s="3">
        <f>L12</f>
        <v>254.99974134216336</v>
      </c>
      <c r="J16" s="3">
        <f>M12</f>
        <v>255.00106838835586</v>
      </c>
      <c r="K16" s="3">
        <f>H16*COS(G16 * PI() / 180) - I16*SIN(G16 * PI() / 180)</f>
        <v>409.20069307253851</v>
      </c>
      <c r="L16" s="3">
        <f>H16*SIN((G16) * PI() / 180) + I16*COS((G16) * PI() / 180)</f>
        <v>256.27962835494992</v>
      </c>
      <c r="M16" s="3">
        <f>J16</f>
        <v>255.00106838835586</v>
      </c>
      <c r="N16" s="21">
        <f>(K16-H16)/H16*100</f>
        <v>-0.19483031560700828</v>
      </c>
      <c r="O16" s="22">
        <f>((L16-I16)/I16)*100</f>
        <v>0.50191698471928392</v>
      </c>
      <c r="P16" s="22">
        <v>0</v>
      </c>
      <c r="Q16" s="22">
        <f>(N16+O16+P16)/3</f>
        <v>0.10236222303742522</v>
      </c>
      <c r="R16" s="22">
        <f>RANK(N16, $N$4:$N$68, 1)</f>
        <v>1</v>
      </c>
      <c r="S16" s="22">
        <f>RANK(O16, $O$4:$O$68, 1)</f>
        <v>17</v>
      </c>
      <c r="T16" s="22">
        <f t="shared" si="0"/>
        <v>6</v>
      </c>
      <c r="U16" s="22">
        <f t="shared" si="1"/>
        <v>17</v>
      </c>
    </row>
    <row r="17" spans="1:21" ht="14.4" customHeight="1" x14ac:dyDescent="0.3">
      <c r="A17" s="27" t="s">
        <v>23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38" t="s">
        <v>23</v>
      </c>
      <c r="O17" s="39"/>
      <c r="P17" s="39"/>
      <c r="Q17" s="39"/>
      <c r="R17" s="39"/>
      <c r="S17" s="39"/>
      <c r="T17" s="39"/>
      <c r="U17" s="40"/>
    </row>
    <row r="18" spans="1:21" ht="14.4" customHeight="1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41"/>
      <c r="O18" s="42"/>
      <c r="P18" s="42"/>
      <c r="Q18" s="42"/>
      <c r="R18" s="42"/>
      <c r="S18" s="42"/>
      <c r="T18" s="42"/>
      <c r="U18" s="43"/>
    </row>
    <row r="19" spans="1:21" ht="14.4" customHeight="1" x14ac:dyDescent="0.3">
      <c r="A19" s="4" t="s">
        <v>7</v>
      </c>
      <c r="B19" s="4" t="s">
        <v>8</v>
      </c>
      <c r="C19" s="5" t="s">
        <v>9</v>
      </c>
      <c r="D19" s="4" t="s">
        <v>10</v>
      </c>
      <c r="E19" s="5" t="s">
        <v>11</v>
      </c>
      <c r="F19" s="5" t="s">
        <v>12</v>
      </c>
      <c r="G19" s="5" t="s">
        <v>13</v>
      </c>
      <c r="H19" s="4" t="s">
        <v>14</v>
      </c>
      <c r="I19" s="4" t="s">
        <v>15</v>
      </c>
      <c r="J19" s="4" t="s">
        <v>16</v>
      </c>
      <c r="K19" s="4" t="s">
        <v>17</v>
      </c>
      <c r="L19" s="4" t="s">
        <v>18</v>
      </c>
      <c r="M19" s="4" t="s">
        <v>19</v>
      </c>
      <c r="N19" s="44"/>
      <c r="O19" s="45"/>
      <c r="P19" s="45"/>
      <c r="Q19" s="45"/>
      <c r="R19" s="45"/>
      <c r="S19" s="45"/>
      <c r="T19" s="45"/>
      <c r="U19" s="46"/>
    </row>
    <row r="20" spans="1:21" x14ac:dyDescent="0.3">
      <c r="A20" s="3">
        <f>'Calculation Sheet'!D21</f>
        <v>434</v>
      </c>
      <c r="B20" s="3">
        <f>'Calculation Sheet'!E21</f>
        <v>643</v>
      </c>
      <c r="C20" s="2">
        <f>'Calculation Sheet'!F21</f>
        <v>8</v>
      </c>
      <c r="D20" s="3">
        <f>'Calculation Sheet'!G21</f>
        <v>8</v>
      </c>
      <c r="E20" s="2">
        <f>ATAN(C20/A20)</f>
        <v>1.8431092394098954E-2</v>
      </c>
      <c r="F20" s="2">
        <f>ATAN(D20/B20)</f>
        <v>1.2441037714809514E-2</v>
      </c>
      <c r="G20" s="2">
        <f>E20+F20</f>
        <v>3.087213010890847E-2</v>
      </c>
      <c r="H20" s="3">
        <f>K16</f>
        <v>409.20069307253851</v>
      </c>
      <c r="I20" s="3">
        <f>L16</f>
        <v>256.27962835494992</v>
      </c>
      <c r="J20" s="3">
        <f>M16</f>
        <v>255.00106838835586</v>
      </c>
      <c r="K20" s="3">
        <f>H20*COS((G20) * PI() / 180) + J20*SIN((G20) * PI() / 180)</f>
        <v>409.3380334214512</v>
      </c>
      <c r="L20" s="3">
        <f>I20</f>
        <v>256.27962835494992</v>
      </c>
      <c r="M20" s="3">
        <f xml:space="preserve"> J20*COS((G20) * PI() / 180)  -H20*SIN((G20) * PI() / 180)</f>
        <v>254.78054573477095</v>
      </c>
      <c r="N20" s="21">
        <f>(K20-H20)/H20*100</f>
        <v>3.3563078273755771E-2</v>
      </c>
      <c r="O20" s="22">
        <v>0</v>
      </c>
      <c r="P20" s="22">
        <f>(M20-J20)/J20*100</f>
        <v>-8.6479109667517623E-2</v>
      </c>
      <c r="Q20" s="22">
        <f>(N20+O20+P20)/3</f>
        <v>-1.7638677131253951E-2</v>
      </c>
      <c r="R20" s="22">
        <f>RANK(N20, $N$4:$N$68, 1)</f>
        <v>17</v>
      </c>
      <c r="S20" s="22">
        <f>RANK(O20, $O$4:$O$68, 1)</f>
        <v>8</v>
      </c>
      <c r="T20" s="22">
        <f t="shared" si="0"/>
        <v>1</v>
      </c>
      <c r="U20" s="22">
        <f t="shared" si="1"/>
        <v>1</v>
      </c>
    </row>
    <row r="21" spans="1:21" ht="14.4" customHeight="1" x14ac:dyDescent="0.3">
      <c r="A21" s="27" t="s">
        <v>24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38" t="s">
        <v>24</v>
      </c>
      <c r="O21" s="39"/>
      <c r="P21" s="39"/>
      <c r="Q21" s="39"/>
      <c r="R21" s="39"/>
      <c r="S21" s="39"/>
      <c r="T21" s="39"/>
      <c r="U21" s="40"/>
    </row>
    <row r="22" spans="1:21" ht="14.4" customHeight="1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41"/>
      <c r="O22" s="42"/>
      <c r="P22" s="42"/>
      <c r="Q22" s="42"/>
      <c r="R22" s="42"/>
      <c r="S22" s="42"/>
      <c r="T22" s="42"/>
      <c r="U22" s="43"/>
    </row>
    <row r="23" spans="1:21" ht="14.4" customHeight="1" x14ac:dyDescent="0.3">
      <c r="A23" s="4" t="s">
        <v>7</v>
      </c>
      <c r="B23" s="4" t="s">
        <v>8</v>
      </c>
      <c r="C23" s="5" t="s">
        <v>9</v>
      </c>
      <c r="D23" s="4" t="s">
        <v>10</v>
      </c>
      <c r="E23" s="5" t="s">
        <v>11</v>
      </c>
      <c r="F23" s="5" t="s">
        <v>12</v>
      </c>
      <c r="G23" s="5" t="s">
        <v>13</v>
      </c>
      <c r="H23" s="4" t="s">
        <v>14</v>
      </c>
      <c r="I23" s="4" t="s">
        <v>15</v>
      </c>
      <c r="J23" s="4" t="s">
        <v>16</v>
      </c>
      <c r="K23" s="4" t="s">
        <v>17</v>
      </c>
      <c r="L23" s="4" t="s">
        <v>18</v>
      </c>
      <c r="M23" s="4" t="s">
        <v>19</v>
      </c>
      <c r="N23" s="44"/>
      <c r="O23" s="45"/>
      <c r="P23" s="45"/>
      <c r="Q23" s="45"/>
      <c r="R23" s="45"/>
      <c r="S23" s="45"/>
      <c r="T23" s="45"/>
      <c r="U23" s="46"/>
    </row>
    <row r="24" spans="1:21" x14ac:dyDescent="0.3">
      <c r="A24" s="3">
        <f>'Calculation Sheet'!D24</f>
        <v>453</v>
      </c>
      <c r="B24" s="3">
        <f>'Calculation Sheet'!E24</f>
        <v>4878</v>
      </c>
      <c r="C24" s="2">
        <f>'Calculation Sheet'!F24</f>
        <v>88</v>
      </c>
      <c r="D24" s="3">
        <f>'Calculation Sheet'!G24</f>
        <v>7</v>
      </c>
      <c r="E24" s="2">
        <f>ATAN(C24/A24)</f>
        <v>0.1918707541842081</v>
      </c>
      <c r="F24" s="2">
        <f>ATAN(D24/B24)</f>
        <v>1.4350133651192098E-3</v>
      </c>
      <c r="G24" s="2">
        <f>E24+F24</f>
        <v>0.1933057675493273</v>
      </c>
      <c r="H24" s="3">
        <f>K20</f>
        <v>409.3380334214512</v>
      </c>
      <c r="I24" s="3">
        <f>L20</f>
        <v>256.27962835494992</v>
      </c>
      <c r="J24" s="3">
        <f>M20</f>
        <v>254.78054573477095</v>
      </c>
      <c r="K24" s="3">
        <f>H24</f>
        <v>409.3380334214512</v>
      </c>
      <c r="L24" s="3">
        <f xml:space="preserve"> I24*COS((G24) * PI() / 180) - J24*SIN((G24) * PI() / 180)</f>
        <v>255.41858717553299</v>
      </c>
      <c r="M24" s="3">
        <f>I24*SIN((G24) * PI() / 180) + J24*COS((G24) * PI() / 180)</f>
        <v>255.64373592934686</v>
      </c>
      <c r="N24" s="21">
        <f>(K24-H24)/H24*100</f>
        <v>0</v>
      </c>
      <c r="O24" s="22">
        <f>((L24-I24)/I24)*100</f>
        <v>-0.33597722337273667</v>
      </c>
      <c r="P24" s="22">
        <f>(M24-J24)/J24*100</f>
        <v>0.33879752949210507</v>
      </c>
      <c r="Q24" s="22">
        <f>(N24+O24+P24)/3</f>
        <v>9.4010203978946627E-4</v>
      </c>
      <c r="R24" s="22">
        <f>RANK(N24, $N$4:$N$68, 1)</f>
        <v>4</v>
      </c>
      <c r="S24" s="22">
        <f>RANK(O24, $O$4:$O$68, 1)</f>
        <v>1</v>
      </c>
      <c r="T24" s="22">
        <f t="shared" si="0"/>
        <v>17</v>
      </c>
      <c r="U24" s="22">
        <f t="shared" si="1"/>
        <v>15</v>
      </c>
    </row>
    <row r="25" spans="1:21" ht="14.4" customHeight="1" x14ac:dyDescent="0.3">
      <c r="A25" s="27" t="s">
        <v>25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9" t="s">
        <v>25</v>
      </c>
      <c r="O25" s="30"/>
      <c r="P25" s="30"/>
      <c r="Q25" s="30"/>
      <c r="R25" s="30"/>
      <c r="S25" s="30"/>
      <c r="T25" s="30"/>
      <c r="U25" s="31"/>
    </row>
    <row r="26" spans="1:21" ht="14.4" customHeight="1" x14ac:dyDescent="0.3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32"/>
      <c r="O26" s="33"/>
      <c r="P26" s="33"/>
      <c r="Q26" s="33"/>
      <c r="R26" s="33"/>
      <c r="S26" s="33"/>
      <c r="T26" s="33"/>
      <c r="U26" s="34"/>
    </row>
    <row r="27" spans="1:21" ht="14.4" customHeight="1" x14ac:dyDescent="0.3">
      <c r="A27" s="4" t="s">
        <v>26</v>
      </c>
      <c r="B27" s="4" t="s">
        <v>27</v>
      </c>
      <c r="C27" s="5" t="s">
        <v>28</v>
      </c>
      <c r="D27" s="4" t="s">
        <v>29</v>
      </c>
      <c r="E27" s="4" t="s">
        <v>30</v>
      </c>
      <c r="F27" s="4" t="s">
        <v>31</v>
      </c>
      <c r="G27" s="4" t="s">
        <v>17</v>
      </c>
      <c r="H27" s="4" t="s">
        <v>18</v>
      </c>
      <c r="I27" s="4" t="s">
        <v>19</v>
      </c>
      <c r="J27" s="4"/>
      <c r="K27" s="4"/>
      <c r="L27" s="4"/>
      <c r="M27" s="4"/>
      <c r="N27" s="35"/>
      <c r="O27" s="36"/>
      <c r="P27" s="36"/>
      <c r="Q27" s="36"/>
      <c r="R27" s="36"/>
      <c r="S27" s="36"/>
      <c r="T27" s="36"/>
      <c r="U27" s="37"/>
    </row>
    <row r="28" spans="1:21" x14ac:dyDescent="0.3">
      <c r="A28" s="3">
        <f>'Calculation Sheet'!D28</f>
        <v>9.5</v>
      </c>
      <c r="B28" s="3">
        <f>'Calculation Sheet'!E28</f>
        <v>8.0000000000000002E-3</v>
      </c>
      <c r="C28" s="2">
        <f>ATAN(B28/A28)</f>
        <v>8.421050641007797E-4</v>
      </c>
      <c r="D28" s="3">
        <f>K12</f>
        <v>409.9994963853332</v>
      </c>
      <c r="E28" s="3">
        <f>L12</f>
        <v>254.99974134216336</v>
      </c>
      <c r="F28" s="3">
        <f>M12</f>
        <v>255.00106838835586</v>
      </c>
      <c r="G28" s="3">
        <f xml:space="preserve"> D28</f>
        <v>409.9994963853332</v>
      </c>
      <c r="H28" s="3">
        <f xml:space="preserve"> E28*COS((C28)) - F28*SIN((C28))</f>
        <v>254.78491326112962</v>
      </c>
      <c r="I28" s="3">
        <f xml:space="preserve"> E28*SIN((C28)) + F28*COS((C28))</f>
        <v>255.21571452066152</v>
      </c>
      <c r="N28" s="22">
        <f>((G28-D28)/D28)*100</f>
        <v>0</v>
      </c>
      <c r="O28" s="22">
        <f>((H28-E28)/E28)*100</f>
        <v>-8.4246391742603247E-2</v>
      </c>
      <c r="P28" s="22">
        <f>((I28-F28)/F28)*100</f>
        <v>8.4174601174126409E-2</v>
      </c>
      <c r="Q28" s="22">
        <f>(N28+O28+P28)/3</f>
        <v>-2.3930189492279059E-5</v>
      </c>
      <c r="R28" s="22">
        <f>RANK(N28, $N$4:$N$68, 1)</f>
        <v>4</v>
      </c>
      <c r="S28" s="22">
        <f>RANK(O28, $O$4:$O$68, 1)</f>
        <v>2</v>
      </c>
      <c r="T28" s="22">
        <f t="shared" si="0"/>
        <v>16</v>
      </c>
      <c r="U28" s="22">
        <f t="shared" si="1"/>
        <v>6</v>
      </c>
    </row>
    <row r="29" spans="1:21" ht="18" customHeight="1" x14ac:dyDescent="0.3">
      <c r="A29" s="27" t="s">
        <v>32</v>
      </c>
      <c r="B29" s="27"/>
      <c r="C29" s="27"/>
      <c r="D29" s="27"/>
      <c r="E29" s="27"/>
      <c r="F29" s="27"/>
      <c r="G29" s="27"/>
      <c r="H29" s="27"/>
      <c r="I29" s="27"/>
      <c r="N29" s="29" t="s">
        <v>32</v>
      </c>
      <c r="O29" s="30"/>
      <c r="P29" s="30"/>
      <c r="Q29" s="30"/>
      <c r="R29" s="30"/>
      <c r="S29" s="30"/>
      <c r="T29" s="30"/>
      <c r="U29" s="31"/>
    </row>
    <row r="30" spans="1:21" ht="14.4" customHeight="1" x14ac:dyDescent="0.3">
      <c r="A30" s="27"/>
      <c r="B30" s="27"/>
      <c r="C30" s="27"/>
      <c r="D30" s="27"/>
      <c r="E30" s="27"/>
      <c r="F30" s="27"/>
      <c r="G30" s="27"/>
      <c r="H30" s="27"/>
      <c r="I30" s="27"/>
      <c r="N30" s="32"/>
      <c r="O30" s="33"/>
      <c r="P30" s="33"/>
      <c r="Q30" s="33"/>
      <c r="R30" s="33"/>
      <c r="S30" s="33"/>
      <c r="T30" s="33"/>
      <c r="U30" s="34"/>
    </row>
    <row r="31" spans="1:21" ht="16.2" customHeight="1" x14ac:dyDescent="0.3">
      <c r="A31" s="4" t="s">
        <v>33</v>
      </c>
      <c r="B31" s="4" t="s">
        <v>27</v>
      </c>
      <c r="C31" s="5" t="s">
        <v>28</v>
      </c>
      <c r="D31" s="4" t="s">
        <v>29</v>
      </c>
      <c r="E31" s="4" t="s">
        <v>30</v>
      </c>
      <c r="F31" s="4" t="s">
        <v>31</v>
      </c>
      <c r="G31" s="4" t="s">
        <v>17</v>
      </c>
      <c r="H31" s="4" t="s">
        <v>18</v>
      </c>
      <c r="I31" s="4" t="s">
        <v>19</v>
      </c>
      <c r="J31" s="4"/>
      <c r="K31" s="4"/>
      <c r="L31" s="4"/>
      <c r="M31" s="4"/>
      <c r="N31" s="35"/>
      <c r="O31" s="36"/>
      <c r="P31" s="36"/>
      <c r="Q31" s="36"/>
      <c r="R31" s="36"/>
      <c r="S31" s="36"/>
      <c r="T31" s="36"/>
      <c r="U31" s="37"/>
    </row>
    <row r="32" spans="1:21" x14ac:dyDescent="0.3">
      <c r="A32" s="3">
        <f>'Calculation Sheet'!D31</f>
        <v>200</v>
      </c>
      <c r="B32" s="3">
        <f>'Calculation Sheet'!E31</f>
        <v>7.0000000000000001E-3</v>
      </c>
      <c r="C32" s="2">
        <f>ATAN2(A32,B32)</f>
        <v>3.4999999985708335E-5</v>
      </c>
      <c r="D32" s="3">
        <f>G28</f>
        <v>409.9994963853332</v>
      </c>
      <c r="E32" s="3">
        <f>H28</f>
        <v>254.78491326112962</v>
      </c>
      <c r="F32" s="3">
        <f>I28</f>
        <v>255.21571452066152</v>
      </c>
      <c r="G32" s="3">
        <f>D32*COS((C32) ) + F32*SIN((C32))</f>
        <v>410.0084286842112</v>
      </c>
      <c r="H32" s="3">
        <f xml:space="preserve"> E32</f>
        <v>254.78491326112962</v>
      </c>
      <c r="I32" s="3">
        <f xml:space="preserve"> F32*COS((C32))  -D32*SIN((C32))</f>
        <v>255.20136438197719</v>
      </c>
      <c r="N32" s="22">
        <f>((G32-D32)/D32)*100</f>
        <v>2.1786121584888864E-3</v>
      </c>
      <c r="O32" s="22">
        <f>((H32-E32)/E32)*100</f>
        <v>0</v>
      </c>
      <c r="P32" s="22">
        <f>((I32-F32)/F32)*100</f>
        <v>-5.6227488621879854E-3</v>
      </c>
      <c r="Q32" s="22">
        <f>(N32+O32+P32)/3</f>
        <v>-1.1480455678996996E-3</v>
      </c>
      <c r="R32" s="22">
        <f>RANK(N32, $N$4:$N$68, 1)</f>
        <v>15</v>
      </c>
      <c r="S32" s="22">
        <f>RANK(O32, $O$4:$O$68, 1)</f>
        <v>8</v>
      </c>
      <c r="T32" s="22">
        <f t="shared" si="0"/>
        <v>3</v>
      </c>
      <c r="U32" s="22">
        <f t="shared" si="1"/>
        <v>3</v>
      </c>
    </row>
    <row r="33" spans="1:21" ht="14.4" customHeight="1" x14ac:dyDescent="0.3">
      <c r="A33" s="27" t="s">
        <v>34</v>
      </c>
      <c r="B33" s="28"/>
      <c r="C33" s="28"/>
      <c r="D33" s="28"/>
      <c r="E33" s="28"/>
      <c r="F33" s="28"/>
      <c r="G33" s="28"/>
      <c r="H33" s="28"/>
      <c r="I33" s="28"/>
      <c r="N33" s="29" t="s">
        <v>34</v>
      </c>
      <c r="O33" s="30"/>
      <c r="P33" s="30"/>
      <c r="Q33" s="30"/>
      <c r="R33" s="30"/>
      <c r="S33" s="30"/>
      <c r="T33" s="30"/>
      <c r="U33" s="31"/>
    </row>
    <row r="34" spans="1:21" ht="14.4" customHeight="1" x14ac:dyDescent="0.3">
      <c r="A34" s="28"/>
      <c r="B34" s="28"/>
      <c r="C34" s="28"/>
      <c r="D34" s="28"/>
      <c r="E34" s="28"/>
      <c r="F34" s="28"/>
      <c r="G34" s="28"/>
      <c r="H34" s="28"/>
      <c r="I34" s="28"/>
      <c r="N34" s="32"/>
      <c r="O34" s="33"/>
      <c r="P34" s="33"/>
      <c r="Q34" s="33"/>
      <c r="R34" s="33"/>
      <c r="S34" s="33"/>
      <c r="T34" s="33"/>
      <c r="U34" s="34"/>
    </row>
    <row r="35" spans="1:21" ht="14.4" customHeight="1" x14ac:dyDescent="0.3">
      <c r="A35" s="4" t="s">
        <v>35</v>
      </c>
      <c r="B35" s="4" t="s">
        <v>27</v>
      </c>
      <c r="C35" s="5" t="s">
        <v>28</v>
      </c>
      <c r="D35" s="4" t="s">
        <v>29</v>
      </c>
      <c r="E35" s="4" t="s">
        <v>30</v>
      </c>
      <c r="F35" s="4" t="s">
        <v>31</v>
      </c>
      <c r="G35" s="4" t="s">
        <v>17</v>
      </c>
      <c r="H35" s="4" t="s">
        <v>18</v>
      </c>
      <c r="I35" s="4" t="s">
        <v>19</v>
      </c>
      <c r="J35" s="4"/>
      <c r="K35" s="4"/>
      <c r="L35" s="4"/>
      <c r="M35" s="4"/>
      <c r="N35" s="35"/>
      <c r="O35" s="36"/>
      <c r="P35" s="36"/>
      <c r="Q35" s="36"/>
      <c r="R35" s="36"/>
      <c r="S35" s="36"/>
      <c r="T35" s="36"/>
      <c r="U35" s="37"/>
    </row>
    <row r="36" spans="1:21" x14ac:dyDescent="0.3">
      <c r="A36" s="3">
        <f>'Calculation Sheet'!D34</f>
        <v>200</v>
      </c>
      <c r="B36" s="3">
        <f>'Calculation Sheet'!E34</f>
        <v>5.0000000000000001E-3</v>
      </c>
      <c r="C36" s="2">
        <f>ATAN(B36/A36)</f>
        <v>2.4999999994791667E-5</v>
      </c>
      <c r="D36">
        <f>G32</f>
        <v>410.0084286842112</v>
      </c>
      <c r="E36" s="1">
        <f>H32</f>
        <v>254.78491326112962</v>
      </c>
      <c r="F36" s="1">
        <f>I32</f>
        <v>255.20136438197719</v>
      </c>
      <c r="G36" s="1">
        <f>D36*COS((C36)) - E36*SIN((C36))</f>
        <v>410.00205893325403</v>
      </c>
      <c r="H36">
        <f>D36*SIN((C36)) + E36*COS((C36))</f>
        <v>254.79516339222323</v>
      </c>
      <c r="I36" s="1">
        <f>F36</f>
        <v>255.20136438197719</v>
      </c>
      <c r="N36" s="22">
        <f>((G36-D36)/D36)*100</f>
        <v>-1.5535658565859656E-3</v>
      </c>
      <c r="O36" s="22">
        <f>((H36-E36)/E36)*100</f>
        <v>4.0230526063794085E-3</v>
      </c>
      <c r="P36" s="22">
        <f>((I36-F36)/F36)*100</f>
        <v>0</v>
      </c>
      <c r="Q36" s="22">
        <f>(N36+O36+P36)/3</f>
        <v>8.2316224993114761E-4</v>
      </c>
      <c r="R36" s="22">
        <f>RANK(N36, $N$4:$N$68, 1)</f>
        <v>2</v>
      </c>
      <c r="S36" s="22">
        <f>RANK(O36, $O$4:$O$68, 1)</f>
        <v>16</v>
      </c>
      <c r="T36" s="22">
        <f t="shared" si="0"/>
        <v>6</v>
      </c>
      <c r="U36" s="22">
        <f t="shared" si="1"/>
        <v>14</v>
      </c>
    </row>
    <row r="37" spans="1:21" ht="14.4" customHeight="1" x14ac:dyDescent="0.3">
      <c r="A37" s="27" t="s">
        <v>36</v>
      </c>
      <c r="B37" s="28"/>
      <c r="C37" s="28"/>
      <c r="D37" s="28"/>
      <c r="E37" s="28"/>
      <c r="F37" s="28"/>
      <c r="G37" s="28"/>
      <c r="H37" s="28"/>
      <c r="I37" s="28"/>
      <c r="N37" s="29" t="s">
        <v>36</v>
      </c>
      <c r="O37" s="30"/>
      <c r="P37" s="30"/>
      <c r="Q37" s="30"/>
      <c r="R37" s="30"/>
      <c r="S37" s="30"/>
      <c r="T37" s="30"/>
      <c r="U37" s="31"/>
    </row>
    <row r="38" spans="1:21" ht="14.4" customHeight="1" x14ac:dyDescent="0.3">
      <c r="A38" s="28"/>
      <c r="B38" s="28"/>
      <c r="C38" s="28"/>
      <c r="D38" s="28"/>
      <c r="E38" s="28"/>
      <c r="F38" s="28"/>
      <c r="G38" s="28"/>
      <c r="H38" s="28"/>
      <c r="I38" s="28"/>
      <c r="N38" s="32"/>
      <c r="O38" s="33"/>
      <c r="P38" s="33"/>
      <c r="Q38" s="33"/>
      <c r="R38" s="33"/>
      <c r="S38" s="33"/>
      <c r="T38" s="33"/>
      <c r="U38" s="34"/>
    </row>
    <row r="39" spans="1:21" ht="14.4" customHeight="1" x14ac:dyDescent="0.3">
      <c r="A39" s="4" t="s">
        <v>37</v>
      </c>
      <c r="B39" s="4" t="s">
        <v>27</v>
      </c>
      <c r="C39" s="5" t="s">
        <v>28</v>
      </c>
      <c r="D39" s="4" t="s">
        <v>29</v>
      </c>
      <c r="E39" s="4" t="s">
        <v>30</v>
      </c>
      <c r="F39" s="4" t="s">
        <v>31</v>
      </c>
      <c r="G39" s="4" t="s">
        <v>17</v>
      </c>
      <c r="H39" s="4" t="s">
        <v>18</v>
      </c>
      <c r="I39" s="4" t="s">
        <v>19</v>
      </c>
      <c r="J39" s="4"/>
      <c r="K39" s="4"/>
      <c r="L39" s="4"/>
      <c r="M39" s="4"/>
      <c r="N39" s="35"/>
      <c r="O39" s="36"/>
      <c r="P39" s="36"/>
      <c r="Q39" s="36"/>
      <c r="R39" s="36"/>
      <c r="S39" s="36"/>
      <c r="T39" s="36"/>
      <c r="U39" s="37"/>
    </row>
    <row r="40" spans="1:21" x14ac:dyDescent="0.3">
      <c r="A40" s="3">
        <f>'Calculation Sheet'!D38</f>
        <v>553</v>
      </c>
      <c r="B40" s="3">
        <f>'Calculation Sheet'!E38</f>
        <v>5.1999999999999998E-2</v>
      </c>
      <c r="C40" s="2">
        <f>ATAN(B40/A40)</f>
        <v>9.4032549451603217E-5</v>
      </c>
      <c r="D40" s="2">
        <f>G36</f>
        <v>410.00205893325403</v>
      </c>
      <c r="E40" s="2">
        <f>H36</f>
        <v>254.79516339222323</v>
      </c>
      <c r="F40" s="2">
        <f>I36</f>
        <v>255.20136438197719</v>
      </c>
      <c r="G40" s="2">
        <f>D40*COS((C40) ) + F40*SIN((C40))</f>
        <v>410.02605435549123</v>
      </c>
      <c r="H40" s="2">
        <f>E40</f>
        <v>254.79516339222323</v>
      </c>
      <c r="I40" s="3">
        <f xml:space="preserve"> F40*COS((C40))  -D40*SIN((C40))</f>
        <v>255.16280971489152</v>
      </c>
      <c r="N40" s="22">
        <f>((G40-D40)/D40)*100</f>
        <v>5.8525126189911169E-3</v>
      </c>
      <c r="O40" s="22">
        <f>((H40-E40)/E40)*100</f>
        <v>0</v>
      </c>
      <c r="P40" s="22">
        <f>((I40-F40)/F40)*100</f>
        <v>-1.5107547398514415E-2</v>
      </c>
      <c r="Q40" s="22">
        <f>(N40+O40+P40)/3</f>
        <v>-3.0850115931744331E-3</v>
      </c>
      <c r="R40" s="22">
        <f>RANK(N40, $N$4:$N$68, 1)</f>
        <v>16</v>
      </c>
      <c r="S40" s="22">
        <f>RANK(O40, $O$4:$O$68, 1)</f>
        <v>8</v>
      </c>
      <c r="T40" s="22">
        <f t="shared" si="0"/>
        <v>2</v>
      </c>
      <c r="U40" s="22">
        <f t="shared" si="1"/>
        <v>2</v>
      </c>
    </row>
    <row r="41" spans="1:21" ht="14.4" customHeight="1" x14ac:dyDescent="0.3">
      <c r="A41" s="27" t="s">
        <v>38</v>
      </c>
      <c r="B41" s="28"/>
      <c r="C41" s="28"/>
      <c r="D41" s="28"/>
      <c r="E41" s="28"/>
      <c r="F41" s="28"/>
      <c r="G41" s="28"/>
      <c r="H41" s="28"/>
      <c r="I41" s="28"/>
      <c r="N41" s="29" t="s">
        <v>38</v>
      </c>
      <c r="O41" s="30"/>
      <c r="P41" s="30"/>
      <c r="Q41" s="30"/>
      <c r="R41" s="30"/>
      <c r="S41" s="30"/>
      <c r="T41" s="30"/>
      <c r="U41" s="31"/>
    </row>
    <row r="42" spans="1:21" ht="14.4" customHeight="1" x14ac:dyDescent="0.3">
      <c r="A42" s="28"/>
      <c r="B42" s="28"/>
      <c r="C42" s="28"/>
      <c r="D42" s="28"/>
      <c r="E42" s="28"/>
      <c r="F42" s="28"/>
      <c r="G42" s="28"/>
      <c r="H42" s="28"/>
      <c r="I42" s="28"/>
      <c r="N42" s="32"/>
      <c r="O42" s="33"/>
      <c r="P42" s="33"/>
      <c r="Q42" s="33"/>
      <c r="R42" s="33"/>
      <c r="S42" s="33"/>
      <c r="T42" s="33"/>
      <c r="U42" s="34"/>
    </row>
    <row r="43" spans="1:21" ht="14.4" customHeight="1" x14ac:dyDescent="0.3">
      <c r="A43" s="4" t="s">
        <v>37</v>
      </c>
      <c r="B43" s="4" t="s">
        <v>27</v>
      </c>
      <c r="C43" s="5" t="s">
        <v>28</v>
      </c>
      <c r="D43" s="4" t="s">
        <v>29</v>
      </c>
      <c r="E43" s="4" t="s">
        <v>30</v>
      </c>
      <c r="F43" s="4" t="s">
        <v>31</v>
      </c>
      <c r="G43" s="4" t="s">
        <v>17</v>
      </c>
      <c r="H43" s="4" t="s">
        <v>18</v>
      </c>
      <c r="I43" s="4" t="s">
        <v>19</v>
      </c>
      <c r="J43" s="4"/>
      <c r="K43" s="4"/>
      <c r="L43" s="4"/>
      <c r="M43" s="4"/>
      <c r="N43" s="35"/>
      <c r="O43" s="36"/>
      <c r="P43" s="36"/>
      <c r="Q43" s="36"/>
      <c r="R43" s="36"/>
      <c r="S43" s="36"/>
      <c r="T43" s="36"/>
      <c r="U43" s="37"/>
    </row>
    <row r="44" spans="1:21" x14ac:dyDescent="0.3">
      <c r="A44" s="3">
        <f>'Calculation Sheet'!D41</f>
        <v>553</v>
      </c>
      <c r="B44" s="3">
        <f>'Calculation Sheet'!E41</f>
        <v>5.0000000000000001E-3</v>
      </c>
      <c r="C44" s="2">
        <f>ATAN(B44/A44)</f>
        <v>9.0415913198259481E-6</v>
      </c>
      <c r="D44" s="2">
        <f>G40</f>
        <v>410.02605435549123</v>
      </c>
      <c r="E44" s="2">
        <f>H40</f>
        <v>254.79516339222323</v>
      </c>
      <c r="F44" s="2">
        <f>I40</f>
        <v>255.16280971489152</v>
      </c>
      <c r="G44" s="2">
        <f>D44</f>
        <v>410.02605435549123</v>
      </c>
      <c r="H44" s="3">
        <f xml:space="preserve"> E44*COS((C44)) - F44*SIN((C44))</f>
        <v>254.79285630396302</v>
      </c>
      <c r="I44" s="3">
        <f xml:space="preserve"> E44*SIN((C44)) + F44*COS((C44))</f>
        <v>255.16511345819933</v>
      </c>
      <c r="N44" s="22">
        <f>((G44-D44)/D44)*100</f>
        <v>0</v>
      </c>
      <c r="O44" s="22">
        <f>((H44-E44)/E44)*100</f>
        <v>-9.0546783914355984E-4</v>
      </c>
      <c r="P44" s="22">
        <f>((I44-F44)/F44)*100</f>
        <v>9.0285230452667655E-4</v>
      </c>
      <c r="Q44" s="22">
        <f>(N44+O44+P44)/3</f>
        <v>-8.7184487229442981E-7</v>
      </c>
      <c r="R44" s="22">
        <f>RANK(N44, $N$4:$N$68, 1)</f>
        <v>4</v>
      </c>
      <c r="S44" s="22">
        <f>RANK(O44, $O$4:$O$68, 1)</f>
        <v>4</v>
      </c>
      <c r="T44" s="22">
        <f t="shared" si="0"/>
        <v>13</v>
      </c>
      <c r="U44" s="22">
        <f t="shared" si="1"/>
        <v>9</v>
      </c>
    </row>
    <row r="45" spans="1:21" ht="14.4" customHeight="1" x14ac:dyDescent="0.3">
      <c r="A45" s="27" t="s">
        <v>39</v>
      </c>
      <c r="B45" s="28"/>
      <c r="C45" s="28"/>
      <c r="D45" s="28"/>
      <c r="E45" s="28"/>
      <c r="F45" s="28"/>
      <c r="G45" s="28"/>
      <c r="H45" s="28"/>
      <c r="I45" s="28"/>
      <c r="N45" s="29" t="s">
        <v>39</v>
      </c>
      <c r="O45" s="30"/>
      <c r="P45" s="30"/>
      <c r="Q45" s="30"/>
      <c r="R45" s="30"/>
      <c r="S45" s="30"/>
      <c r="T45" s="30"/>
      <c r="U45" s="31"/>
    </row>
    <row r="46" spans="1:21" ht="14.4" customHeight="1" x14ac:dyDescent="0.3">
      <c r="A46" s="28"/>
      <c r="B46" s="28"/>
      <c r="C46" s="28"/>
      <c r="D46" s="28"/>
      <c r="E46" s="28"/>
      <c r="F46" s="28"/>
      <c r="G46" s="28"/>
      <c r="H46" s="28"/>
      <c r="I46" s="28"/>
      <c r="N46" s="32"/>
      <c r="O46" s="33"/>
      <c r="P46" s="33"/>
      <c r="Q46" s="33"/>
      <c r="R46" s="33"/>
      <c r="S46" s="33"/>
      <c r="T46" s="33"/>
      <c r="U46" s="34"/>
    </row>
    <row r="47" spans="1:21" ht="14.4" customHeight="1" x14ac:dyDescent="0.3">
      <c r="A47" s="4" t="s">
        <v>40</v>
      </c>
      <c r="B47" s="4" t="s">
        <v>27</v>
      </c>
      <c r="C47" s="5" t="s">
        <v>28</v>
      </c>
      <c r="D47" s="4" t="s">
        <v>29</v>
      </c>
      <c r="E47" s="4" t="s">
        <v>30</v>
      </c>
      <c r="F47" s="4" t="s">
        <v>31</v>
      </c>
      <c r="G47" s="4" t="s">
        <v>17</v>
      </c>
      <c r="H47" s="4" t="s">
        <v>18</v>
      </c>
      <c r="I47" s="4" t="s">
        <v>19</v>
      </c>
      <c r="J47" s="4"/>
      <c r="K47" s="4"/>
      <c r="L47" s="4"/>
      <c r="M47" s="4"/>
      <c r="N47" s="35"/>
      <c r="O47" s="36"/>
      <c r="P47" s="36"/>
      <c r="Q47" s="36"/>
      <c r="R47" s="36"/>
      <c r="S47" s="36"/>
      <c r="T47" s="36"/>
      <c r="U47" s="37"/>
    </row>
    <row r="48" spans="1:21" x14ac:dyDescent="0.3">
      <c r="A48" s="3">
        <f>'Calculation Sheet'!D45</f>
        <v>656</v>
      </c>
      <c r="B48" s="3">
        <f>'Calculation Sheet'!E45</f>
        <v>5.7999999999999996E-3</v>
      </c>
      <c r="C48" s="2">
        <f>ATAN(B48/A48)</f>
        <v>8.8414634144037633E-6</v>
      </c>
      <c r="D48" s="2">
        <f>G44</f>
        <v>410.02605435549123</v>
      </c>
      <c r="E48" s="2">
        <f>H44</f>
        <v>254.79285630396302</v>
      </c>
      <c r="F48" s="2">
        <f>I44</f>
        <v>255.16511345819933</v>
      </c>
      <c r="G48" s="2">
        <f>D48</f>
        <v>410.02605435549123</v>
      </c>
      <c r="H48" s="3">
        <f xml:space="preserve"> E48*COS((C48)) - F48*SIN((C48))</f>
        <v>254.79060026098901</v>
      </c>
      <c r="I48" s="3">
        <f xml:space="preserve"> E48*SIN((C48)) + F48*COS((C48))</f>
        <v>255.16736618994324</v>
      </c>
      <c r="N48" s="22">
        <f>((G48-D48)/D48)*100</f>
        <v>0</v>
      </c>
      <c r="O48" s="22">
        <f>((H48-E48)/E48)*100</f>
        <v>-8.8544200443345085E-4</v>
      </c>
      <c r="P48" s="22">
        <f>((I48-F48)/F48)*100</f>
        <v>8.8285256294549713E-4</v>
      </c>
      <c r="Q48" s="22">
        <f>(N48+O48+P48)/3</f>
        <v>-8.6314716265124131E-7</v>
      </c>
      <c r="R48" s="22">
        <f>RANK(N48, $N$4:$N$68, 1)</f>
        <v>4</v>
      </c>
      <c r="S48" s="22">
        <f>RANK(O48, $O$4:$O$68, 1)</f>
        <v>5</v>
      </c>
      <c r="T48" s="22">
        <f t="shared" si="0"/>
        <v>12</v>
      </c>
      <c r="U48" s="22">
        <f t="shared" si="1"/>
        <v>10</v>
      </c>
    </row>
    <row r="49" spans="1:21" ht="14.4" customHeight="1" x14ac:dyDescent="0.3">
      <c r="A49" s="27" t="s">
        <v>41</v>
      </c>
      <c r="B49" s="28"/>
      <c r="C49" s="28"/>
      <c r="D49" s="28"/>
      <c r="E49" s="28"/>
      <c r="F49" s="28"/>
      <c r="G49" s="28"/>
      <c r="H49" s="28"/>
      <c r="I49" s="28"/>
      <c r="N49" s="29" t="s">
        <v>41</v>
      </c>
      <c r="O49" s="30"/>
      <c r="P49" s="30"/>
      <c r="Q49" s="30"/>
      <c r="R49" s="30"/>
      <c r="S49" s="30"/>
      <c r="T49" s="30"/>
      <c r="U49" s="31"/>
    </row>
    <row r="50" spans="1:21" ht="14.4" customHeight="1" x14ac:dyDescent="0.3">
      <c r="A50" s="28"/>
      <c r="B50" s="28"/>
      <c r="C50" s="28"/>
      <c r="D50" s="28"/>
      <c r="E50" s="28"/>
      <c r="F50" s="28"/>
      <c r="G50" s="28"/>
      <c r="H50" s="28"/>
      <c r="I50" s="28"/>
      <c r="N50" s="32"/>
      <c r="O50" s="33"/>
      <c r="P50" s="33"/>
      <c r="Q50" s="33"/>
      <c r="R50" s="33"/>
      <c r="S50" s="33"/>
      <c r="T50" s="33"/>
      <c r="U50" s="34"/>
    </row>
    <row r="51" spans="1:21" ht="14.4" customHeight="1" x14ac:dyDescent="0.3">
      <c r="A51" s="4" t="s">
        <v>40</v>
      </c>
      <c r="B51" s="4" t="s">
        <v>27</v>
      </c>
      <c r="C51" s="5" t="s">
        <v>28</v>
      </c>
      <c r="D51" s="4" t="s">
        <v>29</v>
      </c>
      <c r="E51" s="4" t="s">
        <v>30</v>
      </c>
      <c r="F51" s="4" t="s">
        <v>31</v>
      </c>
      <c r="G51" s="4" t="s">
        <v>17</v>
      </c>
      <c r="H51" s="4" t="s">
        <v>18</v>
      </c>
      <c r="I51" s="4" t="s">
        <v>19</v>
      </c>
      <c r="J51" s="4"/>
      <c r="K51" s="4"/>
      <c r="L51" s="4"/>
      <c r="M51" s="4"/>
      <c r="N51" s="35"/>
      <c r="O51" s="36"/>
      <c r="P51" s="36"/>
      <c r="Q51" s="36"/>
      <c r="R51" s="36"/>
      <c r="S51" s="36"/>
      <c r="T51" s="36"/>
      <c r="U51" s="37"/>
    </row>
    <row r="52" spans="1:21" x14ac:dyDescent="0.3">
      <c r="A52" s="3">
        <f>'Calculation Sheet'!D48</f>
        <v>656</v>
      </c>
      <c r="B52" s="3">
        <f>'Calculation Sheet'!E48</f>
        <v>2E-3</v>
      </c>
      <c r="C52" s="2">
        <f>ATAN(B52/A52)</f>
        <v>3.0487804877954321E-6</v>
      </c>
      <c r="D52" s="2">
        <f>G48</f>
        <v>410.02605435549123</v>
      </c>
      <c r="E52" s="2">
        <f>H48</f>
        <v>254.79060026098901</v>
      </c>
      <c r="F52" s="2">
        <f>I48</f>
        <v>255.16736618994324</v>
      </c>
      <c r="G52" s="2">
        <f>D52*COS((C52) ) + F52*SIN((C52))</f>
        <v>410.02683230287278</v>
      </c>
      <c r="H52" s="2">
        <f>E52</f>
        <v>254.79060026098901</v>
      </c>
      <c r="I52" s="3">
        <f xml:space="preserve"> F52*COS((C52))  -D52*SIN((C52))</f>
        <v>255.16611610932333</v>
      </c>
      <c r="N52" s="22">
        <f>((G52-D52)/D52)*100</f>
        <v>1.8973120690420081E-4</v>
      </c>
      <c r="O52" s="22">
        <f>((H52-E52)/E52)*100</f>
        <v>0</v>
      </c>
      <c r="P52" s="22">
        <f>((I52-F52)/F52)*100</f>
        <v>-4.8990615006028757E-4</v>
      </c>
      <c r="Q52" s="22">
        <f>(N52+O52+P52)/3</f>
        <v>-1.0005831438536225E-4</v>
      </c>
      <c r="R52" s="22">
        <f>RANK(N52, $N$4:$N$68, 1)</f>
        <v>12</v>
      </c>
      <c r="S52" s="22">
        <f>RANK(O52, $O$4:$O$68, 1)</f>
        <v>8</v>
      </c>
      <c r="T52" s="22">
        <f t="shared" si="0"/>
        <v>5</v>
      </c>
      <c r="U52" s="22">
        <f t="shared" si="1"/>
        <v>5</v>
      </c>
    </row>
    <row r="53" spans="1:21" ht="14.4" customHeight="1" x14ac:dyDescent="0.3">
      <c r="A53" s="27" t="s">
        <v>42</v>
      </c>
      <c r="B53" s="28"/>
      <c r="C53" s="28"/>
      <c r="D53" s="28"/>
      <c r="E53" s="28"/>
      <c r="F53" s="28"/>
      <c r="G53" s="28"/>
      <c r="H53" s="28"/>
      <c r="I53" s="28"/>
      <c r="N53" s="29" t="s">
        <v>42</v>
      </c>
      <c r="O53" s="30"/>
      <c r="P53" s="30"/>
      <c r="Q53" s="30"/>
      <c r="R53" s="30"/>
      <c r="S53" s="30"/>
      <c r="T53" s="30"/>
      <c r="U53" s="31"/>
    </row>
    <row r="54" spans="1:21" ht="14.4" customHeight="1" x14ac:dyDescent="0.3">
      <c r="A54" s="28"/>
      <c r="B54" s="28"/>
      <c r="C54" s="28"/>
      <c r="D54" s="28"/>
      <c r="E54" s="28"/>
      <c r="F54" s="28"/>
      <c r="G54" s="28"/>
      <c r="H54" s="28"/>
      <c r="I54" s="28"/>
      <c r="N54" s="32"/>
      <c r="O54" s="33"/>
      <c r="P54" s="33"/>
      <c r="Q54" s="33"/>
      <c r="R54" s="33"/>
      <c r="S54" s="33"/>
      <c r="T54" s="33"/>
      <c r="U54" s="34"/>
    </row>
    <row r="55" spans="1:21" ht="14.4" customHeight="1" x14ac:dyDescent="0.3">
      <c r="A55" s="9" t="s">
        <v>43</v>
      </c>
      <c r="B55" s="4" t="s">
        <v>27</v>
      </c>
      <c r="C55" s="10" t="s">
        <v>29</v>
      </c>
      <c r="D55" s="4" t="s">
        <v>30</v>
      </c>
      <c r="E55" s="5" t="s">
        <v>31</v>
      </c>
      <c r="F55" s="4" t="s">
        <v>17</v>
      </c>
      <c r="G55" s="4" t="s">
        <v>18</v>
      </c>
      <c r="H55" s="4" t="s">
        <v>19</v>
      </c>
      <c r="I55" s="4"/>
      <c r="J55" s="4"/>
      <c r="K55" s="4"/>
      <c r="L55" s="4"/>
      <c r="M55" s="4"/>
      <c r="N55" s="35"/>
      <c r="O55" s="36"/>
      <c r="P55" s="36"/>
      <c r="Q55" s="36"/>
      <c r="R55" s="36"/>
      <c r="S55" s="36"/>
      <c r="T55" s="36"/>
      <c r="U55" s="37"/>
    </row>
    <row r="56" spans="1:21" x14ac:dyDescent="0.3">
      <c r="A56" s="3">
        <f>'Calculation Sheet'!D52</f>
        <v>0.1</v>
      </c>
      <c r="B56" s="3">
        <f>'Calculation Sheet'!E52</f>
        <v>1E-3</v>
      </c>
      <c r="C56" s="2">
        <f>G52</f>
        <v>410.02683230287278</v>
      </c>
      <c r="D56" s="2">
        <f>H52</f>
        <v>254.79060026098901</v>
      </c>
      <c r="E56" s="2">
        <f>I52</f>
        <v>255.16611610932333</v>
      </c>
      <c r="F56" s="2">
        <f>C56+B56</f>
        <v>410.02783230287275</v>
      </c>
      <c r="G56" s="2">
        <f>D56+B56</f>
        <v>254.79160026098901</v>
      </c>
      <c r="H56" s="2">
        <f>E56</f>
        <v>255.16611610932333</v>
      </c>
      <c r="I56" s="3"/>
      <c r="N56" s="21">
        <f>(F56-C56)/C56*100</f>
        <v>2.4388647795559081E-4</v>
      </c>
      <c r="O56" s="22">
        <f>(G56-D56)/D56*100</f>
        <v>3.9247915699419341E-4</v>
      </c>
      <c r="P56" s="22">
        <f>(H56-E56)/E56*100</f>
        <v>0</v>
      </c>
      <c r="Q56" s="22">
        <f>(N56+O56+P56)/3</f>
        <v>2.1212187831659473E-4</v>
      </c>
      <c r="R56" s="22">
        <f>RANK(N56, $N$4:$N$68, 1)</f>
        <v>13</v>
      </c>
      <c r="S56" s="22">
        <f>RANK(O56, $O$4:$O$68, 1)</f>
        <v>15</v>
      </c>
      <c r="T56" s="22">
        <f t="shared" si="0"/>
        <v>6</v>
      </c>
      <c r="U56" s="22">
        <f t="shared" si="1"/>
        <v>13</v>
      </c>
    </row>
    <row r="57" spans="1:21" ht="14.4" customHeight="1" x14ac:dyDescent="0.3">
      <c r="A57" s="27" t="s">
        <v>44</v>
      </c>
      <c r="B57" s="28"/>
      <c r="C57" s="28"/>
      <c r="D57" s="28"/>
      <c r="E57" s="28"/>
      <c r="F57" s="28"/>
      <c r="G57" s="28"/>
      <c r="H57" s="28"/>
      <c r="I57" s="28"/>
      <c r="N57" s="29" t="s">
        <v>44</v>
      </c>
      <c r="O57" s="30"/>
      <c r="P57" s="30"/>
      <c r="Q57" s="30"/>
      <c r="R57" s="30"/>
      <c r="S57" s="30"/>
      <c r="T57" s="30"/>
      <c r="U57" s="31"/>
    </row>
    <row r="58" spans="1:21" ht="14.4" customHeight="1" x14ac:dyDescent="0.3">
      <c r="A58" s="28"/>
      <c r="B58" s="28"/>
      <c r="C58" s="28"/>
      <c r="D58" s="28"/>
      <c r="E58" s="28"/>
      <c r="F58" s="28"/>
      <c r="G58" s="28"/>
      <c r="H58" s="28"/>
      <c r="I58" s="28"/>
      <c r="N58" s="32"/>
      <c r="O58" s="33"/>
      <c r="P58" s="33"/>
      <c r="Q58" s="33"/>
      <c r="R58" s="33"/>
      <c r="S58" s="33"/>
      <c r="T58" s="33"/>
      <c r="U58" s="34"/>
    </row>
    <row r="59" spans="1:21" ht="14.4" customHeight="1" x14ac:dyDescent="0.3">
      <c r="A59" s="4" t="s">
        <v>45</v>
      </c>
      <c r="B59" s="4" t="s">
        <v>29</v>
      </c>
      <c r="C59" s="5" t="s">
        <v>30</v>
      </c>
      <c r="D59" s="4" t="s">
        <v>31</v>
      </c>
      <c r="E59" s="4" t="s">
        <v>17</v>
      </c>
      <c r="F59" s="4" t="s">
        <v>18</v>
      </c>
      <c r="G59" s="4" t="s">
        <v>19</v>
      </c>
      <c r="H59" s="4"/>
      <c r="I59" s="4"/>
      <c r="J59" s="4"/>
      <c r="K59" s="4"/>
      <c r="L59" s="4"/>
      <c r="M59" s="4"/>
      <c r="N59" s="35"/>
      <c r="O59" s="36"/>
      <c r="P59" s="36"/>
      <c r="Q59" s="36"/>
      <c r="R59" s="36"/>
      <c r="S59" s="36"/>
      <c r="T59" s="36"/>
      <c r="U59" s="37"/>
    </row>
    <row r="60" spans="1:21" x14ac:dyDescent="0.3">
      <c r="A60" s="3">
        <f>'Calculation Sheet'!D56</f>
        <v>0.01</v>
      </c>
      <c r="B60" s="2">
        <f>F56</f>
        <v>410.02783230287275</v>
      </c>
      <c r="C60" s="2">
        <f>G56</f>
        <v>254.79160026098901</v>
      </c>
      <c r="D60" s="2">
        <f>H56</f>
        <v>255.16611610932333</v>
      </c>
      <c r="E60" s="2">
        <f>B60</f>
        <v>410.02783230287275</v>
      </c>
      <c r="F60" s="2">
        <f>C60</f>
        <v>254.79160026098901</v>
      </c>
      <c r="G60" s="2">
        <f>D60+A60</f>
        <v>255.17611610932332</v>
      </c>
      <c r="H60" s="3"/>
      <c r="I60" s="3"/>
      <c r="N60" s="21">
        <f>(E60-B60)/B60*100</f>
        <v>0</v>
      </c>
      <c r="O60" s="22">
        <f>(F60-C60)/C60*100</f>
        <v>0</v>
      </c>
      <c r="P60" s="22">
        <f>(G60-D60)/D60*100</f>
        <v>3.9190156406607324E-3</v>
      </c>
      <c r="Q60" s="22">
        <f>(N60+O60+P60)/3</f>
        <v>1.3063385468869107E-3</v>
      </c>
      <c r="R60" s="22">
        <f>RANK(N60, $N$4:$N$68, 1)</f>
        <v>4</v>
      </c>
      <c r="S60" s="22">
        <f>RANK(O60, $O$4:$O$68, 1)</f>
        <v>8</v>
      </c>
      <c r="T60" s="22">
        <f t="shared" si="0"/>
        <v>15</v>
      </c>
      <c r="U60" s="22">
        <f t="shared" si="1"/>
        <v>16</v>
      </c>
    </row>
    <row r="61" spans="1:21" ht="14.4" customHeight="1" x14ac:dyDescent="0.3">
      <c r="A61" s="48" t="s">
        <v>46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N61" s="29" t="s">
        <v>46</v>
      </c>
      <c r="O61" s="30"/>
      <c r="P61" s="30"/>
      <c r="Q61" s="30"/>
      <c r="R61" s="30"/>
      <c r="S61" s="30"/>
      <c r="T61" s="30"/>
      <c r="U61" s="31"/>
    </row>
    <row r="62" spans="1:21" ht="14.4" customHeight="1" x14ac:dyDescent="0.3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N62" s="32"/>
      <c r="O62" s="33"/>
      <c r="P62" s="33"/>
      <c r="Q62" s="33"/>
      <c r="R62" s="33"/>
      <c r="S62" s="33"/>
      <c r="T62" s="33"/>
      <c r="U62" s="34"/>
    </row>
    <row r="63" spans="1:21" ht="14.4" customHeight="1" x14ac:dyDescent="0.3">
      <c r="A63" s="9" t="s">
        <v>47</v>
      </c>
      <c r="B63" s="9" t="s">
        <v>27</v>
      </c>
      <c r="C63" s="10" t="s">
        <v>28</v>
      </c>
      <c r="D63" s="9" t="s">
        <v>29</v>
      </c>
      <c r="E63" s="10" t="s">
        <v>30</v>
      </c>
      <c r="F63" s="10" t="s">
        <v>31</v>
      </c>
      <c r="G63" s="9" t="s">
        <v>17</v>
      </c>
      <c r="H63" s="9" t="s">
        <v>18</v>
      </c>
      <c r="I63" s="9" t="s">
        <v>19</v>
      </c>
      <c r="J63" s="9"/>
      <c r="K63" s="9"/>
      <c r="L63" s="9"/>
      <c r="M63" s="9"/>
      <c r="N63" s="35"/>
      <c r="O63" s="36"/>
      <c r="P63" s="36"/>
      <c r="Q63" s="36"/>
      <c r="R63" s="36"/>
      <c r="S63" s="36"/>
      <c r="T63" s="36"/>
      <c r="U63" s="37"/>
    </row>
    <row r="64" spans="1:21" x14ac:dyDescent="0.3">
      <c r="A64">
        <f>'Calculation Sheet'!D60</f>
        <v>500</v>
      </c>
      <c r="B64">
        <f>'Calculation Sheet'!E60</f>
        <v>5.0000000000000001E-3</v>
      </c>
      <c r="C64" s="2">
        <f>ATAN(B64/A64)</f>
        <v>9.9999999996666679E-6</v>
      </c>
      <c r="D64" s="1">
        <f>E60</f>
        <v>410.02783230287275</v>
      </c>
      <c r="E64" s="1">
        <f>F60</f>
        <v>254.79160026098901</v>
      </c>
      <c r="F64" s="1">
        <f>G60</f>
        <v>255.17611610932332</v>
      </c>
      <c r="G64" s="1">
        <f>D64*COS((C64) ) + F64*SIN((C64))</f>
        <v>410.03038404353237</v>
      </c>
      <c r="H64" s="1">
        <f>E64</f>
        <v>254.79160026098901</v>
      </c>
      <c r="I64">
        <f xml:space="preserve"> F64*COS((C64))  -D64*SIN((C64))</f>
        <v>255.17201581824168</v>
      </c>
      <c r="N64" s="22">
        <f>((G64-D64)/D64)*100</f>
        <v>6.2233352435631724E-4</v>
      </c>
      <c r="O64" s="22">
        <v>0</v>
      </c>
      <c r="P64" s="22">
        <f>((I64-F64)/F64)*100</f>
        <v>-1.606847515417553E-3</v>
      </c>
      <c r="Q64" s="22">
        <f>(N64+O64+P64)/3</f>
        <v>-3.2817133035374532E-4</v>
      </c>
      <c r="R64" s="22">
        <f>RANK(N64, $N$4:$N$68, 1)</f>
        <v>14</v>
      </c>
      <c r="S64" s="22">
        <f>RANK(O64, $O$4:$O$68, 1)</f>
        <v>8</v>
      </c>
      <c r="T64" s="22">
        <f t="shared" si="0"/>
        <v>4</v>
      </c>
      <c r="U64" s="22">
        <f t="shared" si="1"/>
        <v>4</v>
      </c>
    </row>
    <row r="65" spans="1:21" ht="14.4" customHeight="1" x14ac:dyDescent="0.3">
      <c r="A65" s="27" t="s">
        <v>48</v>
      </c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 t="s">
        <v>48</v>
      </c>
      <c r="O65" s="30"/>
      <c r="P65" s="30"/>
      <c r="Q65" s="30"/>
      <c r="R65" s="30"/>
      <c r="S65" s="30"/>
      <c r="T65" s="30"/>
      <c r="U65" s="31"/>
    </row>
    <row r="66" spans="1:21" ht="14.4" customHeight="1" x14ac:dyDescent="0.3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32"/>
      <c r="O66" s="33"/>
      <c r="P66" s="33"/>
      <c r="Q66" s="33"/>
      <c r="R66" s="33"/>
      <c r="S66" s="33"/>
      <c r="T66" s="33"/>
      <c r="U66" s="34"/>
    </row>
    <row r="67" spans="1:21" ht="14.4" customHeight="1" x14ac:dyDescent="0.3">
      <c r="A67" s="9" t="s">
        <v>47</v>
      </c>
      <c r="B67" s="9" t="s">
        <v>27</v>
      </c>
      <c r="C67" s="10" t="s">
        <v>28</v>
      </c>
      <c r="D67" s="9" t="s">
        <v>29</v>
      </c>
      <c r="E67" s="10" t="s">
        <v>30</v>
      </c>
      <c r="F67" s="10" t="s">
        <v>31</v>
      </c>
      <c r="G67" s="9" t="s">
        <v>17</v>
      </c>
      <c r="H67" s="9" t="s">
        <v>18</v>
      </c>
      <c r="I67" s="9" t="s">
        <v>19</v>
      </c>
      <c r="M67" s="9"/>
      <c r="N67" s="35"/>
      <c r="O67" s="36"/>
      <c r="P67" s="36"/>
      <c r="Q67" s="36"/>
      <c r="R67" s="36"/>
      <c r="S67" s="36"/>
      <c r="T67" s="36"/>
      <c r="U67" s="37"/>
    </row>
    <row r="68" spans="1:21" ht="19.95" customHeight="1" x14ac:dyDescent="0.3">
      <c r="A68">
        <f>'Calculation Sheet'!D63</f>
        <v>400</v>
      </c>
      <c r="B68">
        <f>'Calculation Sheet'!E63</f>
        <v>4.0000000000000001E-3</v>
      </c>
      <c r="C68" s="2">
        <f>ATAN(B68/A68)</f>
        <v>9.9999999996666679E-6</v>
      </c>
      <c r="D68" s="1">
        <f>G64</f>
        <v>410.03038404353237</v>
      </c>
      <c r="E68" s="1">
        <f>H64</f>
        <v>254.79160026098901</v>
      </c>
      <c r="F68" s="1">
        <f>I64</f>
        <v>255.17201581824168</v>
      </c>
      <c r="G68" s="1">
        <f>D68</f>
        <v>410.03038404353237</v>
      </c>
      <c r="H68">
        <f xml:space="preserve"> E68*COS((C68)) - F68*SIN((C68))</f>
        <v>254.78904852809137</v>
      </c>
      <c r="I68">
        <f xml:space="preserve"> E68*SIN((C68)) + F68*COS((C68))</f>
        <v>255.17456372148555</v>
      </c>
      <c r="N68" s="14">
        <v>0</v>
      </c>
      <c r="O68" s="22">
        <f>((H68-E68)/E68)*100</f>
        <v>-1.0014980458655752E-3</v>
      </c>
      <c r="P68" s="22">
        <f>((I68-F68)/F68)*100</f>
        <v>9.9850417989973106E-4</v>
      </c>
      <c r="Q68" s="22">
        <f>(N68+O68+P68)/3</f>
        <v>-9.9795532194804464E-7</v>
      </c>
      <c r="R68" s="22">
        <f>RANK(N68, $N$4:$N$68, 1)</f>
        <v>4</v>
      </c>
      <c r="S68" s="22">
        <f>RANK(O68, $O$4:$O$68, 1)</f>
        <v>3</v>
      </c>
      <c r="T68" s="22">
        <f t="shared" si="0"/>
        <v>14</v>
      </c>
      <c r="U68" s="22">
        <f t="shared" si="1"/>
        <v>8</v>
      </c>
    </row>
    <row r="70" spans="1:21" x14ac:dyDescent="0.3">
      <c r="A70" s="27" t="s">
        <v>79</v>
      </c>
      <c r="B70" s="28"/>
      <c r="C70" s="28"/>
      <c r="D70" s="28"/>
      <c r="E70" s="28"/>
      <c r="F70" s="28"/>
      <c r="G70" s="28"/>
      <c r="H70" s="28"/>
      <c r="I70" s="28"/>
    </row>
    <row r="71" spans="1:21" x14ac:dyDescent="0.3">
      <c r="A71" s="28"/>
      <c r="B71" s="28"/>
      <c r="C71" s="28"/>
      <c r="D71" s="28"/>
      <c r="E71" s="28"/>
      <c r="F71" s="28"/>
      <c r="G71" s="28"/>
      <c r="H71" s="28"/>
      <c r="I71" s="28"/>
    </row>
    <row r="72" spans="1:21" x14ac:dyDescent="0.3">
      <c r="A72" s="9" t="s">
        <v>80</v>
      </c>
      <c r="B72" s="9" t="s">
        <v>82</v>
      </c>
      <c r="C72" s="10" t="s">
        <v>81</v>
      </c>
    </row>
    <row r="73" spans="1:21" x14ac:dyDescent="0.3">
      <c r="A73" s="7">
        <v>9.5</v>
      </c>
      <c r="B73" s="26">
        <f>G8</f>
        <v>6.6666666654567902E-6</v>
      </c>
      <c r="C73" s="26">
        <f>TAN(B73)*A73</f>
        <v>6.3333333322777784E-5</v>
      </c>
    </row>
  </sheetData>
  <mergeCells count="35">
    <mergeCell ref="N61:U63"/>
    <mergeCell ref="N65:U67"/>
    <mergeCell ref="N57:U59"/>
    <mergeCell ref="A61:K62"/>
    <mergeCell ref="A65:M66"/>
    <mergeCell ref="A57:I58"/>
    <mergeCell ref="A33:I34"/>
    <mergeCell ref="A37:I38"/>
    <mergeCell ref="A41:I42"/>
    <mergeCell ref="A45:I46"/>
    <mergeCell ref="A49:I50"/>
    <mergeCell ref="A53:I54"/>
    <mergeCell ref="A1:M2"/>
    <mergeCell ref="A9:M10"/>
    <mergeCell ref="A25:M26"/>
    <mergeCell ref="A29:I30"/>
    <mergeCell ref="A17:M18"/>
    <mergeCell ref="A13:M14"/>
    <mergeCell ref="A21:M22"/>
    <mergeCell ref="A70:I71"/>
    <mergeCell ref="N9:U11"/>
    <mergeCell ref="N5:U7"/>
    <mergeCell ref="N2:U3"/>
    <mergeCell ref="N29:U31"/>
    <mergeCell ref="N25:U27"/>
    <mergeCell ref="N21:U23"/>
    <mergeCell ref="N17:U19"/>
    <mergeCell ref="N13:U15"/>
    <mergeCell ref="N53:U55"/>
    <mergeCell ref="N49:U51"/>
    <mergeCell ref="N45:U47"/>
    <mergeCell ref="N41:U43"/>
    <mergeCell ref="N33:U35"/>
    <mergeCell ref="N37:U39"/>
    <mergeCell ref="A5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77E27-DBD4-4C15-8D6D-D56509A16AF5}">
  <dimension ref="A1:J80"/>
  <sheetViews>
    <sheetView tabSelected="1" topLeftCell="A34" zoomScale="74" zoomScaleNormal="85" workbookViewId="0">
      <selection activeCell="E68" sqref="E68"/>
    </sheetView>
  </sheetViews>
  <sheetFormatPr defaultRowHeight="14.4" x14ac:dyDescent="0.3"/>
  <cols>
    <col min="1" max="1" width="33" customWidth="1"/>
    <col min="2" max="3" width="13" customWidth="1"/>
    <col min="4" max="4" width="50.6640625" style="3" customWidth="1"/>
    <col min="5" max="5" width="35.109375" customWidth="1"/>
    <col min="6" max="6" width="21.33203125" customWidth="1"/>
    <col min="7" max="7" width="19" customWidth="1"/>
    <col min="8" max="8" width="19.33203125" customWidth="1"/>
    <col min="9" max="9" width="21" customWidth="1"/>
    <col min="10" max="10" width="18.33203125" customWidth="1"/>
  </cols>
  <sheetData>
    <row r="1" spans="1:10" ht="14.4" customHeight="1" x14ac:dyDescent="0.3">
      <c r="A1" s="62" t="s">
        <v>78</v>
      </c>
      <c r="B1" s="53" t="s">
        <v>49</v>
      </c>
      <c r="C1" s="54"/>
      <c r="D1" s="61">
        <v>410</v>
      </c>
    </row>
    <row r="2" spans="1:10" ht="14.4" customHeight="1" x14ac:dyDescent="0.3">
      <c r="A2" s="62"/>
      <c r="B2" s="57"/>
      <c r="C2" s="58"/>
      <c r="D2" s="61"/>
    </row>
    <row r="3" spans="1:10" x14ac:dyDescent="0.3">
      <c r="A3" s="62"/>
      <c r="B3" s="53" t="s">
        <v>50</v>
      </c>
      <c r="C3" s="54"/>
      <c r="D3" s="61">
        <v>255</v>
      </c>
    </row>
    <row r="4" spans="1:10" x14ac:dyDescent="0.3">
      <c r="A4" s="62"/>
      <c r="B4" s="57"/>
      <c r="C4" s="58"/>
      <c r="D4" s="61"/>
    </row>
    <row r="5" spans="1:10" x14ac:dyDescent="0.3">
      <c r="A5" s="62"/>
      <c r="B5" s="53" t="s">
        <v>51</v>
      </c>
      <c r="C5" s="54"/>
      <c r="D5" s="61">
        <v>255</v>
      </c>
    </row>
    <row r="6" spans="1:10" x14ac:dyDescent="0.3">
      <c r="A6" s="62"/>
      <c r="B6" s="57"/>
      <c r="C6" s="58"/>
      <c r="D6" s="61"/>
    </row>
    <row r="7" spans="1:10" x14ac:dyDescent="0.3">
      <c r="A7" s="7"/>
      <c r="B7" s="3"/>
      <c r="C7" s="3"/>
      <c r="D7" s="7"/>
    </row>
    <row r="8" spans="1:10" x14ac:dyDescent="0.3">
      <c r="A8" s="50" t="s">
        <v>52</v>
      </c>
      <c r="B8" s="59" t="s">
        <v>77</v>
      </c>
      <c r="C8" s="59" t="s">
        <v>75</v>
      </c>
      <c r="D8" s="12" t="s">
        <v>7</v>
      </c>
      <c r="E8" s="12" t="s">
        <v>8</v>
      </c>
      <c r="F8" s="12" t="s">
        <v>9</v>
      </c>
      <c r="G8" s="12" t="s">
        <v>10</v>
      </c>
      <c r="H8" s="4"/>
      <c r="I8" s="4"/>
      <c r="J8" s="4"/>
    </row>
    <row r="9" spans="1:10" x14ac:dyDescent="0.3">
      <c r="A9" s="66"/>
      <c r="B9" s="66"/>
      <c r="C9" s="66"/>
      <c r="D9" s="64">
        <v>500</v>
      </c>
      <c r="E9" s="64">
        <v>250</v>
      </c>
      <c r="F9" s="64">
        <v>-6.0000000000000001E-3</v>
      </c>
      <c r="G9" s="64">
        <v>-5.0000000000000001E-3</v>
      </c>
      <c r="H9" s="63"/>
      <c r="I9" s="63"/>
      <c r="J9" s="63"/>
    </row>
    <row r="10" spans="1:10" x14ac:dyDescent="0.3">
      <c r="A10" s="66"/>
      <c r="B10" s="60"/>
      <c r="C10" s="60"/>
      <c r="D10" s="65"/>
      <c r="E10" s="65"/>
      <c r="F10" s="65"/>
      <c r="G10" s="65"/>
      <c r="H10" s="63"/>
      <c r="I10" s="63"/>
      <c r="J10" s="63"/>
    </row>
    <row r="11" spans="1:10" x14ac:dyDescent="0.3">
      <c r="A11" s="66"/>
      <c r="B11" s="59" t="s">
        <v>77</v>
      </c>
      <c r="C11" s="59" t="s">
        <v>76</v>
      </c>
      <c r="D11" s="12" t="s">
        <v>7</v>
      </c>
      <c r="E11" s="12" t="s">
        <v>8</v>
      </c>
      <c r="F11" s="12" t="s">
        <v>9</v>
      </c>
      <c r="G11" s="12" t="s">
        <v>10</v>
      </c>
      <c r="H11" s="4"/>
      <c r="I11" s="4"/>
      <c r="J11" s="4"/>
    </row>
    <row r="12" spans="1:10" x14ac:dyDescent="0.3">
      <c r="A12" s="66"/>
      <c r="B12" s="66"/>
      <c r="C12" s="66"/>
      <c r="D12" s="59">
        <v>400</v>
      </c>
      <c r="E12" s="59">
        <v>300</v>
      </c>
      <c r="F12" s="59">
        <v>-4.0000000000000001E-3</v>
      </c>
      <c r="G12" s="59">
        <v>5.0000000000000001E-3</v>
      </c>
    </row>
    <row r="13" spans="1:10" x14ac:dyDescent="0.3">
      <c r="A13" s="66"/>
      <c r="B13" s="60"/>
      <c r="C13" s="60"/>
      <c r="D13" s="60"/>
      <c r="E13" s="60"/>
      <c r="F13" s="60"/>
      <c r="G13" s="60"/>
    </row>
    <row r="14" spans="1:10" x14ac:dyDescent="0.3">
      <c r="A14" s="66"/>
      <c r="B14" s="59" t="s">
        <v>54</v>
      </c>
      <c r="C14" s="59" t="s">
        <v>76</v>
      </c>
      <c r="D14" s="12" t="s">
        <v>7</v>
      </c>
      <c r="E14" s="12" t="s">
        <v>8</v>
      </c>
      <c r="F14" s="12" t="s">
        <v>9</v>
      </c>
      <c r="G14" s="12" t="s">
        <v>10</v>
      </c>
    </row>
    <row r="15" spans="1:10" x14ac:dyDescent="0.3">
      <c r="A15" s="66"/>
      <c r="B15" s="66"/>
      <c r="C15" s="66"/>
      <c r="D15" s="59">
        <v>350</v>
      </c>
      <c r="E15" s="59">
        <v>251</v>
      </c>
      <c r="F15" s="59">
        <v>-2E-3</v>
      </c>
      <c r="G15" s="59">
        <v>-3.5000000000000003E-2</v>
      </c>
    </row>
    <row r="16" spans="1:10" x14ac:dyDescent="0.3">
      <c r="A16" s="66"/>
      <c r="B16" s="60"/>
      <c r="C16" s="60"/>
      <c r="D16" s="60"/>
      <c r="E16" s="60"/>
      <c r="F16" s="60"/>
      <c r="G16" s="60"/>
    </row>
    <row r="17" spans="1:7" x14ac:dyDescent="0.3">
      <c r="A17" s="66"/>
      <c r="B17" s="59" t="s">
        <v>55</v>
      </c>
      <c r="C17" s="59" t="s">
        <v>75</v>
      </c>
      <c r="D17" s="12" t="s">
        <v>7</v>
      </c>
      <c r="E17" s="12" t="s">
        <v>8</v>
      </c>
      <c r="F17" s="12" t="s">
        <v>9</v>
      </c>
      <c r="G17" s="12" t="s">
        <v>10</v>
      </c>
    </row>
    <row r="18" spans="1:7" x14ac:dyDescent="0.3">
      <c r="A18" s="66"/>
      <c r="B18" s="66"/>
      <c r="C18" s="66"/>
      <c r="D18" s="59">
        <v>453</v>
      </c>
      <c r="E18" s="59">
        <v>43</v>
      </c>
      <c r="F18" s="59">
        <v>8</v>
      </c>
      <c r="G18" s="59">
        <v>7</v>
      </c>
    </row>
    <row r="19" spans="1:7" x14ac:dyDescent="0.3">
      <c r="A19" s="66"/>
      <c r="B19" s="60"/>
      <c r="C19" s="60"/>
      <c r="D19" s="60"/>
      <c r="E19" s="60"/>
      <c r="F19" s="60"/>
      <c r="G19" s="60"/>
    </row>
    <row r="20" spans="1:7" x14ac:dyDescent="0.3">
      <c r="A20" s="66"/>
      <c r="B20" s="59" t="s">
        <v>56</v>
      </c>
      <c r="C20" s="59" t="s">
        <v>75</v>
      </c>
      <c r="D20" s="12" t="s">
        <v>7</v>
      </c>
      <c r="E20" s="12" t="s">
        <v>8</v>
      </c>
      <c r="F20" s="12" t="s">
        <v>9</v>
      </c>
      <c r="G20" s="12" t="s">
        <v>10</v>
      </c>
    </row>
    <row r="21" spans="1:7" x14ac:dyDescent="0.3">
      <c r="A21" s="66"/>
      <c r="B21" s="66"/>
      <c r="C21" s="66"/>
      <c r="D21" s="59">
        <v>434</v>
      </c>
      <c r="E21" s="59">
        <v>643</v>
      </c>
      <c r="F21" s="59">
        <v>8</v>
      </c>
      <c r="G21" s="59">
        <v>8</v>
      </c>
    </row>
    <row r="22" spans="1:7" x14ac:dyDescent="0.3">
      <c r="A22" s="66"/>
      <c r="B22" s="60"/>
      <c r="C22" s="60"/>
      <c r="D22" s="60"/>
      <c r="E22" s="60"/>
      <c r="F22" s="60"/>
      <c r="G22" s="60"/>
    </row>
    <row r="23" spans="1:7" x14ac:dyDescent="0.3">
      <c r="A23" s="66"/>
      <c r="B23" s="59" t="s">
        <v>57</v>
      </c>
      <c r="C23" s="59" t="s">
        <v>76</v>
      </c>
      <c r="D23" s="12" t="s">
        <v>7</v>
      </c>
      <c r="E23" s="12" t="s">
        <v>8</v>
      </c>
      <c r="F23" s="12" t="s">
        <v>9</v>
      </c>
      <c r="G23" s="12" t="s">
        <v>10</v>
      </c>
    </row>
    <row r="24" spans="1:7" x14ac:dyDescent="0.3">
      <c r="A24" s="66"/>
      <c r="B24" s="66"/>
      <c r="C24" s="66"/>
      <c r="D24" s="59">
        <v>453</v>
      </c>
      <c r="E24" s="59">
        <v>4878</v>
      </c>
      <c r="F24" s="59">
        <v>88</v>
      </c>
      <c r="G24" s="59">
        <v>7</v>
      </c>
    </row>
    <row r="25" spans="1:7" x14ac:dyDescent="0.3">
      <c r="A25" s="60"/>
      <c r="B25" s="60"/>
      <c r="C25" s="60"/>
      <c r="D25" s="60"/>
      <c r="E25" s="60"/>
      <c r="F25" s="60"/>
      <c r="G25" s="60"/>
    </row>
    <row r="26" spans="1:7" x14ac:dyDescent="0.3">
      <c r="A26" s="11"/>
      <c r="B26" s="67"/>
      <c r="C26" s="68"/>
      <c r="D26" s="22"/>
      <c r="E26" s="11"/>
      <c r="F26" s="15"/>
      <c r="G26" s="16"/>
    </row>
    <row r="27" spans="1:7" x14ac:dyDescent="0.3">
      <c r="A27" s="50" t="s">
        <v>58</v>
      </c>
      <c r="B27" s="53" t="s">
        <v>53</v>
      </c>
      <c r="C27" s="54"/>
      <c r="D27" s="12" t="s">
        <v>59</v>
      </c>
      <c r="E27" s="12" t="s">
        <v>27</v>
      </c>
      <c r="F27" s="17"/>
      <c r="G27" s="18"/>
    </row>
    <row r="28" spans="1:7" x14ac:dyDescent="0.3">
      <c r="A28" s="66"/>
      <c r="B28" s="55"/>
      <c r="C28" s="56"/>
      <c r="D28" s="59">
        <v>9.5</v>
      </c>
      <c r="E28" s="59">
        <v>8.0000000000000002E-3</v>
      </c>
      <c r="F28" s="17"/>
      <c r="G28" s="18"/>
    </row>
    <row r="29" spans="1:7" x14ac:dyDescent="0.3">
      <c r="A29" s="66"/>
      <c r="B29" s="57"/>
      <c r="C29" s="58"/>
      <c r="D29" s="60"/>
      <c r="E29" s="60"/>
      <c r="F29" s="17"/>
      <c r="G29" s="18"/>
    </row>
    <row r="30" spans="1:7" x14ac:dyDescent="0.3">
      <c r="A30" s="66"/>
      <c r="B30" s="53" t="s">
        <v>60</v>
      </c>
      <c r="C30" s="54"/>
      <c r="D30" s="12" t="s">
        <v>59</v>
      </c>
      <c r="E30" s="12" t="s">
        <v>27</v>
      </c>
      <c r="F30" s="17"/>
      <c r="G30" s="18"/>
    </row>
    <row r="31" spans="1:7" x14ac:dyDescent="0.3">
      <c r="A31" s="66"/>
      <c r="B31" s="55"/>
      <c r="C31" s="56"/>
      <c r="D31" s="59">
        <v>200</v>
      </c>
      <c r="E31" s="59">
        <v>7.0000000000000001E-3</v>
      </c>
      <c r="F31" s="17"/>
      <c r="G31" s="18"/>
    </row>
    <row r="32" spans="1:7" x14ac:dyDescent="0.3">
      <c r="A32" s="66"/>
      <c r="B32" s="57"/>
      <c r="C32" s="58"/>
      <c r="D32" s="60"/>
      <c r="E32" s="60"/>
      <c r="F32" s="17"/>
      <c r="G32" s="18"/>
    </row>
    <row r="33" spans="1:7" x14ac:dyDescent="0.3">
      <c r="A33" s="66"/>
      <c r="B33" s="53" t="s">
        <v>55</v>
      </c>
      <c r="C33" s="54"/>
      <c r="D33" s="12" t="s">
        <v>59</v>
      </c>
      <c r="E33" s="12" t="s">
        <v>27</v>
      </c>
      <c r="F33" s="17"/>
      <c r="G33" s="18"/>
    </row>
    <row r="34" spans="1:7" x14ac:dyDescent="0.3">
      <c r="A34" s="66"/>
      <c r="B34" s="55"/>
      <c r="C34" s="56"/>
      <c r="D34" s="59">
        <v>200</v>
      </c>
      <c r="E34" s="59">
        <v>5.0000000000000001E-3</v>
      </c>
      <c r="F34" s="17"/>
      <c r="G34" s="18"/>
    </row>
    <row r="35" spans="1:7" x14ac:dyDescent="0.3">
      <c r="A35" s="60"/>
      <c r="B35" s="57"/>
      <c r="C35" s="58"/>
      <c r="D35" s="60"/>
      <c r="E35" s="60"/>
      <c r="F35" s="17"/>
      <c r="G35" s="18"/>
    </row>
    <row r="36" spans="1:7" x14ac:dyDescent="0.3">
      <c r="A36" s="11"/>
      <c r="B36" s="67"/>
      <c r="C36" s="68"/>
      <c r="D36" s="22"/>
      <c r="E36" s="11"/>
      <c r="F36" s="17"/>
      <c r="G36" s="18"/>
    </row>
    <row r="37" spans="1:7" x14ac:dyDescent="0.3">
      <c r="A37" s="50" t="s">
        <v>61</v>
      </c>
      <c r="B37" s="53" t="s">
        <v>60</v>
      </c>
      <c r="C37" s="54"/>
      <c r="D37" s="12" t="s">
        <v>37</v>
      </c>
      <c r="E37" s="12" t="s">
        <v>27</v>
      </c>
      <c r="F37" s="17"/>
      <c r="G37" s="18"/>
    </row>
    <row r="38" spans="1:7" x14ac:dyDescent="0.3">
      <c r="A38" s="51"/>
      <c r="B38" s="55"/>
      <c r="C38" s="56"/>
      <c r="D38" s="59">
        <v>553</v>
      </c>
      <c r="E38" s="59">
        <v>5.1999999999999998E-2</v>
      </c>
      <c r="F38" s="17"/>
      <c r="G38" s="18"/>
    </row>
    <row r="39" spans="1:7" x14ac:dyDescent="0.3">
      <c r="A39" s="51"/>
      <c r="B39" s="57"/>
      <c r="C39" s="58"/>
      <c r="D39" s="60"/>
      <c r="E39" s="60"/>
      <c r="F39" s="17"/>
      <c r="G39" s="18"/>
    </row>
    <row r="40" spans="1:7" x14ac:dyDescent="0.3">
      <c r="A40" s="51"/>
      <c r="B40" s="53" t="s">
        <v>53</v>
      </c>
      <c r="C40" s="54"/>
      <c r="D40" s="12" t="s">
        <v>37</v>
      </c>
      <c r="E40" s="12" t="s">
        <v>27</v>
      </c>
      <c r="F40" s="17"/>
      <c r="G40" s="18"/>
    </row>
    <row r="41" spans="1:7" x14ac:dyDescent="0.3">
      <c r="A41" s="51"/>
      <c r="B41" s="55"/>
      <c r="C41" s="56"/>
      <c r="D41" s="59">
        <v>553</v>
      </c>
      <c r="E41" s="59">
        <v>5.0000000000000001E-3</v>
      </c>
      <c r="F41" s="17"/>
      <c r="G41" s="18"/>
    </row>
    <row r="42" spans="1:7" x14ac:dyDescent="0.3">
      <c r="A42" s="52"/>
      <c r="B42" s="57"/>
      <c r="C42" s="58"/>
      <c r="D42" s="60"/>
      <c r="E42" s="60"/>
      <c r="F42" s="17"/>
      <c r="G42" s="18"/>
    </row>
    <row r="43" spans="1:7" x14ac:dyDescent="0.3">
      <c r="A43" s="11"/>
      <c r="B43" s="67"/>
      <c r="C43" s="68"/>
      <c r="D43" s="22"/>
      <c r="E43" s="11"/>
      <c r="F43" s="17"/>
      <c r="G43" s="18"/>
    </row>
    <row r="44" spans="1:7" x14ac:dyDescent="0.3">
      <c r="A44" s="50" t="s">
        <v>62</v>
      </c>
      <c r="B44" s="53" t="s">
        <v>53</v>
      </c>
      <c r="C44" s="54"/>
      <c r="D44" s="12" t="s">
        <v>40</v>
      </c>
      <c r="E44" s="12" t="s">
        <v>27</v>
      </c>
      <c r="F44" s="17"/>
      <c r="G44" s="18"/>
    </row>
    <row r="45" spans="1:7" x14ac:dyDescent="0.3">
      <c r="A45" s="51"/>
      <c r="B45" s="55"/>
      <c r="C45" s="56"/>
      <c r="D45" s="59">
        <v>656</v>
      </c>
      <c r="E45" s="59">
        <v>5.7999999999999996E-3</v>
      </c>
      <c r="F45" s="17"/>
      <c r="G45" s="18"/>
    </row>
    <row r="46" spans="1:7" x14ac:dyDescent="0.3">
      <c r="A46" s="51"/>
      <c r="B46" s="57"/>
      <c r="C46" s="58"/>
      <c r="D46" s="60"/>
      <c r="E46" s="60"/>
      <c r="F46" s="17"/>
      <c r="G46" s="18"/>
    </row>
    <row r="47" spans="1:7" x14ac:dyDescent="0.3">
      <c r="A47" s="51"/>
      <c r="B47" s="53" t="s">
        <v>63</v>
      </c>
      <c r="C47" s="54"/>
      <c r="D47" s="12" t="s">
        <v>40</v>
      </c>
      <c r="E47" s="12" t="s">
        <v>27</v>
      </c>
      <c r="F47" s="17"/>
      <c r="G47" s="18"/>
    </row>
    <row r="48" spans="1:7" x14ac:dyDescent="0.3">
      <c r="A48" s="51"/>
      <c r="B48" s="55"/>
      <c r="C48" s="56"/>
      <c r="D48" s="59">
        <v>656</v>
      </c>
      <c r="E48" s="59">
        <v>2E-3</v>
      </c>
      <c r="F48" s="17"/>
      <c r="G48" s="18"/>
    </row>
    <row r="49" spans="1:7" x14ac:dyDescent="0.3">
      <c r="A49" s="52"/>
      <c r="B49" s="57"/>
      <c r="C49" s="58"/>
      <c r="D49" s="60"/>
      <c r="E49" s="60"/>
      <c r="F49" s="17"/>
      <c r="G49" s="18"/>
    </row>
    <row r="50" spans="1:7" x14ac:dyDescent="0.3">
      <c r="A50" s="11"/>
      <c r="B50" s="67"/>
      <c r="C50" s="68"/>
      <c r="D50" s="22"/>
      <c r="E50" s="11"/>
      <c r="F50" s="17"/>
      <c r="G50" s="18"/>
    </row>
    <row r="51" spans="1:7" x14ac:dyDescent="0.3">
      <c r="A51" s="50" t="s">
        <v>42</v>
      </c>
      <c r="B51" s="53" t="s">
        <v>55</v>
      </c>
      <c r="C51" s="54"/>
      <c r="D51" s="13" t="s">
        <v>43</v>
      </c>
      <c r="E51" s="12" t="s">
        <v>27</v>
      </c>
      <c r="F51" s="17"/>
      <c r="G51" s="18"/>
    </row>
    <row r="52" spans="1:7" x14ac:dyDescent="0.3">
      <c r="A52" s="51"/>
      <c r="B52" s="55"/>
      <c r="C52" s="56"/>
      <c r="D52" s="59">
        <v>0.1</v>
      </c>
      <c r="E52" s="59">
        <v>1E-3</v>
      </c>
      <c r="F52" s="17"/>
      <c r="G52" s="18"/>
    </row>
    <row r="53" spans="1:7" x14ac:dyDescent="0.3">
      <c r="A53" s="52"/>
      <c r="B53" s="57"/>
      <c r="C53" s="58"/>
      <c r="D53" s="60"/>
      <c r="E53" s="60"/>
      <c r="F53" s="17"/>
      <c r="G53" s="18"/>
    </row>
    <row r="54" spans="1:7" x14ac:dyDescent="0.3">
      <c r="A54" s="11"/>
      <c r="B54" s="71"/>
      <c r="C54" s="71"/>
      <c r="E54" s="11"/>
      <c r="F54" s="17"/>
      <c r="G54" s="18"/>
    </row>
    <row r="55" spans="1:7" x14ac:dyDescent="0.3">
      <c r="A55" s="50" t="s">
        <v>44</v>
      </c>
      <c r="B55" s="72"/>
      <c r="C55" s="73"/>
      <c r="D55" s="12" t="s">
        <v>45</v>
      </c>
      <c r="E55" s="11"/>
      <c r="F55" s="17"/>
      <c r="G55" s="18"/>
    </row>
    <row r="56" spans="1:7" x14ac:dyDescent="0.3">
      <c r="A56" s="51"/>
      <c r="B56" s="74"/>
      <c r="C56" s="75"/>
      <c r="D56" s="59">
        <v>0.01</v>
      </c>
      <c r="E56" s="69"/>
      <c r="F56" s="17"/>
      <c r="G56" s="18"/>
    </row>
    <row r="57" spans="1:7" x14ac:dyDescent="0.3">
      <c r="A57" s="52"/>
      <c r="B57" s="76"/>
      <c r="C57" s="77"/>
      <c r="D57" s="60"/>
      <c r="E57" s="70"/>
      <c r="F57" s="17"/>
      <c r="G57" s="18"/>
    </row>
    <row r="58" spans="1:7" x14ac:dyDescent="0.3">
      <c r="A58" s="14"/>
      <c r="B58" s="67"/>
      <c r="C58" s="68"/>
      <c r="D58" s="14"/>
      <c r="E58" s="11"/>
      <c r="F58" s="17"/>
      <c r="G58" s="18"/>
    </row>
    <row r="59" spans="1:7" x14ac:dyDescent="0.3">
      <c r="A59" s="62" t="s">
        <v>64</v>
      </c>
      <c r="B59" s="53" t="s">
        <v>60</v>
      </c>
      <c r="C59" s="54"/>
      <c r="D59" s="13" t="s">
        <v>47</v>
      </c>
      <c r="E59" s="13" t="s">
        <v>27</v>
      </c>
      <c r="F59" s="17"/>
      <c r="G59" s="18"/>
    </row>
    <row r="60" spans="1:7" x14ac:dyDescent="0.3">
      <c r="A60" s="62"/>
      <c r="B60" s="55"/>
      <c r="C60" s="56"/>
      <c r="D60" s="61">
        <v>500</v>
      </c>
      <c r="E60" s="61">
        <v>5.0000000000000001E-3</v>
      </c>
      <c r="F60" s="17"/>
      <c r="G60" s="18"/>
    </row>
    <row r="61" spans="1:7" x14ac:dyDescent="0.3">
      <c r="A61" s="62"/>
      <c r="B61" s="57"/>
      <c r="C61" s="58"/>
      <c r="D61" s="61"/>
      <c r="E61" s="61"/>
      <c r="F61" s="17"/>
      <c r="G61" s="18"/>
    </row>
    <row r="62" spans="1:7" x14ac:dyDescent="0.3">
      <c r="A62" s="62"/>
      <c r="B62" s="53" t="s">
        <v>53</v>
      </c>
      <c r="C62" s="54"/>
      <c r="D62" s="13" t="s">
        <v>47</v>
      </c>
      <c r="E62" s="13" t="s">
        <v>27</v>
      </c>
      <c r="F62" s="17"/>
      <c r="G62" s="18"/>
    </row>
    <row r="63" spans="1:7" x14ac:dyDescent="0.3">
      <c r="A63" s="62"/>
      <c r="B63" s="55"/>
      <c r="C63" s="56"/>
      <c r="D63" s="61">
        <v>400</v>
      </c>
      <c r="E63" s="61">
        <v>4.0000000000000001E-3</v>
      </c>
      <c r="F63" s="17"/>
      <c r="G63" s="18"/>
    </row>
    <row r="64" spans="1:7" x14ac:dyDescent="0.3">
      <c r="A64" s="62"/>
      <c r="B64" s="57"/>
      <c r="C64" s="58"/>
      <c r="D64" s="61"/>
      <c r="E64" s="61"/>
      <c r="F64" s="19"/>
      <c r="G64" s="20"/>
    </row>
    <row r="65" spans="1:7" x14ac:dyDescent="0.3">
      <c r="A65" s="7"/>
      <c r="D65" s="7"/>
    </row>
    <row r="66" spans="1:7" x14ac:dyDescent="0.3">
      <c r="A66" s="7"/>
      <c r="D66" s="7"/>
    </row>
    <row r="68" spans="1:7" ht="14.4" customHeight="1" x14ac:dyDescent="0.3">
      <c r="A68" s="62" t="s">
        <v>65</v>
      </c>
      <c r="B68" s="53" t="s">
        <v>66</v>
      </c>
      <c r="C68" s="54"/>
      <c r="D68" s="61">
        <f>'Formulation Sheet'!E60</f>
        <v>410.02783230287275</v>
      </c>
      <c r="E68" s="8"/>
      <c r="F68" s="8"/>
      <c r="G68" s="8"/>
    </row>
    <row r="69" spans="1:7" ht="14.4" customHeight="1" x14ac:dyDescent="0.3">
      <c r="A69" s="62"/>
      <c r="B69" s="57"/>
      <c r="C69" s="58"/>
      <c r="D69" s="61"/>
      <c r="E69" s="8"/>
      <c r="F69" s="8"/>
      <c r="G69" s="8"/>
    </row>
    <row r="70" spans="1:7" ht="14.4" customHeight="1" x14ac:dyDescent="0.3">
      <c r="A70" s="62"/>
      <c r="B70" s="53" t="s">
        <v>67</v>
      </c>
      <c r="C70" s="54"/>
      <c r="D70" s="61">
        <f>'Formulation Sheet'!F60</f>
        <v>254.79160026098901</v>
      </c>
      <c r="E70" s="8"/>
      <c r="F70" s="8"/>
      <c r="G70" s="8"/>
    </row>
    <row r="71" spans="1:7" ht="14.4" customHeight="1" x14ac:dyDescent="0.3">
      <c r="A71" s="62"/>
      <c r="B71" s="57"/>
      <c r="C71" s="58"/>
      <c r="D71" s="61"/>
      <c r="E71" s="8"/>
      <c r="F71" s="8"/>
      <c r="G71" s="8"/>
    </row>
    <row r="72" spans="1:7" ht="14.4" customHeight="1" x14ac:dyDescent="0.3">
      <c r="A72" s="62"/>
      <c r="B72" s="53" t="s">
        <v>68</v>
      </c>
      <c r="C72" s="54"/>
      <c r="D72" s="61">
        <f>'Formulation Sheet'!G60</f>
        <v>255.17611610932332</v>
      </c>
    </row>
    <row r="73" spans="1:7" ht="15.6" customHeight="1" x14ac:dyDescent="0.3">
      <c r="A73" s="62"/>
      <c r="B73" s="57"/>
      <c r="C73" s="58"/>
      <c r="D73" s="61"/>
    </row>
    <row r="75" spans="1:7" ht="14.4" customHeight="1" x14ac:dyDescent="0.3">
      <c r="A75" s="50" t="s">
        <v>69</v>
      </c>
      <c r="B75" s="53" t="s">
        <v>70</v>
      </c>
      <c r="C75" s="54"/>
      <c r="D75" s="61">
        <f>D1-D68</f>
        <v>-2.7832302872752734E-2</v>
      </c>
      <c r="F75" s="7"/>
    </row>
    <row r="76" spans="1:7" ht="14.4" customHeight="1" x14ac:dyDescent="0.3">
      <c r="A76" s="51"/>
      <c r="B76" s="57"/>
      <c r="C76" s="58"/>
      <c r="D76" s="61"/>
      <c r="F76" s="7"/>
    </row>
    <row r="77" spans="1:7" ht="14.4" customHeight="1" x14ac:dyDescent="0.3">
      <c r="A77" s="51"/>
      <c r="B77" s="53" t="s">
        <v>71</v>
      </c>
      <c r="C77" s="54"/>
      <c r="D77" s="61">
        <f>D3-D70</f>
        <v>0.20839973901098574</v>
      </c>
    </row>
    <row r="78" spans="1:7" ht="14.4" customHeight="1" x14ac:dyDescent="0.3">
      <c r="A78" s="51"/>
      <c r="B78" s="57"/>
      <c r="C78" s="58"/>
      <c r="D78" s="61"/>
    </row>
    <row r="79" spans="1:7" ht="14.4" customHeight="1" x14ac:dyDescent="0.3">
      <c r="A79" s="51"/>
      <c r="B79" s="53" t="s">
        <v>72</v>
      </c>
      <c r="C79" s="54"/>
      <c r="D79" s="61">
        <f>D5-D72</f>
        <v>-0.176116109323317</v>
      </c>
    </row>
    <row r="80" spans="1:7" ht="14.4" customHeight="1" x14ac:dyDescent="0.3">
      <c r="A80" s="52"/>
      <c r="B80" s="57"/>
      <c r="C80" s="58"/>
      <c r="D80" s="61"/>
    </row>
  </sheetData>
  <mergeCells count="106">
    <mergeCell ref="B30:C32"/>
    <mergeCell ref="B33:C35"/>
    <mergeCell ref="D38:D39"/>
    <mergeCell ref="E38:E39"/>
    <mergeCell ref="D41:D42"/>
    <mergeCell ref="E41:E42"/>
    <mergeCell ref="B37:C39"/>
    <mergeCell ref="B40:C42"/>
    <mergeCell ref="E63:E64"/>
    <mergeCell ref="E60:E61"/>
    <mergeCell ref="D60:D61"/>
    <mergeCell ref="E34:E35"/>
    <mergeCell ref="A27:A35"/>
    <mergeCell ref="D28:D29"/>
    <mergeCell ref="E28:E29"/>
    <mergeCell ref="A37:A42"/>
    <mergeCell ref="A1:A6"/>
    <mergeCell ref="B11:B13"/>
    <mergeCell ref="D12:D13"/>
    <mergeCell ref="D31:D32"/>
    <mergeCell ref="E31:E32"/>
    <mergeCell ref="D34:D35"/>
    <mergeCell ref="B27:C29"/>
    <mergeCell ref="B43:C43"/>
    <mergeCell ref="B36:C36"/>
    <mergeCell ref="B26:C26"/>
    <mergeCell ref="B58:C58"/>
    <mergeCell ref="E56:E57"/>
    <mergeCell ref="B54:C54"/>
    <mergeCell ref="B50:C50"/>
    <mergeCell ref="B62:C64"/>
    <mergeCell ref="B55:C57"/>
    <mergeCell ref="F18:F19"/>
    <mergeCell ref="G18:G19"/>
    <mergeCell ref="G21:G22"/>
    <mergeCell ref="F21:F22"/>
    <mergeCell ref="E21:E22"/>
    <mergeCell ref="D21:D22"/>
    <mergeCell ref="D24:D25"/>
    <mergeCell ref="E24:E25"/>
    <mergeCell ref="C17:C19"/>
    <mergeCell ref="C20:C22"/>
    <mergeCell ref="C23:C25"/>
    <mergeCell ref="F24:F25"/>
    <mergeCell ref="G24:G25"/>
    <mergeCell ref="D5:D6"/>
    <mergeCell ref="D3:D4"/>
    <mergeCell ref="D1:D2"/>
    <mergeCell ref="A8:A25"/>
    <mergeCell ref="B17:B19"/>
    <mergeCell ref="B20:B22"/>
    <mergeCell ref="B23:B25"/>
    <mergeCell ref="D18:D19"/>
    <mergeCell ref="E18:E19"/>
    <mergeCell ref="B1:C2"/>
    <mergeCell ref="B3:C4"/>
    <mergeCell ref="B5:C6"/>
    <mergeCell ref="C8:C10"/>
    <mergeCell ref="C11:C13"/>
    <mergeCell ref="J9:J10"/>
    <mergeCell ref="G12:G13"/>
    <mergeCell ref="F12:F13"/>
    <mergeCell ref="F9:F10"/>
    <mergeCell ref="G9:G10"/>
    <mergeCell ref="F15:F16"/>
    <mergeCell ref="G15:G16"/>
    <mergeCell ref="B14:B16"/>
    <mergeCell ref="D15:D16"/>
    <mergeCell ref="E15:E16"/>
    <mergeCell ref="E12:E13"/>
    <mergeCell ref="D9:D10"/>
    <mergeCell ref="E9:E10"/>
    <mergeCell ref="B8:B10"/>
    <mergeCell ref="C14:C16"/>
    <mergeCell ref="H9:H10"/>
    <mergeCell ref="I9:I10"/>
    <mergeCell ref="A44:A49"/>
    <mergeCell ref="D45:D46"/>
    <mergeCell ref="E45:E46"/>
    <mergeCell ref="D48:D49"/>
    <mergeCell ref="E48:E49"/>
    <mergeCell ref="B44:C46"/>
    <mergeCell ref="B47:C49"/>
    <mergeCell ref="A51:A53"/>
    <mergeCell ref="D52:D53"/>
    <mergeCell ref="E52:E53"/>
    <mergeCell ref="A55:A57"/>
    <mergeCell ref="B51:C53"/>
    <mergeCell ref="A75:A80"/>
    <mergeCell ref="D56:D57"/>
    <mergeCell ref="D79:D80"/>
    <mergeCell ref="D75:D76"/>
    <mergeCell ref="D77:D78"/>
    <mergeCell ref="A68:A73"/>
    <mergeCell ref="D68:D69"/>
    <mergeCell ref="D70:D71"/>
    <mergeCell ref="D72:D73"/>
    <mergeCell ref="B59:C61"/>
    <mergeCell ref="A59:A64"/>
    <mergeCell ref="D63:D64"/>
    <mergeCell ref="B75:C76"/>
    <mergeCell ref="B77:C78"/>
    <mergeCell ref="B79:C80"/>
    <mergeCell ref="B68:C69"/>
    <mergeCell ref="B70:C71"/>
    <mergeCell ref="B72:C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Formulation Sheet</vt:lpstr>
      <vt:lpstr>Calculation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Saket Kumar</dc:creator>
  <cp:keywords/>
  <dc:description/>
  <cp:lastModifiedBy>Saket Kumar</cp:lastModifiedBy>
  <cp:revision/>
  <dcterms:created xsi:type="dcterms:W3CDTF">2024-04-12T08:13:31Z</dcterms:created>
  <dcterms:modified xsi:type="dcterms:W3CDTF">2024-04-22T17:41:45Z</dcterms:modified>
  <cp:category/>
  <cp:contentStatus/>
</cp:coreProperties>
</file>