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olors6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worksheets/sheet3.xml" ContentType="application/vnd.openxmlformats-officedocument.spreadsheetml.worksheet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etlakhotia/Documents/"/>
    </mc:Choice>
  </mc:AlternateContent>
  <xr:revisionPtr revIDLastSave="0" documentId="13_ncr:1_{04AF9CCC-5C7A-3141-911B-90A210774353}" xr6:coauthVersionLast="47" xr6:coauthVersionMax="47" xr10:uidLastSave="{00000000-0000-0000-0000-000000000000}"/>
  <bookViews>
    <workbookView xWindow="0" yWindow="0" windowWidth="28800" windowHeight="18000" activeTab="6" xr2:uid="{37C14DB5-D18D-F243-A7E5-B927060F8918}"/>
  </bookViews>
  <sheets>
    <sheet name="Reliance Industries" sheetId="4" r:id="rId1"/>
    <sheet name="Bharat Petroleum" sheetId="5" r:id="rId2"/>
    <sheet name="Hindustan Petroleum" sheetId="6" r:id="rId3"/>
    <sheet name="GAIL" sheetId="9" r:id="rId4"/>
    <sheet name="Indian Oil" sheetId="7" r:id="rId5"/>
    <sheet name="ONGC" sheetId="8" r:id="rId6"/>
    <sheet name="Ratio Analysis" sheetId="11" r:id="rId7"/>
  </sheets>
  <externalReferences>
    <externalReference r:id="rId8"/>
  </externalReferences>
  <definedNames>
    <definedName name="_xlchart.v1.0" hidden="1">'Ratio Analysis'!$K$78:$K$83</definedName>
    <definedName name="_xlchart.v1.1" hidden="1">'Ratio Analysis'!$L$77</definedName>
    <definedName name="_xlchart.v1.2" hidden="1">'Ratio Analysis'!$L$78:$L$83</definedName>
    <definedName name="_xlchart.v1.3" hidden="1">'Ratio Analysis'!$M$77</definedName>
    <definedName name="_xlchart.v1.4" hidden="1">'Ratio Analysis'!$M$78:$M$83</definedName>
    <definedName name="_xlchart.v2.5" hidden="1">'Ratio Analysis'!$K$78:$K$83</definedName>
    <definedName name="_xlchart.v2.6" hidden="1">'Ratio Analysis'!$L$77</definedName>
    <definedName name="_xlchart.v2.7" hidden="1">'Ratio Analysis'!$L$78:$L$83</definedName>
    <definedName name="_xlchart.v2.8" hidden="1">'Ratio Analysis'!$M$77</definedName>
    <definedName name="_xlchart.v2.9" hidden="1">'Ratio Analysis'!$M$78:$M$83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5" i="8" l="1"/>
  <c r="K65" i="9"/>
  <c r="K65" i="6"/>
  <c r="K74" i="8"/>
  <c r="K74" i="9"/>
  <c r="K74" i="6"/>
  <c r="K74" i="5"/>
  <c r="K74" i="4"/>
  <c r="K65" i="4"/>
  <c r="K65" i="5"/>
  <c r="D77" i="8"/>
  <c r="D78" i="8"/>
  <c r="F77" i="8"/>
  <c r="F78" i="8"/>
  <c r="F77" i="7"/>
  <c r="D77" i="7"/>
  <c r="F78" i="7"/>
  <c r="D78" i="7"/>
  <c r="N14" i="4"/>
  <c r="M14" i="4"/>
  <c r="N14" i="5"/>
  <c r="M14" i="5"/>
  <c r="N14" i="6"/>
  <c r="M14" i="6"/>
  <c r="N14" i="7"/>
  <c r="M14" i="7"/>
  <c r="N14" i="8"/>
  <c r="M14" i="8"/>
  <c r="N14" i="9"/>
  <c r="M14" i="9"/>
  <c r="M13" i="9"/>
  <c r="M6" i="9"/>
  <c r="M10" i="7"/>
  <c r="N13" i="9"/>
  <c r="N6" i="7"/>
  <c r="M6" i="7"/>
  <c r="D20" i="9"/>
  <c r="F20" i="9"/>
  <c r="D21" i="9"/>
  <c r="F21" i="9"/>
  <c r="D22" i="9"/>
  <c r="F22" i="9"/>
  <c r="M6" i="8"/>
  <c r="N6" i="8"/>
  <c r="N10" i="8"/>
  <c r="K28" i="8"/>
  <c r="K53" i="8"/>
  <c r="D68" i="8"/>
  <c r="E67" i="6"/>
  <c r="C67" i="6"/>
  <c r="D57" i="8"/>
  <c r="F57" i="8"/>
  <c r="C58" i="6"/>
  <c r="F15" i="8"/>
  <c r="D9" i="8"/>
  <c r="C58" i="4"/>
  <c r="D72" i="4" s="1"/>
  <c r="C58" i="5"/>
  <c r="N22" i="7"/>
  <c r="M22" i="7"/>
  <c r="N19" i="7"/>
  <c r="M19" i="7"/>
  <c r="M13" i="7"/>
  <c r="N13" i="7"/>
  <c r="F22" i="7"/>
  <c r="F44" i="7"/>
  <c r="F43" i="7"/>
  <c r="F42" i="7"/>
  <c r="F41" i="7"/>
  <c r="D44" i="7"/>
  <c r="D43" i="7"/>
  <c r="D42" i="7"/>
  <c r="D41" i="7"/>
  <c r="F40" i="7"/>
  <c r="D40" i="7"/>
  <c r="D60" i="7"/>
  <c r="D75" i="7"/>
  <c r="D22" i="7"/>
  <c r="D21" i="7"/>
  <c r="F9" i="7"/>
  <c r="F10" i="7"/>
  <c r="E58" i="9"/>
  <c r="F78" i="9" s="1"/>
  <c r="C58" i="9"/>
  <c r="D72" i="9" s="1"/>
  <c r="K57" i="9"/>
  <c r="K53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K32" i="9"/>
  <c r="F30" i="9"/>
  <c r="D30" i="9"/>
  <c r="K58" i="9"/>
  <c r="O62" i="9" s="1"/>
  <c r="D29" i="9"/>
  <c r="K28" i="9"/>
  <c r="F28" i="9"/>
  <c r="D28" i="9"/>
  <c r="F27" i="9"/>
  <c r="D27" i="9"/>
  <c r="F24" i="9"/>
  <c r="D24" i="9"/>
  <c r="F23" i="9"/>
  <c r="D23" i="9"/>
  <c r="N22" i="9"/>
  <c r="M22" i="9"/>
  <c r="N19" i="9"/>
  <c r="M19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N6" i="9"/>
  <c r="D72" i="8"/>
  <c r="K57" i="8"/>
  <c r="D5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K32" i="8"/>
  <c r="K58" i="8"/>
  <c r="D29" i="8"/>
  <c r="F28" i="8"/>
  <c r="D28" i="8"/>
  <c r="F27" i="8"/>
  <c r="D27" i="8"/>
  <c r="F24" i="8"/>
  <c r="D24" i="8"/>
  <c r="F23" i="8"/>
  <c r="D23" i="8"/>
  <c r="N22" i="8"/>
  <c r="M22" i="8"/>
  <c r="F22" i="8"/>
  <c r="D22" i="8"/>
  <c r="F21" i="8"/>
  <c r="D21" i="8"/>
  <c r="F20" i="8"/>
  <c r="D20" i="8"/>
  <c r="N19" i="8"/>
  <c r="M19" i="8"/>
  <c r="F19" i="8"/>
  <c r="D19" i="8"/>
  <c r="F18" i="8"/>
  <c r="D18" i="8"/>
  <c r="M17" i="8"/>
  <c r="F17" i="8"/>
  <c r="D17" i="8"/>
  <c r="M16" i="8"/>
  <c r="F16" i="8"/>
  <c r="D16" i="8"/>
  <c r="F14" i="8"/>
  <c r="F13" i="8"/>
  <c r="D13" i="8"/>
  <c r="F12" i="8"/>
  <c r="D12" i="8"/>
  <c r="F11" i="8"/>
  <c r="D11" i="8"/>
  <c r="F10" i="8"/>
  <c r="D10" i="8"/>
  <c r="F9" i="8"/>
  <c r="K57" i="7"/>
  <c r="F56" i="7"/>
  <c r="K53" i="7"/>
  <c r="F45" i="7"/>
  <c r="D45" i="7"/>
  <c r="F39" i="7"/>
  <c r="D39" i="7"/>
  <c r="F38" i="7"/>
  <c r="D38" i="7"/>
  <c r="F37" i="7"/>
  <c r="D37" i="7"/>
  <c r="F36" i="7"/>
  <c r="D36" i="7"/>
  <c r="F35" i="7"/>
  <c r="D35" i="7"/>
  <c r="F34" i="7"/>
  <c r="D34" i="7"/>
  <c r="K32" i="7"/>
  <c r="F30" i="7"/>
  <c r="D30" i="7"/>
  <c r="K58" i="7"/>
  <c r="K28" i="7"/>
  <c r="D28" i="7"/>
  <c r="F27" i="7"/>
  <c r="D27" i="7"/>
  <c r="F24" i="7"/>
  <c r="D24" i="7"/>
  <c r="F23" i="7"/>
  <c r="D23" i="7"/>
  <c r="F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D10" i="7"/>
  <c r="D9" i="7"/>
  <c r="D65" i="6"/>
  <c r="D63" i="6"/>
  <c r="E58" i="6"/>
  <c r="F78" i="6" s="1"/>
  <c r="D72" i="6"/>
  <c r="K57" i="6"/>
  <c r="K53" i="6"/>
  <c r="F45" i="6"/>
  <c r="D45" i="6"/>
  <c r="F44" i="6"/>
  <c r="D44" i="6"/>
  <c r="F43" i="6"/>
  <c r="D43" i="6"/>
  <c r="F42" i="6"/>
  <c r="D42" i="6"/>
  <c r="F41" i="6"/>
  <c r="D41" i="6"/>
  <c r="F40" i="6"/>
  <c r="D40" i="6"/>
  <c r="F38" i="6"/>
  <c r="D38" i="6"/>
  <c r="F37" i="6"/>
  <c r="D37" i="6"/>
  <c r="F36" i="6"/>
  <c r="D36" i="6"/>
  <c r="F35" i="6"/>
  <c r="D35" i="6"/>
  <c r="F34" i="6"/>
  <c r="D34" i="6"/>
  <c r="K32" i="6"/>
  <c r="F30" i="6"/>
  <c r="D30" i="6"/>
  <c r="K58" i="6"/>
  <c r="D29" i="6"/>
  <c r="K28" i="6"/>
  <c r="F28" i="6"/>
  <c r="D28" i="6"/>
  <c r="F27" i="6"/>
  <c r="D27" i="6"/>
  <c r="F24" i="6"/>
  <c r="D24" i="6"/>
  <c r="F23" i="6"/>
  <c r="D23" i="6"/>
  <c r="N22" i="6"/>
  <c r="M22" i="6"/>
  <c r="F22" i="6"/>
  <c r="D22" i="6"/>
  <c r="F21" i="6"/>
  <c r="D21" i="6"/>
  <c r="F20" i="6"/>
  <c r="D20" i="6"/>
  <c r="N19" i="6"/>
  <c r="M19" i="6"/>
  <c r="F19" i="6"/>
  <c r="D19" i="6"/>
  <c r="F18" i="6"/>
  <c r="D18" i="6"/>
  <c r="F17" i="6"/>
  <c r="D17" i="6"/>
  <c r="F15" i="6"/>
  <c r="D15" i="6"/>
  <c r="F14" i="6"/>
  <c r="D14" i="6"/>
  <c r="F13" i="6"/>
  <c r="D13" i="6"/>
  <c r="F12" i="6"/>
  <c r="D12" i="6"/>
  <c r="F11" i="6"/>
  <c r="D11" i="6"/>
  <c r="N10" i="6"/>
  <c r="F10" i="6"/>
  <c r="D10" i="6"/>
  <c r="M9" i="6"/>
  <c r="F9" i="6"/>
  <c r="D9" i="6"/>
  <c r="N6" i="6"/>
  <c r="M6" i="6"/>
  <c r="E58" i="5"/>
  <c r="F78" i="5" s="1"/>
  <c r="D72" i="5"/>
  <c r="K57" i="5"/>
  <c r="K53" i="5"/>
  <c r="F45" i="5"/>
  <c r="D45" i="5"/>
  <c r="F44" i="5"/>
  <c r="D44" i="5"/>
  <c r="F43" i="5"/>
  <c r="D43" i="5"/>
  <c r="F42" i="5"/>
  <c r="D42" i="5"/>
  <c r="F41" i="5"/>
  <c r="D41" i="5"/>
  <c r="F40" i="5"/>
  <c r="D40" i="5"/>
  <c r="F38" i="5"/>
  <c r="D38" i="5"/>
  <c r="F37" i="5"/>
  <c r="D37" i="5"/>
  <c r="F36" i="5"/>
  <c r="D36" i="5"/>
  <c r="F35" i="5"/>
  <c r="D35" i="5"/>
  <c r="F34" i="5"/>
  <c r="D34" i="5"/>
  <c r="K33" i="5"/>
  <c r="K32" i="5"/>
  <c r="F30" i="5"/>
  <c r="D30" i="5"/>
  <c r="N10" i="5"/>
  <c r="D29" i="5"/>
  <c r="K28" i="5"/>
  <c r="F28" i="5"/>
  <c r="D28" i="5"/>
  <c r="F27" i="5"/>
  <c r="D27" i="5"/>
  <c r="F24" i="5"/>
  <c r="D24" i="5"/>
  <c r="F23" i="5"/>
  <c r="D23" i="5"/>
  <c r="N22" i="5"/>
  <c r="M22" i="5"/>
  <c r="F22" i="5"/>
  <c r="D22" i="5"/>
  <c r="F21" i="5"/>
  <c r="D21" i="5"/>
  <c r="F20" i="5"/>
  <c r="D20" i="5"/>
  <c r="N19" i="5"/>
  <c r="M19" i="5"/>
  <c r="F19" i="5"/>
  <c r="D19" i="5"/>
  <c r="F18" i="5"/>
  <c r="D18" i="5"/>
  <c r="F17" i="5"/>
  <c r="D17" i="5"/>
  <c r="M16" i="5"/>
  <c r="F16" i="5"/>
  <c r="D16" i="5"/>
  <c r="F15" i="5"/>
  <c r="D15" i="5"/>
  <c r="F14" i="5"/>
  <c r="D14" i="5"/>
  <c r="M13" i="5"/>
  <c r="F13" i="5"/>
  <c r="D13" i="5"/>
  <c r="F12" i="5"/>
  <c r="D12" i="5"/>
  <c r="F11" i="5"/>
  <c r="D11" i="5"/>
  <c r="F10" i="5"/>
  <c r="D10" i="5"/>
  <c r="F9" i="5"/>
  <c r="D9" i="5"/>
  <c r="N6" i="5"/>
  <c r="M6" i="5"/>
  <c r="E58" i="4"/>
  <c r="F78" i="4" s="1"/>
  <c r="K57" i="4"/>
  <c r="K53" i="4"/>
  <c r="F45" i="4"/>
  <c r="D45" i="4"/>
  <c r="F44" i="4"/>
  <c r="D44" i="4"/>
  <c r="F43" i="4"/>
  <c r="D43" i="4"/>
  <c r="F42" i="4"/>
  <c r="D42" i="4"/>
  <c r="F41" i="4"/>
  <c r="D41" i="4"/>
  <c r="F40" i="4"/>
  <c r="D40" i="4"/>
  <c r="F38" i="4"/>
  <c r="D38" i="4"/>
  <c r="F37" i="4"/>
  <c r="D37" i="4"/>
  <c r="F36" i="4"/>
  <c r="D36" i="4"/>
  <c r="F35" i="4"/>
  <c r="D35" i="4"/>
  <c r="F34" i="4"/>
  <c r="D34" i="4"/>
  <c r="K33" i="4"/>
  <c r="K32" i="4"/>
  <c r="F30" i="4"/>
  <c r="D30" i="4"/>
  <c r="N10" i="4"/>
  <c r="D29" i="4"/>
  <c r="K28" i="4"/>
  <c r="F28" i="4"/>
  <c r="D28" i="4"/>
  <c r="F27" i="4"/>
  <c r="D27" i="4"/>
  <c r="F24" i="4"/>
  <c r="D24" i="4"/>
  <c r="F23" i="4"/>
  <c r="D23" i="4"/>
  <c r="N22" i="4"/>
  <c r="M22" i="4"/>
  <c r="F22" i="4"/>
  <c r="D22" i="4"/>
  <c r="F21" i="4"/>
  <c r="D21" i="4"/>
  <c r="F20" i="4"/>
  <c r="D20" i="4"/>
  <c r="N19" i="4"/>
  <c r="M19" i="4"/>
  <c r="F19" i="4"/>
  <c r="D19" i="4"/>
  <c r="F18" i="4"/>
  <c r="D18" i="4"/>
  <c r="F17" i="4"/>
  <c r="D17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N6" i="4"/>
  <c r="M6" i="4"/>
  <c r="S71" i="9" l="1"/>
  <c r="K33" i="9"/>
  <c r="O37" i="9" s="1"/>
  <c r="M10" i="9"/>
  <c r="M16" i="9"/>
  <c r="D60" i="9"/>
  <c r="D57" i="9"/>
  <c r="D66" i="9"/>
  <c r="D77" i="9"/>
  <c r="M17" i="9"/>
  <c r="M9" i="9"/>
  <c r="K31" i="9"/>
  <c r="D68" i="9"/>
  <c r="D71" i="9"/>
  <c r="D73" i="9"/>
  <c r="D74" i="9"/>
  <c r="D61" i="9"/>
  <c r="D63" i="9"/>
  <c r="D75" i="9"/>
  <c r="D56" i="9"/>
  <c r="D65" i="9"/>
  <c r="D76" i="9"/>
  <c r="F66" i="6"/>
  <c r="D56" i="6"/>
  <c r="D74" i="6"/>
  <c r="D57" i="6"/>
  <c r="D75" i="6"/>
  <c r="N16" i="6"/>
  <c r="F77" i="6"/>
  <c r="F63" i="6"/>
  <c r="M17" i="6"/>
  <c r="D66" i="6"/>
  <c r="D76" i="6"/>
  <c r="D77" i="6"/>
  <c r="D68" i="6"/>
  <c r="D60" i="6"/>
  <c r="D71" i="6"/>
  <c r="M16" i="6"/>
  <c r="K31" i="6"/>
  <c r="Q45" i="6" s="1"/>
  <c r="D61" i="6"/>
  <c r="D73" i="6"/>
  <c r="D71" i="8"/>
  <c r="M9" i="8"/>
  <c r="D75" i="8"/>
  <c r="K31" i="8"/>
  <c r="M37" i="8" s="1"/>
  <c r="N13" i="6"/>
  <c r="M10" i="6"/>
  <c r="M13" i="6"/>
  <c r="K33" i="6"/>
  <c r="O37" i="6" s="1"/>
  <c r="M13" i="8"/>
  <c r="K33" i="8"/>
  <c r="O37" i="8" s="1"/>
  <c r="K31" i="5"/>
  <c r="M37" i="5" s="1"/>
  <c r="D56" i="5"/>
  <c r="D75" i="5"/>
  <c r="D63" i="5"/>
  <c r="D66" i="5"/>
  <c r="D71" i="5"/>
  <c r="O37" i="5"/>
  <c r="D65" i="7"/>
  <c r="D76" i="7"/>
  <c r="N16" i="7"/>
  <c r="D72" i="7"/>
  <c r="M16" i="7"/>
  <c r="D66" i="7"/>
  <c r="D68" i="7"/>
  <c r="D71" i="7"/>
  <c r="M17" i="7"/>
  <c r="D56" i="7"/>
  <c r="D62" i="7"/>
  <c r="D73" i="7"/>
  <c r="D63" i="7"/>
  <c r="M9" i="7"/>
  <c r="D58" i="7"/>
  <c r="K31" i="7"/>
  <c r="D57" i="7"/>
  <c r="D64" i="7"/>
  <c r="M17" i="4"/>
  <c r="D63" i="4"/>
  <c r="D65" i="4"/>
  <c r="M16" i="4"/>
  <c r="D56" i="4"/>
  <c r="M9" i="4"/>
  <c r="D57" i="4"/>
  <c r="D66" i="4"/>
  <c r="D73" i="4"/>
  <c r="K31" i="4"/>
  <c r="K37" i="4" s="1"/>
  <c r="D60" i="4"/>
  <c r="D74" i="4"/>
  <c r="D61" i="4"/>
  <c r="D75" i="4"/>
  <c r="D76" i="4"/>
  <c r="D77" i="4"/>
  <c r="D68" i="4"/>
  <c r="D71" i="4"/>
  <c r="M10" i="4"/>
  <c r="M13" i="4"/>
  <c r="N10" i="7"/>
  <c r="K33" i="7"/>
  <c r="O37" i="7" s="1"/>
  <c r="D29" i="7"/>
  <c r="O62" i="7"/>
  <c r="O37" i="4"/>
  <c r="M37" i="4"/>
  <c r="F29" i="9"/>
  <c r="F56" i="9"/>
  <c r="F58" i="9"/>
  <c r="K62" i="9"/>
  <c r="F71" i="9"/>
  <c r="F75" i="9"/>
  <c r="N10" i="9"/>
  <c r="N16" i="9"/>
  <c r="S45" i="9"/>
  <c r="K56" i="9"/>
  <c r="F72" i="9"/>
  <c r="F65" i="9"/>
  <c r="F68" i="9"/>
  <c r="F73" i="9"/>
  <c r="F76" i="9"/>
  <c r="F57" i="9"/>
  <c r="F60" i="9"/>
  <c r="F64" i="9"/>
  <c r="F63" i="9"/>
  <c r="F66" i="9"/>
  <c r="F77" i="9"/>
  <c r="F62" i="9"/>
  <c r="N9" i="9"/>
  <c r="N17" i="9"/>
  <c r="F61" i="9"/>
  <c r="F74" i="9"/>
  <c r="D78" i="9"/>
  <c r="D58" i="9"/>
  <c r="D62" i="9"/>
  <c r="D64" i="9"/>
  <c r="S71" i="8"/>
  <c r="M10" i="8"/>
  <c r="N13" i="8"/>
  <c r="F29" i="8"/>
  <c r="F56" i="8"/>
  <c r="F58" i="8"/>
  <c r="F71" i="8"/>
  <c r="F75" i="8"/>
  <c r="F72" i="8"/>
  <c r="N16" i="8"/>
  <c r="S45" i="8"/>
  <c r="K56" i="8"/>
  <c r="K62" i="8" s="1"/>
  <c r="D65" i="8"/>
  <c r="D73" i="8"/>
  <c r="D76" i="8"/>
  <c r="F64" i="8"/>
  <c r="D60" i="8"/>
  <c r="O62" i="8"/>
  <c r="F65" i="8"/>
  <c r="F68" i="8"/>
  <c r="F73" i="8"/>
  <c r="F76" i="8"/>
  <c r="F62" i="8"/>
  <c r="F60" i="8"/>
  <c r="D63" i="8"/>
  <c r="D66" i="8"/>
  <c r="E67" i="8"/>
  <c r="D61" i="8"/>
  <c r="F63" i="8"/>
  <c r="F66" i="8"/>
  <c r="D74" i="8"/>
  <c r="N9" i="8"/>
  <c r="N17" i="8"/>
  <c r="F61" i="8"/>
  <c r="C67" i="8"/>
  <c r="F74" i="8"/>
  <c r="D58" i="8"/>
  <c r="D62" i="8"/>
  <c r="D64" i="8"/>
  <c r="S71" i="7"/>
  <c r="F62" i="7"/>
  <c r="F64" i="7"/>
  <c r="F72" i="7"/>
  <c r="F29" i="7"/>
  <c r="F58" i="7"/>
  <c r="F71" i="7"/>
  <c r="F75" i="7"/>
  <c r="S45" i="7"/>
  <c r="K56" i="7"/>
  <c r="F65" i="7"/>
  <c r="F68" i="7"/>
  <c r="F73" i="7"/>
  <c r="F76" i="7"/>
  <c r="F57" i="7"/>
  <c r="F60" i="7"/>
  <c r="D61" i="7"/>
  <c r="F63" i="7"/>
  <c r="F66" i="7"/>
  <c r="D74" i="7"/>
  <c r="N9" i="7"/>
  <c r="N17" i="7"/>
  <c r="F61" i="7"/>
  <c r="F74" i="7"/>
  <c r="S71" i="6"/>
  <c r="F62" i="6"/>
  <c r="F64" i="6"/>
  <c r="F72" i="6"/>
  <c r="F29" i="6"/>
  <c r="F56" i="6"/>
  <c r="F58" i="6"/>
  <c r="F71" i="6"/>
  <c r="F75" i="6"/>
  <c r="K56" i="6"/>
  <c r="O62" i="6"/>
  <c r="F65" i="6"/>
  <c r="F68" i="6"/>
  <c r="F73" i="6"/>
  <c r="F76" i="6"/>
  <c r="F57" i="6"/>
  <c r="F60" i="6"/>
  <c r="N9" i="6"/>
  <c r="N17" i="6"/>
  <c r="F61" i="6"/>
  <c r="F74" i="6"/>
  <c r="D78" i="6"/>
  <c r="D58" i="6"/>
  <c r="D62" i="6"/>
  <c r="D64" i="6"/>
  <c r="F62" i="5"/>
  <c r="F64" i="5"/>
  <c r="F72" i="5"/>
  <c r="M10" i="5"/>
  <c r="N13" i="5"/>
  <c r="F29" i="5"/>
  <c r="K37" i="5"/>
  <c r="Q45" i="5"/>
  <c r="F56" i="5"/>
  <c r="F58" i="5"/>
  <c r="F71" i="5"/>
  <c r="F75" i="5"/>
  <c r="S45" i="5"/>
  <c r="K56" i="5"/>
  <c r="K58" i="5"/>
  <c r="O62" i="5" s="1"/>
  <c r="D65" i="5"/>
  <c r="D68" i="5"/>
  <c r="D73" i="5"/>
  <c r="D76" i="5"/>
  <c r="N16" i="5"/>
  <c r="D57" i="5"/>
  <c r="D60" i="5"/>
  <c r="F65" i="5"/>
  <c r="F68" i="5"/>
  <c r="F73" i="5"/>
  <c r="F76" i="5"/>
  <c r="D77" i="5"/>
  <c r="F57" i="5"/>
  <c r="F60" i="5"/>
  <c r="M9" i="5"/>
  <c r="M17" i="5"/>
  <c r="D61" i="5"/>
  <c r="F63" i="5"/>
  <c r="F66" i="5"/>
  <c r="D74" i="5"/>
  <c r="F77" i="5"/>
  <c r="N9" i="5"/>
  <c r="N17" i="5"/>
  <c r="F61" i="5"/>
  <c r="F74" i="5"/>
  <c r="D78" i="5"/>
  <c r="D58" i="5"/>
  <c r="D62" i="5"/>
  <c r="D64" i="5"/>
  <c r="F64" i="4"/>
  <c r="F72" i="4"/>
  <c r="F56" i="4"/>
  <c r="F58" i="4"/>
  <c r="F75" i="4"/>
  <c r="K58" i="4"/>
  <c r="O62" i="4" s="1"/>
  <c r="F62" i="4"/>
  <c r="N16" i="4"/>
  <c r="F65" i="4"/>
  <c r="F68" i="4"/>
  <c r="F73" i="4"/>
  <c r="F76" i="4"/>
  <c r="N13" i="4"/>
  <c r="F29" i="4"/>
  <c r="F71" i="4"/>
  <c r="F77" i="4"/>
  <c r="S45" i="4"/>
  <c r="K56" i="4"/>
  <c r="F57" i="4"/>
  <c r="F60" i="4"/>
  <c r="F63" i="4"/>
  <c r="F66" i="4"/>
  <c r="N9" i="4"/>
  <c r="N17" i="4"/>
  <c r="F61" i="4"/>
  <c r="F74" i="4"/>
  <c r="D78" i="4"/>
  <c r="D58" i="4"/>
  <c r="D62" i="4"/>
  <c r="D64" i="4"/>
  <c r="K38" i="5" l="1"/>
  <c r="K39" i="5" s="1"/>
  <c r="Q45" i="9"/>
  <c r="M37" i="9"/>
  <c r="K37" i="9"/>
  <c r="K38" i="9" s="1"/>
  <c r="K39" i="9" s="1"/>
  <c r="K37" i="6"/>
  <c r="M37" i="6"/>
  <c r="Q45" i="8"/>
  <c r="K37" i="8"/>
  <c r="K38" i="6"/>
  <c r="K39" i="6" s="1"/>
  <c r="S45" i="6"/>
  <c r="K38" i="8"/>
  <c r="K39" i="8" s="1"/>
  <c r="Q45" i="7"/>
  <c r="M37" i="7"/>
  <c r="K37" i="7"/>
  <c r="K38" i="7" s="1"/>
  <c r="K39" i="7" s="1"/>
  <c r="Q45" i="4"/>
  <c r="K38" i="4"/>
  <c r="K39" i="4" s="1"/>
  <c r="D67" i="9"/>
  <c r="K30" i="9"/>
  <c r="O45" i="9" s="1"/>
  <c r="Q71" i="9"/>
  <c r="M62" i="9"/>
  <c r="K63" i="9" s="1"/>
  <c r="K64" i="9" s="1"/>
  <c r="K55" i="9"/>
  <c r="O71" i="9" s="1"/>
  <c r="F67" i="9"/>
  <c r="K55" i="8"/>
  <c r="O71" i="8" s="1"/>
  <c r="E69" i="8"/>
  <c r="F67" i="8"/>
  <c r="D67" i="8"/>
  <c r="K30" i="8"/>
  <c r="O45" i="8" s="1"/>
  <c r="C69" i="8"/>
  <c r="Q71" i="8"/>
  <c r="M62" i="8"/>
  <c r="K63" i="8" s="1"/>
  <c r="K64" i="8" s="1"/>
  <c r="K55" i="7"/>
  <c r="O71" i="7" s="1"/>
  <c r="F67" i="7"/>
  <c r="Q71" i="7"/>
  <c r="M62" i="7"/>
  <c r="K62" i="7"/>
  <c r="D67" i="7"/>
  <c r="K30" i="7"/>
  <c r="O45" i="7" s="1"/>
  <c r="Q71" i="6"/>
  <c r="M62" i="6"/>
  <c r="K55" i="6"/>
  <c r="O71" i="6" s="1"/>
  <c r="E69" i="6"/>
  <c r="F67" i="6"/>
  <c r="K62" i="6"/>
  <c r="D67" i="6"/>
  <c r="K30" i="6"/>
  <c r="O45" i="6" s="1"/>
  <c r="C69" i="6"/>
  <c r="K55" i="5"/>
  <c r="O71" i="5" s="1"/>
  <c r="F67" i="5"/>
  <c r="Q71" i="5"/>
  <c r="M62" i="5"/>
  <c r="K62" i="5"/>
  <c r="D67" i="5"/>
  <c r="K30" i="5"/>
  <c r="O45" i="5" s="1"/>
  <c r="S71" i="5"/>
  <c r="D67" i="4"/>
  <c r="K30" i="4"/>
  <c r="O45" i="4" s="1"/>
  <c r="C69" i="4"/>
  <c r="Q71" i="4"/>
  <c r="M62" i="4"/>
  <c r="K62" i="4"/>
  <c r="K55" i="4"/>
  <c r="O71" i="4" s="1"/>
  <c r="E69" i="4"/>
  <c r="F67" i="4"/>
  <c r="S71" i="4"/>
  <c r="K63" i="6" l="1"/>
  <c r="K64" i="6" s="1"/>
  <c r="K63" i="5"/>
  <c r="K64" i="5" s="1"/>
  <c r="K63" i="7"/>
  <c r="K63" i="4"/>
  <c r="K64" i="4" s="1"/>
  <c r="F69" i="9"/>
  <c r="K54" i="9"/>
  <c r="D69" i="9"/>
  <c r="K29" i="9"/>
  <c r="F69" i="8"/>
  <c r="K54" i="8"/>
  <c r="D69" i="8"/>
  <c r="K29" i="8"/>
  <c r="D69" i="7"/>
  <c r="K29" i="7"/>
  <c r="F69" i="7"/>
  <c r="K54" i="7"/>
  <c r="F69" i="6"/>
  <c r="K54" i="6"/>
  <c r="D69" i="6"/>
  <c r="K29" i="6"/>
  <c r="F69" i="5"/>
  <c r="K54" i="5"/>
  <c r="D69" i="5"/>
  <c r="K29" i="5"/>
  <c r="D69" i="4"/>
  <c r="K29" i="4"/>
  <c r="F69" i="4"/>
  <c r="K54" i="4"/>
  <c r="K64" i="7" l="1"/>
  <c r="K65" i="7"/>
  <c r="M45" i="9"/>
  <c r="K45" i="9"/>
  <c r="M71" i="9"/>
  <c r="K71" i="9"/>
  <c r="M45" i="8"/>
  <c r="K45" i="8"/>
  <c r="M71" i="8"/>
  <c r="K71" i="8"/>
  <c r="M71" i="7"/>
  <c r="K71" i="7"/>
  <c r="M45" i="7"/>
  <c r="K45" i="7"/>
  <c r="K46" i="7" s="1"/>
  <c r="K48" i="7" s="1"/>
  <c r="M45" i="6"/>
  <c r="K45" i="6"/>
  <c r="M71" i="6"/>
  <c r="K71" i="6"/>
  <c r="M45" i="5"/>
  <c r="K45" i="5"/>
  <c r="K46" i="5" s="1"/>
  <c r="K48" i="5" s="1"/>
  <c r="M71" i="5"/>
  <c r="K71" i="5"/>
  <c r="K72" i="5" s="1"/>
  <c r="K73" i="5" s="1"/>
  <c r="K71" i="4"/>
  <c r="M71" i="4"/>
  <c r="M45" i="4"/>
  <c r="K45" i="4"/>
  <c r="K72" i="9" l="1"/>
  <c r="K73" i="9" s="1"/>
  <c r="K46" i="9"/>
  <c r="K48" i="9" s="1"/>
  <c r="K46" i="8"/>
  <c r="K48" i="8" s="1"/>
  <c r="K72" i="7"/>
  <c r="K46" i="4"/>
  <c r="K48" i="4" s="1"/>
  <c r="K72" i="8"/>
  <c r="K73" i="8" s="1"/>
  <c r="K72" i="6"/>
  <c r="K73" i="6" s="1"/>
  <c r="K46" i="6"/>
  <c r="K48" i="6" s="1"/>
  <c r="K72" i="4"/>
  <c r="K73" i="4" s="1"/>
  <c r="K73" i="7" l="1"/>
  <c r="K74" i="7"/>
</calcChain>
</file>

<file path=xl/sharedStrings.xml><?xml version="1.0" encoding="utf-8"?>
<sst xmlns="http://schemas.openxmlformats.org/spreadsheetml/2006/main" count="1158" uniqueCount="122">
  <si>
    <t>Consolidated Balance Sheet</t>
  </si>
  <si>
    <t>Particulars</t>
  </si>
  <si>
    <t>ASSETS</t>
  </si>
  <si>
    <t>Non-Current Assets</t>
  </si>
  <si>
    <t>Deferred Tax Asset (net)</t>
  </si>
  <si>
    <t>Other Non-Current Assets</t>
  </si>
  <si>
    <t>Current Assets</t>
  </si>
  <si>
    <t>Trade Receivables</t>
  </si>
  <si>
    <t>Cash &amp; Cash Equivalents</t>
  </si>
  <si>
    <t>Other Current Assets</t>
  </si>
  <si>
    <t>Total Assets</t>
  </si>
  <si>
    <t>As at March 31, 2021</t>
  </si>
  <si>
    <t>Total Non-Current Assets</t>
  </si>
  <si>
    <t>Total Current Assets</t>
  </si>
  <si>
    <t>EQUITY AND LIABILITIES</t>
  </si>
  <si>
    <t>Equity Share Capital</t>
  </si>
  <si>
    <t>Total Equity</t>
  </si>
  <si>
    <t>LIABILITIES</t>
  </si>
  <si>
    <t xml:space="preserve">Non-Current Liabilities </t>
  </si>
  <si>
    <t>Current Liabilities</t>
  </si>
  <si>
    <t>Trade Payables</t>
  </si>
  <si>
    <t>Total Current Liabilities</t>
  </si>
  <si>
    <t>Total Equity and Liabilities</t>
  </si>
  <si>
    <t>As at March 31, 2020</t>
  </si>
  <si>
    <t>FINANCIAL RATIOS</t>
  </si>
  <si>
    <t>Profitability</t>
  </si>
  <si>
    <t xml:space="preserve">Leverage </t>
  </si>
  <si>
    <t xml:space="preserve">Efficiency </t>
  </si>
  <si>
    <t>Inventory Turnover</t>
  </si>
  <si>
    <t>Capital work-in-progress</t>
  </si>
  <si>
    <t>Intangible Assets</t>
  </si>
  <si>
    <t>(in millions of INR)</t>
  </si>
  <si>
    <t>Deferred Tax Liabilities (net)</t>
  </si>
  <si>
    <t>Consolidated Income Statement</t>
  </si>
  <si>
    <t>INCOME</t>
  </si>
  <si>
    <t>Revenue from operations</t>
  </si>
  <si>
    <t>Other Income</t>
  </si>
  <si>
    <t>Total Income</t>
  </si>
  <si>
    <t>EXPENSES</t>
  </si>
  <si>
    <t>Other Expenses</t>
  </si>
  <si>
    <t>Finance Costs</t>
  </si>
  <si>
    <t>EBT</t>
  </si>
  <si>
    <t>Current Tax</t>
  </si>
  <si>
    <t>Deferred Tax</t>
  </si>
  <si>
    <t>Return on Equity (ROE) %</t>
  </si>
  <si>
    <t>Return on Assets (ROA) %</t>
  </si>
  <si>
    <t>Du Pont Analysis - 2021</t>
  </si>
  <si>
    <t>Net Income</t>
  </si>
  <si>
    <t>EBIT</t>
  </si>
  <si>
    <t>Revenue</t>
  </si>
  <si>
    <t>ROE=</t>
  </si>
  <si>
    <t>*</t>
  </si>
  <si>
    <t>TA</t>
  </si>
  <si>
    <t>TE</t>
  </si>
  <si>
    <t>Extended 5-factor Du Pont Analysis</t>
  </si>
  <si>
    <t>ROE (calculated) =</t>
  </si>
  <si>
    <t>ROE (from above) =</t>
  </si>
  <si>
    <t>Du Pont Analysis - 2020</t>
  </si>
  <si>
    <t>Tangible Assets</t>
  </si>
  <si>
    <t>Non - Current Investments</t>
  </si>
  <si>
    <t>Total Shareholders Funds</t>
  </si>
  <si>
    <t>Minority Interest</t>
  </si>
  <si>
    <t>Long Term Borrowings</t>
  </si>
  <si>
    <t>Other Long Term Liabilities</t>
  </si>
  <si>
    <t>Long Term Provisions</t>
  </si>
  <si>
    <t>Short Term Borrowings</t>
  </si>
  <si>
    <t>Other Current Liabilities</t>
  </si>
  <si>
    <t>Short Term Provisions</t>
  </si>
  <si>
    <t>Current Investments</t>
  </si>
  <si>
    <t>Inventories</t>
  </si>
  <si>
    <t>Short Term Loans and Advances</t>
  </si>
  <si>
    <t>Reserve and Surplus</t>
  </si>
  <si>
    <t>Total Non-Current liabilties</t>
  </si>
  <si>
    <t>Cost of Materials Consumed</t>
  </si>
  <si>
    <t>Operating and Direct Expenses</t>
  </si>
  <si>
    <t>Employee Benefit Expenses</t>
  </si>
  <si>
    <t>Depreciation and Amortisation Expenses</t>
  </si>
  <si>
    <t>Total Expenses</t>
  </si>
  <si>
    <t>Exceptional Items</t>
  </si>
  <si>
    <t>Tax Expenses - Continued Operations</t>
  </si>
  <si>
    <t>Less: MAT Credit Entitlement</t>
  </si>
  <si>
    <t>Other Direct Taxes</t>
  </si>
  <si>
    <t>Total Tax Expenses</t>
  </si>
  <si>
    <t>Total Comprehensive Profit/Loss</t>
  </si>
  <si>
    <t>(Net Profit after Tax/Total Assets)</t>
  </si>
  <si>
    <t>(Net Profit after Tax/Shareholder Equity)</t>
  </si>
  <si>
    <t>Quick Ratio</t>
  </si>
  <si>
    <t>(Total Sales/Average Inventory)</t>
  </si>
  <si>
    <t>Liquidity</t>
  </si>
  <si>
    <t>(Quick Assets/Current Liabilities)</t>
  </si>
  <si>
    <t>Current Ratio</t>
  </si>
  <si>
    <t>(Current Assets/Current Liabilities)</t>
  </si>
  <si>
    <t>Debt-to-Equity (Total Debt/ Shareholder Equity)</t>
  </si>
  <si>
    <t>Asset Turnover (Net Sales/Total Assets)</t>
  </si>
  <si>
    <t>Net Profit Margin (EAIT/Total Revenue)</t>
  </si>
  <si>
    <t>Profit/Loss for the Period</t>
  </si>
  <si>
    <t>(in crores of INR)</t>
  </si>
  <si>
    <t>Profit/Loss Before Exceptional, ExtraOrdinary Items And Tax</t>
  </si>
  <si>
    <t>Profit/Loss Before Tax</t>
  </si>
  <si>
    <t>Consolidated Profit/Loss After MI And Associates</t>
  </si>
  <si>
    <t>Reliance Industries</t>
  </si>
  <si>
    <t xml:space="preserve">84,587.83
</t>
  </si>
  <si>
    <t>INDIAN OIL</t>
  </si>
  <si>
    <t>-</t>
  </si>
  <si>
    <t>Changes in Inventories</t>
  </si>
  <si>
    <t>BHARAT PETROLEUM (BPCL)</t>
  </si>
  <si>
    <t>Total Revenue</t>
  </si>
  <si>
    <t>Hindustan Petroleum (HPCL)</t>
  </si>
  <si>
    <t>ONGC</t>
  </si>
  <si>
    <t>GAIL</t>
  </si>
  <si>
    <t>Changes In Inventories</t>
  </si>
  <si>
    <t>Debt (Total Debt / Total Assets)</t>
  </si>
  <si>
    <t>Bharat Petroleum</t>
  </si>
  <si>
    <t>Hindustan Petroleum</t>
  </si>
  <si>
    <t>Indian Oil</t>
  </si>
  <si>
    <t>Net Profit Margin</t>
  </si>
  <si>
    <t>Return on Assets</t>
  </si>
  <si>
    <t>Return on Equity</t>
  </si>
  <si>
    <t>Debt-to-Equity</t>
  </si>
  <si>
    <t>Debt</t>
  </si>
  <si>
    <t>Asset Turnover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</si>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</sst>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#,##0.00000000"/>
  </numFmts>
  <fonts count="2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4"/>
      <color rgb="FFFF0000"/>
      <name val="Arial"/>
      <family val="2"/>
    </font>
    <font>
      <sz val="14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rgb="FF444444"/>
      <name val="Calibri"/>
      <family val="2"/>
      <scheme val="minor"/>
    </font>
    <font>
      <b/>
      <sz val="16"/>
      <color rgb="FFC00000"/>
      <name val="Calibri (Body)"/>
    </font>
    <font>
      <b/>
      <sz val="14"/>
      <color rgb="FF444444"/>
      <name val="Calibri"/>
      <family val="2"/>
    </font>
    <font>
      <b/>
      <sz val="14"/>
      <color rgb="FF444444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D1D1D1"/>
      </top>
      <bottom style="thin">
        <color rgb="FFE0E0E0"/>
      </bottom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/>
      <top/>
      <bottom style="thin">
        <color rgb="FFE0E0E0"/>
      </bottom>
      <diagonal/>
    </border>
    <border>
      <left/>
      <right style="thin">
        <color rgb="FFE0E0E0"/>
      </right>
      <top style="thin">
        <color rgb="FFD1D1D1"/>
      </top>
      <bottom style="thin">
        <color rgb="FFE0E0E0"/>
      </bottom>
      <diagonal/>
    </border>
    <border>
      <left style="thin">
        <color rgb="FFEEEEEE"/>
      </left>
      <right style="thin">
        <color rgb="FFEEEEEE"/>
      </right>
      <top/>
      <bottom/>
      <diagonal/>
    </border>
    <border>
      <left/>
      <right/>
      <top style="thin">
        <color rgb="FFD1D1D1"/>
      </top>
      <bottom style="thin">
        <color rgb="FFEBEBE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1" fillId="0" borderId="11" xfId="0" applyFont="1" applyBorder="1" applyAlignment="1">
      <alignment vertical="center"/>
    </xf>
    <xf numFmtId="0" fontId="2" fillId="0" borderId="13" xfId="0" applyFont="1" applyBorder="1"/>
    <xf numFmtId="3" fontId="2" fillId="0" borderId="0" xfId="0" applyNumberFormat="1" applyFont="1"/>
    <xf numFmtId="0" fontId="2" fillId="0" borderId="10" xfId="0" applyFont="1" applyBorder="1"/>
    <xf numFmtId="0" fontId="2" fillId="0" borderId="7" xfId="0" applyFont="1" applyBorder="1"/>
    <xf numFmtId="10" fontId="2" fillId="0" borderId="9" xfId="0" applyNumberFormat="1" applyFont="1" applyBorder="1"/>
    <xf numFmtId="10" fontId="2" fillId="0" borderId="10" xfId="0" applyNumberFormat="1" applyFont="1" applyBorder="1"/>
    <xf numFmtId="10" fontId="2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 applyAlignment="1"/>
    <xf numFmtId="3" fontId="2" fillId="0" borderId="0" xfId="0" applyNumberFormat="1" applyFont="1" applyBorder="1" applyAlignment="1"/>
    <xf numFmtId="3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0" fontId="1" fillId="0" borderId="7" xfId="0" applyNumberFormat="1" applyFont="1" applyBorder="1"/>
    <xf numFmtId="0" fontId="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64" fontId="2" fillId="0" borderId="0" xfId="0" applyNumberFormat="1" applyFont="1" applyBorder="1"/>
    <xf numFmtId="2" fontId="2" fillId="0" borderId="0" xfId="0" applyNumberFormat="1" applyFont="1" applyBorder="1"/>
    <xf numFmtId="2" fontId="2" fillId="0" borderId="8" xfId="0" applyNumberFormat="1" applyFont="1" applyBorder="1"/>
    <xf numFmtId="0" fontId="2" fillId="0" borderId="14" xfId="0" applyFont="1" applyBorder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3" fontId="2" fillId="0" borderId="0" xfId="0" applyNumberFormat="1" applyFont="1" applyFill="1"/>
    <xf numFmtId="3" fontId="1" fillId="0" borderId="0" xfId="0" applyNumberFormat="1" applyFont="1" applyFill="1"/>
    <xf numFmtId="4" fontId="1" fillId="0" borderId="0" xfId="0" applyNumberFormat="1" applyFont="1" applyFill="1"/>
    <xf numFmtId="3" fontId="3" fillId="0" borderId="0" xfId="0" applyNumberFormat="1" applyFont="1" applyFill="1"/>
    <xf numFmtId="4" fontId="2" fillId="0" borderId="0" xfId="0" applyNumberFormat="1" applyFont="1" applyFill="1"/>
    <xf numFmtId="0" fontId="1" fillId="0" borderId="0" xfId="0" applyFont="1" applyFill="1" applyAlignment="1"/>
    <xf numFmtId="10" fontId="1" fillId="0" borderId="5" xfId="0" applyNumberFormat="1" applyFont="1" applyBorder="1"/>
    <xf numFmtId="10" fontId="1" fillId="0" borderId="0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2" fontId="1" fillId="0" borderId="0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/>
    <xf numFmtId="0" fontId="1" fillId="0" borderId="7" xfId="0" applyFont="1" applyBorder="1"/>
    <xf numFmtId="165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0" fontId="1" fillId="0" borderId="0" xfId="0" applyNumberFormat="1" applyFont="1" applyBorder="1" applyAlignment="1"/>
    <xf numFmtId="10" fontId="1" fillId="0" borderId="9" xfId="0" applyNumberFormat="1" applyFont="1" applyBorder="1"/>
    <xf numFmtId="10" fontId="1" fillId="0" borderId="0" xfId="1" applyNumberFormat="1" applyFont="1" applyBorder="1" applyAlignment="1"/>
    <xf numFmtId="0" fontId="1" fillId="0" borderId="0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" fontId="9" fillId="0" borderId="0" xfId="0" applyNumberFormat="1" applyFont="1"/>
    <xf numFmtId="0" fontId="9" fillId="0" borderId="0" xfId="0" applyFont="1"/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" fontId="6" fillId="0" borderId="0" xfId="0" applyNumberFormat="1" applyFont="1" applyBorder="1"/>
    <xf numFmtId="10" fontId="2" fillId="0" borderId="8" xfId="0" applyNumberFormat="1" applyFont="1" applyBorder="1"/>
    <xf numFmtId="10" fontId="2" fillId="0" borderId="0" xfId="0" applyNumberFormat="1" applyFont="1" applyFill="1" applyBorder="1"/>
    <xf numFmtId="10" fontId="2" fillId="0" borderId="8" xfId="0" applyNumberFormat="1" applyFont="1" applyFill="1" applyBorder="1"/>
    <xf numFmtId="0" fontId="1" fillId="0" borderId="8" xfId="0" applyFont="1" applyBorder="1" applyAlignment="1">
      <alignment horizontal="center" vertical="center"/>
    </xf>
    <xf numFmtId="4" fontId="13" fillId="0" borderId="0" xfId="0" applyNumberFormat="1" applyFont="1"/>
    <xf numFmtId="0" fontId="17" fillId="0" borderId="0" xfId="0" applyFont="1"/>
    <xf numFmtId="4" fontId="13" fillId="0" borderId="0" xfId="0" applyNumberFormat="1" applyFont="1" applyBorder="1"/>
    <xf numFmtId="3" fontId="13" fillId="0" borderId="0" xfId="0" applyNumberFormat="1" applyFont="1" applyBorder="1"/>
    <xf numFmtId="4" fontId="16" fillId="0" borderId="0" xfId="0" applyNumberFormat="1" applyFont="1" applyBorder="1"/>
    <xf numFmtId="4" fontId="17" fillId="0" borderId="0" xfId="0" applyNumberFormat="1" applyFont="1" applyBorder="1"/>
    <xf numFmtId="4" fontId="2" fillId="0" borderId="0" xfId="0" applyNumberFormat="1" applyFont="1" applyBorder="1"/>
    <xf numFmtId="3" fontId="17" fillId="0" borderId="0" xfId="0" applyNumberFormat="1" applyFont="1" applyBorder="1"/>
    <xf numFmtId="0" fontId="17" fillId="0" borderId="0" xfId="0" applyFont="1" applyBorder="1"/>
    <xf numFmtId="0" fontId="1" fillId="6" borderId="7" xfId="0" applyFont="1" applyFill="1" applyBorder="1"/>
    <xf numFmtId="4" fontId="14" fillId="6" borderId="0" xfId="0" applyNumberFormat="1" applyFont="1" applyFill="1" applyBorder="1"/>
    <xf numFmtId="10" fontId="1" fillId="6" borderId="0" xfId="0" applyNumberFormat="1" applyFont="1" applyFill="1" applyBorder="1"/>
    <xf numFmtId="10" fontId="1" fillId="6" borderId="8" xfId="0" applyNumberFormat="1" applyFont="1" applyFill="1" applyBorder="1"/>
    <xf numFmtId="0" fontId="3" fillId="6" borderId="7" xfId="0" applyFont="1" applyFill="1" applyBorder="1"/>
    <xf numFmtId="10" fontId="3" fillId="6" borderId="0" xfId="0" applyNumberFormat="1" applyFont="1" applyFill="1" applyBorder="1"/>
    <xf numFmtId="10" fontId="3" fillId="6" borderId="8" xfId="0" applyNumberFormat="1" applyFont="1" applyFill="1" applyBorder="1"/>
    <xf numFmtId="4" fontId="3" fillId="6" borderId="0" xfId="0" applyNumberFormat="1" applyFont="1" applyFill="1" applyBorder="1"/>
    <xf numFmtId="3" fontId="1" fillId="6" borderId="0" xfId="0" applyNumberFormat="1" applyFont="1" applyFill="1" applyBorder="1"/>
    <xf numFmtId="4" fontId="1" fillId="6" borderId="0" xfId="0" applyNumberFormat="1" applyFont="1" applyFill="1" applyBorder="1"/>
    <xf numFmtId="0" fontId="3" fillId="6" borderId="14" xfId="0" applyFont="1" applyFill="1" applyBorder="1"/>
    <xf numFmtId="4" fontId="3" fillId="6" borderId="9" xfId="0" applyNumberFormat="1" applyFont="1" applyFill="1" applyBorder="1"/>
    <xf numFmtId="10" fontId="3" fillId="6" borderId="9" xfId="0" applyNumberFormat="1" applyFont="1" applyFill="1" applyBorder="1"/>
    <xf numFmtId="10" fontId="3" fillId="6" borderId="10" xfId="0" applyNumberFormat="1" applyFont="1" applyFill="1" applyBorder="1"/>
    <xf numFmtId="4" fontId="16" fillId="6" borderId="0" xfId="0" applyNumberFormat="1" applyFont="1" applyFill="1" applyBorder="1"/>
    <xf numFmtId="0" fontId="16" fillId="6" borderId="7" xfId="0" applyFont="1" applyFill="1" applyBorder="1"/>
    <xf numFmtId="4" fontId="16" fillId="6" borderId="9" xfId="0" applyNumberFormat="1" applyFont="1" applyFill="1" applyBorder="1"/>
    <xf numFmtId="0" fontId="1" fillId="8" borderId="7" xfId="0" applyFont="1" applyFill="1" applyBorder="1" applyAlignment="1"/>
    <xf numFmtId="0" fontId="1" fillId="8" borderId="0" xfId="0" applyFont="1" applyFill="1" applyBorder="1" applyAlignment="1"/>
    <xf numFmtId="0" fontId="1" fillId="8" borderId="8" xfId="0" applyFont="1" applyFill="1" applyBorder="1" applyAlignment="1"/>
    <xf numFmtId="0" fontId="1" fillId="8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4" fontId="14" fillId="6" borderId="0" xfId="0" applyNumberFormat="1" applyFont="1" applyFill="1"/>
    <xf numFmtId="0" fontId="13" fillId="0" borderId="0" xfId="0" applyFont="1" applyBorder="1"/>
    <xf numFmtId="0" fontId="6" fillId="0" borderId="0" xfId="0" applyFont="1" applyBorder="1"/>
    <xf numFmtId="3" fontId="1" fillId="7" borderId="0" xfId="0" applyNumberFormat="1" applyFont="1" applyFill="1" applyBorder="1"/>
    <xf numFmtId="10" fontId="1" fillId="7" borderId="0" xfId="0" applyNumberFormat="1" applyFont="1" applyFill="1" applyBorder="1"/>
    <xf numFmtId="4" fontId="7" fillId="7" borderId="0" xfId="0" applyNumberFormat="1" applyFont="1" applyFill="1" applyBorder="1"/>
    <xf numFmtId="3" fontId="3" fillId="7" borderId="0" xfId="0" applyNumberFormat="1" applyFont="1" applyFill="1" applyBorder="1"/>
    <xf numFmtId="10" fontId="3" fillId="7" borderId="0" xfId="0" applyNumberFormat="1" applyFont="1" applyFill="1" applyBorder="1"/>
    <xf numFmtId="4" fontId="12" fillId="7" borderId="0" xfId="0" applyNumberFormat="1" applyFont="1" applyFill="1" applyBorder="1"/>
    <xf numFmtId="4" fontId="13" fillId="3" borderId="15" xfId="0" applyNumberFormat="1" applyFont="1" applyFill="1" applyBorder="1"/>
    <xf numFmtId="4" fontId="13" fillId="3" borderId="20" xfId="0" applyNumberFormat="1" applyFont="1" applyFill="1" applyBorder="1"/>
    <xf numFmtId="0" fontId="13" fillId="3" borderId="15" xfId="0" applyFont="1" applyFill="1" applyBorder="1"/>
    <xf numFmtId="0" fontId="16" fillId="0" borderId="0" xfId="0" applyFont="1"/>
    <xf numFmtId="0" fontId="1" fillId="9" borderId="0" xfId="0" applyFont="1" applyFill="1" applyBorder="1" applyAlignment="1"/>
    <xf numFmtId="4" fontId="19" fillId="0" borderId="0" xfId="0" applyNumberFormat="1" applyFont="1" applyBorder="1"/>
    <xf numFmtId="4" fontId="20" fillId="0" borderId="0" xfId="0" applyNumberFormat="1" applyFont="1" applyBorder="1"/>
    <xf numFmtId="0" fontId="1" fillId="9" borderId="0" xfId="0" applyFont="1" applyFill="1" applyBorder="1" applyAlignment="1">
      <alignment horizontal="center"/>
    </xf>
    <xf numFmtId="0" fontId="20" fillId="0" borderId="0" xfId="0" applyFont="1" applyBorder="1"/>
    <xf numFmtId="4" fontId="21" fillId="0" borderId="0" xfId="0" applyNumberFormat="1" applyFont="1" applyBorder="1"/>
    <xf numFmtId="0" fontId="13" fillId="3" borderId="20" xfId="0" applyFont="1" applyFill="1" applyBorder="1"/>
    <xf numFmtId="4" fontId="13" fillId="3" borderId="15" xfId="0" applyNumberFormat="1" applyFont="1" applyFill="1" applyBorder="1" applyAlignment="1">
      <alignment wrapText="1"/>
    </xf>
    <xf numFmtId="4" fontId="13" fillId="3" borderId="17" xfId="0" applyNumberFormat="1" applyFont="1" applyFill="1" applyBorder="1" applyAlignment="1">
      <alignment wrapText="1"/>
    </xf>
    <xf numFmtId="0" fontId="13" fillId="3" borderId="15" xfId="0" applyFont="1" applyFill="1" applyBorder="1" applyAlignment="1">
      <alignment wrapText="1"/>
    </xf>
    <xf numFmtId="0" fontId="13" fillId="3" borderId="16" xfId="0" applyFont="1" applyFill="1" applyBorder="1" applyAlignment="1">
      <alignment wrapText="1"/>
    </xf>
    <xf numFmtId="0" fontId="13" fillId="3" borderId="17" xfId="0" applyFont="1" applyFill="1" applyBorder="1" applyAlignment="1">
      <alignment wrapText="1"/>
    </xf>
    <xf numFmtId="2" fontId="13" fillId="3" borderId="15" xfId="0" applyNumberFormat="1" applyFont="1" applyFill="1" applyBorder="1" applyAlignment="1">
      <alignment wrapText="1"/>
    </xf>
    <xf numFmtId="0" fontId="14" fillId="5" borderId="18" xfId="0" applyFont="1" applyFill="1" applyBorder="1" applyAlignment="1">
      <alignment wrapText="1"/>
    </xf>
    <xf numFmtId="0" fontId="14" fillId="5" borderId="15" xfId="0" applyFont="1" applyFill="1" applyBorder="1" applyAlignment="1">
      <alignment wrapText="1"/>
    </xf>
    <xf numFmtId="4" fontId="14" fillId="4" borderId="17" xfId="0" applyNumberFormat="1" applyFont="1" applyFill="1" applyBorder="1" applyAlignment="1">
      <alignment wrapText="1"/>
    </xf>
    <xf numFmtId="0" fontId="14" fillId="4" borderId="16" xfId="0" applyFont="1" applyFill="1" applyBorder="1" applyAlignment="1">
      <alignment wrapText="1"/>
    </xf>
    <xf numFmtId="0" fontId="14" fillId="4" borderId="17" xfId="0" applyFont="1" applyFill="1" applyBorder="1" applyAlignment="1">
      <alignment wrapText="1"/>
    </xf>
    <xf numFmtId="4" fontId="1" fillId="3" borderId="19" xfId="0" applyNumberFormat="1" applyFont="1" applyFill="1" applyBorder="1" applyAlignment="1">
      <alignment wrapText="1"/>
    </xf>
    <xf numFmtId="4" fontId="2" fillId="3" borderId="19" xfId="0" applyNumberFormat="1" applyFont="1" applyFill="1" applyBorder="1" applyAlignment="1">
      <alignment wrapText="1"/>
    </xf>
    <xf numFmtId="4" fontId="2" fillId="3" borderId="19" xfId="0" applyNumberFormat="1" applyFont="1" applyFill="1" applyBorder="1"/>
    <xf numFmtId="0" fontId="2" fillId="3" borderId="19" xfId="0" applyFont="1" applyFill="1" applyBorder="1"/>
    <xf numFmtId="4" fontId="14" fillId="6" borderId="20" xfId="0" applyNumberFormat="1" applyFont="1" applyFill="1" applyBorder="1"/>
    <xf numFmtId="0" fontId="22" fillId="0" borderId="0" xfId="0" applyFont="1" applyBorder="1"/>
    <xf numFmtId="4" fontId="14" fillId="6" borderId="15" xfId="0" applyNumberFormat="1" applyFont="1" applyFill="1" applyBorder="1"/>
    <xf numFmtId="4" fontId="16" fillId="7" borderId="0" xfId="0" applyNumberFormat="1" applyFont="1" applyFill="1" applyBorder="1"/>
    <xf numFmtId="4" fontId="1" fillId="7" borderId="19" xfId="0" applyNumberFormat="1" applyFont="1" applyFill="1" applyBorder="1"/>
    <xf numFmtId="4" fontId="14" fillId="7" borderId="0" xfId="0" applyNumberFormat="1" applyFont="1" applyFill="1" applyBorder="1"/>
    <xf numFmtId="4" fontId="3" fillId="7" borderId="15" xfId="0" applyNumberFormat="1" applyFont="1" applyFill="1" applyBorder="1" applyAlignment="1">
      <alignment wrapText="1"/>
    </xf>
    <xf numFmtId="4" fontId="3" fillId="7" borderId="0" xfId="0" applyNumberFormat="1" applyFont="1" applyFill="1" applyBorder="1"/>
    <xf numFmtId="4" fontId="14" fillId="6" borderId="9" xfId="0" applyNumberFormat="1" applyFont="1" applyFill="1" applyBorder="1"/>
    <xf numFmtId="3" fontId="1" fillId="0" borderId="0" xfId="0" applyNumberFormat="1" applyFont="1" applyBorder="1"/>
    <xf numFmtId="3" fontId="3" fillId="6" borderId="9" xfId="0" applyNumberFormat="1" applyFont="1" applyFill="1" applyBorder="1"/>
    <xf numFmtId="4" fontId="14" fillId="7" borderId="17" xfId="0" applyNumberFormat="1" applyFont="1" applyFill="1" applyBorder="1" applyAlignment="1">
      <alignment wrapText="1"/>
    </xf>
    <xf numFmtId="4" fontId="14" fillId="6" borderId="15" xfId="0" applyNumberFormat="1" applyFont="1" applyFill="1" applyBorder="1" applyAlignment="1">
      <alignment wrapText="1"/>
    </xf>
    <xf numFmtId="0" fontId="1" fillId="7" borderId="7" xfId="0" applyFont="1" applyFill="1" applyBorder="1"/>
    <xf numFmtId="10" fontId="1" fillId="7" borderId="8" xfId="0" applyNumberFormat="1" applyFont="1" applyFill="1" applyBorder="1"/>
    <xf numFmtId="0" fontId="3" fillId="7" borderId="7" xfId="0" applyFont="1" applyFill="1" applyBorder="1"/>
    <xf numFmtId="10" fontId="3" fillId="7" borderId="8" xfId="0" applyNumberFormat="1" applyFont="1" applyFill="1" applyBorder="1"/>
    <xf numFmtId="0" fontId="3" fillId="7" borderId="14" xfId="0" applyFont="1" applyFill="1" applyBorder="1"/>
    <xf numFmtId="4" fontId="3" fillId="7" borderId="9" xfId="0" applyNumberFormat="1" applyFont="1" applyFill="1" applyBorder="1"/>
    <xf numFmtId="10" fontId="3" fillId="7" borderId="9" xfId="0" applyNumberFormat="1" applyFont="1" applyFill="1" applyBorder="1"/>
    <xf numFmtId="10" fontId="3" fillId="7" borderId="10" xfId="0" applyNumberFormat="1" applyFont="1" applyFill="1" applyBorder="1"/>
    <xf numFmtId="0" fontId="1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6" fillId="7" borderId="7" xfId="0" applyFont="1" applyFill="1" applyBorder="1"/>
    <xf numFmtId="3" fontId="3" fillId="7" borderId="9" xfId="0" applyNumberFormat="1" applyFont="1" applyFill="1" applyBorder="1"/>
    <xf numFmtId="0" fontId="19" fillId="7" borderId="7" xfId="0" applyFont="1" applyFill="1" applyBorder="1"/>
    <xf numFmtId="4" fontId="12" fillId="7" borderId="9" xfId="0" applyNumberFormat="1" applyFont="1" applyFill="1" applyBorder="1"/>
    <xf numFmtId="4" fontId="3" fillId="7" borderId="0" xfId="0" applyNumberFormat="1" applyFont="1" applyFill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6" xfId="0" applyNumberFormat="1" applyFont="1" applyBorder="1"/>
    <xf numFmtId="2" fontId="1" fillId="0" borderId="1" xfId="0" applyNumberFormat="1" applyFont="1" applyBorder="1"/>
    <xf numFmtId="2" fontId="1" fillId="0" borderId="6" xfId="1" applyNumberFormat="1" applyFont="1" applyBorder="1"/>
    <xf numFmtId="2" fontId="1" fillId="0" borderId="0" xfId="1" applyNumberFormat="1" applyFont="1" applyBorder="1"/>
    <xf numFmtId="0" fontId="24" fillId="0" borderId="0" xfId="0" applyFont="1"/>
    <xf numFmtId="0" fontId="11" fillId="0" borderId="0" xfId="0" applyFont="1" applyBorder="1"/>
    <xf numFmtId="4" fontId="10" fillId="6" borderId="9" xfId="0" applyNumberFormat="1" applyFont="1" applyFill="1" applyBorder="1"/>
    <xf numFmtId="0" fontId="10" fillId="6" borderId="9" xfId="0" applyFont="1" applyFill="1" applyBorder="1"/>
    <xf numFmtId="9" fontId="2" fillId="0" borderId="0" xfId="1" applyFont="1" applyBorder="1"/>
    <xf numFmtId="4" fontId="8" fillId="6" borderId="9" xfId="0" applyNumberFormat="1" applyFont="1" applyFill="1" applyBorder="1"/>
    <xf numFmtId="0" fontId="16" fillId="0" borderId="0" xfId="0" applyFont="1" applyAlignment="1">
      <alignment horizontal="center"/>
    </xf>
    <xf numFmtId="0" fontId="25" fillId="0" borderId="0" xfId="0" applyFont="1"/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5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8" fillId="10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3" fillId="10" borderId="0" xfId="0" applyFont="1" applyFill="1" applyAlignment="1">
      <alignment horizontal="center"/>
    </xf>
    <xf numFmtId="0" fontId="2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10" fontId="17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Assets</a:t>
            </a:r>
            <a:endParaRPr lang="en-US"/>
          </a:p>
        </c:rich>
      </c:tx>
      <c:layout>
        <c:manualLayout>
          <c:xMode val="edge"/>
          <c:yMode val="edge"/>
          <c:x val="0.35671522309711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[1]Sheet1!$C$20:$C$25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[1]Sheet1!$D$20:$D$25</c:f>
              <c:numCache>
                <c:formatCode>General</c:formatCode>
                <c:ptCount val="6"/>
                <c:pt idx="0">
                  <c:v>3.72</c:v>
                </c:pt>
                <c:pt idx="1">
                  <c:v>11.5</c:v>
                </c:pt>
                <c:pt idx="2">
                  <c:v>8.1199999999999992</c:v>
                </c:pt>
                <c:pt idx="3">
                  <c:v>8.3699999999999992</c:v>
                </c:pt>
                <c:pt idx="4">
                  <c:v>6.54</c:v>
                </c:pt>
                <c:pt idx="5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5-EE49-9DE6-F9E937153ADB}"/>
            </c:ext>
          </c:extLst>
        </c:ser>
        <c:ser>
          <c:idx val="1"/>
          <c:order val="1"/>
          <c:tx>
            <c:strRef>
              <c:f>[1]Sheet1!$E$19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[1]Sheet1!$C$20:$C$25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[1]Sheet1!$E$20:$E$25</c:f>
              <c:numCache>
                <c:formatCode>General</c:formatCode>
                <c:ptCount val="6"/>
                <c:pt idx="0">
                  <c:v>3.38</c:v>
                </c:pt>
                <c:pt idx="1">
                  <c:v>2.42</c:v>
                </c:pt>
                <c:pt idx="2">
                  <c:v>2.31</c:v>
                </c:pt>
                <c:pt idx="3">
                  <c:v>13.75</c:v>
                </c:pt>
                <c:pt idx="4">
                  <c:v>0.42</c:v>
                </c:pt>
                <c:pt idx="5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5-EE49-9DE6-F9E93715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82368"/>
        <c:axId val="1149879872"/>
      </c:barChart>
      <c:catAx>
        <c:axId val="1149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79872"/>
        <c:crosses val="autoZero"/>
        <c:auto val="1"/>
        <c:lblAlgn val="ctr"/>
        <c:lblOffset val="100"/>
        <c:noMultiLvlLbl val="0"/>
      </c:catAx>
      <c:valAx>
        <c:axId val="1149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Analysis'!$L$77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Analysis'!$K$78:$K$83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'Ratio Analysis'!$L$78:$L$83</c:f>
              <c:numCache>
                <c:formatCode>0.00%</c:formatCode>
                <c:ptCount val="6"/>
                <c:pt idx="0">
                  <c:v>7.0199999999999999E-2</c:v>
                </c:pt>
                <c:pt idx="1">
                  <c:v>0.2964</c:v>
                </c:pt>
                <c:pt idx="2">
                  <c:v>0.29470000000000002</c:v>
                </c:pt>
                <c:pt idx="3">
                  <c:v>0.13159999999999999</c:v>
                </c:pt>
                <c:pt idx="4">
                  <c:v>0.1958</c:v>
                </c:pt>
                <c:pt idx="5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3843-90D6-34F3DBE2912B}"/>
            </c:ext>
          </c:extLst>
        </c:ser>
        <c:ser>
          <c:idx val="1"/>
          <c:order val="1"/>
          <c:tx>
            <c:strRef>
              <c:f>'Ratio Analysis'!$M$77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 Analysis'!$K$78:$K$83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'Ratio Analysis'!$M$78:$M$83</c:f>
              <c:numCache>
                <c:formatCode>0.00%</c:formatCode>
                <c:ptCount val="6"/>
                <c:pt idx="0">
                  <c:v>8.7599999999999997E-2</c:v>
                </c:pt>
                <c:pt idx="1">
                  <c:v>9.1999999999999998E-2</c:v>
                </c:pt>
                <c:pt idx="2">
                  <c:v>9.11E-2</c:v>
                </c:pt>
                <c:pt idx="3">
                  <c:v>0.21429999999999999</c:v>
                </c:pt>
                <c:pt idx="4">
                  <c:v>0.15540000000000001</c:v>
                </c:pt>
                <c:pt idx="5">
                  <c:v>6.9199999999999998E-2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8-3843-90D6-34F3DBE2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778320"/>
        <c:axId val="1905791936"/>
      </c:barChart>
      <c:catAx>
        <c:axId val="19577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91936"/>
        <c:crosses val="autoZero"/>
        <c:auto val="1"/>
        <c:lblAlgn val="ctr"/>
        <c:lblOffset val="100"/>
        <c:noMultiLvlLbl val="0"/>
      </c:catAx>
      <c:valAx>
        <c:axId val="1905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[1]Sheet1!$G$20:$G$25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[1]Sheet1!$H$20:$H$25</c:f>
              <c:numCache>
                <c:formatCode>General</c:formatCode>
                <c:ptCount val="6"/>
                <c:pt idx="0">
                  <c:v>11.01</c:v>
                </c:pt>
                <c:pt idx="1">
                  <c:v>7.63</c:v>
                </c:pt>
                <c:pt idx="2">
                  <c:v>4.46</c:v>
                </c:pt>
                <c:pt idx="3">
                  <c:v>7.57</c:v>
                </c:pt>
                <c:pt idx="4">
                  <c:v>5.71</c:v>
                </c:pt>
                <c:pt idx="5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7A4C-8E75-E2DE6FF605F4}"/>
            </c:ext>
          </c:extLst>
        </c:ser>
        <c:ser>
          <c:idx val="1"/>
          <c:order val="1"/>
          <c:tx>
            <c:strRef>
              <c:f>[1]Sheet1!$I$19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[1]Sheet1!$G$20:$G$25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[1]Sheet1!$I$20:$I$25</c:f>
              <c:numCache>
                <c:formatCode>General</c:formatCode>
                <c:ptCount val="6"/>
                <c:pt idx="0">
                  <c:v>6.51</c:v>
                </c:pt>
                <c:pt idx="1">
                  <c:v>0.79</c:v>
                </c:pt>
                <c:pt idx="2">
                  <c:v>1.1399999999999999</c:v>
                </c:pt>
                <c:pt idx="3">
                  <c:v>9.81</c:v>
                </c:pt>
                <c:pt idx="4">
                  <c:v>0.27</c:v>
                </c:pt>
                <c:pt idx="5">
                  <c:v>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E-7A4C-8E75-E2DE6FF60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319952"/>
        <c:axId val="1154320368"/>
      </c:barChart>
      <c:catAx>
        <c:axId val="11543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20368"/>
        <c:crosses val="autoZero"/>
        <c:auto val="1"/>
        <c:lblAlgn val="ctr"/>
        <c:lblOffset val="100"/>
        <c:noMultiLvlLbl val="0"/>
      </c:catAx>
      <c:valAx>
        <c:axId val="1154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[1]Sheet1!$L$19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[1]Sheet1!$K$20:$K$25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[1]Sheet1!$L$20:$L$25</c:f>
              <c:numCache>
                <c:formatCode>General</c:formatCode>
                <c:ptCount val="6"/>
                <c:pt idx="0">
                  <c:v>1.34</c:v>
                </c:pt>
                <c:pt idx="1">
                  <c:v>0.93</c:v>
                </c:pt>
                <c:pt idx="2">
                  <c:v>0.7</c:v>
                </c:pt>
                <c:pt idx="3">
                  <c:v>0.86</c:v>
                </c:pt>
                <c:pt idx="4">
                  <c:v>0.73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3-4B48-B52E-2A723AD1E910}"/>
            </c:ext>
          </c:extLst>
        </c:ser>
        <c:ser>
          <c:idx val="1"/>
          <c:order val="1"/>
          <c:tx>
            <c:strRef>
              <c:f>[1]Sheet1!$M$19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[1]Sheet1!$K$20:$K$25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[1]Sheet1!$M$20:$M$25</c:f>
              <c:numCache>
                <c:formatCode>General</c:formatCode>
                <c:ptCount val="6"/>
                <c:pt idx="0">
                  <c:v>0.63</c:v>
                </c:pt>
                <c:pt idx="1">
                  <c:v>0.7</c:v>
                </c:pt>
                <c:pt idx="2">
                  <c:v>0.65</c:v>
                </c:pt>
                <c:pt idx="3">
                  <c:v>0.97</c:v>
                </c:pt>
                <c:pt idx="4">
                  <c:v>0.69</c:v>
                </c:pt>
                <c:pt idx="5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3-4B48-B52E-2A723AD1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744416"/>
        <c:axId val="1080751904"/>
      </c:barChart>
      <c:catAx>
        <c:axId val="1080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1904"/>
        <c:crosses val="autoZero"/>
        <c:auto val="1"/>
        <c:lblAlgn val="ctr"/>
        <c:lblOffset val="100"/>
        <c:noMultiLvlLbl val="0"/>
      </c:catAx>
      <c:valAx>
        <c:axId val="10807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[1]Sheet1!$C$30:$C$35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[1]Sheet1!$D$30:$D$35</c:f>
              <c:numCache>
                <c:formatCode>General</c:formatCode>
                <c:ptCount val="6"/>
                <c:pt idx="0">
                  <c:v>7.6</c:v>
                </c:pt>
                <c:pt idx="1">
                  <c:v>32.35</c:v>
                </c:pt>
                <c:pt idx="2">
                  <c:v>29.08</c:v>
                </c:pt>
                <c:pt idx="3">
                  <c:v>9.5</c:v>
                </c:pt>
                <c:pt idx="4">
                  <c:v>19.760000000000002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A-EA45-8FD8-57A517204B1C}"/>
            </c:ext>
          </c:extLst>
        </c:ser>
        <c:ser>
          <c:idx val="1"/>
          <c:order val="1"/>
          <c:tx>
            <c:strRef>
              <c:f>[1]Sheet1!$E$29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[1]Sheet1!$C$30:$C$35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[1]Sheet1!$E$30:$E$35</c:f>
              <c:numCache>
                <c:formatCode>General</c:formatCode>
                <c:ptCount val="6"/>
                <c:pt idx="0">
                  <c:v>8.76</c:v>
                </c:pt>
                <c:pt idx="1">
                  <c:v>9.1999999999999993</c:v>
                </c:pt>
                <c:pt idx="2">
                  <c:v>9.11</c:v>
                </c:pt>
                <c:pt idx="3">
                  <c:v>21.43</c:v>
                </c:pt>
                <c:pt idx="4">
                  <c:v>-0.95</c:v>
                </c:pt>
                <c:pt idx="5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A-EA45-8FD8-57A51720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169584"/>
        <c:axId val="1152168336"/>
      </c:barChart>
      <c:catAx>
        <c:axId val="1152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68336"/>
        <c:crosses val="autoZero"/>
        <c:auto val="1"/>
        <c:lblAlgn val="ctr"/>
        <c:lblOffset val="100"/>
        <c:noMultiLvlLbl val="0"/>
      </c:catAx>
      <c:valAx>
        <c:axId val="11521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Debt-to-Equity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[1]Sheet1!$G$30:$G$35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[1]Sheet1!$H$30:$H$35</c:f>
              <c:numCache>
                <c:formatCode>General</c:formatCode>
                <c:ptCount val="6"/>
                <c:pt idx="0">
                  <c:v>0.32</c:v>
                </c:pt>
                <c:pt idx="1">
                  <c:v>0.39</c:v>
                </c:pt>
                <c:pt idx="2">
                  <c:v>1.1599999999999999</c:v>
                </c:pt>
                <c:pt idx="3">
                  <c:v>0.12</c:v>
                </c:pt>
                <c:pt idx="4">
                  <c:v>0.87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F-FF45-80F2-394BF8407C56}"/>
            </c:ext>
          </c:extLst>
        </c:ser>
        <c:ser>
          <c:idx val="1"/>
          <c:order val="1"/>
          <c:tx>
            <c:strRef>
              <c:f>[1]Sheet1!$I$29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[1]Sheet1!$G$30:$G$35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[1]Sheet1!$I$30:$I$35</c:f>
              <c:numCache>
                <c:formatCode>General</c:formatCode>
                <c:ptCount val="6"/>
                <c:pt idx="0">
                  <c:v>0.65</c:v>
                </c:pt>
                <c:pt idx="1">
                  <c:v>1.1499999999999999</c:v>
                </c:pt>
                <c:pt idx="2">
                  <c:v>1.33</c:v>
                </c:pt>
                <c:pt idx="3">
                  <c:v>0.12</c:v>
                </c:pt>
                <c:pt idx="4">
                  <c:v>1.2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F-FF45-80F2-394BF840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56048"/>
        <c:axId val="1161945648"/>
      </c:barChart>
      <c:catAx>
        <c:axId val="11619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45648"/>
        <c:crosses val="autoZero"/>
        <c:auto val="1"/>
        <c:lblAlgn val="ctr"/>
        <c:lblOffset val="100"/>
        <c:noMultiLvlLbl val="0"/>
      </c:catAx>
      <c:valAx>
        <c:axId val="1161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[1]Sheet1!$D$39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[1]Sheet1!$C$40:$C$45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[1]Sheet1!$D$40:$D$45</c:f>
              <c:numCache>
                <c:formatCode>General</c:formatCode>
                <c:ptCount val="6"/>
                <c:pt idx="0">
                  <c:v>0.17</c:v>
                </c:pt>
                <c:pt idx="1">
                  <c:v>0.15</c:v>
                </c:pt>
                <c:pt idx="2">
                  <c:v>0.32</c:v>
                </c:pt>
                <c:pt idx="3">
                  <c:v>0.08</c:v>
                </c:pt>
                <c:pt idx="4">
                  <c:v>0.28999999999999998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0F4A-950D-F145AB451942}"/>
            </c:ext>
          </c:extLst>
        </c:ser>
        <c:ser>
          <c:idx val="1"/>
          <c:order val="1"/>
          <c:tx>
            <c:strRef>
              <c:f>[1]Sheet1!$E$39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[1]Sheet1!$C$40:$C$45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[1]Sheet1!$E$40:$E$45</c:f>
              <c:numCache>
                <c:formatCode>General</c:formatCode>
                <c:ptCount val="6"/>
                <c:pt idx="0">
                  <c:v>0.25</c:v>
                </c:pt>
                <c:pt idx="1">
                  <c:v>0.3</c:v>
                </c:pt>
                <c:pt idx="2">
                  <c:v>0.34</c:v>
                </c:pt>
                <c:pt idx="3">
                  <c:v>0.08</c:v>
                </c:pt>
                <c:pt idx="4">
                  <c:v>0.36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8-0F4A-950D-F145AB45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741504"/>
        <c:axId val="1080753152"/>
      </c:barChart>
      <c:catAx>
        <c:axId val="10807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3152"/>
        <c:crosses val="autoZero"/>
        <c:auto val="1"/>
        <c:lblAlgn val="ctr"/>
        <c:lblOffset val="100"/>
        <c:noMultiLvlLbl val="0"/>
      </c:catAx>
      <c:valAx>
        <c:axId val="10807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[1]Sheet1!$H$39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[1]Sheet1!$G$40:$G$45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[1]Sheet1!$H$40:$H$45</c:f>
              <c:numCache>
                <c:formatCode>General</c:formatCode>
                <c:ptCount val="6"/>
                <c:pt idx="0">
                  <c:v>0.37</c:v>
                </c:pt>
                <c:pt idx="1">
                  <c:v>1.65</c:v>
                </c:pt>
                <c:pt idx="2">
                  <c:v>1.8</c:v>
                </c:pt>
                <c:pt idx="3">
                  <c:v>0.8</c:v>
                </c:pt>
                <c:pt idx="4">
                  <c:v>1.1499999999999999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5E4C-A591-C6A4BA3A7E08}"/>
            </c:ext>
          </c:extLst>
        </c:ser>
        <c:ser>
          <c:idx val="1"/>
          <c:order val="1"/>
          <c:tx>
            <c:strRef>
              <c:f>[1]Sheet1!$I$39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[1]Sheet1!$G$40:$G$45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[1]Sheet1!$I$40:$I$45</c:f>
              <c:numCache>
                <c:formatCode>General</c:formatCode>
                <c:ptCount val="6"/>
                <c:pt idx="0">
                  <c:v>0.52</c:v>
                </c:pt>
                <c:pt idx="1">
                  <c:v>2.2599999999999998</c:v>
                </c:pt>
                <c:pt idx="2">
                  <c:v>2.37</c:v>
                </c:pt>
                <c:pt idx="3">
                  <c:v>1.08</c:v>
                </c:pt>
                <c:pt idx="4">
                  <c:v>1.57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F-5E4C-A591-C6A4BA3A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77488"/>
        <c:axId val="1150578320"/>
      </c:barChart>
      <c:catAx>
        <c:axId val="11505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78320"/>
        <c:crosses val="autoZero"/>
        <c:auto val="1"/>
        <c:lblAlgn val="ctr"/>
        <c:lblOffset val="100"/>
        <c:noMultiLvlLbl val="0"/>
      </c:catAx>
      <c:valAx>
        <c:axId val="11505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[1]Sheet1!$C$50:$C$55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[1]Sheet1!$D$50:$D$55</c:f>
              <c:numCache>
                <c:formatCode>General</c:formatCode>
                <c:ptCount val="6"/>
                <c:pt idx="0">
                  <c:v>5.92</c:v>
                </c:pt>
                <c:pt idx="1">
                  <c:v>8.65</c:v>
                </c:pt>
                <c:pt idx="2">
                  <c:v>8.25</c:v>
                </c:pt>
                <c:pt idx="3">
                  <c:v>22.46</c:v>
                </c:pt>
                <c:pt idx="4">
                  <c:v>4.8899999999999997</c:v>
                </c:pt>
                <c:pt idx="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F-7A45-98B9-A50A2118FE56}"/>
            </c:ext>
          </c:extLst>
        </c:ser>
        <c:ser>
          <c:idx val="1"/>
          <c:order val="1"/>
          <c:tx>
            <c:strRef>
              <c:f>[1]Sheet1!$E$49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[1]Sheet1!$C$50:$C$55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[1]Sheet1!$E$50:$E$55</c:f>
              <c:numCache>
                <c:formatCode>General</c:formatCode>
                <c:ptCount val="6"/>
                <c:pt idx="0">
                  <c:v>8.26</c:v>
                </c:pt>
                <c:pt idx="1">
                  <c:v>13.97</c:v>
                </c:pt>
                <c:pt idx="2">
                  <c:v>14.15</c:v>
                </c:pt>
                <c:pt idx="3">
                  <c:v>25.02</c:v>
                </c:pt>
                <c:pt idx="4">
                  <c:v>7.68</c:v>
                </c:pt>
                <c:pt idx="5">
                  <c:v>11.94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F-7A45-98B9-A50A2118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565232"/>
        <c:axId val="1214565648"/>
      </c:barChart>
      <c:catAx>
        <c:axId val="12145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65648"/>
        <c:crosses val="autoZero"/>
        <c:auto val="1"/>
        <c:lblAlgn val="ctr"/>
        <c:lblOffset val="100"/>
        <c:noMultiLvlLbl val="0"/>
      </c:catAx>
      <c:valAx>
        <c:axId val="12145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[1]Sheet1!$G$50:$G$55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[1]Sheet1!$H$50:$H$55</c:f>
              <c:numCache>
                <c:formatCode>General</c:formatCode>
                <c:ptCount val="6"/>
                <c:pt idx="0">
                  <c:v>1.05</c:v>
                </c:pt>
                <c:pt idx="1">
                  <c:v>0.44</c:v>
                </c:pt>
                <c:pt idx="2">
                  <c:v>0.24</c:v>
                </c:pt>
                <c:pt idx="3">
                  <c:v>0.63</c:v>
                </c:pt>
                <c:pt idx="4">
                  <c:v>0.21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7-4C42-BA4A-A557EF1EF091}"/>
            </c:ext>
          </c:extLst>
        </c:ser>
        <c:ser>
          <c:idx val="1"/>
          <c:order val="1"/>
          <c:tx>
            <c:strRef>
              <c:f>[1]Sheet1!$I$49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[1]Sheet1!$G$50:$G$55</c:f>
              <c:strCache>
                <c:ptCount val="6"/>
                <c:pt idx="0">
                  <c:v>Reliance Industries</c:v>
                </c:pt>
                <c:pt idx="1">
                  <c:v>Bharat Petroleum</c:v>
                </c:pt>
                <c:pt idx="2">
                  <c:v>Hindustan Petroleum</c:v>
                </c:pt>
                <c:pt idx="3">
                  <c:v>GAIL</c:v>
                </c:pt>
                <c:pt idx="4">
                  <c:v>Indian Oil</c:v>
                </c:pt>
                <c:pt idx="5">
                  <c:v>ONGC</c:v>
                </c:pt>
              </c:strCache>
            </c:strRef>
          </c:cat>
          <c:val>
            <c:numRef>
              <c:f>[1]Sheet1!$I$50:$I$55</c:f>
              <c:numCache>
                <c:formatCode>General</c:formatCode>
                <c:ptCount val="6"/>
                <c:pt idx="0">
                  <c:v>0.45</c:v>
                </c:pt>
                <c:pt idx="1">
                  <c:v>0.35</c:v>
                </c:pt>
                <c:pt idx="2">
                  <c:v>0.32</c:v>
                </c:pt>
                <c:pt idx="3">
                  <c:v>0.71</c:v>
                </c:pt>
                <c:pt idx="4">
                  <c:v>0.28000000000000003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7-4C42-BA4A-A557EF1E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930848"/>
        <c:axId val="741931264"/>
      </c:barChart>
      <c:catAx>
        <c:axId val="7419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1264"/>
        <c:crosses val="autoZero"/>
        <c:auto val="1"/>
        <c:lblAlgn val="ctr"/>
        <c:lblOffset val="100"/>
        <c:noMultiLvlLbl val="0"/>
      </c:catAx>
      <c:valAx>
        <c:axId val="7419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3</xdr:row>
      <xdr:rowOff>68580</xdr:rowOff>
    </xdr:from>
    <xdr:to>
      <xdr:col>5</xdr:col>
      <xdr:colOff>281940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54123-FEC6-AA48-85CF-2023F64AF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53340</xdr:rowOff>
    </xdr:from>
    <xdr:to>
      <xdr:col>9</xdr:col>
      <xdr:colOff>502920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D4BD2-6B42-C346-B9A8-D1F161D07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769620</xdr:colOff>
      <xdr:row>3</xdr:row>
      <xdr:rowOff>68580</xdr:rowOff>
    </xdr:from>
    <xdr:to>
      <xdr:col>13</xdr:col>
      <xdr:colOff>441960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B2E6C-3A7A-424C-8841-9C10896F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27</xdr:row>
      <xdr:rowOff>15240</xdr:rowOff>
    </xdr:from>
    <xdr:to>
      <xdr:col>17</xdr:col>
      <xdr:colOff>327660</xdr:colOff>
      <xdr:row>39</xdr:row>
      <xdr:rowOff>198120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898F8-80A0-FE4D-AD47-578C95F0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548640</xdr:colOff>
      <xdr:row>40</xdr:row>
      <xdr:rowOff>106680</xdr:rowOff>
    </xdr:from>
    <xdr:to>
      <xdr:col>17</xdr:col>
      <xdr:colOff>342900</xdr:colOff>
      <xdr:row>53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77FF20-7B8A-E84F-89BA-D35B06E77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1318260</xdr:colOff>
      <xdr:row>53</xdr:row>
      <xdr:rowOff>167640</xdr:rowOff>
    </xdr:from>
    <xdr:to>
      <xdr:col>15</xdr:col>
      <xdr:colOff>426720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658A28-9EEE-4A4E-AEE6-9146E8B65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1577340</xdr:colOff>
      <xdr:row>74</xdr:row>
      <xdr:rowOff>167640</xdr:rowOff>
    </xdr:from>
    <xdr:to>
      <xdr:col>8</xdr:col>
      <xdr:colOff>1379220</xdr:colOff>
      <xdr:row>89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FDEA58-4D3D-BB4C-9BB3-04FC3F78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1272540</xdr:colOff>
      <xdr:row>57</xdr:row>
      <xdr:rowOff>68580</xdr:rowOff>
    </xdr:from>
    <xdr:to>
      <xdr:col>4</xdr:col>
      <xdr:colOff>1158240</xdr:colOff>
      <xdr:row>72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B379A9-3A22-6243-925B-EDE122D8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121920</xdr:colOff>
      <xdr:row>57</xdr:row>
      <xdr:rowOff>175260</xdr:rowOff>
    </xdr:from>
    <xdr:to>
      <xdr:col>9</xdr:col>
      <xdr:colOff>76200</xdr:colOff>
      <xdr:row>72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88B09-595F-3741-94A5-D3FA9EFE5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580837</xdr:colOff>
      <xdr:row>76</xdr:row>
      <xdr:rowOff>66488</xdr:rowOff>
    </xdr:from>
    <xdr:to>
      <xdr:col>19</xdr:col>
      <xdr:colOff>371661</xdr:colOff>
      <xdr:row>88</xdr:row>
      <xdr:rowOff>120276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8ADE26-0F5B-604B-AAB2-AD81E8D2A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ketlakhotia/Downloads/FAW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D19">
            <v>2021</v>
          </cell>
          <cell r="E19">
            <v>2020</v>
          </cell>
          <cell r="H19">
            <v>2021</v>
          </cell>
          <cell r="I19">
            <v>2020</v>
          </cell>
          <cell r="L19">
            <v>2021</v>
          </cell>
          <cell r="M19">
            <v>2020</v>
          </cell>
        </row>
        <row r="20">
          <cell r="C20" t="str">
            <v>Reliance Industries</v>
          </cell>
          <cell r="D20">
            <v>3.72</v>
          </cell>
          <cell r="E20">
            <v>3.38</v>
          </cell>
          <cell r="G20" t="str">
            <v>Reliance Industries</v>
          </cell>
          <cell r="H20">
            <v>11.01</v>
          </cell>
          <cell r="I20">
            <v>6.51</v>
          </cell>
          <cell r="K20" t="str">
            <v>Reliance Industries</v>
          </cell>
          <cell r="L20">
            <v>1.34</v>
          </cell>
          <cell r="M20">
            <v>0.63</v>
          </cell>
        </row>
        <row r="21">
          <cell r="C21" t="str">
            <v>Bharat Petroleum</v>
          </cell>
          <cell r="D21">
            <v>11.5</v>
          </cell>
          <cell r="E21">
            <v>2.42</v>
          </cell>
          <cell r="G21" t="str">
            <v>Bharat Petroleum</v>
          </cell>
          <cell r="H21">
            <v>7.63</v>
          </cell>
          <cell r="I21">
            <v>0.79</v>
          </cell>
          <cell r="K21" t="str">
            <v>Bharat Petroleum</v>
          </cell>
          <cell r="L21">
            <v>0.93</v>
          </cell>
          <cell r="M21">
            <v>0.7</v>
          </cell>
        </row>
        <row r="22">
          <cell r="C22" t="str">
            <v>Hindustan Petroleum</v>
          </cell>
          <cell r="D22">
            <v>8.1199999999999992</v>
          </cell>
          <cell r="E22">
            <v>2.31</v>
          </cell>
          <cell r="G22" t="str">
            <v>Hindustan Petroleum</v>
          </cell>
          <cell r="H22">
            <v>4.46</v>
          </cell>
          <cell r="I22">
            <v>1.1399999999999999</v>
          </cell>
          <cell r="K22" t="str">
            <v>Hindustan Petroleum</v>
          </cell>
          <cell r="L22">
            <v>0.7</v>
          </cell>
          <cell r="M22">
            <v>0.65</v>
          </cell>
        </row>
        <row r="23">
          <cell r="C23" t="str">
            <v>GAIL</v>
          </cell>
          <cell r="D23">
            <v>8.3699999999999992</v>
          </cell>
          <cell r="E23">
            <v>13.75</v>
          </cell>
          <cell r="G23" t="str">
            <v>GAIL</v>
          </cell>
          <cell r="H23">
            <v>7.57</v>
          </cell>
          <cell r="I23">
            <v>9.81</v>
          </cell>
          <cell r="K23" t="str">
            <v>GAIL</v>
          </cell>
          <cell r="L23">
            <v>0.86</v>
          </cell>
          <cell r="M23">
            <v>0.97</v>
          </cell>
        </row>
        <row r="24">
          <cell r="C24" t="str">
            <v>Indian Oil</v>
          </cell>
          <cell r="D24">
            <v>6.54</v>
          </cell>
          <cell r="E24">
            <v>0.42</v>
          </cell>
          <cell r="G24" t="str">
            <v>Indian Oil</v>
          </cell>
          <cell r="H24">
            <v>5.71</v>
          </cell>
          <cell r="I24">
            <v>0.27</v>
          </cell>
          <cell r="K24" t="str">
            <v>Indian Oil</v>
          </cell>
          <cell r="L24">
            <v>0.73</v>
          </cell>
          <cell r="M24">
            <v>0.69</v>
          </cell>
        </row>
        <row r="25">
          <cell r="C25" t="str">
            <v>ONGC</v>
          </cell>
          <cell r="D25">
            <v>3.53</v>
          </cell>
          <cell r="E25">
            <v>4.53</v>
          </cell>
          <cell r="G25" t="str">
            <v>ONGC</v>
          </cell>
          <cell r="H25">
            <v>14.95</v>
          </cell>
          <cell r="I25">
            <v>13.15</v>
          </cell>
          <cell r="K25" t="str">
            <v>ONGC</v>
          </cell>
          <cell r="L25">
            <v>0.86</v>
          </cell>
          <cell r="M25">
            <v>0.67</v>
          </cell>
        </row>
        <row r="29">
          <cell r="D29">
            <v>2021</v>
          </cell>
          <cell r="E29">
            <v>2020</v>
          </cell>
          <cell r="H29">
            <v>2021</v>
          </cell>
          <cell r="I29">
            <v>2020</v>
          </cell>
        </row>
        <row r="30">
          <cell r="C30" t="str">
            <v>Reliance Industries</v>
          </cell>
          <cell r="D30">
            <v>7.6</v>
          </cell>
          <cell r="E30">
            <v>8.76</v>
          </cell>
          <cell r="G30" t="str">
            <v>Reliance Industries</v>
          </cell>
          <cell r="H30">
            <v>0.32</v>
          </cell>
          <cell r="I30">
            <v>0.65</v>
          </cell>
        </row>
        <row r="31">
          <cell r="C31" t="str">
            <v>Bharat Petroleum</v>
          </cell>
          <cell r="D31">
            <v>32.35</v>
          </cell>
          <cell r="E31">
            <v>9.1999999999999993</v>
          </cell>
          <cell r="G31" t="str">
            <v>Bharat Petroleum</v>
          </cell>
          <cell r="H31">
            <v>0.39</v>
          </cell>
          <cell r="I31">
            <v>1.1499999999999999</v>
          </cell>
        </row>
        <row r="32">
          <cell r="C32" t="str">
            <v>Hindustan Petroleum</v>
          </cell>
          <cell r="D32">
            <v>29.08</v>
          </cell>
          <cell r="E32">
            <v>9.11</v>
          </cell>
          <cell r="G32" t="str">
            <v>Hindustan Petroleum</v>
          </cell>
          <cell r="H32">
            <v>1.1599999999999999</v>
          </cell>
          <cell r="I32">
            <v>1.33</v>
          </cell>
        </row>
        <row r="33">
          <cell r="C33" t="str">
            <v>GAIL</v>
          </cell>
          <cell r="D33">
            <v>9.5</v>
          </cell>
          <cell r="E33">
            <v>21.43</v>
          </cell>
          <cell r="G33" t="str">
            <v>GAIL</v>
          </cell>
          <cell r="H33">
            <v>0.12</v>
          </cell>
          <cell r="I33">
            <v>0.12</v>
          </cell>
        </row>
        <row r="34">
          <cell r="C34" t="str">
            <v>Indian Oil</v>
          </cell>
          <cell r="D34">
            <v>19.760000000000002</v>
          </cell>
          <cell r="E34">
            <v>-0.95</v>
          </cell>
          <cell r="G34" t="str">
            <v>Indian Oil</v>
          </cell>
          <cell r="H34">
            <v>0.87</v>
          </cell>
          <cell r="I34">
            <v>1.2</v>
          </cell>
        </row>
        <row r="35">
          <cell r="C35" t="str">
            <v>ONGC</v>
          </cell>
          <cell r="D35">
            <v>5.5</v>
          </cell>
          <cell r="E35">
            <v>6.92</v>
          </cell>
          <cell r="G35" t="str">
            <v>ONGC</v>
          </cell>
          <cell r="H35">
            <v>7.0000000000000007E-2</v>
          </cell>
          <cell r="I35">
            <v>7.0000000000000007E-2</v>
          </cell>
        </row>
        <row r="39">
          <cell r="D39">
            <v>2021</v>
          </cell>
          <cell r="E39">
            <v>2020</v>
          </cell>
          <cell r="H39">
            <v>2021</v>
          </cell>
          <cell r="I39">
            <v>2020</v>
          </cell>
        </row>
        <row r="40">
          <cell r="C40" t="str">
            <v>Reliance Industries</v>
          </cell>
          <cell r="D40">
            <v>0.17</v>
          </cell>
          <cell r="E40">
            <v>0.25</v>
          </cell>
          <cell r="G40" t="str">
            <v>Reliance Industries</v>
          </cell>
          <cell r="H40">
            <v>0.37</v>
          </cell>
          <cell r="I40">
            <v>0.52</v>
          </cell>
        </row>
        <row r="41">
          <cell r="C41" t="str">
            <v>Bharat Petroleum</v>
          </cell>
          <cell r="D41">
            <v>0.15</v>
          </cell>
          <cell r="E41">
            <v>0.3</v>
          </cell>
          <cell r="G41" t="str">
            <v>Bharat Petroleum</v>
          </cell>
          <cell r="H41">
            <v>1.65</v>
          </cell>
          <cell r="I41">
            <v>2.2599999999999998</v>
          </cell>
        </row>
        <row r="42">
          <cell r="C42" t="str">
            <v>Hindustan Petroleum</v>
          </cell>
          <cell r="D42">
            <v>0.32</v>
          </cell>
          <cell r="E42">
            <v>0.34</v>
          </cell>
          <cell r="G42" t="str">
            <v>Hindustan Petroleum</v>
          </cell>
          <cell r="H42">
            <v>1.8</v>
          </cell>
          <cell r="I42">
            <v>2.37</v>
          </cell>
        </row>
        <row r="43">
          <cell r="C43" t="str">
            <v>GAIL</v>
          </cell>
          <cell r="D43">
            <v>0.08</v>
          </cell>
          <cell r="E43">
            <v>0.08</v>
          </cell>
          <cell r="G43" t="str">
            <v>GAIL</v>
          </cell>
          <cell r="H43">
            <v>0.8</v>
          </cell>
          <cell r="I43">
            <v>1.08</v>
          </cell>
        </row>
        <row r="44">
          <cell r="C44" t="str">
            <v>Indian Oil</v>
          </cell>
          <cell r="D44">
            <v>0.28999999999999998</v>
          </cell>
          <cell r="E44">
            <v>0.36</v>
          </cell>
          <cell r="G44" t="str">
            <v>Indian Oil</v>
          </cell>
          <cell r="H44">
            <v>1.1499999999999999</v>
          </cell>
          <cell r="I44">
            <v>1.57</v>
          </cell>
        </row>
        <row r="45">
          <cell r="C45" t="str">
            <v>ONGC</v>
          </cell>
          <cell r="D45">
            <v>0.05</v>
          </cell>
          <cell r="E45">
            <v>0.05</v>
          </cell>
          <cell r="G45" t="str">
            <v>ONGC</v>
          </cell>
          <cell r="H45">
            <v>0.24</v>
          </cell>
          <cell r="I45">
            <v>0.34</v>
          </cell>
        </row>
        <row r="49">
          <cell r="D49">
            <v>2021</v>
          </cell>
          <cell r="E49">
            <v>2020</v>
          </cell>
          <cell r="H49">
            <v>2021</v>
          </cell>
          <cell r="I49">
            <v>2020</v>
          </cell>
        </row>
        <row r="50">
          <cell r="C50" t="str">
            <v>Reliance Industries</v>
          </cell>
          <cell r="D50">
            <v>5.92</v>
          </cell>
          <cell r="E50">
            <v>8.26</v>
          </cell>
          <cell r="G50" t="str">
            <v>Reliance Industries</v>
          </cell>
          <cell r="H50">
            <v>1.05</v>
          </cell>
          <cell r="I50">
            <v>0.45</v>
          </cell>
        </row>
        <row r="51">
          <cell r="C51" t="str">
            <v>Bharat Petroleum</v>
          </cell>
          <cell r="D51">
            <v>8.65</v>
          </cell>
          <cell r="E51">
            <v>13.97</v>
          </cell>
          <cell r="G51" t="str">
            <v>Bharat Petroleum</v>
          </cell>
          <cell r="H51">
            <v>0.44</v>
          </cell>
          <cell r="I51">
            <v>0.35</v>
          </cell>
        </row>
        <row r="52">
          <cell r="C52" t="str">
            <v>Hindustan Petroleum</v>
          </cell>
          <cell r="D52">
            <v>8.25</v>
          </cell>
          <cell r="E52">
            <v>14.15</v>
          </cell>
          <cell r="G52" t="str">
            <v>Hindustan Petroleum</v>
          </cell>
          <cell r="H52">
            <v>0.24</v>
          </cell>
          <cell r="I52">
            <v>0.32</v>
          </cell>
        </row>
        <row r="53">
          <cell r="C53" t="str">
            <v>GAIL</v>
          </cell>
          <cell r="D53">
            <v>22.46</v>
          </cell>
          <cell r="E53">
            <v>25.02</v>
          </cell>
          <cell r="G53" t="str">
            <v>GAIL</v>
          </cell>
          <cell r="H53">
            <v>0.63</v>
          </cell>
          <cell r="I53">
            <v>0.71</v>
          </cell>
        </row>
        <row r="54">
          <cell r="C54" t="str">
            <v>Indian Oil</v>
          </cell>
          <cell r="D54">
            <v>4.8899999999999997</v>
          </cell>
          <cell r="E54">
            <v>7.68</v>
          </cell>
          <cell r="G54" t="str">
            <v>Indian Oil</v>
          </cell>
          <cell r="H54">
            <v>0.21</v>
          </cell>
          <cell r="I54">
            <v>0.28000000000000003</v>
          </cell>
        </row>
        <row r="55">
          <cell r="C55" t="str">
            <v>ONGC</v>
          </cell>
          <cell r="D55">
            <v>8.8800000000000008</v>
          </cell>
          <cell r="E55">
            <v>11.94</v>
          </cell>
          <cell r="G55" t="str">
            <v>ONGC</v>
          </cell>
          <cell r="H55">
            <v>0.63</v>
          </cell>
          <cell r="I55">
            <v>0.45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069-9339-3543-9F59-ED09345FF3BB}">
  <dimension ref="A1:AH78"/>
  <sheetViews>
    <sheetView topLeftCell="A34" zoomScale="65" workbookViewId="0">
      <selection activeCell="J80" sqref="J80"/>
    </sheetView>
  </sheetViews>
  <sheetFormatPr baseColWidth="10" defaultRowHeight="19" x14ac:dyDescent="0.25"/>
  <cols>
    <col min="1" max="1" width="10.83203125" style="2"/>
    <col min="2" max="2" width="65.5" style="2" customWidth="1"/>
    <col min="3" max="3" width="21.6640625" style="2" customWidth="1"/>
    <col min="4" max="4" width="18.5" style="2" customWidth="1"/>
    <col min="5" max="5" width="23.83203125" style="2" customWidth="1"/>
    <col min="6" max="6" width="13.5" style="2" customWidth="1"/>
    <col min="7" max="9" width="10.83203125" style="2"/>
    <col min="10" max="10" width="23" style="2" customWidth="1"/>
    <col min="11" max="11" width="24.1640625" style="2" customWidth="1"/>
    <col min="12" max="12" width="10.83203125" style="2"/>
    <col min="13" max="13" width="19.6640625" style="2" customWidth="1"/>
    <col min="14" max="15" width="10.83203125" style="2"/>
    <col min="16" max="16" width="10.83203125" style="2" bestFit="1" customWidth="1"/>
    <col min="17" max="17" width="10.83203125" style="2"/>
    <col min="18" max="20" width="10.83203125" style="2" bestFit="1" customWidth="1"/>
    <col min="21" max="21" width="10.83203125" style="2"/>
    <col min="22" max="22" width="20.6640625" style="2" customWidth="1"/>
    <col min="23" max="23" width="19.83203125" style="2" customWidth="1"/>
    <col min="24" max="24" width="17.6640625" style="2" customWidth="1"/>
    <col min="25" max="25" width="20.6640625" style="2" customWidth="1"/>
    <col min="26" max="28" width="10.83203125" style="2"/>
    <col min="29" max="29" width="20.1640625" style="2" customWidth="1"/>
    <col min="30" max="30" width="17.6640625" style="2" customWidth="1"/>
    <col min="31" max="31" width="21.5" style="2" customWidth="1"/>
    <col min="32" max="16384" width="10.83203125" style="2"/>
  </cols>
  <sheetData>
    <row r="1" spans="1:34" x14ac:dyDescent="0.25">
      <c r="A1" s="202" t="s">
        <v>100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P2" s="1"/>
    </row>
    <row r="4" spans="1:34" x14ac:dyDescent="0.25">
      <c r="B4" s="191" t="s">
        <v>0</v>
      </c>
      <c r="C4" s="192"/>
      <c r="D4" s="192"/>
      <c r="E4" s="192"/>
      <c r="F4" s="193"/>
      <c r="G4" s="45"/>
      <c r="H4" s="37"/>
      <c r="J4" s="191" t="s">
        <v>24</v>
      </c>
      <c r="K4" s="192"/>
      <c r="L4" s="192"/>
      <c r="M4" s="192"/>
      <c r="N4" s="193"/>
    </row>
    <row r="5" spans="1:34" x14ac:dyDescent="0.25">
      <c r="B5" s="67"/>
      <c r="C5" s="197" t="s">
        <v>31</v>
      </c>
      <c r="D5" s="197"/>
      <c r="E5" s="197"/>
      <c r="F5" s="198"/>
      <c r="G5" s="64"/>
      <c r="H5" s="38"/>
      <c r="J5" s="3"/>
      <c r="K5" s="4"/>
      <c r="L5" s="4"/>
      <c r="M5" s="5">
        <v>2021</v>
      </c>
      <c r="N5" s="6">
        <v>2020</v>
      </c>
    </row>
    <row r="6" spans="1:34" x14ac:dyDescent="0.25">
      <c r="B6" s="68" t="s">
        <v>1</v>
      </c>
      <c r="C6" s="64" t="s">
        <v>11</v>
      </c>
      <c r="D6" s="64"/>
      <c r="E6" s="64" t="s">
        <v>23</v>
      </c>
      <c r="F6" s="9"/>
      <c r="H6" s="38"/>
      <c r="J6" s="203" t="s">
        <v>25</v>
      </c>
      <c r="K6" s="7" t="s">
        <v>45</v>
      </c>
      <c r="L6" s="7"/>
      <c r="M6" s="46">
        <f>C78/C24</f>
        <v>3.7184040108627532E-2</v>
      </c>
      <c r="N6" s="48">
        <f>E78/E24</f>
        <v>3.3753747057032463E-2</v>
      </c>
      <c r="V6" s="11"/>
      <c r="W6" s="11"/>
      <c r="X6" s="11"/>
      <c r="Y6" s="1">
        <v>2020</v>
      </c>
      <c r="Z6" s="11"/>
      <c r="AA6" s="11"/>
      <c r="AB6" s="11"/>
      <c r="AC6" s="11"/>
      <c r="AD6" s="11"/>
      <c r="AE6" s="1">
        <v>2021</v>
      </c>
      <c r="AF6" s="11"/>
      <c r="AG6" s="11"/>
      <c r="AH6" s="11"/>
    </row>
    <row r="7" spans="1:34" x14ac:dyDescent="0.25">
      <c r="B7" s="199" t="s">
        <v>2</v>
      </c>
      <c r="C7" s="200"/>
      <c r="D7" s="200"/>
      <c r="E7" s="200"/>
      <c r="F7" s="201"/>
      <c r="H7" s="39"/>
      <c r="J7" s="204"/>
      <c r="K7" s="8" t="s">
        <v>84</v>
      </c>
      <c r="L7" s="8"/>
      <c r="M7" s="8"/>
      <c r="N7" s="9"/>
      <c r="V7" s="11"/>
      <c r="W7" s="177" t="s">
        <v>100</v>
      </c>
      <c r="X7" s="11" t="s">
        <v>112</v>
      </c>
      <c r="Y7" s="11" t="s">
        <v>113</v>
      </c>
      <c r="Z7" s="63" t="s">
        <v>109</v>
      </c>
      <c r="AA7" s="11" t="s">
        <v>114</v>
      </c>
      <c r="AB7" s="11" t="s">
        <v>108</v>
      </c>
      <c r="AC7" s="177" t="s">
        <v>100</v>
      </c>
      <c r="AD7" s="11" t="s">
        <v>112</v>
      </c>
      <c r="AE7" s="11" t="s">
        <v>113</v>
      </c>
      <c r="AF7" s="63" t="s">
        <v>109</v>
      </c>
      <c r="AG7" s="11" t="s">
        <v>114</v>
      </c>
      <c r="AH7" s="11" t="s">
        <v>108</v>
      </c>
    </row>
    <row r="8" spans="1:34" x14ac:dyDescent="0.25">
      <c r="B8" s="55" t="s">
        <v>3</v>
      </c>
      <c r="C8" s="8"/>
      <c r="D8" s="8"/>
      <c r="E8" s="8"/>
      <c r="F8" s="9"/>
      <c r="H8" s="39"/>
      <c r="J8" s="204"/>
      <c r="K8" s="8"/>
      <c r="L8" s="8"/>
      <c r="M8" s="8"/>
      <c r="N8" s="9"/>
    </row>
    <row r="9" spans="1:34" x14ac:dyDescent="0.25">
      <c r="B9" s="16" t="s">
        <v>58</v>
      </c>
      <c r="C9" s="76">
        <v>451066</v>
      </c>
      <c r="D9" s="19">
        <f t="shared" ref="D9:D15" si="0">C9/$C$24</f>
        <v>0.34140319645900885</v>
      </c>
      <c r="E9" s="76">
        <v>435920</v>
      </c>
      <c r="F9" s="70">
        <f t="shared" ref="F9:F15" si="1">E9/$E$24</f>
        <v>0.37388660408348806</v>
      </c>
      <c r="H9" s="39"/>
      <c r="J9" s="204"/>
      <c r="K9" s="8" t="s">
        <v>94</v>
      </c>
      <c r="L9" s="8"/>
      <c r="M9" s="47">
        <f>C76/C58</f>
        <v>0.11013531270499181</v>
      </c>
      <c r="N9" s="49">
        <f>E76/E58</f>
        <v>6.5127010196512528E-2</v>
      </c>
      <c r="U9" s="11"/>
      <c r="V9" s="11" t="s">
        <v>116</v>
      </c>
      <c r="W9" s="2">
        <v>3.72</v>
      </c>
      <c r="X9" s="2">
        <v>11.5</v>
      </c>
      <c r="Y9" s="2">
        <v>8.1199999999999992</v>
      </c>
      <c r="Z9" s="2">
        <v>8.3699999999999992</v>
      </c>
      <c r="AA9" s="2">
        <v>6.54</v>
      </c>
      <c r="AB9" s="2">
        <v>3.53</v>
      </c>
      <c r="AC9" s="2">
        <v>3.38</v>
      </c>
      <c r="AD9" s="2">
        <v>2.42</v>
      </c>
      <c r="AE9" s="2">
        <v>2.31</v>
      </c>
      <c r="AF9" s="2">
        <v>13.75</v>
      </c>
      <c r="AG9" s="2">
        <v>0.42</v>
      </c>
      <c r="AH9" s="2">
        <v>4.53</v>
      </c>
    </row>
    <row r="10" spans="1:34" x14ac:dyDescent="0.25">
      <c r="B10" s="16" t="s">
        <v>30</v>
      </c>
      <c r="C10" s="76">
        <v>79980</v>
      </c>
      <c r="D10" s="19">
        <f t="shared" si="0"/>
        <v>6.0535326654617125E-2</v>
      </c>
      <c r="E10" s="76">
        <v>86479</v>
      </c>
      <c r="F10" s="70">
        <f t="shared" si="1"/>
        <v>7.4172645518755659E-2</v>
      </c>
      <c r="H10" s="39"/>
      <c r="J10" s="204"/>
      <c r="K10" s="8" t="s">
        <v>44</v>
      </c>
      <c r="L10" s="8"/>
      <c r="M10" s="47">
        <f>C76/C29</f>
        <v>7.6014179373068327E-2</v>
      </c>
      <c r="N10" s="49">
        <f>E78/E29</f>
        <v>8.7615714457461163E-2</v>
      </c>
      <c r="U10" s="11"/>
      <c r="V10" s="11" t="s">
        <v>115</v>
      </c>
      <c r="W10" s="2">
        <v>11.01</v>
      </c>
      <c r="X10" s="2">
        <v>7.63</v>
      </c>
      <c r="Y10" s="2">
        <v>4.46</v>
      </c>
      <c r="Z10" s="2">
        <v>7.57</v>
      </c>
      <c r="AA10" s="2">
        <v>5.71</v>
      </c>
      <c r="AB10" s="2">
        <v>14.95</v>
      </c>
      <c r="AC10" s="2">
        <v>6.51</v>
      </c>
      <c r="AD10" s="2">
        <v>0.79</v>
      </c>
      <c r="AE10" s="2">
        <v>1.1399999999999999</v>
      </c>
      <c r="AF10" s="2">
        <v>9.81</v>
      </c>
      <c r="AG10" s="2">
        <v>0.27</v>
      </c>
      <c r="AH10" s="2">
        <v>13.15</v>
      </c>
    </row>
    <row r="11" spans="1:34" x14ac:dyDescent="0.25">
      <c r="B11" s="16" t="s">
        <v>29</v>
      </c>
      <c r="C11" s="76">
        <v>71171</v>
      </c>
      <c r="D11" s="19">
        <f t="shared" si="0"/>
        <v>5.3867963657611345E-2</v>
      </c>
      <c r="E11" s="76">
        <v>59096</v>
      </c>
      <c r="F11" s="70">
        <f t="shared" si="1"/>
        <v>5.0686370790323482E-2</v>
      </c>
      <c r="H11" s="40"/>
      <c r="J11" s="205"/>
      <c r="K11" s="8" t="s">
        <v>85</v>
      </c>
      <c r="L11" s="10"/>
      <c r="M11" s="17"/>
      <c r="N11" s="18"/>
      <c r="U11" s="11"/>
      <c r="V11" s="11" t="s">
        <v>117</v>
      </c>
      <c r="W11" s="2">
        <v>7.6</v>
      </c>
      <c r="X11" s="2">
        <v>32.35</v>
      </c>
      <c r="Y11" s="2">
        <v>29.08</v>
      </c>
      <c r="Z11" s="2">
        <v>9.5</v>
      </c>
      <c r="AA11" s="2">
        <v>19.760000000000002</v>
      </c>
      <c r="AB11" s="2">
        <v>5.5</v>
      </c>
      <c r="AC11" s="2">
        <v>8.76</v>
      </c>
      <c r="AD11" s="2">
        <v>9.1999999999999993</v>
      </c>
      <c r="AE11" s="2">
        <v>9.11</v>
      </c>
      <c r="AF11" s="2">
        <v>21.43</v>
      </c>
      <c r="AG11" s="2">
        <v>-0.95</v>
      </c>
      <c r="AH11" s="2">
        <v>6.92</v>
      </c>
    </row>
    <row r="12" spans="1:34" x14ac:dyDescent="0.25">
      <c r="B12" s="16" t="s">
        <v>59</v>
      </c>
      <c r="C12" s="76">
        <v>212382</v>
      </c>
      <c r="D12" s="19">
        <f t="shared" si="0"/>
        <v>0.16074785878420722</v>
      </c>
      <c r="E12" s="76">
        <v>203852</v>
      </c>
      <c r="F12" s="70">
        <f t="shared" si="1"/>
        <v>0.17484293451924024</v>
      </c>
      <c r="H12" s="40"/>
      <c r="J12" s="12"/>
      <c r="K12" s="4"/>
      <c r="L12" s="10"/>
      <c r="M12" s="10"/>
      <c r="N12" s="15"/>
      <c r="U12" s="11"/>
      <c r="V12" s="11" t="s">
        <v>118</v>
      </c>
      <c r="W12" s="2">
        <v>0.32</v>
      </c>
      <c r="X12" s="2">
        <v>0.39</v>
      </c>
      <c r="Y12" s="2">
        <v>1.1599999999999999</v>
      </c>
      <c r="Z12" s="2">
        <v>0.12</v>
      </c>
      <c r="AA12" s="2">
        <v>0.87</v>
      </c>
      <c r="AB12" s="2">
        <v>7.0000000000000007E-2</v>
      </c>
      <c r="AC12" s="2">
        <v>0.65</v>
      </c>
      <c r="AD12" s="2">
        <v>1.1499999999999999</v>
      </c>
      <c r="AE12" s="2">
        <v>1.33</v>
      </c>
      <c r="AF12" s="2">
        <v>0.12</v>
      </c>
      <c r="AG12" s="2">
        <v>1.2</v>
      </c>
      <c r="AH12" s="2">
        <v>7.0000000000000007E-2</v>
      </c>
    </row>
    <row r="13" spans="1:34" x14ac:dyDescent="0.25">
      <c r="B13" s="16" t="s">
        <v>4</v>
      </c>
      <c r="C13" s="76">
        <v>1147</v>
      </c>
      <c r="D13" s="19">
        <f t="shared" si="0"/>
        <v>8.6814228148094329E-4</v>
      </c>
      <c r="E13" s="76">
        <v>2900</v>
      </c>
      <c r="F13" s="70">
        <f t="shared" si="1"/>
        <v>2.487316828413735E-3</v>
      </c>
      <c r="H13" s="40"/>
      <c r="J13" s="203" t="s">
        <v>26</v>
      </c>
      <c r="K13" s="8" t="s">
        <v>92</v>
      </c>
      <c r="L13" s="8"/>
      <c r="M13" s="51">
        <f>(C34+C40)/C29</f>
        <v>0.3195843307073119</v>
      </c>
      <c r="N13" s="174">
        <f>(E34+E40)/E29</f>
        <v>0.64879576815698425</v>
      </c>
      <c r="U13" s="11"/>
      <c r="V13" s="11" t="s">
        <v>119</v>
      </c>
      <c r="W13" s="2">
        <v>0.17</v>
      </c>
      <c r="X13" s="2">
        <v>0.15</v>
      </c>
      <c r="Y13" s="2">
        <v>0.32</v>
      </c>
      <c r="Z13" s="2">
        <v>0.08</v>
      </c>
      <c r="AA13" s="2">
        <v>0.28999999999999998</v>
      </c>
      <c r="AB13" s="2">
        <v>0.05</v>
      </c>
      <c r="AC13" s="2">
        <v>0.25</v>
      </c>
      <c r="AD13" s="2">
        <v>0.3</v>
      </c>
      <c r="AE13" s="2">
        <v>0.34</v>
      </c>
      <c r="AF13" s="2">
        <v>0.08</v>
      </c>
      <c r="AG13" s="2">
        <v>0.36</v>
      </c>
      <c r="AH13" s="2">
        <v>0.05</v>
      </c>
    </row>
    <row r="14" spans="1:34" x14ac:dyDescent="0.25">
      <c r="B14" s="16" t="s">
        <v>5</v>
      </c>
      <c r="C14" s="76">
        <v>64977</v>
      </c>
      <c r="D14" s="19">
        <f t="shared" si="0"/>
        <v>4.9179843961453577E-2</v>
      </c>
      <c r="E14" s="76">
        <v>37407</v>
      </c>
      <c r="F14" s="70">
        <f t="shared" si="1"/>
        <v>3.2083814000162962E-2</v>
      </c>
      <c r="H14" s="40"/>
      <c r="J14" s="206"/>
      <c r="K14" s="35" t="s">
        <v>111</v>
      </c>
      <c r="L14" s="10"/>
      <c r="M14" s="171">
        <f>(C34+C40)/C24</f>
        <v>0.1693626760883189</v>
      </c>
      <c r="N14" s="172">
        <f>(E34+E40)/E24</f>
        <v>0.24994703730546394</v>
      </c>
      <c r="U14" s="11"/>
      <c r="V14" s="11" t="s">
        <v>120</v>
      </c>
      <c r="W14" s="2">
        <v>0.37</v>
      </c>
      <c r="X14" s="2">
        <v>1.65</v>
      </c>
      <c r="Y14" s="2">
        <v>1.8</v>
      </c>
      <c r="Z14" s="2">
        <v>0.8</v>
      </c>
      <c r="AA14" s="2">
        <v>1.1499999999999999</v>
      </c>
      <c r="AB14" s="2">
        <v>0.24</v>
      </c>
      <c r="AC14" s="2">
        <v>0.52</v>
      </c>
      <c r="AD14" s="2">
        <v>2.2599999999999998</v>
      </c>
      <c r="AE14" s="2">
        <v>2.37</v>
      </c>
      <c r="AF14" s="2">
        <v>1.08</v>
      </c>
      <c r="AG14" s="2">
        <v>1.57</v>
      </c>
      <c r="AH14" s="2">
        <v>0.34</v>
      </c>
    </row>
    <row r="15" spans="1:34" x14ac:dyDescent="0.25">
      <c r="B15" s="83" t="s">
        <v>12</v>
      </c>
      <c r="C15" s="84">
        <v>948201</v>
      </c>
      <c r="D15" s="85">
        <f t="shared" si="0"/>
        <v>0.71767513464909494</v>
      </c>
      <c r="E15" s="84">
        <v>907655</v>
      </c>
      <c r="F15" s="86">
        <f t="shared" si="1"/>
        <v>0.7784915709978858</v>
      </c>
      <c r="H15" s="39"/>
      <c r="J15" s="16"/>
      <c r="K15" s="4"/>
      <c r="L15" s="4"/>
      <c r="M15" s="4"/>
      <c r="N15" s="13"/>
      <c r="U15" s="11"/>
      <c r="V15" s="11" t="s">
        <v>28</v>
      </c>
      <c r="W15" s="2">
        <v>5.92</v>
      </c>
      <c r="X15" s="2">
        <v>8.65</v>
      </c>
      <c r="Y15" s="2">
        <v>8.25</v>
      </c>
      <c r="Z15" s="2">
        <v>22.46</v>
      </c>
      <c r="AA15" s="2">
        <v>4.8899999999999997</v>
      </c>
      <c r="AB15" s="2">
        <v>8.8800000000000008</v>
      </c>
      <c r="AC15" s="2">
        <v>8.26</v>
      </c>
      <c r="AD15" s="2">
        <v>13.97</v>
      </c>
      <c r="AE15" s="2">
        <v>14.15</v>
      </c>
      <c r="AF15" s="2">
        <v>25.02</v>
      </c>
      <c r="AG15" s="2">
        <v>7.68</v>
      </c>
      <c r="AH15" s="2">
        <v>11.94</v>
      </c>
    </row>
    <row r="16" spans="1:34" x14ac:dyDescent="0.25">
      <c r="B16" s="55" t="s">
        <v>6</v>
      </c>
      <c r="C16" s="8"/>
      <c r="D16" s="19"/>
      <c r="E16" s="8"/>
      <c r="F16" s="70"/>
      <c r="H16" s="40"/>
      <c r="J16" s="203" t="s">
        <v>27</v>
      </c>
      <c r="K16" s="36" t="s">
        <v>93</v>
      </c>
      <c r="M16" s="52">
        <f>C58/C24</f>
        <v>0.36576340511590871</v>
      </c>
      <c r="N16" s="173">
        <f>E58/E24</f>
        <v>0.52379375855015164</v>
      </c>
      <c r="U16" s="11"/>
      <c r="V16" s="11" t="s">
        <v>86</v>
      </c>
      <c r="W16" s="2">
        <v>1.05</v>
      </c>
      <c r="X16" s="2">
        <v>0.44</v>
      </c>
      <c r="Y16" s="2">
        <v>0.24</v>
      </c>
      <c r="Z16" s="2">
        <v>0.63</v>
      </c>
      <c r="AA16" s="2">
        <v>0.21</v>
      </c>
      <c r="AB16" s="2">
        <v>0.63</v>
      </c>
      <c r="AC16" s="2">
        <v>0.45</v>
      </c>
      <c r="AD16" s="2">
        <v>0.35</v>
      </c>
      <c r="AE16" s="2">
        <v>0.32</v>
      </c>
      <c r="AF16" s="2">
        <v>0.71</v>
      </c>
      <c r="AG16" s="2">
        <v>0.28000000000000003</v>
      </c>
      <c r="AH16" s="2">
        <v>0.45</v>
      </c>
    </row>
    <row r="17" spans="2:34" x14ac:dyDescent="0.25">
      <c r="B17" s="16" t="s">
        <v>68</v>
      </c>
      <c r="C17" s="76">
        <v>152446</v>
      </c>
      <c r="D17" s="19">
        <f t="shared" ref="D17:D24" si="2">C17/$C$24</f>
        <v>0.11538345095261018</v>
      </c>
      <c r="E17" s="76">
        <v>72915</v>
      </c>
      <c r="F17" s="70">
        <f t="shared" ref="F17:F24" si="3">E17/$E$24</f>
        <v>6.2538864325443963E-2</v>
      </c>
      <c r="H17" s="41"/>
      <c r="J17" s="204"/>
      <c r="K17" s="8" t="s">
        <v>28</v>
      </c>
      <c r="L17" s="8"/>
      <c r="M17" s="50">
        <f>C58/C18</f>
        <v>5.916972769125282</v>
      </c>
      <c r="N17" s="51">
        <f>E58/E18</f>
        <v>8.2635211019850345</v>
      </c>
      <c r="U17" s="11"/>
      <c r="V17" s="11" t="s">
        <v>90</v>
      </c>
      <c r="W17" s="2">
        <v>1.34</v>
      </c>
      <c r="X17" s="2">
        <v>0.93</v>
      </c>
      <c r="Y17" s="2">
        <v>0.7</v>
      </c>
      <c r="Z17" s="2">
        <v>0.86</v>
      </c>
      <c r="AA17" s="2">
        <v>0.73</v>
      </c>
      <c r="AB17" s="2">
        <v>0.86</v>
      </c>
      <c r="AC17" s="2">
        <v>0.63</v>
      </c>
      <c r="AD17" s="2">
        <v>0.7</v>
      </c>
      <c r="AE17" s="2">
        <v>0.65</v>
      </c>
      <c r="AF17" s="2">
        <v>0.97</v>
      </c>
      <c r="AG17" s="2">
        <v>0.69</v>
      </c>
      <c r="AH17" s="2">
        <v>0.67</v>
      </c>
    </row>
    <row r="18" spans="2:34" x14ac:dyDescent="0.25">
      <c r="B18" s="16" t="s">
        <v>69</v>
      </c>
      <c r="C18" s="76">
        <v>81672</v>
      </c>
      <c r="D18" s="19">
        <f t="shared" si="2"/>
        <v>6.1815968973942106E-2</v>
      </c>
      <c r="E18" s="76">
        <v>73903</v>
      </c>
      <c r="F18" s="70">
        <f t="shared" si="3"/>
        <v>6.3386267438020782E-2</v>
      </c>
      <c r="H18" s="39"/>
      <c r="J18" s="205"/>
      <c r="K18" s="10" t="s">
        <v>87</v>
      </c>
      <c r="L18" s="10"/>
      <c r="M18" s="10"/>
      <c r="N18" s="15"/>
    </row>
    <row r="19" spans="2:34" x14ac:dyDescent="0.25">
      <c r="B19" s="16" t="s">
        <v>7</v>
      </c>
      <c r="C19" s="76">
        <v>19014</v>
      </c>
      <c r="D19" s="19">
        <f t="shared" si="2"/>
        <v>1.4391331595535009E-2</v>
      </c>
      <c r="E19" s="76">
        <v>19656</v>
      </c>
      <c r="F19" s="70">
        <f t="shared" si="3"/>
        <v>1.6858861923896681E-2</v>
      </c>
      <c r="H19" s="39"/>
      <c r="J19" s="203" t="s">
        <v>88</v>
      </c>
      <c r="K19" s="2" t="s">
        <v>86</v>
      </c>
      <c r="M19" s="52">
        <f>(C23-C18)/C44</f>
        <v>1.049613067788794</v>
      </c>
      <c r="N19" s="51">
        <f>(E23-E18)/E44</f>
        <v>0.44647687780778128</v>
      </c>
    </row>
    <row r="20" spans="2:34" x14ac:dyDescent="0.25">
      <c r="B20" s="16" t="s">
        <v>8</v>
      </c>
      <c r="C20" s="76">
        <v>17397</v>
      </c>
      <c r="D20" s="19">
        <f t="shared" si="2"/>
        <v>1.3167455336463792E-2</v>
      </c>
      <c r="E20" s="76">
        <v>30920</v>
      </c>
      <c r="F20" s="70">
        <f t="shared" si="3"/>
        <v>2.6519943563638858E-2</v>
      </c>
      <c r="H20" s="40"/>
      <c r="J20" s="204"/>
      <c r="K20" s="2" t="s">
        <v>89</v>
      </c>
      <c r="L20" s="8"/>
      <c r="M20" s="33"/>
      <c r="N20" s="34"/>
    </row>
    <row r="21" spans="2:34" x14ac:dyDescent="0.25">
      <c r="B21" s="16" t="s">
        <v>70</v>
      </c>
      <c r="C21" s="33">
        <v>65</v>
      </c>
      <c r="D21" s="19">
        <f t="shared" si="2"/>
        <v>4.9197252219931399E-5</v>
      </c>
      <c r="E21" s="33">
        <v>669</v>
      </c>
      <c r="F21" s="70">
        <f t="shared" si="3"/>
        <v>5.737982614513065E-4</v>
      </c>
      <c r="H21" s="40"/>
      <c r="J21" s="204"/>
      <c r="L21" s="8"/>
      <c r="M21" s="8"/>
      <c r="N21" s="9"/>
    </row>
    <row r="22" spans="2:34" x14ac:dyDescent="0.25">
      <c r="B22" s="16" t="s">
        <v>9</v>
      </c>
      <c r="C22" s="76">
        <v>102417</v>
      </c>
      <c r="D22" s="19">
        <f t="shared" si="2"/>
        <v>7.7517461240134061E-2</v>
      </c>
      <c r="E22" s="76">
        <v>60197</v>
      </c>
      <c r="F22" s="70">
        <f t="shared" si="3"/>
        <v>5.1630693489662628E-2</v>
      </c>
      <c r="H22" s="40"/>
      <c r="J22" s="204"/>
      <c r="K22" s="2" t="s">
        <v>90</v>
      </c>
      <c r="L22" s="8"/>
      <c r="M22" s="50">
        <f>C23/C44</f>
        <v>1.3438544789024671</v>
      </c>
      <c r="N22" s="51">
        <f>E23/E44</f>
        <v>0.62545560224259233</v>
      </c>
    </row>
    <row r="23" spans="2:34" x14ac:dyDescent="0.25">
      <c r="B23" s="83" t="s">
        <v>13</v>
      </c>
      <c r="C23" s="84">
        <v>373011</v>
      </c>
      <c r="D23" s="85">
        <f t="shared" si="2"/>
        <v>0.28232486535090506</v>
      </c>
      <c r="E23" s="84">
        <v>258260</v>
      </c>
      <c r="F23" s="86">
        <f t="shared" si="3"/>
        <v>0.22150842900211423</v>
      </c>
      <c r="H23" s="39"/>
      <c r="J23" s="205"/>
      <c r="K23" s="35" t="s">
        <v>91</v>
      </c>
      <c r="L23" s="10"/>
      <c r="M23" s="10"/>
      <c r="N23" s="15"/>
    </row>
    <row r="24" spans="2:34" x14ac:dyDescent="0.25">
      <c r="B24" s="87" t="s">
        <v>10</v>
      </c>
      <c r="C24" s="84">
        <v>1321212</v>
      </c>
      <c r="D24" s="88">
        <f t="shared" si="2"/>
        <v>1</v>
      </c>
      <c r="E24" s="84">
        <v>1165915</v>
      </c>
      <c r="F24" s="89">
        <f t="shared" si="3"/>
        <v>1</v>
      </c>
      <c r="H24" s="40"/>
    </row>
    <row r="25" spans="2:34" x14ac:dyDescent="0.25">
      <c r="B25" s="16"/>
      <c r="C25" s="8"/>
      <c r="D25" s="8"/>
      <c r="E25" s="8"/>
      <c r="F25" s="9"/>
      <c r="H25" s="42"/>
    </row>
    <row r="26" spans="2:34" x14ac:dyDescent="0.25">
      <c r="B26" s="199" t="s">
        <v>14</v>
      </c>
      <c r="C26" s="200"/>
      <c r="D26" s="200"/>
      <c r="E26" s="200"/>
      <c r="F26" s="201"/>
      <c r="H26" s="43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2:34" x14ac:dyDescent="0.25">
      <c r="B27" s="16" t="s">
        <v>15</v>
      </c>
      <c r="C27" s="76">
        <v>6445</v>
      </c>
      <c r="D27" s="19">
        <f>C27/$C$45</f>
        <v>4.8780967778070438E-3</v>
      </c>
      <c r="E27" s="76">
        <v>6339</v>
      </c>
      <c r="F27" s="70">
        <f>E27/$E$45</f>
        <v>5.4369315087291958E-3</v>
      </c>
      <c r="H27" s="39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2:34" x14ac:dyDescent="0.25">
      <c r="B28" s="16" t="s">
        <v>71</v>
      </c>
      <c r="C28" s="76">
        <v>693727</v>
      </c>
      <c r="D28" s="19">
        <f t="shared" ref="D28:D30" si="4">C28/$C$45</f>
        <v>0.52506864908886686</v>
      </c>
      <c r="E28" s="76">
        <v>442827</v>
      </c>
      <c r="F28" s="70">
        <f t="shared" ref="F28:F30" si="5">E28/$E$45</f>
        <v>0.37981070661240313</v>
      </c>
      <c r="H28" s="39"/>
      <c r="J28" s="26" t="s">
        <v>47</v>
      </c>
      <c r="K28" s="22">
        <f>C78</f>
        <v>49128</v>
      </c>
      <c r="L28" s="8"/>
      <c r="M28" s="19"/>
      <c r="N28" s="19"/>
      <c r="O28" s="8"/>
      <c r="P28" s="8"/>
      <c r="Q28" s="8"/>
      <c r="R28" s="8"/>
      <c r="S28" s="9"/>
    </row>
    <row r="29" spans="2:34" x14ac:dyDescent="0.25">
      <c r="B29" s="87" t="s">
        <v>60</v>
      </c>
      <c r="C29" s="90">
        <v>700172</v>
      </c>
      <c r="D29" s="88">
        <f t="shared" si="4"/>
        <v>0.5299467458666739</v>
      </c>
      <c r="E29" s="90">
        <v>449166</v>
      </c>
      <c r="F29" s="89">
        <f t="shared" si="5"/>
        <v>0.38524763812113233</v>
      </c>
      <c r="H29" s="39"/>
      <c r="J29" s="26" t="s">
        <v>41</v>
      </c>
      <c r="K29" s="22">
        <f>C69</f>
        <v>54945</v>
      </c>
      <c r="L29" s="8"/>
      <c r="M29" s="8"/>
      <c r="N29" s="8"/>
      <c r="O29" s="8"/>
      <c r="P29" s="8"/>
      <c r="Q29" s="8"/>
      <c r="R29" s="8"/>
      <c r="S29" s="9"/>
    </row>
    <row r="30" spans="2:34" x14ac:dyDescent="0.25">
      <c r="B30" s="16" t="s">
        <v>61</v>
      </c>
      <c r="C30" s="76">
        <v>99260</v>
      </c>
      <c r="D30" s="71">
        <f t="shared" si="4"/>
        <v>7.5127988543852164E-2</v>
      </c>
      <c r="E30" s="76">
        <v>12181</v>
      </c>
      <c r="F30" s="70">
        <f t="shared" si="5"/>
        <v>1.0447588374795761E-2</v>
      </c>
      <c r="H30" s="40"/>
      <c r="J30" s="55" t="s">
        <v>48</v>
      </c>
      <c r="K30" s="14">
        <f>C67</f>
        <v>49303</v>
      </c>
      <c r="L30" s="8"/>
      <c r="M30" s="8"/>
      <c r="N30" s="8"/>
      <c r="O30" s="8"/>
      <c r="P30" s="8"/>
      <c r="Q30" s="8"/>
      <c r="R30" s="8"/>
      <c r="S30" s="9"/>
    </row>
    <row r="31" spans="2:34" x14ac:dyDescent="0.25">
      <c r="B31" s="16"/>
      <c r="C31" s="8"/>
      <c r="D31" s="8"/>
      <c r="E31" s="8"/>
      <c r="F31" s="9"/>
      <c r="H31" s="43"/>
      <c r="J31" s="26" t="s">
        <v>49</v>
      </c>
      <c r="K31" s="22">
        <f>C58</f>
        <v>483251</v>
      </c>
      <c r="L31" s="8"/>
      <c r="M31" s="19"/>
      <c r="N31" s="19"/>
      <c r="O31" s="8"/>
      <c r="P31" s="8"/>
      <c r="Q31" s="8"/>
      <c r="R31" s="8"/>
      <c r="S31" s="9"/>
    </row>
    <row r="32" spans="2:34" x14ac:dyDescent="0.25">
      <c r="B32" s="199" t="s">
        <v>17</v>
      </c>
      <c r="C32" s="200"/>
      <c r="D32" s="200"/>
      <c r="E32" s="200"/>
      <c r="F32" s="201"/>
      <c r="H32" s="39"/>
      <c r="J32" s="26" t="s">
        <v>10</v>
      </c>
      <c r="K32" s="22">
        <f>C24</f>
        <v>1321212</v>
      </c>
      <c r="L32" s="8"/>
      <c r="M32" s="8"/>
      <c r="N32" s="8"/>
      <c r="O32" s="8"/>
      <c r="P32" s="8"/>
      <c r="Q32" s="8"/>
      <c r="R32" s="8"/>
      <c r="S32" s="9"/>
    </row>
    <row r="33" spans="2:19" x14ac:dyDescent="0.25">
      <c r="B33" s="55" t="s">
        <v>18</v>
      </c>
      <c r="C33" s="8"/>
      <c r="D33" s="8"/>
      <c r="E33" s="8"/>
      <c r="F33" s="9"/>
      <c r="H33" s="39"/>
      <c r="J33" s="26" t="s">
        <v>16</v>
      </c>
      <c r="K33" s="23">
        <f>C29</f>
        <v>700172</v>
      </c>
      <c r="L33" s="8"/>
      <c r="M33" s="8"/>
      <c r="N33" s="8"/>
      <c r="O33" s="8"/>
      <c r="P33" s="8"/>
      <c r="Q33" s="8"/>
      <c r="R33" s="8"/>
      <c r="S33" s="9"/>
    </row>
    <row r="34" spans="2:19" x14ac:dyDescent="0.25">
      <c r="B34" s="16" t="s">
        <v>62</v>
      </c>
      <c r="C34" s="76">
        <v>163683</v>
      </c>
      <c r="D34" s="19">
        <f>C34/$C$45</f>
        <v>0.12388852054023124</v>
      </c>
      <c r="E34" s="76">
        <v>197631</v>
      </c>
      <c r="F34" s="70">
        <f>E34/$E$45</f>
        <v>0.16950721107456376</v>
      </c>
      <c r="H34" s="39"/>
      <c r="J34" s="16"/>
      <c r="P34" s="8"/>
      <c r="Q34" s="8"/>
      <c r="R34" s="8"/>
      <c r="S34" s="9"/>
    </row>
    <row r="35" spans="2:19" x14ac:dyDescent="0.25">
      <c r="B35" s="16" t="s">
        <v>32</v>
      </c>
      <c r="C35" s="76">
        <v>37001</v>
      </c>
      <c r="D35" s="19">
        <f t="shared" ref="D35:D45" si="6">C35/$C$45</f>
        <v>2.8005346605995102E-2</v>
      </c>
      <c r="E35" s="77">
        <v>54123</v>
      </c>
      <c r="F35" s="70">
        <f t="shared" ref="F35:F45" si="7">E35/$E$45</f>
        <v>4.6421051277322961E-2</v>
      </c>
      <c r="H35" s="39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</row>
    <row r="36" spans="2:19" x14ac:dyDescent="0.25">
      <c r="B36" s="16" t="s">
        <v>63</v>
      </c>
      <c r="C36" s="76">
        <v>40903</v>
      </c>
      <c r="D36" s="19">
        <f t="shared" si="6"/>
        <v>3.0958695500797752E-2</v>
      </c>
      <c r="E36" s="76">
        <v>38108</v>
      </c>
      <c r="F36" s="70">
        <f t="shared" si="7"/>
        <v>3.2685058516272625E-2</v>
      </c>
      <c r="H36" s="44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</row>
    <row r="37" spans="2:19" x14ac:dyDescent="0.25">
      <c r="B37" s="16" t="s">
        <v>64</v>
      </c>
      <c r="C37" s="76">
        <v>2625</v>
      </c>
      <c r="D37" s="19">
        <f t="shared" si="6"/>
        <v>1.9868121088818446E-3</v>
      </c>
      <c r="E37" s="76">
        <v>1790</v>
      </c>
      <c r="F37" s="72">
        <f t="shared" si="7"/>
        <v>1.5352748699519261E-3</v>
      </c>
      <c r="H37" s="39"/>
      <c r="J37" s="26" t="s">
        <v>50</v>
      </c>
      <c r="K37" s="54">
        <f>K28/K31</f>
        <v>0.10166145543413257</v>
      </c>
      <c r="L37" s="53" t="s">
        <v>51</v>
      </c>
      <c r="M37" s="32">
        <f>K31/K32</f>
        <v>0.36576340511590871</v>
      </c>
      <c r="N37" s="24" t="s">
        <v>51</v>
      </c>
      <c r="O37" s="8">
        <f>K32/K33</f>
        <v>1.8869820558377084</v>
      </c>
      <c r="P37" s="8"/>
      <c r="Q37" s="8"/>
      <c r="R37" s="8"/>
      <c r="S37" s="9"/>
    </row>
    <row r="38" spans="2:19" x14ac:dyDescent="0.25">
      <c r="B38" s="83" t="s">
        <v>72</v>
      </c>
      <c r="C38" s="91">
        <v>13423.21</v>
      </c>
      <c r="D38" s="85">
        <f t="shared" si="6"/>
        <v>1.0159769968786234E-2</v>
      </c>
      <c r="E38" s="91">
        <v>12064.65</v>
      </c>
      <c r="F38" s="86">
        <f t="shared" si="7"/>
        <v>1.0347795508248886E-2</v>
      </c>
      <c r="H38" s="40"/>
      <c r="J38" s="26" t="s">
        <v>56</v>
      </c>
      <c r="K38" s="21">
        <f>K37*M37*O37</f>
        <v>7.0165616448529783E-2</v>
      </c>
      <c r="L38" s="8"/>
      <c r="M38" s="8"/>
      <c r="N38" s="8"/>
      <c r="O38" s="8"/>
      <c r="P38" s="8"/>
      <c r="Q38" s="8"/>
      <c r="R38" s="8"/>
      <c r="S38" s="9"/>
    </row>
    <row r="39" spans="2:19" x14ac:dyDescent="0.25">
      <c r="B39" s="55" t="s">
        <v>19</v>
      </c>
      <c r="C39" s="8"/>
      <c r="D39" s="19"/>
      <c r="E39" s="8"/>
      <c r="F39" s="70"/>
      <c r="H39" s="40"/>
      <c r="J39" s="26" t="s">
        <v>55</v>
      </c>
      <c r="K39" s="58">
        <f>K38</f>
        <v>7.0165616448529783E-2</v>
      </c>
      <c r="L39" s="8"/>
      <c r="M39" s="8"/>
      <c r="N39" s="8"/>
      <c r="O39" s="8"/>
      <c r="P39" s="8"/>
      <c r="Q39" s="8"/>
      <c r="R39" s="8"/>
      <c r="S39" s="9"/>
    </row>
    <row r="40" spans="2:19" x14ac:dyDescent="0.25">
      <c r="B40" s="16" t="s">
        <v>65</v>
      </c>
      <c r="C40" s="76">
        <v>60081</v>
      </c>
      <c r="D40" s="19">
        <f t="shared" si="6"/>
        <v>4.5474155548087668E-2</v>
      </c>
      <c r="E40" s="76">
        <v>93786</v>
      </c>
      <c r="F40" s="70">
        <f t="shared" si="7"/>
        <v>8.0439826230900194E-2</v>
      </c>
      <c r="H40" s="41"/>
      <c r="J40" s="16"/>
      <c r="K40" s="8"/>
      <c r="L40" s="8"/>
      <c r="M40" s="8"/>
      <c r="N40" s="8"/>
      <c r="O40" s="8"/>
      <c r="P40" s="8"/>
      <c r="Q40" s="8"/>
      <c r="R40" s="8"/>
      <c r="S40" s="9"/>
    </row>
    <row r="41" spans="2:19" x14ac:dyDescent="0.25">
      <c r="B41" s="16" t="s">
        <v>20</v>
      </c>
      <c r="C41" s="76">
        <v>108897</v>
      </c>
      <c r="D41" s="19">
        <f t="shared" si="6"/>
        <v>8.2422048846059526E-2</v>
      </c>
      <c r="E41" s="76">
        <v>96799</v>
      </c>
      <c r="F41" s="70">
        <f t="shared" si="7"/>
        <v>8.3024062646076258E-2</v>
      </c>
      <c r="H41" s="39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2:19" x14ac:dyDescent="0.25">
      <c r="B42" s="16" t="s">
        <v>66</v>
      </c>
      <c r="C42" s="76">
        <v>106086</v>
      </c>
      <c r="D42" s="19">
        <f t="shared" si="6"/>
        <v>8.0294456907748335E-2</v>
      </c>
      <c r="E42" s="76">
        <v>220440</v>
      </c>
      <c r="F42" s="70">
        <f t="shared" si="7"/>
        <v>0.18907038677776683</v>
      </c>
      <c r="H42" s="44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2:19" x14ac:dyDescent="0.25">
      <c r="B43" s="16" t="s">
        <v>67</v>
      </c>
      <c r="C43" s="76">
        <v>2504</v>
      </c>
      <c r="D43" s="19">
        <f t="shared" si="6"/>
        <v>1.8952295316724342E-3</v>
      </c>
      <c r="E43" s="76">
        <v>1890</v>
      </c>
      <c r="F43" s="70">
        <f t="shared" si="7"/>
        <v>1.6210444157592964E-3</v>
      </c>
      <c r="H43" s="40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2:19" x14ac:dyDescent="0.25">
      <c r="B44" s="83" t="s">
        <v>21</v>
      </c>
      <c r="C44" s="92">
        <v>277568</v>
      </c>
      <c r="D44" s="85">
        <f t="shared" si="6"/>
        <v>0.21008589083356796</v>
      </c>
      <c r="E44" s="92">
        <v>412915</v>
      </c>
      <c r="F44" s="86">
        <f t="shared" si="7"/>
        <v>0.35415532007050254</v>
      </c>
      <c r="H44" s="44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2:19" x14ac:dyDescent="0.25">
      <c r="B45" s="93" t="s">
        <v>22</v>
      </c>
      <c r="C45" s="94">
        <v>1321212</v>
      </c>
      <c r="D45" s="95">
        <f t="shared" si="6"/>
        <v>1</v>
      </c>
      <c r="E45" s="94">
        <v>1165915</v>
      </c>
      <c r="F45" s="96">
        <f t="shared" si="7"/>
        <v>1</v>
      </c>
      <c r="H45" s="44"/>
      <c r="J45" s="26" t="s">
        <v>50</v>
      </c>
      <c r="K45" s="56">
        <f>K28/K29</f>
        <v>0.89413049413049417</v>
      </c>
      <c r="L45" s="24"/>
      <c r="M45" s="24">
        <f>K29/K30</f>
        <v>1.1144352270652902</v>
      </c>
      <c r="N45" s="24"/>
      <c r="O45" s="24">
        <f>K30/K31</f>
        <v>0.1020235860867334</v>
      </c>
      <c r="P45" s="24"/>
      <c r="Q45" s="24">
        <f>K31/K32</f>
        <v>0.36576340511590871</v>
      </c>
      <c r="R45" s="24"/>
      <c r="S45" s="29">
        <f>K32/K33</f>
        <v>1.8869820558377084</v>
      </c>
    </row>
    <row r="46" spans="2:19" x14ac:dyDescent="0.25">
      <c r="H46" s="44"/>
      <c r="J46" s="26" t="s">
        <v>56</v>
      </c>
      <c r="K46" s="57">
        <f>K45*M45*O45*Q45*S45</f>
        <v>7.0165616448529797E-2</v>
      </c>
      <c r="L46" s="24"/>
      <c r="M46" s="24"/>
      <c r="N46" s="24"/>
      <c r="O46" s="24"/>
      <c r="P46" s="24"/>
      <c r="Q46" s="24"/>
      <c r="R46" s="24"/>
      <c r="S46" s="29"/>
    </row>
    <row r="47" spans="2:19" x14ac:dyDescent="0.25">
      <c r="H47" s="44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2:19" x14ac:dyDescent="0.25">
      <c r="H48" s="39"/>
      <c r="J48" s="30" t="s">
        <v>55</v>
      </c>
      <c r="K48" s="59">
        <f>K46</f>
        <v>7.0165616448529797E-2</v>
      </c>
      <c r="L48" s="31"/>
      <c r="M48" s="10"/>
      <c r="N48" s="31"/>
      <c r="O48" s="10"/>
      <c r="P48" s="10"/>
      <c r="Q48" s="10"/>
      <c r="R48" s="10"/>
      <c r="S48" s="15"/>
    </row>
    <row r="51" spans="2:19" x14ac:dyDescent="0.25">
      <c r="B51" s="191" t="s">
        <v>33</v>
      </c>
      <c r="C51" s="192"/>
      <c r="D51" s="192"/>
      <c r="E51" s="192"/>
      <c r="F51" s="193"/>
      <c r="G51" s="61"/>
      <c r="H51" s="61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2:19" x14ac:dyDescent="0.25">
      <c r="B52" s="67"/>
      <c r="C52" s="197" t="s">
        <v>31</v>
      </c>
      <c r="D52" s="197"/>
      <c r="E52" s="197"/>
      <c r="F52" s="198"/>
      <c r="G52" s="62"/>
      <c r="H52" s="6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2:19" x14ac:dyDescent="0.25">
      <c r="B53" s="68" t="s">
        <v>1</v>
      </c>
      <c r="C53" s="64" t="s">
        <v>11</v>
      </c>
      <c r="D53" s="64"/>
      <c r="E53" s="64" t="s">
        <v>23</v>
      </c>
      <c r="F53" s="73"/>
      <c r="H53" s="63"/>
      <c r="J53" s="26" t="s">
        <v>47</v>
      </c>
      <c r="K53" s="22">
        <f>E78</f>
        <v>39354</v>
      </c>
      <c r="L53" s="8"/>
      <c r="M53" s="19"/>
      <c r="N53" s="19"/>
      <c r="O53" s="8"/>
      <c r="P53" s="8"/>
      <c r="Q53" s="8"/>
      <c r="R53" s="8"/>
      <c r="S53" s="9"/>
    </row>
    <row r="54" spans="2:19" x14ac:dyDescent="0.25">
      <c r="B54" s="16"/>
      <c r="C54" s="8"/>
      <c r="D54" s="8"/>
      <c r="E54" s="8"/>
      <c r="F54" s="9"/>
      <c r="J54" s="26" t="s">
        <v>41</v>
      </c>
      <c r="K54" s="22">
        <f>E69</f>
        <v>53499</v>
      </c>
      <c r="L54" s="8"/>
      <c r="M54" s="8"/>
      <c r="N54" s="8"/>
      <c r="O54" s="8"/>
      <c r="P54" s="8"/>
      <c r="Q54" s="8"/>
      <c r="R54" s="8"/>
      <c r="S54" s="9"/>
    </row>
    <row r="55" spans="2:19" x14ac:dyDescent="0.25">
      <c r="B55" s="100" t="s">
        <v>34</v>
      </c>
      <c r="C55" s="101"/>
      <c r="D55" s="101"/>
      <c r="E55" s="101"/>
      <c r="F55" s="102"/>
      <c r="G55" s="45"/>
      <c r="H55" s="45"/>
      <c r="J55" s="26" t="s">
        <v>48</v>
      </c>
      <c r="K55" s="22">
        <f>E67</f>
        <v>57943</v>
      </c>
      <c r="L55" s="8"/>
      <c r="M55" s="19"/>
      <c r="N55" s="19"/>
      <c r="O55" s="8"/>
      <c r="P55" s="8"/>
      <c r="Q55" s="8"/>
      <c r="R55" s="8"/>
      <c r="S55" s="9"/>
    </row>
    <row r="56" spans="2:19" x14ac:dyDescent="0.25">
      <c r="B56" s="16" t="s">
        <v>35</v>
      </c>
      <c r="C56" s="78">
        <v>466924</v>
      </c>
      <c r="D56" s="19">
        <f>C56/$C$58</f>
        <v>0.96621424477135076</v>
      </c>
      <c r="E56" s="78">
        <v>597535</v>
      </c>
      <c r="F56" s="70">
        <f>E56/$E$58</f>
        <v>0.97844437275973928</v>
      </c>
      <c r="J56" s="26" t="s">
        <v>49</v>
      </c>
      <c r="K56" s="22">
        <f>E58</f>
        <v>610699</v>
      </c>
      <c r="L56" s="8"/>
      <c r="M56" s="8"/>
      <c r="N56" s="8"/>
      <c r="O56" s="8"/>
      <c r="P56" s="8"/>
      <c r="Q56" s="8"/>
      <c r="R56" s="8"/>
      <c r="S56" s="9"/>
    </row>
    <row r="57" spans="2:19" x14ac:dyDescent="0.25">
      <c r="B57" s="16" t="s">
        <v>36</v>
      </c>
      <c r="C57" s="79">
        <v>16327</v>
      </c>
      <c r="D57" s="19">
        <f>C57/$C$58</f>
        <v>3.3785755228649295E-2</v>
      </c>
      <c r="E57" s="79">
        <v>13164</v>
      </c>
      <c r="F57" s="70">
        <f>E57/$E$58</f>
        <v>2.155562724026075E-2</v>
      </c>
      <c r="J57" s="26" t="s">
        <v>10</v>
      </c>
      <c r="K57" s="22">
        <f>E24</f>
        <v>1165915</v>
      </c>
      <c r="L57" s="8"/>
      <c r="M57" s="19"/>
      <c r="N57" s="19"/>
      <c r="O57" s="8"/>
      <c r="P57" s="8"/>
      <c r="Q57" s="8"/>
      <c r="R57" s="8"/>
      <c r="S57" s="9"/>
    </row>
    <row r="58" spans="2:19" x14ac:dyDescent="0.25">
      <c r="B58" s="83" t="s">
        <v>37</v>
      </c>
      <c r="C58" s="97">
        <f>SUM(C56:C57)</f>
        <v>483251</v>
      </c>
      <c r="D58" s="85">
        <f>C58/$C$58</f>
        <v>1</v>
      </c>
      <c r="E58" s="91">
        <f>SUM(E56:E57)</f>
        <v>610699</v>
      </c>
      <c r="F58" s="86">
        <f>E58/$E$58</f>
        <v>1</v>
      </c>
      <c r="J58" s="26" t="s">
        <v>16</v>
      </c>
      <c r="K58" s="23">
        <f>E29</f>
        <v>449166</v>
      </c>
      <c r="L58" s="8"/>
      <c r="M58" s="8"/>
      <c r="N58" s="8"/>
      <c r="O58" s="8"/>
      <c r="P58" s="8"/>
      <c r="Q58" s="8"/>
      <c r="R58" s="8"/>
      <c r="S58" s="9"/>
    </row>
    <row r="59" spans="2:19" x14ac:dyDescent="0.25">
      <c r="B59" s="103" t="s">
        <v>38</v>
      </c>
      <c r="C59" s="104"/>
      <c r="D59" s="104"/>
      <c r="E59" s="104"/>
      <c r="F59" s="105"/>
      <c r="G59" s="37"/>
      <c r="H59" s="37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2:19" x14ac:dyDescent="0.25">
      <c r="B60" s="16" t="s">
        <v>73</v>
      </c>
      <c r="C60" s="79">
        <v>199915</v>
      </c>
      <c r="D60" s="19">
        <f t="shared" ref="D60:D69" si="8">C60/$C$58</f>
        <v>0.41368771094110512</v>
      </c>
      <c r="E60" s="79">
        <v>260621</v>
      </c>
      <c r="F60" s="70">
        <f t="shared" ref="F60:F69" si="9">E60/$E$58</f>
        <v>0.42675851769857165</v>
      </c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2:19" x14ac:dyDescent="0.25">
      <c r="B61" s="16" t="s">
        <v>74</v>
      </c>
      <c r="C61" s="79">
        <v>19978</v>
      </c>
      <c r="D61" s="19">
        <f t="shared" si="8"/>
        <v>4.134083530090988E-2</v>
      </c>
      <c r="E61" s="79">
        <v>24155</v>
      </c>
      <c r="F61" s="70">
        <f t="shared" si="9"/>
        <v>3.9553036766066425E-2</v>
      </c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2:19" x14ac:dyDescent="0.25">
      <c r="B62" s="16" t="s">
        <v>40</v>
      </c>
      <c r="C62" s="79">
        <v>21189</v>
      </c>
      <c r="D62" s="19">
        <f t="shared" si="8"/>
        <v>4.3846779416907566E-2</v>
      </c>
      <c r="E62" s="79">
        <v>22027</v>
      </c>
      <c r="F62" s="70">
        <f t="shared" si="9"/>
        <v>3.6068505106443598E-2</v>
      </c>
      <c r="J62" s="27" t="s">
        <v>50</v>
      </c>
      <c r="K62" s="8">
        <f>K53/K56</f>
        <v>6.4440911152630023E-2</v>
      </c>
      <c r="L62" s="24" t="s">
        <v>51</v>
      </c>
      <c r="M62" s="8">
        <f>K56/K57</f>
        <v>0.52379375855015164</v>
      </c>
      <c r="N62" s="24" t="s">
        <v>51</v>
      </c>
      <c r="O62" s="8">
        <f>K57/K58</f>
        <v>2.5957329806797489</v>
      </c>
      <c r="P62" s="8"/>
      <c r="Q62" s="8"/>
      <c r="R62" s="8"/>
      <c r="S62" s="9"/>
    </row>
    <row r="63" spans="2:19" x14ac:dyDescent="0.25">
      <c r="B63" s="16" t="s">
        <v>75</v>
      </c>
      <c r="C63" s="79">
        <v>14817</v>
      </c>
      <c r="D63" s="19">
        <f t="shared" si="8"/>
        <v>3.0661085026207912E-2</v>
      </c>
      <c r="E63" s="79">
        <v>14075</v>
      </c>
      <c r="F63" s="70">
        <f t="shared" si="9"/>
        <v>2.3047360483642514E-2</v>
      </c>
      <c r="J63" s="26" t="s">
        <v>50</v>
      </c>
      <c r="K63" s="21">
        <f>K62*M62*O62</f>
        <v>8.7615714457461177E-2</v>
      </c>
      <c r="L63" s="8"/>
      <c r="M63" s="19"/>
      <c r="N63" s="19"/>
      <c r="O63" s="8"/>
      <c r="P63" s="8"/>
      <c r="Q63" s="8"/>
      <c r="R63" s="8"/>
      <c r="S63" s="9"/>
    </row>
    <row r="64" spans="2:19" x14ac:dyDescent="0.25">
      <c r="B64" s="16" t="s">
        <v>76</v>
      </c>
      <c r="C64" s="79">
        <v>26572</v>
      </c>
      <c r="D64" s="19">
        <f t="shared" si="8"/>
        <v>5.4985918290908868E-2</v>
      </c>
      <c r="E64" s="79">
        <v>22203</v>
      </c>
      <c r="F64" s="70">
        <f t="shared" si="9"/>
        <v>3.6356699454231957E-2</v>
      </c>
      <c r="J64" s="26" t="s">
        <v>56</v>
      </c>
      <c r="K64" s="21">
        <f>K63*100</f>
        <v>8.7615714457461173</v>
      </c>
      <c r="L64" s="8"/>
      <c r="M64" s="8"/>
      <c r="N64" s="8"/>
      <c r="O64" s="8"/>
      <c r="P64" s="8"/>
      <c r="Q64" s="8"/>
      <c r="R64" s="8"/>
      <c r="S64" s="9"/>
    </row>
    <row r="65" spans="2:19" x14ac:dyDescent="0.25">
      <c r="B65" s="16" t="s">
        <v>39</v>
      </c>
      <c r="C65" s="79">
        <v>59680</v>
      </c>
      <c r="D65" s="19">
        <f t="shared" si="8"/>
        <v>0.12349689912695473</v>
      </c>
      <c r="E65" s="79">
        <v>67459</v>
      </c>
      <c r="F65" s="70">
        <f t="shared" si="9"/>
        <v>0.11046194606508279</v>
      </c>
      <c r="J65" s="26" t="s">
        <v>55</v>
      </c>
      <c r="K65" s="60">
        <f>K63</f>
        <v>8.7615714457461177E-2</v>
      </c>
      <c r="L65" s="8"/>
      <c r="M65" s="8"/>
      <c r="N65" s="8"/>
      <c r="O65" s="8"/>
      <c r="P65" s="8"/>
      <c r="Q65" s="8"/>
      <c r="R65" s="8"/>
      <c r="S65" s="9"/>
    </row>
    <row r="66" spans="2:19" x14ac:dyDescent="0.25">
      <c r="B66" s="83" t="s">
        <v>77</v>
      </c>
      <c r="C66" s="97">
        <v>433948</v>
      </c>
      <c r="D66" s="85">
        <f t="shared" si="8"/>
        <v>0.89797641391326666</v>
      </c>
      <c r="E66" s="97">
        <v>552756</v>
      </c>
      <c r="F66" s="86">
        <f t="shared" si="9"/>
        <v>0.90512019833011026</v>
      </c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2:19" x14ac:dyDescent="0.25">
      <c r="B67" s="98" t="s">
        <v>97</v>
      </c>
      <c r="C67" s="97">
        <v>49303</v>
      </c>
      <c r="D67" s="85">
        <f t="shared" si="8"/>
        <v>0.1020235860867334</v>
      </c>
      <c r="E67" s="97">
        <v>57943</v>
      </c>
      <c r="F67" s="86">
        <f t="shared" si="9"/>
        <v>9.4879801669889755E-2</v>
      </c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2:19" x14ac:dyDescent="0.25">
      <c r="B68" s="16" t="s">
        <v>78</v>
      </c>
      <c r="C68" s="80">
        <v>5642</v>
      </c>
      <c r="D68" s="19">
        <f t="shared" si="8"/>
        <v>1.1675092239850512E-2</v>
      </c>
      <c r="E68" s="79">
        <v>-4444</v>
      </c>
      <c r="F68" s="70">
        <f t="shared" si="9"/>
        <v>-7.2769072816559381E-3</v>
      </c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2:19" x14ac:dyDescent="0.25">
      <c r="B69" s="83" t="s">
        <v>98</v>
      </c>
      <c r="C69" s="91">
        <f>C67+C68</f>
        <v>54945</v>
      </c>
      <c r="D69" s="85">
        <f t="shared" si="8"/>
        <v>0.11369867832658391</v>
      </c>
      <c r="E69" s="91">
        <f>E67+E68</f>
        <v>53499</v>
      </c>
      <c r="F69" s="86">
        <f t="shared" si="9"/>
        <v>8.7602894388233807E-2</v>
      </c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2:19" x14ac:dyDescent="0.25">
      <c r="B70" s="55" t="s">
        <v>79</v>
      </c>
      <c r="C70" s="23"/>
      <c r="D70" s="19"/>
      <c r="E70" s="23"/>
      <c r="F70" s="70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2:19" x14ac:dyDescent="0.25">
      <c r="B71" s="16" t="s">
        <v>42</v>
      </c>
      <c r="C71" s="79">
        <v>2205</v>
      </c>
      <c r="D71" s="19">
        <f t="shared" ref="D71:D78" si="10">C71/$C$58</f>
        <v>4.5628462227703618E-3</v>
      </c>
      <c r="E71" s="81">
        <v>8630</v>
      </c>
      <c r="F71" s="70">
        <f t="shared" ref="F71:F78" si="11">E71/$E$58</f>
        <v>1.4131347848940313E-2</v>
      </c>
      <c r="J71" s="26" t="s">
        <v>50</v>
      </c>
      <c r="K71" s="8">
        <f>K53/K54</f>
        <v>0.73560253462681546</v>
      </c>
      <c r="L71" s="24" t="s">
        <v>51</v>
      </c>
      <c r="M71" s="8">
        <f>K54/K55</f>
        <v>0.9233039366273752</v>
      </c>
      <c r="N71" s="24" t="s">
        <v>51</v>
      </c>
      <c r="O71" s="8">
        <f>K55/K56</f>
        <v>9.4879801669889755E-2</v>
      </c>
      <c r="P71" s="24" t="s">
        <v>51</v>
      </c>
      <c r="Q71" s="8">
        <f>K56/K57</f>
        <v>0.52379375855015164</v>
      </c>
      <c r="R71" s="24" t="s">
        <v>51</v>
      </c>
      <c r="S71" s="9">
        <f>K57/K58</f>
        <v>2.5957329806797489</v>
      </c>
    </row>
    <row r="72" spans="2:19" x14ac:dyDescent="0.25">
      <c r="B72" s="16" t="s">
        <v>80</v>
      </c>
      <c r="C72" s="23">
        <v>0</v>
      </c>
      <c r="D72" s="19">
        <f t="shared" si="10"/>
        <v>0</v>
      </c>
      <c r="E72" s="23">
        <v>0</v>
      </c>
      <c r="F72" s="70">
        <f t="shared" si="11"/>
        <v>0</v>
      </c>
      <c r="J72" s="26" t="s">
        <v>50</v>
      </c>
      <c r="K72" s="8">
        <f>K71*M71*O71*Q71*S71</f>
        <v>8.7615714457461177E-2</v>
      </c>
      <c r="L72" s="24"/>
      <c r="M72" s="8"/>
      <c r="N72" s="24"/>
      <c r="O72" s="8"/>
      <c r="P72" s="24"/>
      <c r="Q72" s="8"/>
      <c r="R72" s="24"/>
      <c r="S72" s="9"/>
    </row>
    <row r="73" spans="2:19" x14ac:dyDescent="0.25">
      <c r="B73" s="16" t="s">
        <v>43</v>
      </c>
      <c r="C73" s="82">
        <v>-483</v>
      </c>
      <c r="D73" s="19">
        <f t="shared" si="10"/>
        <v>-9.9948060117826978E-4</v>
      </c>
      <c r="E73" s="79">
        <v>5096</v>
      </c>
      <c r="F73" s="70">
        <f t="shared" si="11"/>
        <v>8.3445363427809768E-3</v>
      </c>
      <c r="J73" s="26" t="s">
        <v>56</v>
      </c>
      <c r="K73" s="8">
        <f>K72*100</f>
        <v>8.7615714457461173</v>
      </c>
      <c r="L73" s="24"/>
      <c r="M73" s="8"/>
      <c r="N73" s="24"/>
      <c r="O73" s="8"/>
      <c r="P73" s="24"/>
      <c r="Q73" s="8"/>
      <c r="R73" s="24"/>
      <c r="S73" s="9"/>
    </row>
    <row r="74" spans="2:19" x14ac:dyDescent="0.25">
      <c r="B74" s="16" t="s">
        <v>81</v>
      </c>
      <c r="C74" s="23">
        <v>0</v>
      </c>
      <c r="D74" s="19">
        <f t="shared" si="10"/>
        <v>0</v>
      </c>
      <c r="E74" s="23">
        <v>0</v>
      </c>
      <c r="F74" s="70">
        <f t="shared" si="11"/>
        <v>0</v>
      </c>
      <c r="J74" s="30" t="s">
        <v>55</v>
      </c>
      <c r="K74" s="59">
        <f>K72</f>
        <v>8.7615714457461177E-2</v>
      </c>
      <c r="L74" s="31"/>
      <c r="M74" s="10"/>
      <c r="N74" s="31"/>
      <c r="O74" s="10"/>
      <c r="P74" s="10"/>
      <c r="Q74" s="10"/>
      <c r="R74" s="10"/>
      <c r="S74" s="15"/>
    </row>
    <row r="75" spans="2:19" x14ac:dyDescent="0.25">
      <c r="B75" s="55" t="s">
        <v>82</v>
      </c>
      <c r="C75" s="78">
        <v>1722</v>
      </c>
      <c r="D75" s="47">
        <f t="shared" si="10"/>
        <v>3.5633656215920918E-3</v>
      </c>
      <c r="E75" s="78">
        <v>13726</v>
      </c>
      <c r="F75" s="70">
        <f t="shared" si="11"/>
        <v>2.247588419172129E-2</v>
      </c>
    </row>
    <row r="76" spans="2:19" x14ac:dyDescent="0.25">
      <c r="B76" s="55" t="s">
        <v>95</v>
      </c>
      <c r="C76" s="78">
        <v>53223</v>
      </c>
      <c r="D76" s="47">
        <f t="shared" si="10"/>
        <v>0.11013531270499181</v>
      </c>
      <c r="E76" s="78">
        <v>39773</v>
      </c>
      <c r="F76" s="70">
        <f t="shared" si="11"/>
        <v>6.5127010196512528E-2</v>
      </c>
    </row>
    <row r="77" spans="2:19" x14ac:dyDescent="0.25">
      <c r="B77" s="16" t="s">
        <v>61</v>
      </c>
      <c r="C77" s="79">
        <v>-4611</v>
      </c>
      <c r="D77" s="19">
        <f t="shared" si="10"/>
        <v>-9.5416253665279536E-3</v>
      </c>
      <c r="E77" s="82">
        <v>-526</v>
      </c>
      <c r="F77" s="70">
        <f t="shared" si="11"/>
        <v>-8.6130810759473984E-4</v>
      </c>
    </row>
    <row r="78" spans="2:19" x14ac:dyDescent="0.25">
      <c r="B78" s="93" t="s">
        <v>99</v>
      </c>
      <c r="C78" s="99">
        <v>49128</v>
      </c>
      <c r="D78" s="95">
        <f t="shared" si="10"/>
        <v>0.10166145543413257</v>
      </c>
      <c r="E78" s="99">
        <v>39354</v>
      </c>
      <c r="F78" s="96">
        <f t="shared" si="11"/>
        <v>6.4440911152630023E-2</v>
      </c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  <ignoredErrors>
    <ignoredError sqref="D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9E2A-4238-4742-8B0B-589010628AE2}">
  <dimension ref="A1:S78"/>
  <sheetViews>
    <sheetView topLeftCell="B31" zoomScale="75" workbookViewId="0">
      <selection activeCell="W45" sqref="W45"/>
    </sheetView>
  </sheetViews>
  <sheetFormatPr baseColWidth="10" defaultRowHeight="19" x14ac:dyDescent="0.25"/>
  <cols>
    <col min="1" max="1" width="10.83203125" style="2"/>
    <col min="2" max="2" width="30" style="2" customWidth="1"/>
    <col min="3" max="3" width="27.5" style="2" customWidth="1"/>
    <col min="4" max="4" width="18.6640625" style="2" customWidth="1"/>
    <col min="5" max="5" width="24.83203125" style="2" customWidth="1"/>
    <col min="6" max="6" width="15.33203125" style="2" customWidth="1"/>
    <col min="7" max="9" width="10.83203125" style="2"/>
    <col min="10" max="10" width="20.83203125" style="2" customWidth="1"/>
    <col min="11" max="11" width="21.6640625" style="2" customWidth="1"/>
    <col min="12" max="12" width="10.83203125" style="2"/>
    <col min="13" max="13" width="15.5" style="2" customWidth="1"/>
    <col min="14" max="16384" width="10.83203125" style="2"/>
  </cols>
  <sheetData>
    <row r="1" spans="1:19" ht="21" x14ac:dyDescent="0.25">
      <c r="A1" s="207" t="s">
        <v>105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P2" s="1"/>
    </row>
    <row r="4" spans="1:19" x14ac:dyDescent="0.25">
      <c r="B4" s="191" t="s">
        <v>0</v>
      </c>
      <c r="C4" s="192"/>
      <c r="D4" s="192"/>
      <c r="E4" s="192"/>
      <c r="F4" s="193"/>
      <c r="G4" s="45"/>
      <c r="H4" s="37"/>
      <c r="J4" s="191" t="s">
        <v>24</v>
      </c>
      <c r="K4" s="192"/>
      <c r="L4" s="192"/>
      <c r="M4" s="192"/>
      <c r="N4" s="193"/>
    </row>
    <row r="5" spans="1:19" x14ac:dyDescent="0.25">
      <c r="B5" s="67"/>
      <c r="C5" s="197" t="s">
        <v>31</v>
      </c>
      <c r="D5" s="197"/>
      <c r="E5" s="197"/>
      <c r="F5" s="198"/>
      <c r="G5" s="64"/>
      <c r="H5" s="38"/>
      <c r="J5" s="3"/>
      <c r="K5" s="4"/>
      <c r="L5" s="4"/>
      <c r="M5" s="5">
        <v>2021</v>
      </c>
      <c r="N5" s="6">
        <v>2020</v>
      </c>
    </row>
    <row r="6" spans="1:19" x14ac:dyDescent="0.25">
      <c r="B6" s="68" t="s">
        <v>1</v>
      </c>
      <c r="C6" s="64" t="s">
        <v>11</v>
      </c>
      <c r="D6" s="64"/>
      <c r="E6" s="64" t="s">
        <v>23</v>
      </c>
      <c r="F6" s="9"/>
      <c r="H6" s="38"/>
      <c r="J6" s="203" t="s">
        <v>25</v>
      </c>
      <c r="K6" s="7" t="s">
        <v>45</v>
      </c>
      <c r="L6" s="7"/>
      <c r="M6" s="46">
        <f>C78/C24</f>
        <v>0.11496773680556005</v>
      </c>
      <c r="N6" s="48">
        <f>E78/E24</f>
        <v>2.4158967677291303E-2</v>
      </c>
    </row>
    <row r="7" spans="1:19" x14ac:dyDescent="0.25">
      <c r="B7" s="199" t="s">
        <v>2</v>
      </c>
      <c r="C7" s="200"/>
      <c r="D7" s="200"/>
      <c r="E7" s="200"/>
      <c r="F7" s="201"/>
      <c r="H7" s="39"/>
      <c r="J7" s="204"/>
      <c r="K7" s="8" t="s">
        <v>84</v>
      </c>
      <c r="L7" s="8"/>
      <c r="M7" s="8"/>
      <c r="N7" s="9"/>
    </row>
    <row r="8" spans="1:19" x14ac:dyDescent="0.25">
      <c r="B8" s="55" t="s">
        <v>3</v>
      </c>
      <c r="C8" s="8"/>
      <c r="D8" s="8"/>
      <c r="E8" s="8"/>
      <c r="F8" s="9"/>
      <c r="H8" s="39"/>
      <c r="J8" s="204"/>
      <c r="K8" s="8"/>
      <c r="L8" s="8"/>
      <c r="M8" s="8"/>
      <c r="N8" s="9"/>
    </row>
    <row r="9" spans="1:19" x14ac:dyDescent="0.25">
      <c r="B9" s="16" t="s">
        <v>58</v>
      </c>
      <c r="C9" s="76">
        <v>63526.5</v>
      </c>
      <c r="D9" s="19">
        <f>C9/$C$24</f>
        <v>0.45180989597131643</v>
      </c>
      <c r="E9" s="76">
        <v>56687.98</v>
      </c>
      <c r="F9" s="70">
        <f>E9/$E$24</f>
        <v>0.44823623943199359</v>
      </c>
      <c r="H9" s="39"/>
      <c r="J9" s="204"/>
      <c r="K9" s="8" t="s">
        <v>94</v>
      </c>
      <c r="L9" s="8"/>
      <c r="M9" s="47">
        <f>C76/C58</f>
        <v>7.6261691419984901E-2</v>
      </c>
      <c r="N9" s="49">
        <f>E76/E58</f>
        <v>7.9390342621564018E-3</v>
      </c>
    </row>
    <row r="10" spans="1:19" x14ac:dyDescent="0.25">
      <c r="B10" s="16" t="s">
        <v>30</v>
      </c>
      <c r="C10" s="107">
        <v>409.7</v>
      </c>
      <c r="D10" s="19">
        <f t="shared" ref="D10:D24" si="0">C10/$C$24</f>
        <v>2.9138472035992592E-3</v>
      </c>
      <c r="E10" s="107">
        <v>262.93</v>
      </c>
      <c r="F10" s="70">
        <f t="shared" ref="F10:F24" si="1">E10/$E$24</f>
        <v>2.079007832592625E-3</v>
      </c>
      <c r="H10" s="39"/>
      <c r="J10" s="204"/>
      <c r="K10" s="8" t="s">
        <v>44</v>
      </c>
      <c r="L10" s="8"/>
      <c r="M10" s="47">
        <f>C76/C29</f>
        <v>0.32350363143522132</v>
      </c>
      <c r="N10" s="49">
        <f>E78/E29</f>
        <v>9.1989072203063862E-2</v>
      </c>
    </row>
    <row r="11" spans="1:19" x14ac:dyDescent="0.25">
      <c r="B11" s="16" t="s">
        <v>29</v>
      </c>
      <c r="C11" s="76">
        <v>7094.78</v>
      </c>
      <c r="D11" s="19">
        <f t="shared" si="0"/>
        <v>5.0459128296685266E-2</v>
      </c>
      <c r="E11" s="76">
        <v>9108.09</v>
      </c>
      <c r="F11" s="70">
        <f t="shared" si="1"/>
        <v>7.2018371619665164E-2</v>
      </c>
      <c r="H11" s="40"/>
      <c r="J11" s="205"/>
      <c r="K11" s="8" t="s">
        <v>85</v>
      </c>
      <c r="L11" s="10"/>
      <c r="M11" s="17"/>
      <c r="N11" s="18"/>
    </row>
    <row r="12" spans="1:19" x14ac:dyDescent="0.25">
      <c r="B12" s="16" t="s">
        <v>59</v>
      </c>
      <c r="C12" s="76">
        <v>10889.82</v>
      </c>
      <c r="D12" s="19">
        <f t="shared" si="0"/>
        <v>7.7450015998777849E-2</v>
      </c>
      <c r="E12" s="76">
        <v>10849.48</v>
      </c>
      <c r="F12" s="70">
        <f t="shared" si="1"/>
        <v>8.5787676946552427E-2</v>
      </c>
      <c r="H12" s="40"/>
      <c r="J12" s="12"/>
      <c r="K12" s="4"/>
      <c r="L12" s="10"/>
      <c r="M12" s="10"/>
      <c r="N12" s="15"/>
    </row>
    <row r="13" spans="1:19" x14ac:dyDescent="0.25">
      <c r="B13" s="16" t="s">
        <v>4</v>
      </c>
      <c r="C13" s="8">
        <v>0</v>
      </c>
      <c r="D13" s="19">
        <f t="shared" si="0"/>
        <v>0</v>
      </c>
      <c r="E13" s="8">
        <v>0</v>
      </c>
      <c r="F13" s="70">
        <f t="shared" si="1"/>
        <v>0</v>
      </c>
      <c r="H13" s="40"/>
      <c r="J13" s="203" t="s">
        <v>26</v>
      </c>
      <c r="K13" s="8" t="s">
        <v>92</v>
      </c>
      <c r="L13" s="8"/>
      <c r="M13" s="51">
        <f>(C34+C40)/C29</f>
        <v>0.38987671545553132</v>
      </c>
      <c r="N13" s="50">
        <f>(E34+E40)/E29</f>
        <v>1.150200605882151</v>
      </c>
    </row>
    <row r="14" spans="1:19" x14ac:dyDescent="0.25">
      <c r="B14" s="16" t="s">
        <v>5</v>
      </c>
      <c r="C14" s="76">
        <v>2436.17</v>
      </c>
      <c r="D14" s="19">
        <f t="shared" si="0"/>
        <v>1.7326402592122061E-2</v>
      </c>
      <c r="E14" s="76">
        <v>2657.5</v>
      </c>
      <c r="F14" s="70">
        <f t="shared" si="1"/>
        <v>2.1013057905582857E-2</v>
      </c>
      <c r="H14" s="40"/>
      <c r="J14" s="206"/>
      <c r="K14" s="35" t="s">
        <v>111</v>
      </c>
      <c r="L14" s="10"/>
      <c r="M14" s="171">
        <f>(C34+C40)/C24</f>
        <v>0.15124445883627188</v>
      </c>
      <c r="N14" s="172">
        <f>(E34+E40)/E24</f>
        <v>0.30207565523182045</v>
      </c>
    </row>
    <row r="15" spans="1:19" x14ac:dyDescent="0.25">
      <c r="B15" s="83" t="s">
        <v>12</v>
      </c>
      <c r="C15" s="84">
        <v>89642.19</v>
      </c>
      <c r="D15" s="85">
        <f t="shared" si="0"/>
        <v>0.63754855908228825</v>
      </c>
      <c r="E15" s="84">
        <v>85405.75</v>
      </c>
      <c r="F15" s="86">
        <f t="shared" si="1"/>
        <v>0.67530986649848845</v>
      </c>
      <c r="H15" s="39"/>
      <c r="J15" s="16"/>
      <c r="K15" s="4"/>
      <c r="L15" s="4"/>
      <c r="M15" s="4"/>
      <c r="N15" s="13"/>
    </row>
    <row r="16" spans="1:19" x14ac:dyDescent="0.25">
      <c r="B16" s="55" t="s">
        <v>6</v>
      </c>
      <c r="C16" s="8"/>
      <c r="D16" s="19">
        <f t="shared" si="0"/>
        <v>0</v>
      </c>
      <c r="E16" s="8"/>
      <c r="F16" s="70">
        <f t="shared" si="1"/>
        <v>0</v>
      </c>
      <c r="H16" s="40"/>
      <c r="J16" s="203" t="s">
        <v>27</v>
      </c>
      <c r="K16" s="36" t="s">
        <v>93</v>
      </c>
      <c r="M16" s="52">
        <f>C58/C24</f>
        <v>1.645602355941834</v>
      </c>
      <c r="N16" s="173">
        <f>E58/E24</f>
        <v>2.25599225992018</v>
      </c>
    </row>
    <row r="17" spans="2:19" x14ac:dyDescent="0.25">
      <c r="B17" s="16" t="s">
        <v>68</v>
      </c>
      <c r="C17" s="76">
        <v>6794.27</v>
      </c>
      <c r="D17" s="19">
        <f t="shared" si="0"/>
        <v>4.8321856577979841E-2</v>
      </c>
      <c r="E17" s="76">
        <v>5208.54</v>
      </c>
      <c r="F17" s="70">
        <f t="shared" si="1"/>
        <v>4.1184328362575552E-2</v>
      </c>
      <c r="H17" s="41"/>
      <c r="J17" s="204"/>
      <c r="K17" s="8" t="s">
        <v>28</v>
      </c>
      <c r="L17" s="8"/>
      <c r="M17" s="50">
        <f>C58/C18</f>
        <v>8.6475031534098878</v>
      </c>
      <c r="N17" s="51">
        <f>E58/E18</f>
        <v>13.971509804094401</v>
      </c>
    </row>
    <row r="18" spans="2:19" x14ac:dyDescent="0.25">
      <c r="B18" s="16" t="s">
        <v>69</v>
      </c>
      <c r="C18" s="76">
        <v>26756.75</v>
      </c>
      <c r="D18" s="19">
        <f t="shared" si="0"/>
        <v>0.19029797697072121</v>
      </c>
      <c r="E18" s="76">
        <v>20421.060000000001</v>
      </c>
      <c r="F18" s="70">
        <f t="shared" si="1"/>
        <v>0.16147089982065169</v>
      </c>
      <c r="H18" s="39"/>
      <c r="J18" s="205"/>
      <c r="K18" s="10" t="s">
        <v>87</v>
      </c>
      <c r="L18" s="10"/>
      <c r="M18" s="10"/>
      <c r="N18" s="15"/>
    </row>
    <row r="19" spans="2:19" x14ac:dyDescent="0.25">
      <c r="B19" s="16" t="s">
        <v>7</v>
      </c>
      <c r="C19" s="76">
        <v>7827.47</v>
      </c>
      <c r="D19" s="19">
        <f t="shared" si="0"/>
        <v>5.5670128315247973E-2</v>
      </c>
      <c r="E19" s="76">
        <v>5164.34</v>
      </c>
      <c r="F19" s="70">
        <f t="shared" si="1"/>
        <v>4.0834835546234342E-2</v>
      </c>
      <c r="H19" s="39"/>
      <c r="J19" s="203" t="s">
        <v>88</v>
      </c>
      <c r="K19" s="36" t="s">
        <v>86</v>
      </c>
      <c r="M19" s="52">
        <f>(C23-C18)/C44</f>
        <v>0.44214991217482036</v>
      </c>
      <c r="N19" s="51">
        <f>(E23-E18)/E44</f>
        <v>0.34983894525155423</v>
      </c>
    </row>
    <row r="20" spans="2:19" x14ac:dyDescent="0.25">
      <c r="B20" s="16" t="s">
        <v>8</v>
      </c>
      <c r="C20" s="76">
        <v>7053.49</v>
      </c>
      <c r="D20" s="19">
        <f t="shared" si="0"/>
        <v>5.016546768883412E-2</v>
      </c>
      <c r="E20" s="107">
        <v>115.78</v>
      </c>
      <c r="F20" s="70">
        <f t="shared" si="1"/>
        <v>9.1548140895894006E-4</v>
      </c>
      <c r="H20" s="40"/>
      <c r="J20" s="204"/>
      <c r="K20" s="8" t="s">
        <v>89</v>
      </c>
      <c r="L20" s="8"/>
      <c r="M20" s="33"/>
      <c r="N20" s="34"/>
    </row>
    <row r="21" spans="2:19" x14ac:dyDescent="0.25">
      <c r="B21" s="16" t="s">
        <v>70</v>
      </c>
      <c r="C21" s="107">
        <v>137.9</v>
      </c>
      <c r="D21" s="19">
        <f t="shared" si="0"/>
        <v>9.8076526574649228E-4</v>
      </c>
      <c r="E21" s="107">
        <v>590.58000000000004</v>
      </c>
      <c r="F21" s="70">
        <f t="shared" si="1"/>
        <v>4.6697617075744588E-3</v>
      </c>
      <c r="H21" s="40"/>
      <c r="J21" s="204"/>
      <c r="K21" s="8"/>
      <c r="L21" s="8"/>
      <c r="M21" s="8"/>
      <c r="N21" s="9"/>
    </row>
    <row r="22" spans="2:19" x14ac:dyDescent="0.25">
      <c r="B22" s="16" t="s">
        <v>9</v>
      </c>
      <c r="C22" s="76">
        <v>2392.42</v>
      </c>
      <c r="D22" s="19">
        <f t="shared" si="0"/>
        <v>1.7015246099182185E-2</v>
      </c>
      <c r="E22" s="76">
        <v>9562.93</v>
      </c>
      <c r="F22" s="70">
        <f t="shared" si="1"/>
        <v>7.5614826655516637E-2</v>
      </c>
      <c r="H22" s="40"/>
      <c r="J22" s="204"/>
      <c r="K22" s="8" t="s">
        <v>90</v>
      </c>
      <c r="L22" s="8"/>
      <c r="M22" s="50">
        <f>C23/C44</f>
        <v>0.93090123832042015</v>
      </c>
      <c r="N22" s="51">
        <f>E23/E44</f>
        <v>0.69593056698118361</v>
      </c>
    </row>
    <row r="23" spans="2:19" x14ac:dyDescent="0.25">
      <c r="B23" s="83" t="s">
        <v>13</v>
      </c>
      <c r="C23" s="84">
        <v>50962.3</v>
      </c>
      <c r="D23" s="85">
        <f t="shared" si="0"/>
        <v>0.36245144091771186</v>
      </c>
      <c r="E23" s="84">
        <v>41063.230000000003</v>
      </c>
      <c r="F23" s="86">
        <f t="shared" si="1"/>
        <v>0.32469013350151166</v>
      </c>
      <c r="H23" s="39"/>
      <c r="J23" s="205"/>
      <c r="K23" s="35" t="s">
        <v>91</v>
      </c>
      <c r="L23" s="10"/>
      <c r="M23" s="10"/>
      <c r="N23" s="15"/>
    </row>
    <row r="24" spans="2:19" x14ac:dyDescent="0.25">
      <c r="B24" s="87" t="s">
        <v>10</v>
      </c>
      <c r="C24" s="90">
        <v>140604.49</v>
      </c>
      <c r="D24" s="88">
        <f t="shared" si="0"/>
        <v>1</v>
      </c>
      <c r="E24" s="90">
        <v>126468.98</v>
      </c>
      <c r="F24" s="89">
        <f t="shared" si="1"/>
        <v>1</v>
      </c>
      <c r="H24" s="40"/>
    </row>
    <row r="25" spans="2:19" x14ac:dyDescent="0.25">
      <c r="B25" s="16"/>
      <c r="C25" s="8"/>
      <c r="D25" s="8"/>
      <c r="E25" s="8"/>
      <c r="F25" s="9"/>
      <c r="H25" s="42"/>
    </row>
    <row r="26" spans="2:19" x14ac:dyDescent="0.25">
      <c r="B26" s="199" t="s">
        <v>14</v>
      </c>
      <c r="C26" s="200"/>
      <c r="D26" s="200"/>
      <c r="E26" s="200"/>
      <c r="F26" s="201"/>
      <c r="H26" s="43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2:19" x14ac:dyDescent="0.25">
      <c r="B27" s="16" t="s">
        <v>15</v>
      </c>
      <c r="C27" s="74">
        <v>2092.91</v>
      </c>
      <c r="D27" s="19">
        <f>C27/$C$45</f>
        <v>1.4885086528886808E-2</v>
      </c>
      <c r="E27" s="74">
        <v>1966.88</v>
      </c>
      <c r="F27" s="70">
        <f>E27/$E$45</f>
        <v>1.5552272185637935E-2</v>
      </c>
      <c r="H27" s="39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2:19" x14ac:dyDescent="0.25">
      <c r="B28" s="16" t="s">
        <v>71</v>
      </c>
      <c r="C28" s="74">
        <v>51595.15</v>
      </c>
      <c r="D28" s="19">
        <f t="shared" ref="D28:D30" si="2">C28/$C$45</f>
        <v>0.36695236403901471</v>
      </c>
      <c r="E28" s="74">
        <v>31247.5</v>
      </c>
      <c r="F28" s="70">
        <f t="shared" ref="F28:F30" si="3">E28/$E$45</f>
        <v>0.24707639770637829</v>
      </c>
      <c r="H28" s="39"/>
      <c r="J28" s="26" t="s">
        <v>47</v>
      </c>
      <c r="K28" s="22">
        <f>C78</f>
        <v>16164.98</v>
      </c>
      <c r="L28" s="8"/>
      <c r="M28" s="19"/>
      <c r="N28" s="19"/>
      <c r="O28" s="8"/>
      <c r="P28" s="8"/>
      <c r="Q28" s="8"/>
      <c r="R28" s="8"/>
      <c r="S28" s="9"/>
    </row>
    <row r="29" spans="2:19" x14ac:dyDescent="0.25">
      <c r="B29" s="87" t="s">
        <v>60</v>
      </c>
      <c r="C29" s="106">
        <v>54544.55</v>
      </c>
      <c r="D29" s="88">
        <f t="shared" si="2"/>
        <v>0.38792893455962896</v>
      </c>
      <c r="E29" s="106">
        <v>33214.379999999997</v>
      </c>
      <c r="F29" s="89">
        <f t="shared" si="3"/>
        <v>0.26262866989201622</v>
      </c>
      <c r="H29" s="39"/>
      <c r="J29" s="26" t="s">
        <v>41</v>
      </c>
      <c r="K29" s="22">
        <f>C69</f>
        <v>22757.55</v>
      </c>
      <c r="L29" s="8"/>
      <c r="M29" s="8"/>
      <c r="N29" s="8"/>
      <c r="O29" s="8"/>
      <c r="P29" s="8"/>
      <c r="Q29" s="8"/>
      <c r="R29" s="8"/>
      <c r="S29" s="9"/>
    </row>
    <row r="30" spans="2:19" x14ac:dyDescent="0.25">
      <c r="B30" s="16" t="s">
        <v>61</v>
      </c>
      <c r="C30" s="8">
        <v>28.17</v>
      </c>
      <c r="D30" s="71">
        <f t="shared" si="2"/>
        <v>2.0034922071123052E-4</v>
      </c>
      <c r="E30" s="8">
        <v>4.75</v>
      </c>
      <c r="F30" s="70">
        <f t="shared" si="3"/>
        <v>3.7558617140740761E-5</v>
      </c>
      <c r="H30" s="40"/>
      <c r="J30" s="55" t="s">
        <v>48</v>
      </c>
      <c r="K30" s="14">
        <f>C67</f>
        <v>17491.79</v>
      </c>
      <c r="L30" s="8"/>
      <c r="M30" s="8"/>
      <c r="N30" s="8"/>
      <c r="O30" s="8"/>
      <c r="P30" s="8"/>
      <c r="Q30" s="8"/>
      <c r="R30" s="8"/>
      <c r="S30" s="9"/>
    </row>
    <row r="31" spans="2:19" x14ac:dyDescent="0.25">
      <c r="B31" s="16"/>
      <c r="C31" s="8"/>
      <c r="D31" s="8"/>
      <c r="E31" s="8"/>
      <c r="F31" s="9"/>
      <c r="H31" s="43"/>
      <c r="J31" s="26" t="s">
        <v>49</v>
      </c>
      <c r="K31" s="22">
        <f>C58</f>
        <v>231379.08000000002</v>
      </c>
      <c r="L31" s="8"/>
      <c r="M31" s="19"/>
      <c r="N31" s="19"/>
      <c r="O31" s="8"/>
      <c r="P31" s="8"/>
      <c r="Q31" s="8"/>
      <c r="R31" s="8"/>
      <c r="S31" s="9"/>
    </row>
    <row r="32" spans="2:19" x14ac:dyDescent="0.25">
      <c r="B32" s="199" t="s">
        <v>17</v>
      </c>
      <c r="C32" s="200"/>
      <c r="D32" s="200"/>
      <c r="E32" s="200"/>
      <c r="F32" s="201"/>
      <c r="H32" s="39"/>
      <c r="J32" s="26" t="s">
        <v>10</v>
      </c>
      <c r="K32" s="22">
        <f>C24</f>
        <v>140604.49</v>
      </c>
      <c r="L32" s="8"/>
      <c r="M32" s="8"/>
      <c r="N32" s="8"/>
      <c r="O32" s="8"/>
      <c r="P32" s="8"/>
      <c r="Q32" s="8"/>
      <c r="R32" s="8"/>
      <c r="S32" s="9"/>
    </row>
    <row r="33" spans="2:19" x14ac:dyDescent="0.25">
      <c r="B33" s="55" t="s">
        <v>18</v>
      </c>
      <c r="C33" s="8"/>
      <c r="D33" s="8"/>
      <c r="E33" s="8"/>
      <c r="F33" s="9"/>
      <c r="H33" s="39"/>
      <c r="J33" s="26" t="s">
        <v>16</v>
      </c>
      <c r="K33" s="23">
        <f>C29</f>
        <v>54544.55</v>
      </c>
      <c r="L33" s="8"/>
      <c r="M33" s="8"/>
      <c r="N33" s="8"/>
      <c r="O33" s="8"/>
      <c r="P33" s="8"/>
      <c r="Q33" s="8"/>
      <c r="R33" s="8"/>
      <c r="S33" s="9"/>
    </row>
    <row r="34" spans="2:19" x14ac:dyDescent="0.25">
      <c r="B34" s="16" t="s">
        <v>62</v>
      </c>
      <c r="C34" s="76">
        <v>17032.84</v>
      </c>
      <c r="D34" s="19">
        <f>C34/$C$45</f>
        <v>0.12114008592470982</v>
      </c>
      <c r="E34" s="76">
        <v>20481.830000000002</v>
      </c>
      <c r="F34" s="70">
        <f>E34/$E$45</f>
        <v>0.16195141290773438</v>
      </c>
      <c r="H34" s="39"/>
      <c r="J34" s="16"/>
      <c r="P34" s="8"/>
      <c r="Q34" s="8"/>
      <c r="R34" s="8"/>
      <c r="S34" s="9"/>
    </row>
    <row r="35" spans="2:19" x14ac:dyDescent="0.25">
      <c r="B35" s="16" t="s">
        <v>32</v>
      </c>
      <c r="C35" s="76">
        <v>4471.55</v>
      </c>
      <c r="D35" s="19">
        <f t="shared" ref="D35:D45" si="4">C35/$C$45</f>
        <v>3.1802327222978446E-2</v>
      </c>
      <c r="E35" s="76">
        <v>5967.29</v>
      </c>
      <c r="F35" s="70">
        <f t="shared" ref="F35:F45" si="5">E35/$E$45</f>
        <v>4.7183823258478086E-2</v>
      </c>
      <c r="H35" s="39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</row>
    <row r="36" spans="2:19" x14ac:dyDescent="0.25">
      <c r="B36" s="16" t="s">
        <v>63</v>
      </c>
      <c r="C36" s="76">
        <v>8209.92</v>
      </c>
      <c r="D36" s="19">
        <f t="shared" si="4"/>
        <v>5.8390169474673251E-2</v>
      </c>
      <c r="E36" s="76">
        <v>6226.58</v>
      </c>
      <c r="F36" s="70">
        <f t="shared" si="5"/>
        <v>4.9234049329724965E-2</v>
      </c>
      <c r="H36" s="44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</row>
    <row r="37" spans="2:19" x14ac:dyDescent="0.25">
      <c r="B37" s="16" t="s">
        <v>64</v>
      </c>
      <c r="C37" s="76">
        <v>1600.51</v>
      </c>
      <c r="D37" s="19">
        <f t="shared" si="4"/>
        <v>1.1383064651776057E-2</v>
      </c>
      <c r="E37" s="76">
        <v>1574.12</v>
      </c>
      <c r="F37" s="72">
        <f t="shared" si="5"/>
        <v>1.2446688508122703E-2</v>
      </c>
      <c r="H37" s="39"/>
      <c r="J37" s="26" t="s">
        <v>50</v>
      </c>
      <c r="K37" s="54">
        <f>K28/K31</f>
        <v>6.9863619476747851E-2</v>
      </c>
      <c r="L37" s="53" t="s">
        <v>51</v>
      </c>
      <c r="M37" s="32">
        <f>K31/K32</f>
        <v>1.645602355941834</v>
      </c>
      <c r="N37" s="24" t="s">
        <v>51</v>
      </c>
      <c r="O37" s="8">
        <f>K32/K33</f>
        <v>2.577791731712884</v>
      </c>
      <c r="P37" s="8"/>
      <c r="Q37" s="8"/>
      <c r="R37" s="8"/>
      <c r="S37" s="9"/>
    </row>
    <row r="38" spans="2:19" x14ac:dyDescent="0.25">
      <c r="B38" s="83" t="s">
        <v>72</v>
      </c>
      <c r="C38" s="84">
        <v>31314.82</v>
      </c>
      <c r="D38" s="85">
        <f t="shared" si="4"/>
        <v>0.22271564727413756</v>
      </c>
      <c r="E38" s="84">
        <v>34249.82</v>
      </c>
      <c r="F38" s="86">
        <f t="shared" si="5"/>
        <v>0.27081597400406016</v>
      </c>
      <c r="H38" s="40"/>
      <c r="J38" s="26" t="s">
        <v>56</v>
      </c>
      <c r="K38" s="21">
        <f>K37*M37*O37</f>
        <v>0.29636288135111577</v>
      </c>
      <c r="L38" s="8"/>
      <c r="M38" s="8"/>
      <c r="N38" s="8"/>
      <c r="O38" s="8"/>
      <c r="P38" s="8"/>
      <c r="Q38" s="8"/>
      <c r="R38" s="8"/>
      <c r="S38" s="9"/>
    </row>
    <row r="39" spans="2:19" x14ac:dyDescent="0.25">
      <c r="B39" s="55" t="s">
        <v>19</v>
      </c>
      <c r="C39" s="8"/>
      <c r="D39" s="19"/>
      <c r="E39" s="8"/>
      <c r="F39" s="70"/>
      <c r="H39" s="40"/>
      <c r="J39" s="26" t="s">
        <v>55</v>
      </c>
      <c r="K39" s="58">
        <f>K38</f>
        <v>0.29636288135111577</v>
      </c>
      <c r="L39" s="8"/>
      <c r="M39" s="8"/>
      <c r="N39" s="8"/>
      <c r="O39" s="8"/>
      <c r="P39" s="8"/>
      <c r="Q39" s="8"/>
      <c r="R39" s="8"/>
      <c r="S39" s="9"/>
    </row>
    <row r="40" spans="2:19" x14ac:dyDescent="0.25">
      <c r="B40" s="16" t="s">
        <v>65</v>
      </c>
      <c r="C40" s="76">
        <v>4232.8100000000004</v>
      </c>
      <c r="D40" s="19">
        <f t="shared" si="4"/>
        <v>3.0104372911562077E-2</v>
      </c>
      <c r="E40" s="76">
        <v>17721.37</v>
      </c>
      <c r="F40" s="70">
        <f t="shared" si="5"/>
        <v>0.1401242423240861</v>
      </c>
      <c r="H40" s="41"/>
      <c r="J40" s="16"/>
      <c r="K40" s="8"/>
      <c r="L40" s="8"/>
      <c r="M40" s="8"/>
      <c r="N40" s="8"/>
      <c r="O40" s="8"/>
      <c r="P40" s="8"/>
      <c r="Q40" s="8"/>
      <c r="R40" s="8"/>
      <c r="S40" s="9"/>
    </row>
    <row r="41" spans="2:19" x14ac:dyDescent="0.25">
      <c r="B41" s="16" t="s">
        <v>20</v>
      </c>
      <c r="C41" s="76">
        <v>16245.3</v>
      </c>
      <c r="D41" s="19">
        <f t="shared" si="4"/>
        <v>0.11553898456585561</v>
      </c>
      <c r="E41" s="76">
        <v>12509.54</v>
      </c>
      <c r="F41" s="70">
        <f t="shared" si="5"/>
        <v>9.8913899677217296E-2</v>
      </c>
      <c r="H41" s="39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2:19" x14ac:dyDescent="0.25">
      <c r="B42" s="16" t="s">
        <v>66</v>
      </c>
      <c r="C42" s="76">
        <v>32408.09</v>
      </c>
      <c r="D42" s="19">
        <f t="shared" si="4"/>
        <v>0.23049114576639765</v>
      </c>
      <c r="E42" s="76">
        <v>26942.87</v>
      </c>
      <c r="F42" s="70">
        <f t="shared" si="5"/>
        <v>0.2130393555795263</v>
      </c>
      <c r="H42" s="44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2:19" x14ac:dyDescent="0.25">
      <c r="B43" s="16" t="s">
        <v>67</v>
      </c>
      <c r="C43" s="76">
        <v>1858.92</v>
      </c>
      <c r="D43" s="19">
        <f t="shared" si="4"/>
        <v>1.3220914922418198E-2</v>
      </c>
      <c r="E43" s="76">
        <v>1831</v>
      </c>
      <c r="F43" s="70">
        <f t="shared" si="5"/>
        <v>1.4477858523093964E-2</v>
      </c>
      <c r="H43" s="40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2:19" x14ac:dyDescent="0.25">
      <c r="B44" s="83" t="s">
        <v>21</v>
      </c>
      <c r="C44" s="84">
        <v>54745.120000000003</v>
      </c>
      <c r="D44" s="85">
        <f t="shared" si="4"/>
        <v>0.38935541816623359</v>
      </c>
      <c r="E44" s="84">
        <v>59004.78</v>
      </c>
      <c r="F44" s="86">
        <f t="shared" si="5"/>
        <v>0.46655535610392368</v>
      </c>
      <c r="H44" s="44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2:19" x14ac:dyDescent="0.25">
      <c r="B45" s="93" t="s">
        <v>22</v>
      </c>
      <c r="C45" s="94">
        <v>140604.49</v>
      </c>
      <c r="D45" s="95">
        <f t="shared" si="4"/>
        <v>1</v>
      </c>
      <c r="E45" s="94">
        <v>126468.98</v>
      </c>
      <c r="F45" s="96">
        <f t="shared" si="5"/>
        <v>1</v>
      </c>
      <c r="H45" s="44"/>
      <c r="J45" s="26" t="s">
        <v>50</v>
      </c>
      <c r="K45" s="56">
        <f>K28/K29</f>
        <v>0.7103128412329095</v>
      </c>
      <c r="L45" s="24"/>
      <c r="M45" s="24">
        <f>K29/K30</f>
        <v>1.3010418030401689</v>
      </c>
      <c r="N45" s="24"/>
      <c r="O45" s="24">
        <f>K30/K31</f>
        <v>7.559797540901278E-2</v>
      </c>
      <c r="P45" s="24"/>
      <c r="Q45" s="24">
        <f>K31/K32</f>
        <v>1.645602355941834</v>
      </c>
      <c r="R45" s="24"/>
      <c r="S45" s="29">
        <f>K32/K33</f>
        <v>2.577791731712884</v>
      </c>
    </row>
    <row r="46" spans="2:19" x14ac:dyDescent="0.25">
      <c r="H46" s="44"/>
      <c r="J46" s="26" t="s">
        <v>56</v>
      </c>
      <c r="K46" s="57">
        <f>K45*M45*O45*Q45*S45</f>
        <v>0.29636288135111566</v>
      </c>
      <c r="L46" s="24"/>
      <c r="M46" s="24"/>
      <c r="N46" s="24"/>
      <c r="O46" s="24"/>
      <c r="P46" s="24"/>
      <c r="Q46" s="24"/>
      <c r="R46" s="24"/>
      <c r="S46" s="29"/>
    </row>
    <row r="47" spans="2:19" x14ac:dyDescent="0.25">
      <c r="H47" s="44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2:19" x14ac:dyDescent="0.25">
      <c r="H48" s="39"/>
      <c r="J48" s="30" t="s">
        <v>55</v>
      </c>
      <c r="K48" s="59">
        <f>K46</f>
        <v>0.29636288135111566</v>
      </c>
      <c r="L48" s="31"/>
      <c r="M48" s="10"/>
      <c r="N48" s="31"/>
      <c r="O48" s="10"/>
      <c r="P48" s="10"/>
      <c r="Q48" s="10"/>
      <c r="R48" s="10"/>
      <c r="S48" s="15"/>
    </row>
    <row r="51" spans="2:19" x14ac:dyDescent="0.25">
      <c r="B51" s="191" t="s">
        <v>33</v>
      </c>
      <c r="C51" s="192"/>
      <c r="D51" s="192"/>
      <c r="E51" s="192"/>
      <c r="F51" s="193"/>
      <c r="G51" s="61"/>
      <c r="H51" s="61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2:19" x14ac:dyDescent="0.25">
      <c r="B52" s="67"/>
      <c r="C52" s="197" t="s">
        <v>31</v>
      </c>
      <c r="D52" s="197"/>
      <c r="E52" s="197"/>
      <c r="F52" s="198"/>
      <c r="G52" s="62"/>
      <c r="H52" s="6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2:19" x14ac:dyDescent="0.25">
      <c r="B53" s="68" t="s">
        <v>1</v>
      </c>
      <c r="C53" s="64" t="s">
        <v>11</v>
      </c>
      <c r="D53" s="64"/>
      <c r="E53" s="64" t="s">
        <v>23</v>
      </c>
      <c r="F53" s="73"/>
      <c r="H53" s="63"/>
      <c r="J53" s="26" t="s">
        <v>47</v>
      </c>
      <c r="K53" s="22">
        <f>E78</f>
        <v>3055.36</v>
      </c>
      <c r="L53" s="8"/>
      <c r="M53" s="19"/>
      <c r="N53" s="19"/>
      <c r="O53" s="8"/>
      <c r="P53" s="8"/>
      <c r="Q53" s="8"/>
      <c r="R53" s="8"/>
      <c r="S53" s="9"/>
    </row>
    <row r="54" spans="2:19" x14ac:dyDescent="0.25">
      <c r="B54" s="16"/>
      <c r="C54" s="8"/>
      <c r="D54" s="8"/>
      <c r="E54" s="8"/>
      <c r="F54" s="9"/>
      <c r="J54" s="26" t="s">
        <v>41</v>
      </c>
      <c r="K54" s="22">
        <f>E69</f>
        <v>2250.9</v>
      </c>
      <c r="L54" s="8"/>
      <c r="M54" s="8"/>
      <c r="N54" s="8"/>
      <c r="O54" s="8"/>
      <c r="P54" s="8"/>
      <c r="Q54" s="8"/>
      <c r="R54" s="8"/>
      <c r="S54" s="9"/>
    </row>
    <row r="55" spans="2:19" x14ac:dyDescent="0.25">
      <c r="B55" s="100" t="s">
        <v>34</v>
      </c>
      <c r="C55" s="101"/>
      <c r="D55" s="101"/>
      <c r="E55" s="101"/>
      <c r="F55" s="102"/>
      <c r="G55" s="45"/>
      <c r="H55" s="45"/>
      <c r="J55" s="26" t="s">
        <v>48</v>
      </c>
      <c r="K55" s="22">
        <f>E67</f>
        <v>3561.25</v>
      </c>
      <c r="L55" s="8"/>
      <c r="M55" s="19"/>
      <c r="N55" s="19"/>
      <c r="O55" s="8"/>
      <c r="P55" s="8"/>
      <c r="Q55" s="8"/>
      <c r="R55" s="8"/>
      <c r="S55" s="9"/>
    </row>
    <row r="56" spans="2:19" x14ac:dyDescent="0.25">
      <c r="B56" s="16" t="s">
        <v>35</v>
      </c>
      <c r="C56" s="78">
        <v>229126.04</v>
      </c>
      <c r="D56" s="19">
        <f>C56/$C$58</f>
        <v>0.99026255960564802</v>
      </c>
      <c r="E56" s="78">
        <v>283383.71000000002</v>
      </c>
      <c r="F56" s="70">
        <f>E56/$E$58</f>
        <v>0.99323784850492636</v>
      </c>
      <c r="J56" s="26" t="s">
        <v>49</v>
      </c>
      <c r="K56" s="22">
        <f>E58</f>
        <v>285313.04000000004</v>
      </c>
      <c r="L56" s="8"/>
      <c r="M56" s="8"/>
      <c r="N56" s="8"/>
      <c r="O56" s="8"/>
      <c r="P56" s="8"/>
      <c r="Q56" s="8"/>
      <c r="R56" s="8"/>
      <c r="S56" s="9"/>
    </row>
    <row r="57" spans="2:19" x14ac:dyDescent="0.25">
      <c r="B57" s="16" t="s">
        <v>36</v>
      </c>
      <c r="C57" s="79">
        <v>2253.04</v>
      </c>
      <c r="D57" s="19">
        <f>C57/$C$58</f>
        <v>9.7374403943519868E-3</v>
      </c>
      <c r="E57" s="79">
        <v>1929.33</v>
      </c>
      <c r="F57" s="70">
        <f>E57/$E$58</f>
        <v>6.7621514950736202E-3</v>
      </c>
      <c r="J57" s="26" t="s">
        <v>10</v>
      </c>
      <c r="K57" s="22">
        <f>E24</f>
        <v>126468.98</v>
      </c>
      <c r="L57" s="8"/>
      <c r="M57" s="19"/>
      <c r="N57" s="19"/>
      <c r="O57" s="8"/>
      <c r="P57" s="8"/>
      <c r="Q57" s="8"/>
      <c r="R57" s="8"/>
      <c r="S57" s="9"/>
    </row>
    <row r="58" spans="2:19" x14ac:dyDescent="0.25">
      <c r="B58" s="83" t="s">
        <v>37</v>
      </c>
      <c r="C58" s="91">
        <f>SUM(C56:C57)</f>
        <v>231379.08000000002</v>
      </c>
      <c r="D58" s="85">
        <f>C58/$C$58</f>
        <v>1</v>
      </c>
      <c r="E58" s="91">
        <f>SUM(E56:E57)</f>
        <v>285313.04000000004</v>
      </c>
      <c r="F58" s="86">
        <f>E58/$E$58</f>
        <v>1</v>
      </c>
      <c r="J58" s="26" t="s">
        <v>16</v>
      </c>
      <c r="K58" s="23">
        <f>E29</f>
        <v>33214.379999999997</v>
      </c>
      <c r="L58" s="8"/>
      <c r="M58" s="8"/>
      <c r="N58" s="8"/>
      <c r="O58" s="8"/>
      <c r="P58" s="8"/>
      <c r="Q58" s="8"/>
      <c r="R58" s="8"/>
      <c r="S58" s="9"/>
    </row>
    <row r="59" spans="2:19" x14ac:dyDescent="0.25">
      <c r="B59" s="103" t="s">
        <v>38</v>
      </c>
      <c r="C59" s="104"/>
      <c r="D59" s="104"/>
      <c r="E59" s="104"/>
      <c r="F59" s="105"/>
      <c r="G59" s="37"/>
      <c r="H59" s="37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2:19" x14ac:dyDescent="0.25">
      <c r="B60" s="16" t="s">
        <v>73</v>
      </c>
      <c r="C60" s="79">
        <v>78778.039999999994</v>
      </c>
      <c r="D60" s="19">
        <f t="shared" ref="D60:D69" si="6">C60/$C$58</f>
        <v>0.34047174878558595</v>
      </c>
      <c r="E60" s="79">
        <v>121896.01</v>
      </c>
      <c r="F60" s="70">
        <f t="shared" ref="F60:F69" si="7">E60/$E$58</f>
        <v>0.42723602818854678</v>
      </c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2:19" x14ac:dyDescent="0.25">
      <c r="B61" s="16" t="s">
        <v>104</v>
      </c>
      <c r="C61" s="79">
        <v>-3743.56</v>
      </c>
      <c r="D61" s="19">
        <f t="shared" si="6"/>
        <v>-1.6179336524287328E-2</v>
      </c>
      <c r="E61" s="23">
        <v>-1073.07</v>
      </c>
      <c r="F61" s="70">
        <f t="shared" si="7"/>
        <v>-3.7610268356469082E-3</v>
      </c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2:19" x14ac:dyDescent="0.25">
      <c r="B62" s="16" t="s">
        <v>40</v>
      </c>
      <c r="C62" s="79">
        <v>1723.41</v>
      </c>
      <c r="D62" s="19">
        <f t="shared" si="6"/>
        <v>7.4484261930681025E-3</v>
      </c>
      <c r="E62" s="79">
        <v>2637.01</v>
      </c>
      <c r="F62" s="70">
        <f t="shared" si="7"/>
        <v>9.2425148181099603E-3</v>
      </c>
      <c r="J62" s="27" t="s">
        <v>50</v>
      </c>
      <c r="K62" s="8">
        <f>K53/K56</f>
        <v>1.0708799008976245E-2</v>
      </c>
      <c r="L62" s="24" t="s">
        <v>51</v>
      </c>
      <c r="M62" s="8">
        <f>K56/K57</f>
        <v>2.25599225992018</v>
      </c>
      <c r="N62" s="24" t="s">
        <v>51</v>
      </c>
      <c r="O62" s="8">
        <f>K57/K58</f>
        <v>3.8076574062198363</v>
      </c>
      <c r="P62" s="8"/>
      <c r="Q62" s="8"/>
      <c r="R62" s="8"/>
      <c r="S62" s="9"/>
    </row>
    <row r="63" spans="2:19" x14ac:dyDescent="0.25">
      <c r="B63" s="16" t="s">
        <v>75</v>
      </c>
      <c r="C63" s="79">
        <v>4856.3500000000004</v>
      </c>
      <c r="D63" s="19">
        <f t="shared" si="6"/>
        <v>2.0988716871032594E-2</v>
      </c>
      <c r="E63" s="79">
        <v>4020.51</v>
      </c>
      <c r="F63" s="70">
        <f t="shared" si="7"/>
        <v>1.409157464376672E-2</v>
      </c>
      <c r="J63" s="26" t="s">
        <v>50</v>
      </c>
      <c r="K63" s="21">
        <f>K62*M62*O62</f>
        <v>9.1989072203063862E-2</v>
      </c>
      <c r="L63" s="8"/>
      <c r="M63" s="19"/>
      <c r="N63" s="19"/>
      <c r="O63" s="8"/>
      <c r="P63" s="8"/>
      <c r="Q63" s="8"/>
      <c r="R63" s="8"/>
      <c r="S63" s="9"/>
    </row>
    <row r="64" spans="2:19" x14ac:dyDescent="0.25">
      <c r="B64" s="16" t="s">
        <v>76</v>
      </c>
      <c r="C64" s="79">
        <v>4334.21</v>
      </c>
      <c r="D64" s="19">
        <f t="shared" si="6"/>
        <v>1.8732073789903565E-2</v>
      </c>
      <c r="E64" s="79">
        <v>4080.09</v>
      </c>
      <c r="F64" s="70">
        <f t="shared" si="7"/>
        <v>1.4300397906804398E-2</v>
      </c>
      <c r="J64" s="26" t="s">
        <v>56</v>
      </c>
      <c r="K64" s="21">
        <f>K63*100</f>
        <v>9.1989072203063866</v>
      </c>
      <c r="L64" s="8"/>
      <c r="M64" s="8"/>
      <c r="N64" s="8"/>
      <c r="O64" s="8"/>
      <c r="P64" s="8"/>
      <c r="Q64" s="8"/>
      <c r="R64" s="8"/>
      <c r="S64" s="9"/>
    </row>
    <row r="65" spans="2:19" x14ac:dyDescent="0.25">
      <c r="B65" s="16" t="s">
        <v>39</v>
      </c>
      <c r="C65" s="79">
        <v>16611.150000000001</v>
      </c>
      <c r="D65" s="19">
        <f t="shared" si="6"/>
        <v>7.1791926910591913E-2</v>
      </c>
      <c r="E65" s="79">
        <v>19610.240000000002</v>
      </c>
      <c r="F65" s="70">
        <f t="shared" si="7"/>
        <v>6.873236498408905E-2</v>
      </c>
      <c r="J65" s="26" t="s">
        <v>55</v>
      </c>
      <c r="K65" s="60">
        <f>K63</f>
        <v>9.1989072203063862E-2</v>
      </c>
      <c r="L65" s="8"/>
      <c r="M65" s="8"/>
      <c r="N65" s="8"/>
      <c r="O65" s="8"/>
      <c r="P65" s="8"/>
      <c r="Q65" s="8"/>
      <c r="R65" s="8"/>
      <c r="S65" s="9"/>
    </row>
    <row r="66" spans="2:19" x14ac:dyDescent="0.25">
      <c r="B66" s="83" t="s">
        <v>77</v>
      </c>
      <c r="C66" s="97">
        <v>214923.88</v>
      </c>
      <c r="D66" s="85">
        <f t="shared" si="6"/>
        <v>0.92888207525070976</v>
      </c>
      <c r="E66" s="97">
        <v>282939.98</v>
      </c>
      <c r="F66" s="86">
        <f t="shared" si="7"/>
        <v>0.99168260938932185</v>
      </c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2:19" x14ac:dyDescent="0.25">
      <c r="B67" s="98" t="s">
        <v>97</v>
      </c>
      <c r="C67" s="92">
        <v>17491.79</v>
      </c>
      <c r="D67" s="85">
        <f t="shared" si="6"/>
        <v>7.559797540901278E-2</v>
      </c>
      <c r="E67" s="97">
        <v>3561.25</v>
      </c>
      <c r="F67" s="86">
        <f t="shared" si="7"/>
        <v>1.248190408682337E-2</v>
      </c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2:19" x14ac:dyDescent="0.25">
      <c r="B68" s="16" t="s">
        <v>78</v>
      </c>
      <c r="C68" s="79">
        <v>5265.76</v>
      </c>
      <c r="D68" s="19">
        <f t="shared" si="6"/>
        <v>2.2758150823315573E-2</v>
      </c>
      <c r="E68" s="23">
        <v>-1310.3499999999999</v>
      </c>
      <c r="F68" s="70">
        <f t="shared" si="7"/>
        <v>-4.5926747687382247E-3</v>
      </c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2:19" x14ac:dyDescent="0.25">
      <c r="B69" s="83" t="s">
        <v>98</v>
      </c>
      <c r="C69" s="97">
        <v>22757.55</v>
      </c>
      <c r="D69" s="85">
        <f t="shared" si="6"/>
        <v>9.8356126232328339E-2</v>
      </c>
      <c r="E69" s="97">
        <v>2250.9</v>
      </c>
      <c r="F69" s="86">
        <f t="shared" si="7"/>
        <v>7.8892293180851461E-3</v>
      </c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2:19" x14ac:dyDescent="0.25">
      <c r="B70" s="55" t="s">
        <v>79</v>
      </c>
      <c r="C70" s="23"/>
      <c r="D70" s="19"/>
      <c r="E70" s="23"/>
      <c r="F70" s="70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2:19" x14ac:dyDescent="0.25">
      <c r="B71" s="16" t="s">
        <v>42</v>
      </c>
      <c r="C71" s="79">
        <v>6165.29</v>
      </c>
      <c r="D71" s="19">
        <f t="shared" ref="D71:D78" si="8">C71/$C$58</f>
        <v>2.6645840237587596E-2</v>
      </c>
      <c r="E71" s="82">
        <v>629.96</v>
      </c>
      <c r="F71" s="70">
        <f t="shared" ref="F71:F78" si="9">E71/$E$58</f>
        <v>2.2079607717894701E-3</v>
      </c>
      <c r="J71" s="26" t="s">
        <v>50</v>
      </c>
      <c r="K71" s="8">
        <f>K53/K54</f>
        <v>1.3573948198498378</v>
      </c>
      <c r="L71" s="24" t="s">
        <v>51</v>
      </c>
      <c r="M71" s="8">
        <f>K54/K55</f>
        <v>0.63205335205335211</v>
      </c>
      <c r="N71" s="24" t="s">
        <v>51</v>
      </c>
      <c r="O71" s="8">
        <f>K55/K56</f>
        <v>1.248190408682337E-2</v>
      </c>
      <c r="P71" s="24" t="s">
        <v>51</v>
      </c>
      <c r="Q71" s="8">
        <f>K56/K57</f>
        <v>2.25599225992018</v>
      </c>
      <c r="R71" s="24" t="s">
        <v>51</v>
      </c>
      <c r="S71" s="9">
        <f>K57/K58</f>
        <v>3.8076574062198363</v>
      </c>
    </row>
    <row r="72" spans="2:19" x14ac:dyDescent="0.25">
      <c r="B72" s="16" t="s">
        <v>80</v>
      </c>
      <c r="C72" s="23">
        <v>0</v>
      </c>
      <c r="D72" s="19">
        <f t="shared" si="8"/>
        <v>0</v>
      </c>
      <c r="E72" s="23">
        <v>0</v>
      </c>
      <c r="F72" s="70">
        <f t="shared" si="9"/>
        <v>0</v>
      </c>
      <c r="J72" s="26" t="s">
        <v>50</v>
      </c>
      <c r="K72" s="8">
        <f>K71*M71*O71*Q71*S71</f>
        <v>9.1989072203063862E-2</v>
      </c>
      <c r="L72" s="24"/>
      <c r="M72" s="8"/>
      <c r="N72" s="24"/>
      <c r="O72" s="8"/>
      <c r="P72" s="24"/>
      <c r="Q72" s="8"/>
      <c r="R72" s="24"/>
      <c r="S72" s="9"/>
    </row>
    <row r="73" spans="2:19" x14ac:dyDescent="0.25">
      <c r="B73" s="16" t="s">
        <v>43</v>
      </c>
      <c r="C73" s="23">
        <v>-1135.27</v>
      </c>
      <c r="D73" s="19">
        <f t="shared" si="8"/>
        <v>-4.9065369263288621E-3</v>
      </c>
      <c r="E73" s="82">
        <v>-14.49</v>
      </c>
      <c r="F73" s="70">
        <f t="shared" si="9"/>
        <v>-5.0786322279556515E-5</v>
      </c>
      <c r="J73" s="26" t="s">
        <v>56</v>
      </c>
      <c r="K73" s="8">
        <f>K72*100</f>
        <v>9.1989072203063866</v>
      </c>
      <c r="L73" s="24"/>
      <c r="M73" s="8"/>
      <c r="N73" s="24"/>
      <c r="O73" s="8"/>
      <c r="P73" s="24"/>
      <c r="Q73" s="8"/>
      <c r="R73" s="24"/>
      <c r="S73" s="9"/>
    </row>
    <row r="74" spans="2:19" x14ac:dyDescent="0.25">
      <c r="B74" s="16" t="s">
        <v>81</v>
      </c>
      <c r="C74" s="82">
        <v>82.17</v>
      </c>
      <c r="D74" s="19">
        <f t="shared" si="8"/>
        <v>3.5513150108471345E-4</v>
      </c>
      <c r="E74" s="82">
        <v>-629.67999999999995</v>
      </c>
      <c r="F74" s="70">
        <f t="shared" si="9"/>
        <v>-2.2069793935811694E-3</v>
      </c>
      <c r="J74" s="30" t="s">
        <v>55</v>
      </c>
      <c r="K74" s="59">
        <f>K72</f>
        <v>9.1989072203063862E-2</v>
      </c>
      <c r="L74" s="31"/>
      <c r="M74" s="10"/>
      <c r="N74" s="31"/>
      <c r="O74" s="10"/>
      <c r="P74" s="10"/>
      <c r="Q74" s="10"/>
      <c r="R74" s="10"/>
      <c r="S74" s="15"/>
    </row>
    <row r="75" spans="2:19" x14ac:dyDescent="0.25">
      <c r="B75" s="55" t="s">
        <v>82</v>
      </c>
      <c r="C75" s="78">
        <v>5112.1899999999996</v>
      </c>
      <c r="D75" s="47">
        <f t="shared" si="8"/>
        <v>2.2094434812343446E-2</v>
      </c>
      <c r="E75" s="20">
        <v>-14.21</v>
      </c>
      <c r="F75" s="70">
        <f t="shared" si="9"/>
        <v>-4.9804944071255903E-5</v>
      </c>
    </row>
    <row r="76" spans="2:19" x14ac:dyDescent="0.25">
      <c r="B76" s="55" t="s">
        <v>95</v>
      </c>
      <c r="C76" s="78">
        <v>17645.36</v>
      </c>
      <c r="D76" s="47">
        <f t="shared" si="8"/>
        <v>7.6261691419984901E-2</v>
      </c>
      <c r="E76" s="78">
        <v>2265.11</v>
      </c>
      <c r="F76" s="70">
        <f t="shared" si="9"/>
        <v>7.9390342621564018E-3</v>
      </c>
    </row>
    <row r="77" spans="2:19" x14ac:dyDescent="0.25">
      <c r="B77" s="16" t="s">
        <v>61</v>
      </c>
      <c r="C77" s="79">
        <v>-1154.8499999999999</v>
      </c>
      <c r="D77" s="19">
        <f t="shared" si="8"/>
        <v>-4.9911599613932248E-3</v>
      </c>
      <c r="E77" s="82">
        <v>-610.41999999999996</v>
      </c>
      <c r="F77" s="70">
        <f t="shared" si="9"/>
        <v>-2.1394745925387773E-3</v>
      </c>
    </row>
    <row r="78" spans="2:19" x14ac:dyDescent="0.25">
      <c r="B78" s="93" t="s">
        <v>83</v>
      </c>
      <c r="C78" s="94">
        <v>16164.98</v>
      </c>
      <c r="D78" s="95">
        <f t="shared" si="8"/>
        <v>6.9863619476747851E-2</v>
      </c>
      <c r="E78" s="94">
        <v>3055.36</v>
      </c>
      <c r="F78" s="96">
        <f t="shared" si="9"/>
        <v>1.0708799008976245E-2</v>
      </c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5FEB-03CB-754B-B3C5-F3D24A44DB2E}">
  <dimension ref="A1:S96"/>
  <sheetViews>
    <sheetView topLeftCell="A40" zoomScale="81" workbookViewId="0">
      <selection activeCell="I48" sqref="I48"/>
    </sheetView>
  </sheetViews>
  <sheetFormatPr baseColWidth="10" defaultRowHeight="16" x14ac:dyDescent="0.2"/>
  <cols>
    <col min="2" max="2" width="37.83203125" customWidth="1"/>
    <col min="3" max="3" width="23.1640625" customWidth="1"/>
    <col min="5" max="5" width="21.6640625" customWidth="1"/>
    <col min="10" max="10" width="22.1640625" customWidth="1"/>
    <col min="11" max="11" width="21.5" customWidth="1"/>
    <col min="12" max="12" width="14.5" customWidth="1"/>
    <col min="13" max="13" width="16" customWidth="1"/>
    <col min="14" max="14" width="14.83203125" customWidth="1"/>
  </cols>
  <sheetData>
    <row r="1" spans="1:19" ht="21" x14ac:dyDescent="0.25">
      <c r="A1" s="211" t="s">
        <v>107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</row>
    <row r="2" spans="1:19" ht="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1"/>
      <c r="Q2" s="2"/>
      <c r="R2" s="2"/>
      <c r="S2" s="2"/>
    </row>
    <row r="3" spans="1:19" ht="1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9" x14ac:dyDescent="0.25">
      <c r="A4" s="2"/>
      <c r="B4" s="191" t="s">
        <v>0</v>
      </c>
      <c r="C4" s="192"/>
      <c r="D4" s="192"/>
      <c r="E4" s="192"/>
      <c r="F4" s="193"/>
      <c r="G4" s="45"/>
      <c r="H4" s="37"/>
      <c r="I4" s="2"/>
      <c r="J4" s="191" t="s">
        <v>24</v>
      </c>
      <c r="K4" s="192"/>
      <c r="L4" s="192"/>
      <c r="M4" s="192"/>
      <c r="N4" s="193"/>
      <c r="O4" s="2"/>
      <c r="P4" s="2"/>
      <c r="Q4" s="2"/>
      <c r="R4" s="2"/>
      <c r="S4" s="2"/>
    </row>
    <row r="5" spans="1:19" ht="19" x14ac:dyDescent="0.25">
      <c r="A5" s="2"/>
      <c r="B5" s="67"/>
      <c r="C5" s="197" t="s">
        <v>31</v>
      </c>
      <c r="D5" s="197"/>
      <c r="E5" s="197"/>
      <c r="F5" s="198"/>
      <c r="G5" s="64"/>
      <c r="H5" s="38"/>
      <c r="I5" s="2"/>
      <c r="J5" s="3"/>
      <c r="K5" s="4"/>
      <c r="L5" s="4"/>
      <c r="M5" s="5">
        <v>2021</v>
      </c>
      <c r="N5" s="6">
        <v>2020</v>
      </c>
      <c r="O5" s="2"/>
      <c r="P5" s="2"/>
      <c r="Q5" s="2"/>
      <c r="R5" s="2"/>
      <c r="S5" s="2"/>
    </row>
    <row r="6" spans="1:19" ht="19" x14ac:dyDescent="0.25">
      <c r="A6" s="2"/>
      <c r="B6" s="68" t="s">
        <v>1</v>
      </c>
      <c r="C6" s="64" t="s">
        <v>11</v>
      </c>
      <c r="D6" s="64"/>
      <c r="E6" s="64" t="s">
        <v>23</v>
      </c>
      <c r="F6" s="9"/>
      <c r="G6" s="2"/>
      <c r="H6" s="38"/>
      <c r="I6" s="2"/>
      <c r="J6" s="203" t="s">
        <v>25</v>
      </c>
      <c r="K6" s="7" t="s">
        <v>45</v>
      </c>
      <c r="L6" s="7"/>
      <c r="M6" s="46">
        <f>C78/C24</f>
        <v>8.1247764577620799E-2</v>
      </c>
      <c r="N6" s="48">
        <f>E78/E24</f>
        <v>2.314455565317786E-2</v>
      </c>
      <c r="O6" s="2"/>
      <c r="P6" s="2"/>
      <c r="Q6" s="2"/>
      <c r="R6" s="2"/>
      <c r="S6" s="2"/>
    </row>
    <row r="7" spans="1:19" ht="19" x14ac:dyDescent="0.25">
      <c r="A7" s="2"/>
      <c r="B7" s="208" t="s">
        <v>2</v>
      </c>
      <c r="C7" s="209"/>
      <c r="D7" s="209"/>
      <c r="E7" s="209"/>
      <c r="F7" s="210"/>
      <c r="G7" s="2"/>
      <c r="H7" s="39"/>
      <c r="I7" s="2"/>
      <c r="J7" s="204"/>
      <c r="K7" s="8" t="s">
        <v>84</v>
      </c>
      <c r="L7" s="8"/>
      <c r="M7" s="8"/>
      <c r="N7" s="9"/>
      <c r="O7" s="2"/>
      <c r="P7" s="2"/>
      <c r="Q7" s="2"/>
      <c r="R7" s="2"/>
      <c r="S7" s="2"/>
    </row>
    <row r="8" spans="1:19" ht="19" x14ac:dyDescent="0.25">
      <c r="A8" s="2"/>
      <c r="B8" s="55" t="s">
        <v>3</v>
      </c>
      <c r="C8" s="8"/>
      <c r="D8" s="8"/>
      <c r="E8" s="8"/>
      <c r="F8" s="9"/>
      <c r="G8" s="2"/>
      <c r="H8" s="39"/>
      <c r="I8" s="2"/>
      <c r="J8" s="204"/>
      <c r="K8" s="8"/>
      <c r="L8" s="8"/>
      <c r="M8" s="8"/>
      <c r="N8" s="9"/>
      <c r="O8" s="2"/>
      <c r="P8" s="2"/>
      <c r="Q8" s="2"/>
      <c r="R8" s="2"/>
      <c r="S8" s="2"/>
    </row>
    <row r="9" spans="1:19" ht="19" x14ac:dyDescent="0.25">
      <c r="A9" s="2"/>
      <c r="B9" s="16" t="s">
        <v>58</v>
      </c>
      <c r="C9" s="69">
        <v>49260.87</v>
      </c>
      <c r="D9" s="19">
        <f>C9/$C$24</f>
        <v>0.37535185757789713</v>
      </c>
      <c r="E9" s="69">
        <v>47746.94</v>
      </c>
      <c r="F9" s="70">
        <f>E9/$E$24</f>
        <v>0.41879302168048421</v>
      </c>
      <c r="G9" s="2"/>
      <c r="H9" s="39"/>
      <c r="I9" s="2"/>
      <c r="J9" s="204"/>
      <c r="K9" s="8" t="s">
        <v>94</v>
      </c>
      <c r="L9" s="8"/>
      <c r="M9" s="47">
        <f>C76/C58</f>
        <v>4.4614577727841588E-2</v>
      </c>
      <c r="N9" s="49">
        <f>E76/E58</f>
        <v>1.1437249225043177E-2</v>
      </c>
      <c r="O9" s="2"/>
      <c r="P9" s="2"/>
      <c r="Q9" s="2"/>
      <c r="R9" s="2"/>
      <c r="S9" s="2"/>
    </row>
    <row r="10" spans="1:19" ht="19" x14ac:dyDescent="0.25">
      <c r="A10" s="2"/>
      <c r="B10" s="16" t="s">
        <v>30</v>
      </c>
      <c r="C10" s="108">
        <v>639.66</v>
      </c>
      <c r="D10" s="19">
        <f t="shared" ref="D10:D24" si="0">C10/$C$24</f>
        <v>4.8740018034248616E-3</v>
      </c>
      <c r="E10" s="108">
        <v>543.47</v>
      </c>
      <c r="F10" s="70">
        <f t="shared" ref="F10:F24" si="1">E10/$E$24</f>
        <v>4.7668278531083404E-3</v>
      </c>
      <c r="G10" s="2"/>
      <c r="H10" s="39"/>
      <c r="I10" s="2"/>
      <c r="J10" s="204"/>
      <c r="K10" s="8" t="s">
        <v>44</v>
      </c>
      <c r="L10" s="8"/>
      <c r="M10" s="47">
        <f>C76/C29</f>
        <v>0.29083617995965855</v>
      </c>
      <c r="N10" s="49">
        <f>E78/E29</f>
        <v>9.1108942779524874E-2</v>
      </c>
      <c r="O10" s="2"/>
      <c r="P10" s="2"/>
      <c r="Q10" s="2"/>
      <c r="R10" s="2"/>
      <c r="S10" s="2"/>
    </row>
    <row r="11" spans="1:19" ht="19" x14ac:dyDescent="0.25">
      <c r="A11" s="2"/>
      <c r="B11" s="16" t="s">
        <v>29</v>
      </c>
      <c r="C11" s="69">
        <v>24053.26</v>
      </c>
      <c r="D11" s="19">
        <f t="shared" si="0"/>
        <v>0.18327804242604989</v>
      </c>
      <c r="E11" s="69">
        <v>17143.689999999999</v>
      </c>
      <c r="F11" s="70">
        <f t="shared" si="1"/>
        <v>0.15036896056278162</v>
      </c>
      <c r="G11" s="2"/>
      <c r="H11" s="40"/>
      <c r="I11" s="2"/>
      <c r="J11" s="205"/>
      <c r="K11" s="8" t="s">
        <v>85</v>
      </c>
      <c r="L11" s="10"/>
      <c r="M11" s="17"/>
      <c r="N11" s="18"/>
      <c r="O11" s="2"/>
      <c r="P11" s="2"/>
      <c r="Q11" s="2"/>
      <c r="R11" s="2"/>
      <c r="S11" s="2"/>
    </row>
    <row r="12" spans="1:19" ht="19" x14ac:dyDescent="0.25">
      <c r="A12" s="2"/>
      <c r="B12" s="16" t="s">
        <v>59</v>
      </c>
      <c r="C12" s="69">
        <v>9575.17</v>
      </c>
      <c r="D12" s="19">
        <f t="shared" si="0"/>
        <v>7.2959690848418898E-2</v>
      </c>
      <c r="E12" s="69">
        <v>7166.74</v>
      </c>
      <c r="F12" s="70">
        <f t="shared" si="1"/>
        <v>6.2860168634856883E-2</v>
      </c>
      <c r="G12" s="2"/>
      <c r="H12" s="40"/>
      <c r="I12" s="2"/>
      <c r="J12" s="12"/>
      <c r="K12" s="4"/>
      <c r="L12" s="10"/>
      <c r="M12" s="10"/>
      <c r="N12" s="15"/>
      <c r="O12" s="2"/>
      <c r="P12" s="2"/>
      <c r="Q12" s="2"/>
      <c r="R12" s="2"/>
      <c r="S12" s="2"/>
    </row>
    <row r="13" spans="1:19" ht="19" x14ac:dyDescent="0.25">
      <c r="A13" s="2"/>
      <c r="B13" s="16" t="s">
        <v>4</v>
      </c>
      <c r="C13" s="8">
        <v>0</v>
      </c>
      <c r="D13" s="19">
        <f t="shared" si="0"/>
        <v>0</v>
      </c>
      <c r="E13" s="8">
        <v>0</v>
      </c>
      <c r="F13" s="70">
        <f t="shared" si="1"/>
        <v>0</v>
      </c>
      <c r="G13" s="2"/>
      <c r="H13" s="40"/>
      <c r="I13" s="2"/>
      <c r="J13" s="203" t="s">
        <v>26</v>
      </c>
      <c r="K13" s="8" t="s">
        <v>92</v>
      </c>
      <c r="L13" s="8"/>
      <c r="M13" s="51">
        <f>(C34+C40)/C29</f>
        <v>1.1576013558793692</v>
      </c>
      <c r="N13" s="50">
        <f>(E34+E40)/E29</f>
        <v>1.326997178406732</v>
      </c>
      <c r="P13" s="2"/>
      <c r="Q13" s="2"/>
      <c r="R13" s="2"/>
      <c r="S13" s="2"/>
    </row>
    <row r="14" spans="1:19" ht="19" x14ac:dyDescent="0.25">
      <c r="A14" s="2"/>
      <c r="B14" s="16" t="s">
        <v>5</v>
      </c>
      <c r="C14" s="69">
        <v>2785.31</v>
      </c>
      <c r="D14" s="19">
        <f t="shared" si="0"/>
        <v>2.1223159120622365E-2</v>
      </c>
      <c r="E14" s="69">
        <v>2701.65</v>
      </c>
      <c r="F14" s="70">
        <f t="shared" si="1"/>
        <v>2.3696433049386626E-2</v>
      </c>
      <c r="G14" s="2"/>
      <c r="H14" s="40"/>
      <c r="I14" s="2"/>
      <c r="J14" s="206"/>
      <c r="K14" s="35" t="s">
        <v>111</v>
      </c>
      <c r="L14" s="10"/>
      <c r="M14" s="171">
        <f>(C34+C40)/C24</f>
        <v>0.31918128412567043</v>
      </c>
      <c r="N14" s="172">
        <f>(E34+E40)/E24</f>
        <v>0.33709929135679478</v>
      </c>
      <c r="O14" s="2"/>
      <c r="P14" s="2"/>
      <c r="Q14" s="2"/>
      <c r="R14" s="2"/>
      <c r="S14" s="2"/>
    </row>
    <row r="15" spans="1:19" ht="19" x14ac:dyDescent="0.25">
      <c r="A15" s="2"/>
      <c r="B15" s="154" t="s">
        <v>12</v>
      </c>
      <c r="C15" s="109">
        <v>87628.44</v>
      </c>
      <c r="D15" s="110">
        <f t="shared" si="0"/>
        <v>0.66770030108386846</v>
      </c>
      <c r="E15" s="111">
        <v>76718.259999999995</v>
      </c>
      <c r="F15" s="155">
        <f t="shared" si="1"/>
        <v>0.67290326717207471</v>
      </c>
      <c r="G15" s="2"/>
      <c r="H15" s="39"/>
      <c r="I15" s="2"/>
      <c r="J15" s="16"/>
      <c r="K15" s="4"/>
      <c r="L15" s="4"/>
      <c r="M15" s="4"/>
      <c r="N15" s="13"/>
      <c r="O15" s="2"/>
      <c r="P15" s="2"/>
      <c r="Q15" s="2"/>
      <c r="R15" s="2"/>
      <c r="S15" s="2"/>
    </row>
    <row r="16" spans="1:19" ht="19" x14ac:dyDescent="0.25">
      <c r="A16" s="2"/>
      <c r="B16" s="55" t="s">
        <v>6</v>
      </c>
      <c r="C16" s="8"/>
      <c r="D16" s="19"/>
      <c r="E16" s="8"/>
      <c r="F16" s="70"/>
      <c r="G16" s="2"/>
      <c r="H16" s="40"/>
      <c r="I16" s="2"/>
      <c r="J16" s="203" t="s">
        <v>27</v>
      </c>
      <c r="K16" s="36" t="s">
        <v>93</v>
      </c>
      <c r="L16" s="2"/>
      <c r="M16" s="52">
        <f>C58/C24</f>
        <v>1.7974219284210708</v>
      </c>
      <c r="N16" s="173">
        <f>E58/E24</f>
        <v>2.3749774473179435</v>
      </c>
      <c r="O16" s="2"/>
      <c r="P16" s="2"/>
      <c r="Q16" s="2"/>
      <c r="R16" s="2"/>
      <c r="S16" s="2"/>
    </row>
    <row r="17" spans="1:19" ht="19" x14ac:dyDescent="0.25">
      <c r="A17" s="2"/>
      <c r="B17" s="16" t="s">
        <v>68</v>
      </c>
      <c r="C17" s="69">
        <v>5417.58</v>
      </c>
      <c r="D17" s="19">
        <f t="shared" si="0"/>
        <v>4.1280203061311416E-2</v>
      </c>
      <c r="E17" s="80">
        <v>5344.86</v>
      </c>
      <c r="F17" s="70">
        <f t="shared" si="1"/>
        <v>4.6880283215199818E-2</v>
      </c>
      <c r="G17" s="2"/>
      <c r="H17" s="41"/>
      <c r="I17" s="2"/>
      <c r="J17" s="204"/>
      <c r="K17" s="8" t="s">
        <v>28</v>
      </c>
      <c r="L17" s="8"/>
      <c r="M17" s="50">
        <f>C58/C18</f>
        <v>8.2502370404205081</v>
      </c>
      <c r="N17" s="51">
        <f>E58/E18</f>
        <v>14.146098022118794</v>
      </c>
      <c r="O17" s="2"/>
      <c r="P17" s="2"/>
      <c r="Q17" s="2"/>
      <c r="R17" s="2"/>
      <c r="S17" s="2"/>
    </row>
    <row r="18" spans="1:19" ht="19" x14ac:dyDescent="0.25">
      <c r="A18" s="2"/>
      <c r="B18" s="16" t="s">
        <v>69</v>
      </c>
      <c r="C18" s="69">
        <v>28592.17</v>
      </c>
      <c r="D18" s="19">
        <f t="shared" si="0"/>
        <v>0.21786306497800428</v>
      </c>
      <c r="E18" s="69">
        <v>19141.189999999999</v>
      </c>
      <c r="F18" s="70">
        <f t="shared" si="1"/>
        <v>0.16788922596213007</v>
      </c>
      <c r="G18" s="2"/>
      <c r="H18" s="39"/>
      <c r="I18" s="2"/>
      <c r="J18" s="205"/>
      <c r="K18" s="10" t="s">
        <v>87</v>
      </c>
      <c r="L18" s="10"/>
      <c r="M18" s="10"/>
      <c r="N18" s="15"/>
      <c r="O18" s="2"/>
      <c r="P18" s="2"/>
      <c r="Q18" s="2"/>
      <c r="R18" s="2"/>
      <c r="S18" s="2"/>
    </row>
    <row r="19" spans="1:19" ht="19" x14ac:dyDescent="0.25">
      <c r="A19" s="2"/>
      <c r="B19" s="16" t="s">
        <v>7</v>
      </c>
      <c r="C19" s="33">
        <v>6856.31</v>
      </c>
      <c r="D19" s="19">
        <f t="shared" si="0"/>
        <v>5.2242859182753204E-2</v>
      </c>
      <c r="E19" s="69">
        <v>3922.72</v>
      </c>
      <c r="F19" s="70">
        <f t="shared" si="1"/>
        <v>3.4406555938589344E-2</v>
      </c>
      <c r="G19" s="2"/>
      <c r="H19" s="39"/>
      <c r="I19" s="2"/>
      <c r="J19" s="203" t="s">
        <v>88</v>
      </c>
      <c r="K19" s="36" t="s">
        <v>86</v>
      </c>
      <c r="L19" s="2"/>
      <c r="M19" s="52">
        <f>(C23-C18)/C44</f>
        <v>0.24204109385271511</v>
      </c>
      <c r="N19" s="51">
        <f>(E23-E18)/E44</f>
        <v>0.31840398236088341</v>
      </c>
      <c r="O19" s="2"/>
      <c r="P19" s="2"/>
      <c r="Q19" s="2"/>
      <c r="R19" s="2"/>
      <c r="S19" s="2"/>
    </row>
    <row r="20" spans="1:19" ht="19" x14ac:dyDescent="0.25">
      <c r="A20" s="2"/>
      <c r="B20" s="16" t="s">
        <v>8</v>
      </c>
      <c r="C20" s="108">
        <v>237.2</v>
      </c>
      <c r="D20" s="19">
        <f t="shared" si="0"/>
        <v>1.8073870927873825E-3</v>
      </c>
      <c r="E20" s="108">
        <v>113.15</v>
      </c>
      <c r="F20" s="70">
        <f t="shared" si="1"/>
        <v>9.9244957693931366E-4</v>
      </c>
      <c r="G20" s="2"/>
      <c r="H20" s="40"/>
      <c r="I20" s="2"/>
      <c r="J20" s="204"/>
      <c r="K20" s="8" t="s">
        <v>89</v>
      </c>
      <c r="L20" s="8"/>
      <c r="M20" s="33"/>
      <c r="N20" s="34"/>
      <c r="O20" s="2"/>
      <c r="P20" s="2"/>
      <c r="Q20" s="2"/>
      <c r="R20" s="2"/>
      <c r="S20" s="2"/>
    </row>
    <row r="21" spans="1:19" ht="19" x14ac:dyDescent="0.25">
      <c r="A21" s="2"/>
      <c r="B21" s="16" t="s">
        <v>70</v>
      </c>
      <c r="C21" s="108">
        <v>124.63</v>
      </c>
      <c r="D21" s="19">
        <f t="shared" si="0"/>
        <v>9.4964019129043626E-4</v>
      </c>
      <c r="E21" s="108">
        <v>407.84</v>
      </c>
      <c r="F21" s="70">
        <f t="shared" si="1"/>
        <v>3.5772040252667224E-3</v>
      </c>
      <c r="G21" s="2"/>
      <c r="H21" s="40"/>
      <c r="I21" s="2"/>
      <c r="J21" s="204"/>
      <c r="K21" s="8"/>
      <c r="L21" s="8"/>
      <c r="M21" s="8"/>
      <c r="N21" s="9"/>
      <c r="O21" s="2"/>
      <c r="P21" s="2"/>
      <c r="Q21" s="2"/>
      <c r="R21" s="2"/>
      <c r="S21" s="2"/>
    </row>
    <row r="22" spans="1:19" ht="19" x14ac:dyDescent="0.25">
      <c r="A22" s="2"/>
      <c r="B22" s="16" t="s">
        <v>9</v>
      </c>
      <c r="C22" s="69">
        <v>2382.85</v>
      </c>
      <c r="D22" s="19">
        <f t="shared" si="0"/>
        <v>1.8156544409984883E-2</v>
      </c>
      <c r="E22" s="69">
        <v>8362.81</v>
      </c>
      <c r="F22" s="70">
        <f t="shared" si="1"/>
        <v>7.3351014109799911E-2</v>
      </c>
      <c r="G22" s="2"/>
      <c r="H22" s="40"/>
      <c r="I22" s="2"/>
      <c r="J22" s="204"/>
      <c r="K22" s="8" t="s">
        <v>90</v>
      </c>
      <c r="L22" s="8"/>
      <c r="M22" s="50">
        <f>C23/C44</f>
        <v>0.70283596995761621</v>
      </c>
      <c r="N22" s="51">
        <f>E23/E44</f>
        <v>0.65417080136452488</v>
      </c>
      <c r="O22" s="2"/>
      <c r="P22" s="2"/>
      <c r="Q22" s="2"/>
      <c r="R22" s="2"/>
      <c r="S22" s="2"/>
    </row>
    <row r="23" spans="1:19" ht="19" x14ac:dyDescent="0.25">
      <c r="A23" s="2"/>
      <c r="B23" s="154" t="s">
        <v>13</v>
      </c>
      <c r="C23" s="111">
        <v>43610.74</v>
      </c>
      <c r="D23" s="110">
        <f t="shared" si="0"/>
        <v>0.33229969891613159</v>
      </c>
      <c r="E23" s="111">
        <v>37292.57</v>
      </c>
      <c r="F23" s="155">
        <f t="shared" si="1"/>
        <v>0.32709673282792517</v>
      </c>
      <c r="G23" s="2"/>
      <c r="H23" s="39"/>
      <c r="I23" s="2"/>
      <c r="J23" s="205"/>
      <c r="K23" s="35" t="s">
        <v>91</v>
      </c>
      <c r="L23" s="10"/>
      <c r="M23" s="10"/>
      <c r="N23" s="15"/>
      <c r="O23" s="2"/>
      <c r="P23" s="2"/>
      <c r="Q23" s="2"/>
      <c r="R23" s="2"/>
      <c r="S23" s="2"/>
    </row>
    <row r="24" spans="1:19" ht="19" x14ac:dyDescent="0.25">
      <c r="A24" s="2"/>
      <c r="B24" s="156" t="s">
        <v>10</v>
      </c>
      <c r="C24" s="112">
        <v>131239.18</v>
      </c>
      <c r="D24" s="113">
        <f t="shared" si="0"/>
        <v>1</v>
      </c>
      <c r="E24" s="112">
        <v>114010.83</v>
      </c>
      <c r="F24" s="157">
        <f t="shared" si="1"/>
        <v>1</v>
      </c>
      <c r="G24" s="2"/>
      <c r="H24" s="4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9" x14ac:dyDescent="0.25">
      <c r="A25" s="2"/>
      <c r="B25" s="16"/>
      <c r="C25" s="8"/>
      <c r="D25" s="8"/>
      <c r="E25" s="8"/>
      <c r="F25" s="9"/>
      <c r="G25" s="2"/>
      <c r="H25" s="4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9" x14ac:dyDescent="0.25">
      <c r="A26" s="2"/>
      <c r="B26" s="208" t="s">
        <v>14</v>
      </c>
      <c r="C26" s="209"/>
      <c r="D26" s="209"/>
      <c r="E26" s="209"/>
      <c r="F26" s="210"/>
      <c r="G26" s="2"/>
      <c r="H26" s="43"/>
      <c r="I26" s="2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1:19" ht="19" x14ac:dyDescent="0.25">
      <c r="A27" s="2"/>
      <c r="B27" s="16" t="s">
        <v>15</v>
      </c>
      <c r="C27" s="69">
        <v>1452.41</v>
      </c>
      <c r="D27" s="19">
        <f>C27/$C$45</f>
        <v>1.1066893285983653E-2</v>
      </c>
      <c r="E27" s="69">
        <v>1524.21</v>
      </c>
      <c r="F27" s="70">
        <f>E27/$E$45</f>
        <v>1.33689931035499E-2</v>
      </c>
      <c r="G27" s="2"/>
      <c r="H27" s="39"/>
      <c r="I27" s="2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1:19" ht="19" x14ac:dyDescent="0.25">
      <c r="A28" s="2"/>
      <c r="B28" s="16" t="s">
        <v>71</v>
      </c>
      <c r="C28" s="69">
        <v>34733.699999999997</v>
      </c>
      <c r="D28" s="19">
        <f t="shared" ref="D28:D30" si="2">C28/$C$45</f>
        <v>0.2646595323134448</v>
      </c>
      <c r="E28" s="69">
        <v>27438.15</v>
      </c>
      <c r="F28" s="70">
        <f t="shared" ref="F28:F30" si="3">E28/$E$45</f>
        <v>0.24066266336277001</v>
      </c>
      <c r="G28" s="2"/>
      <c r="H28" s="39"/>
      <c r="I28" s="2"/>
      <c r="J28" s="26" t="s">
        <v>47</v>
      </c>
      <c r="K28" s="22">
        <f>C78</f>
        <v>10662.89</v>
      </c>
      <c r="L28" s="8"/>
      <c r="M28" s="19"/>
      <c r="N28" s="19"/>
      <c r="O28" s="8"/>
      <c r="P28" s="8"/>
      <c r="Q28" s="8"/>
      <c r="R28" s="8"/>
      <c r="S28" s="9"/>
    </row>
    <row r="29" spans="1:19" ht="19" x14ac:dyDescent="0.25">
      <c r="A29" s="2"/>
      <c r="B29" s="156" t="s">
        <v>60</v>
      </c>
      <c r="C29" s="114">
        <v>36186.11</v>
      </c>
      <c r="D29" s="113">
        <f t="shared" si="2"/>
        <v>0.2757264255994285</v>
      </c>
      <c r="E29" s="114">
        <v>28962.36</v>
      </c>
      <c r="F29" s="157">
        <f t="shared" si="3"/>
        <v>0.25403165646631992</v>
      </c>
      <c r="G29" s="2"/>
      <c r="H29" s="39"/>
      <c r="I29" s="2"/>
      <c r="J29" s="26" t="s">
        <v>41</v>
      </c>
      <c r="K29" s="22">
        <f>C69</f>
        <v>14058.340000000026</v>
      </c>
      <c r="L29" s="8"/>
      <c r="M29" s="8"/>
      <c r="N29" s="8"/>
      <c r="O29" s="8"/>
      <c r="P29" s="8"/>
      <c r="Q29" s="8"/>
      <c r="R29" s="8"/>
      <c r="S29" s="9"/>
    </row>
    <row r="30" spans="1:19" ht="19" x14ac:dyDescent="0.25">
      <c r="A30" s="2"/>
      <c r="B30" s="16" t="s">
        <v>61</v>
      </c>
      <c r="C30" s="8">
        <v>0</v>
      </c>
      <c r="D30" s="71">
        <f t="shared" si="2"/>
        <v>0</v>
      </c>
      <c r="E30" s="8">
        <v>0</v>
      </c>
      <c r="F30" s="70">
        <f t="shared" si="3"/>
        <v>0</v>
      </c>
      <c r="G30" s="2"/>
      <c r="H30" s="40"/>
      <c r="I30" s="2"/>
      <c r="J30" s="55" t="s">
        <v>48</v>
      </c>
      <c r="K30" s="14">
        <f>C67</f>
        <v>14058.340000000026</v>
      </c>
      <c r="L30" s="8"/>
      <c r="M30" s="8"/>
      <c r="N30" s="8"/>
      <c r="O30" s="8"/>
      <c r="P30" s="8"/>
      <c r="Q30" s="8"/>
      <c r="R30" s="8"/>
      <c r="S30" s="9"/>
    </row>
    <row r="31" spans="1:19" ht="19" x14ac:dyDescent="0.25">
      <c r="A31" s="2"/>
      <c r="B31" s="16"/>
      <c r="C31" s="8"/>
      <c r="D31" s="8"/>
      <c r="E31" s="8"/>
      <c r="F31" s="9"/>
      <c r="G31" s="2"/>
      <c r="H31" s="43"/>
      <c r="I31" s="2"/>
      <c r="J31" s="26" t="s">
        <v>49</v>
      </c>
      <c r="K31" s="22">
        <f>C58</f>
        <v>235892.18000000002</v>
      </c>
      <c r="L31" s="8"/>
      <c r="M31" s="19"/>
      <c r="N31" s="19"/>
      <c r="O31" s="8"/>
      <c r="P31" s="8"/>
      <c r="Q31" s="8"/>
      <c r="R31" s="8"/>
      <c r="S31" s="9"/>
    </row>
    <row r="32" spans="1:19" ht="19" x14ac:dyDescent="0.25">
      <c r="A32" s="2"/>
      <c r="B32" s="208" t="s">
        <v>17</v>
      </c>
      <c r="C32" s="209"/>
      <c r="D32" s="209"/>
      <c r="E32" s="209"/>
      <c r="F32" s="210"/>
      <c r="G32" s="2"/>
      <c r="H32" s="39"/>
      <c r="I32" s="2"/>
      <c r="J32" s="26" t="s">
        <v>10</v>
      </c>
      <c r="K32" s="22">
        <f>C24</f>
        <v>131239.18</v>
      </c>
      <c r="L32" s="8"/>
      <c r="M32" s="8"/>
      <c r="N32" s="8"/>
      <c r="O32" s="8"/>
      <c r="P32" s="8"/>
      <c r="Q32" s="8"/>
      <c r="R32" s="8"/>
      <c r="S32" s="9"/>
    </row>
    <row r="33" spans="1:19" ht="19" x14ac:dyDescent="0.25">
      <c r="A33" s="2"/>
      <c r="B33" s="55" t="s">
        <v>18</v>
      </c>
      <c r="C33" s="8"/>
      <c r="D33" s="8"/>
      <c r="E33" s="8"/>
      <c r="F33" s="9"/>
      <c r="G33" s="2"/>
      <c r="H33" s="39"/>
      <c r="I33" s="2"/>
      <c r="J33" s="26" t="s">
        <v>16</v>
      </c>
      <c r="K33" s="23">
        <f>C29</f>
        <v>36186.11</v>
      </c>
      <c r="L33" s="8"/>
      <c r="M33" s="8"/>
      <c r="N33" s="8"/>
      <c r="O33" s="8"/>
      <c r="P33" s="8"/>
      <c r="Q33" s="8"/>
      <c r="R33" s="8"/>
      <c r="S33" s="9"/>
    </row>
    <row r="34" spans="1:19" ht="19" x14ac:dyDescent="0.25">
      <c r="A34" s="2"/>
      <c r="B34" s="16" t="s">
        <v>62</v>
      </c>
      <c r="C34" s="69">
        <v>27069.72</v>
      </c>
      <c r="D34" s="19">
        <f>C34/$C$45</f>
        <v>0.20626248960104751</v>
      </c>
      <c r="E34" s="69">
        <v>22287.17</v>
      </c>
      <c r="F34" s="70">
        <f>E34/$E$45</f>
        <v>0.19548292035063686</v>
      </c>
      <c r="G34" s="2"/>
      <c r="H34" s="39"/>
      <c r="I34" s="2"/>
      <c r="J34" s="16"/>
      <c r="K34" s="2"/>
      <c r="L34" s="2"/>
      <c r="M34" s="2"/>
      <c r="N34" s="2"/>
      <c r="O34" s="2"/>
      <c r="P34" s="8"/>
      <c r="Q34" s="8"/>
      <c r="R34" s="8"/>
      <c r="S34" s="9"/>
    </row>
    <row r="35" spans="1:19" ht="19" x14ac:dyDescent="0.25">
      <c r="A35" s="2"/>
      <c r="B35" s="16" t="s">
        <v>32</v>
      </c>
      <c r="C35" s="69">
        <v>5511.09</v>
      </c>
      <c r="D35" s="19">
        <f t="shared" ref="D35:D45" si="4">C35/$C$45</f>
        <v>4.1992718942620647E-2</v>
      </c>
      <c r="E35" s="69">
        <v>5491.53</v>
      </c>
      <c r="F35" s="70">
        <f t="shared" ref="F35:F45" si="5">E35/$E$45</f>
        <v>4.8166739949178507E-2</v>
      </c>
      <c r="G35" s="2"/>
      <c r="H35" s="39"/>
      <c r="I35" s="2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</row>
    <row r="36" spans="1:19" ht="19" x14ac:dyDescent="0.25">
      <c r="A36" s="2"/>
      <c r="B36" s="16" t="s">
        <v>63</v>
      </c>
      <c r="C36" s="108">
        <v>370.93</v>
      </c>
      <c r="D36" s="19">
        <f t="shared" si="4"/>
        <v>2.8263663335903197E-3</v>
      </c>
      <c r="E36" s="108">
        <v>212.18</v>
      </c>
      <c r="F36" s="70">
        <f t="shared" si="5"/>
        <v>1.8610512703047598E-3</v>
      </c>
      <c r="G36" s="2"/>
      <c r="H36" s="44"/>
      <c r="I36" s="2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</row>
    <row r="37" spans="1:19" ht="19" x14ac:dyDescent="0.25">
      <c r="A37" s="2"/>
      <c r="B37" s="16" t="s">
        <v>64</v>
      </c>
      <c r="C37" s="108">
        <v>51.66</v>
      </c>
      <c r="D37" s="19">
        <f t="shared" si="4"/>
        <v>3.9363245030942743E-4</v>
      </c>
      <c r="E37" s="108">
        <v>50.2</v>
      </c>
      <c r="F37" s="72">
        <f t="shared" si="5"/>
        <v>4.4030904783343828E-4</v>
      </c>
      <c r="G37" s="2"/>
      <c r="H37" s="39"/>
      <c r="I37" s="2"/>
      <c r="J37" s="26" t="s">
        <v>50</v>
      </c>
      <c r="K37" s="54">
        <f>K28/K31</f>
        <v>4.5202388650611471E-2</v>
      </c>
      <c r="L37" s="53" t="s">
        <v>51</v>
      </c>
      <c r="M37" s="32">
        <f>K31/K32</f>
        <v>1.7974219284210708</v>
      </c>
      <c r="N37" s="24" t="s">
        <v>51</v>
      </c>
      <c r="O37" s="8">
        <f>K32/K33</f>
        <v>3.6267833154765734</v>
      </c>
      <c r="P37" s="8"/>
      <c r="Q37" s="8"/>
      <c r="R37" s="8"/>
      <c r="S37" s="9"/>
    </row>
    <row r="38" spans="1:19" ht="19" x14ac:dyDescent="0.25">
      <c r="A38" s="2"/>
      <c r="B38" s="154" t="s">
        <v>72</v>
      </c>
      <c r="C38" s="111">
        <v>33003.4</v>
      </c>
      <c r="D38" s="110">
        <f t="shared" si="4"/>
        <v>0.2514752073275679</v>
      </c>
      <c r="E38" s="109">
        <v>28041.08</v>
      </c>
      <c r="F38" s="155">
        <f t="shared" si="5"/>
        <v>0.2459510206179536</v>
      </c>
      <c r="G38" s="2"/>
      <c r="H38" s="40"/>
      <c r="I38" s="2"/>
      <c r="J38" s="26" t="s">
        <v>56</v>
      </c>
      <c r="K38" s="21">
        <f>K37*M37*O37</f>
        <v>0.29466803698988364</v>
      </c>
      <c r="L38" s="8"/>
      <c r="M38" s="8"/>
      <c r="N38" s="8"/>
      <c r="O38" s="8"/>
      <c r="P38" s="8"/>
      <c r="Q38" s="8"/>
      <c r="R38" s="8"/>
      <c r="S38" s="9"/>
    </row>
    <row r="39" spans="1:19" ht="19" x14ac:dyDescent="0.25">
      <c r="A39" s="2"/>
      <c r="B39" s="55" t="s">
        <v>19</v>
      </c>
      <c r="C39" s="8"/>
      <c r="D39" s="19"/>
      <c r="E39" s="8"/>
      <c r="F39" s="70"/>
      <c r="G39" s="2"/>
      <c r="H39" s="40"/>
      <c r="I39" s="2"/>
      <c r="J39" s="26" t="s">
        <v>55</v>
      </c>
      <c r="K39" s="58">
        <f>K38</f>
        <v>0.29466803698988364</v>
      </c>
      <c r="L39" s="8"/>
      <c r="M39" s="8"/>
      <c r="N39" s="8"/>
      <c r="O39" s="8"/>
      <c r="P39" s="8"/>
      <c r="Q39" s="8"/>
      <c r="R39" s="8"/>
      <c r="S39" s="9"/>
    </row>
    <row r="40" spans="1:19" ht="19" x14ac:dyDescent="0.25">
      <c r="A40" s="2"/>
      <c r="B40" s="16" t="s">
        <v>65</v>
      </c>
      <c r="C40" s="80">
        <v>14819.37</v>
      </c>
      <c r="D40" s="19">
        <f t="shared" si="4"/>
        <v>0.11291879452462292</v>
      </c>
      <c r="E40" s="69">
        <v>16145.8</v>
      </c>
      <c r="F40" s="70">
        <f t="shared" si="5"/>
        <v>0.14161637100615793</v>
      </c>
      <c r="G40" s="2"/>
      <c r="H40" s="41"/>
      <c r="I40" s="2"/>
      <c r="J40" s="16"/>
      <c r="K40" s="8"/>
      <c r="L40" s="8"/>
      <c r="M40" s="8"/>
      <c r="N40" s="8"/>
      <c r="O40" s="8"/>
      <c r="P40" s="8"/>
      <c r="Q40" s="8"/>
      <c r="R40" s="8"/>
      <c r="S40" s="9"/>
    </row>
    <row r="41" spans="1:19" ht="19" x14ac:dyDescent="0.25">
      <c r="A41" s="2"/>
      <c r="B41" s="16" t="s">
        <v>20</v>
      </c>
      <c r="C41" s="69">
        <v>17697.27</v>
      </c>
      <c r="D41" s="19">
        <f t="shared" si="4"/>
        <v>0.13484745942484555</v>
      </c>
      <c r="E41" s="23">
        <v>11295.22</v>
      </c>
      <c r="F41" s="70">
        <f t="shared" si="5"/>
        <v>9.9071465403769085E-2</v>
      </c>
      <c r="G41" s="2"/>
      <c r="H41" s="39"/>
      <c r="I41" s="2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1:19" ht="19" x14ac:dyDescent="0.25">
      <c r="A42" s="2"/>
      <c r="B42" s="16" t="s">
        <v>66</v>
      </c>
      <c r="C42" s="69">
        <v>26388.15</v>
      </c>
      <c r="D42" s="19">
        <f t="shared" si="4"/>
        <v>0.20106914718607663</v>
      </c>
      <c r="E42" s="69">
        <v>26617.93</v>
      </c>
      <c r="F42" s="70">
        <f t="shared" si="5"/>
        <v>0.233468434533807</v>
      </c>
      <c r="G42" s="2"/>
      <c r="H42" s="44"/>
      <c r="I42" s="2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1:19" ht="19" x14ac:dyDescent="0.25">
      <c r="A43" s="2"/>
      <c r="B43" s="16" t="s">
        <v>67</v>
      </c>
      <c r="C43" s="69">
        <v>3144.88</v>
      </c>
      <c r="D43" s="19">
        <f t="shared" si="4"/>
        <v>2.3962965937458617E-2</v>
      </c>
      <c r="E43" s="69">
        <v>2948.44</v>
      </c>
      <c r="F43" s="70">
        <f t="shared" si="5"/>
        <v>2.5861051971992486E-2</v>
      </c>
      <c r="G43" s="2"/>
      <c r="H43" s="40"/>
      <c r="I43" s="2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1:19" ht="19" x14ac:dyDescent="0.25">
      <c r="A44" s="2"/>
      <c r="B44" s="154" t="s">
        <v>21</v>
      </c>
      <c r="C44" s="111">
        <v>62049.67</v>
      </c>
      <c r="D44" s="110">
        <f t="shared" si="4"/>
        <v>0.47279836707300366</v>
      </c>
      <c r="E44" s="111">
        <v>57007.39</v>
      </c>
      <c r="F44" s="155">
        <f t="shared" si="5"/>
        <v>0.50001732291572654</v>
      </c>
      <c r="G44" s="2"/>
      <c r="H44" s="44"/>
      <c r="I44" s="2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1:19" ht="19" x14ac:dyDescent="0.25">
      <c r="A45" s="2"/>
      <c r="B45" s="158" t="s">
        <v>22</v>
      </c>
      <c r="C45" s="169">
        <v>131239.18</v>
      </c>
      <c r="D45" s="160">
        <f t="shared" si="4"/>
        <v>1</v>
      </c>
      <c r="E45" s="169">
        <v>114010.83</v>
      </c>
      <c r="F45" s="161">
        <f t="shared" si="5"/>
        <v>1</v>
      </c>
      <c r="G45" s="2"/>
      <c r="H45" s="44"/>
      <c r="I45" s="2"/>
      <c r="J45" s="26" t="s">
        <v>50</v>
      </c>
      <c r="K45" s="56">
        <f>K28/K29</f>
        <v>0.75847432911709201</v>
      </c>
      <c r="L45" s="24"/>
      <c r="M45" s="24">
        <f>K29/K30</f>
        <v>1</v>
      </c>
      <c r="N45" s="24"/>
      <c r="O45" s="24">
        <f>K30/K31</f>
        <v>5.9596464791668906E-2</v>
      </c>
      <c r="P45" s="24"/>
      <c r="Q45" s="24">
        <f>K31/K32</f>
        <v>1.7974219284210708</v>
      </c>
      <c r="R45" s="24"/>
      <c r="S45" s="29">
        <f>K32/K33</f>
        <v>3.6267833154765734</v>
      </c>
    </row>
    <row r="46" spans="1:19" ht="19" x14ac:dyDescent="0.25">
      <c r="A46" s="2"/>
      <c r="B46" s="2"/>
      <c r="C46" s="2"/>
      <c r="D46" s="2"/>
      <c r="E46" s="2"/>
      <c r="F46" s="2"/>
      <c r="G46" s="2"/>
      <c r="H46" s="44"/>
      <c r="I46" s="2"/>
      <c r="J46" s="26" t="s">
        <v>56</v>
      </c>
      <c r="K46" s="57">
        <f>K45*M45*O45*Q45*S45</f>
        <v>0.29466803698988364</v>
      </c>
      <c r="L46" s="24"/>
      <c r="M46" s="24"/>
      <c r="N46" s="24"/>
      <c r="O46" s="24"/>
      <c r="P46" s="24"/>
      <c r="Q46" s="24"/>
      <c r="R46" s="24"/>
      <c r="S46" s="29"/>
    </row>
    <row r="47" spans="1:19" ht="19" x14ac:dyDescent="0.25">
      <c r="A47" s="2"/>
      <c r="B47" s="2"/>
      <c r="C47" s="2"/>
      <c r="D47" s="2"/>
      <c r="E47" s="2"/>
      <c r="F47" s="2"/>
      <c r="G47" s="2"/>
      <c r="H47" s="44"/>
      <c r="I47" s="2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1:19" ht="19" x14ac:dyDescent="0.25">
      <c r="A48" s="2"/>
      <c r="B48" s="2"/>
      <c r="C48" s="2"/>
      <c r="D48" s="2"/>
      <c r="E48" s="2"/>
      <c r="F48" s="2"/>
      <c r="G48" s="2"/>
      <c r="H48" s="39"/>
      <c r="I48" s="2"/>
      <c r="J48" s="30" t="s">
        <v>55</v>
      </c>
      <c r="K48" s="59">
        <f>K46</f>
        <v>0.29466803698988364</v>
      </c>
      <c r="L48" s="31"/>
      <c r="M48" s="10"/>
      <c r="N48" s="31"/>
      <c r="O48" s="10"/>
      <c r="P48" s="10"/>
      <c r="Q48" s="10"/>
      <c r="R48" s="10"/>
      <c r="S48" s="15"/>
    </row>
    <row r="49" spans="1:19" ht="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9" x14ac:dyDescent="0.25">
      <c r="A51" s="2"/>
      <c r="B51" s="191" t="s">
        <v>33</v>
      </c>
      <c r="C51" s="192"/>
      <c r="D51" s="192"/>
      <c r="E51" s="192"/>
      <c r="F51" s="193"/>
      <c r="G51" s="61"/>
      <c r="H51" s="61"/>
      <c r="I51" s="2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1:19" ht="19" x14ac:dyDescent="0.25">
      <c r="A52" s="2"/>
      <c r="B52" s="67"/>
      <c r="C52" s="197" t="s">
        <v>31</v>
      </c>
      <c r="D52" s="197"/>
      <c r="E52" s="197"/>
      <c r="F52" s="198"/>
      <c r="G52" s="62"/>
      <c r="H52" s="62"/>
      <c r="I52" s="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1:19" ht="19" x14ac:dyDescent="0.25">
      <c r="A53" s="2"/>
      <c r="B53" s="68" t="s">
        <v>1</v>
      </c>
      <c r="C53" s="64" t="s">
        <v>11</v>
      </c>
      <c r="D53" s="64"/>
      <c r="E53" s="64" t="s">
        <v>23</v>
      </c>
      <c r="F53" s="73"/>
      <c r="G53" s="2"/>
      <c r="H53" s="63"/>
      <c r="I53" s="2"/>
      <c r="J53" s="26" t="s">
        <v>47</v>
      </c>
      <c r="K53" s="22">
        <f>E78</f>
        <v>2638.73</v>
      </c>
      <c r="L53" s="8"/>
      <c r="M53" s="19"/>
      <c r="N53" s="19"/>
      <c r="O53" s="8"/>
      <c r="P53" s="8"/>
      <c r="Q53" s="8"/>
      <c r="R53" s="8"/>
      <c r="S53" s="9"/>
    </row>
    <row r="54" spans="1:19" ht="19" x14ac:dyDescent="0.25">
      <c r="A54" s="2"/>
      <c r="B54" s="16"/>
      <c r="C54" s="8"/>
      <c r="D54" s="8"/>
      <c r="E54" s="8"/>
      <c r="F54" s="9"/>
      <c r="G54" s="2"/>
      <c r="H54" s="2"/>
      <c r="I54" s="2"/>
      <c r="J54" s="26" t="s">
        <v>41</v>
      </c>
      <c r="K54" s="22">
        <f>E69</f>
        <v>1832.4600000000141</v>
      </c>
      <c r="L54" s="8"/>
      <c r="M54" s="8"/>
      <c r="N54" s="8"/>
      <c r="O54" s="8"/>
      <c r="P54" s="8"/>
      <c r="Q54" s="8"/>
      <c r="R54" s="8"/>
      <c r="S54" s="9"/>
    </row>
    <row r="55" spans="1:19" ht="19" x14ac:dyDescent="0.25">
      <c r="A55" s="2"/>
      <c r="B55" s="162" t="s">
        <v>34</v>
      </c>
      <c r="C55" s="119"/>
      <c r="D55" s="119"/>
      <c r="E55" s="119"/>
      <c r="F55" s="163"/>
      <c r="G55" s="45"/>
      <c r="H55" s="45"/>
      <c r="I55" s="2"/>
      <c r="J55" s="26" t="s">
        <v>48</v>
      </c>
      <c r="K55" s="22">
        <f>E67</f>
        <v>2835.390000000014</v>
      </c>
      <c r="L55" s="8"/>
      <c r="M55" s="19"/>
      <c r="N55" s="19"/>
      <c r="O55" s="8"/>
      <c r="P55" s="8"/>
      <c r="Q55" s="8"/>
      <c r="R55" s="8"/>
      <c r="S55" s="9"/>
    </row>
    <row r="56" spans="1:19" ht="19" x14ac:dyDescent="0.25">
      <c r="A56" s="2"/>
      <c r="B56" s="16" t="s">
        <v>35</v>
      </c>
      <c r="C56" s="120">
        <v>233248.45</v>
      </c>
      <c r="D56" s="19">
        <f>C56/$C$58</f>
        <v>0.98879263399066464</v>
      </c>
      <c r="E56" s="120">
        <v>269091.53000000003</v>
      </c>
      <c r="F56" s="70">
        <f>E56/$E$58</f>
        <v>0.99378956148347797</v>
      </c>
      <c r="G56" s="2"/>
      <c r="H56" s="2"/>
      <c r="I56" s="2"/>
      <c r="J56" s="26" t="s">
        <v>49</v>
      </c>
      <c r="K56" s="22">
        <f>E58</f>
        <v>270773.15000000002</v>
      </c>
      <c r="L56" s="8"/>
      <c r="M56" s="8"/>
      <c r="N56" s="8"/>
      <c r="O56" s="8"/>
      <c r="P56" s="8"/>
      <c r="Q56" s="8"/>
      <c r="R56" s="8"/>
      <c r="S56" s="9"/>
    </row>
    <row r="57" spans="1:19" ht="19" x14ac:dyDescent="0.25">
      <c r="A57" s="2"/>
      <c r="B57" s="16" t="s">
        <v>36</v>
      </c>
      <c r="C57" s="121">
        <v>2643.73</v>
      </c>
      <c r="D57" s="19">
        <f>C57/$C$58</f>
        <v>1.1207366009335281E-2</v>
      </c>
      <c r="E57" s="121">
        <v>1681.62</v>
      </c>
      <c r="F57" s="70">
        <f>E57/$E$58</f>
        <v>6.21043851652204E-3</v>
      </c>
      <c r="G57" s="2"/>
      <c r="H57" s="2"/>
      <c r="I57" s="2"/>
      <c r="J57" s="26" t="s">
        <v>10</v>
      </c>
      <c r="K57" s="22">
        <f>E24</f>
        <v>114010.83</v>
      </c>
      <c r="L57" s="8"/>
      <c r="M57" s="19"/>
      <c r="N57" s="19"/>
      <c r="O57" s="8"/>
      <c r="P57" s="8"/>
      <c r="Q57" s="8"/>
      <c r="R57" s="8"/>
      <c r="S57" s="9"/>
    </row>
    <row r="58" spans="1:19" ht="19" x14ac:dyDescent="0.25">
      <c r="A58" s="2"/>
      <c r="B58" s="154" t="s">
        <v>37</v>
      </c>
      <c r="C58" s="109">
        <f>SUM(C56:C57)</f>
        <v>235892.18000000002</v>
      </c>
      <c r="D58" s="110">
        <f>C58/$C$58</f>
        <v>1</v>
      </c>
      <c r="E58" s="109">
        <f>SUM(E56:E57)</f>
        <v>270773.15000000002</v>
      </c>
      <c r="F58" s="155">
        <f>E58/$E$58</f>
        <v>1</v>
      </c>
      <c r="G58" s="2"/>
      <c r="H58" s="2"/>
      <c r="I58" s="2"/>
      <c r="J58" s="26" t="s">
        <v>16</v>
      </c>
      <c r="K58" s="23">
        <f>E29</f>
        <v>28962.36</v>
      </c>
      <c r="L58" s="8"/>
      <c r="M58" s="8"/>
      <c r="N58" s="8"/>
      <c r="O58" s="8"/>
      <c r="P58" s="8"/>
      <c r="Q58" s="8"/>
      <c r="R58" s="8"/>
      <c r="S58" s="9"/>
    </row>
    <row r="59" spans="1:19" ht="19" x14ac:dyDescent="0.25">
      <c r="A59" s="2"/>
      <c r="B59" s="164" t="s">
        <v>38</v>
      </c>
      <c r="C59" s="122"/>
      <c r="D59" s="122"/>
      <c r="E59" s="122"/>
      <c r="F59" s="165"/>
      <c r="G59" s="37"/>
      <c r="H59" s="37"/>
      <c r="I59" s="2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1:19" ht="19" x14ac:dyDescent="0.25">
      <c r="A60" s="2"/>
      <c r="B60" s="16" t="s">
        <v>73</v>
      </c>
      <c r="C60" s="121">
        <v>41212.33</v>
      </c>
      <c r="D60" s="19">
        <f t="shared" ref="D60:D69" si="6">C60/$C$58</f>
        <v>0.17470833496896759</v>
      </c>
      <c r="E60" s="121">
        <v>59906.49</v>
      </c>
      <c r="F60" s="70">
        <f t="shared" ref="F60:F69" si="7">E60/$E$58</f>
        <v>0.22124235730167482</v>
      </c>
      <c r="G60" s="2"/>
      <c r="H60" s="2"/>
      <c r="I60" s="2"/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1:19" ht="19" x14ac:dyDescent="0.25">
      <c r="A61" s="2"/>
      <c r="B61" s="16" t="s">
        <v>74</v>
      </c>
      <c r="C61" s="121">
        <v>6401.92</v>
      </c>
      <c r="D61" s="19">
        <f t="shared" si="6"/>
        <v>2.713917858574201E-2</v>
      </c>
      <c r="E61" s="121">
        <v>6141.13</v>
      </c>
      <c r="F61" s="70">
        <f t="shared" si="7"/>
        <v>2.2679981379246796E-2</v>
      </c>
      <c r="G61" s="2"/>
      <c r="H61" s="2"/>
      <c r="I61" s="2"/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1:19" ht="19" x14ac:dyDescent="0.25">
      <c r="A62" s="2"/>
      <c r="B62" s="16" t="s">
        <v>40</v>
      </c>
      <c r="C62" s="123">
        <v>963.28</v>
      </c>
      <c r="D62" s="19">
        <f t="shared" si="6"/>
        <v>4.0835605487218778E-3</v>
      </c>
      <c r="E62" s="121">
        <v>1138.8499999999999</v>
      </c>
      <c r="F62" s="70">
        <f t="shared" si="7"/>
        <v>4.2059192353451581E-3</v>
      </c>
      <c r="G62" s="2"/>
      <c r="H62" s="2"/>
      <c r="I62" s="2"/>
      <c r="J62" s="27" t="s">
        <v>50</v>
      </c>
      <c r="K62" s="8">
        <f>K53/K56</f>
        <v>9.7451686033124037E-3</v>
      </c>
      <c r="L62" s="24" t="s">
        <v>51</v>
      </c>
      <c r="M62" s="8">
        <f>K56/K57</f>
        <v>2.3749774473179435</v>
      </c>
      <c r="N62" s="24" t="s">
        <v>51</v>
      </c>
      <c r="O62" s="8">
        <f>K57/K58</f>
        <v>3.9365172589526543</v>
      </c>
      <c r="P62" s="8"/>
      <c r="Q62" s="8"/>
      <c r="R62" s="8"/>
      <c r="S62" s="9"/>
    </row>
    <row r="63" spans="1:19" ht="19" x14ac:dyDescent="0.25">
      <c r="A63" s="2"/>
      <c r="B63" s="16" t="s">
        <v>75</v>
      </c>
      <c r="C63" s="121">
        <v>3219.42</v>
      </c>
      <c r="D63" s="19">
        <f t="shared" si="6"/>
        <v>1.3647845384276833E-2</v>
      </c>
      <c r="E63" s="121">
        <v>3224.06</v>
      </c>
      <c r="F63" s="70">
        <f t="shared" si="7"/>
        <v>1.1906867427586523E-2</v>
      </c>
      <c r="G63" s="2"/>
      <c r="H63" s="2"/>
      <c r="I63" s="2"/>
      <c r="J63" s="26" t="s">
        <v>50</v>
      </c>
      <c r="K63" s="21">
        <f>K62*M62*O62</f>
        <v>9.1108942779524874E-2</v>
      </c>
      <c r="L63" s="8"/>
      <c r="M63" s="19"/>
      <c r="N63" s="19"/>
      <c r="O63" s="8"/>
      <c r="P63" s="8"/>
      <c r="Q63" s="8"/>
      <c r="R63" s="8"/>
      <c r="S63" s="9"/>
    </row>
    <row r="64" spans="1:19" ht="19" x14ac:dyDescent="0.25">
      <c r="A64" s="2"/>
      <c r="B64" s="16" t="s">
        <v>76</v>
      </c>
      <c r="C64" s="121">
        <v>3625.47</v>
      </c>
      <c r="D64" s="19">
        <f t="shared" si="6"/>
        <v>1.5369182649462985E-2</v>
      </c>
      <c r="E64" s="121">
        <v>3369.87</v>
      </c>
      <c r="F64" s="70">
        <f t="shared" si="7"/>
        <v>1.2445362474085779E-2</v>
      </c>
      <c r="G64" s="2"/>
      <c r="H64" s="2"/>
      <c r="I64" s="2"/>
      <c r="J64" s="26" t="s">
        <v>56</v>
      </c>
      <c r="K64" s="21">
        <f>K63*100</f>
        <v>9.1108942779524877</v>
      </c>
      <c r="L64" s="8"/>
      <c r="M64" s="8"/>
      <c r="N64" s="8"/>
      <c r="O64" s="8"/>
      <c r="P64" s="8"/>
      <c r="Q64" s="8"/>
      <c r="R64" s="8"/>
      <c r="S64" s="9"/>
    </row>
    <row r="65" spans="1:19" ht="19" x14ac:dyDescent="0.25">
      <c r="A65" s="2"/>
      <c r="B65" s="16" t="s">
        <v>39</v>
      </c>
      <c r="C65" s="121">
        <v>7068.75</v>
      </c>
      <c r="D65" s="19">
        <f t="shared" si="6"/>
        <v>2.9966020916844294E-2</v>
      </c>
      <c r="E65" s="121">
        <v>7277.74</v>
      </c>
      <c r="F65" s="70">
        <f t="shared" si="7"/>
        <v>2.6877628007060519E-2</v>
      </c>
      <c r="G65" s="2"/>
      <c r="H65" s="2"/>
      <c r="I65" s="2"/>
      <c r="J65" s="26" t="s">
        <v>55</v>
      </c>
      <c r="K65" s="60">
        <f>K63</f>
        <v>9.1108942779524874E-2</v>
      </c>
      <c r="L65" s="8"/>
      <c r="M65" s="8"/>
      <c r="N65" s="8"/>
      <c r="O65" s="8"/>
      <c r="P65" s="8"/>
      <c r="Q65" s="8"/>
      <c r="R65" s="8"/>
      <c r="S65" s="9"/>
    </row>
    <row r="66" spans="1:19" ht="19" x14ac:dyDescent="0.25">
      <c r="A66" s="2"/>
      <c r="B66" s="154" t="s">
        <v>77</v>
      </c>
      <c r="C66" s="109">
        <v>221833.84</v>
      </c>
      <c r="D66" s="110">
        <f t="shared" si="6"/>
        <v>0.94040353520833109</v>
      </c>
      <c r="E66" s="109">
        <v>267937.76</v>
      </c>
      <c r="F66" s="155">
        <f t="shared" si="7"/>
        <v>0.98952854077296803</v>
      </c>
      <c r="G66" s="2"/>
      <c r="H66" s="2"/>
      <c r="I66" s="2"/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1:19" ht="19" x14ac:dyDescent="0.25">
      <c r="A67" s="2"/>
      <c r="B67" s="168" t="s">
        <v>97</v>
      </c>
      <c r="C67" s="109">
        <f>C58-C66</f>
        <v>14058.340000000026</v>
      </c>
      <c r="D67" s="110">
        <f t="shared" si="6"/>
        <v>5.9596464791668906E-2</v>
      </c>
      <c r="E67" s="109">
        <f>E58-E66</f>
        <v>2835.390000000014</v>
      </c>
      <c r="F67" s="155">
        <f t="shared" si="7"/>
        <v>1.0471459227031977E-2</v>
      </c>
      <c r="G67" s="2"/>
      <c r="H67" s="2"/>
      <c r="I67" s="2"/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1:19" ht="19" x14ac:dyDescent="0.25">
      <c r="A68" s="2"/>
      <c r="B68" s="16" t="s">
        <v>78</v>
      </c>
      <c r="C68" s="23">
        <v>0</v>
      </c>
      <c r="D68" s="19">
        <f t="shared" si="6"/>
        <v>0</v>
      </c>
      <c r="E68" s="23">
        <v>-1002.93</v>
      </c>
      <c r="F68" s="70">
        <f t="shared" si="7"/>
        <v>-3.7039492283485265E-3</v>
      </c>
      <c r="G68" s="2"/>
      <c r="H68" s="2"/>
      <c r="I68" s="2"/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1:19" ht="19" x14ac:dyDescent="0.25">
      <c r="A69" s="2"/>
      <c r="B69" s="154" t="s">
        <v>98</v>
      </c>
      <c r="C69" s="109">
        <f>C67+C68</f>
        <v>14058.340000000026</v>
      </c>
      <c r="D69" s="110">
        <f t="shared" si="6"/>
        <v>5.9596464791668906E-2</v>
      </c>
      <c r="E69" s="109">
        <f>E67+E68</f>
        <v>1832.4600000000141</v>
      </c>
      <c r="F69" s="155">
        <f t="shared" si="7"/>
        <v>6.7675099986834516E-3</v>
      </c>
      <c r="G69" s="2"/>
      <c r="H69" s="2"/>
      <c r="I69" s="2"/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1:19" ht="19" x14ac:dyDescent="0.25">
      <c r="A70" s="2"/>
      <c r="B70" s="55" t="s">
        <v>79</v>
      </c>
      <c r="C70" s="23"/>
      <c r="D70" s="19"/>
      <c r="E70" s="23"/>
      <c r="F70" s="70"/>
      <c r="G70" s="2"/>
      <c r="H70" s="2"/>
      <c r="I70" s="2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1:19" ht="19" x14ac:dyDescent="0.25">
      <c r="A71" s="2"/>
      <c r="B71" s="16" t="s">
        <v>42</v>
      </c>
      <c r="C71" s="121">
        <v>3569.56</v>
      </c>
      <c r="D71" s="19">
        <f t="shared" ref="D71:D78" si="8">C71/$C$58</f>
        <v>1.5132167586055628E-2</v>
      </c>
      <c r="E71" s="123">
        <v>166.95</v>
      </c>
      <c r="F71" s="70">
        <f t="shared" ref="F71:F78" si="9">E71/$E$58</f>
        <v>6.1656778007716047E-4</v>
      </c>
      <c r="G71" s="2"/>
      <c r="H71" s="2"/>
      <c r="I71" s="2"/>
      <c r="J71" s="26" t="s">
        <v>50</v>
      </c>
      <c r="K71" s="8">
        <f>K53/K54</f>
        <v>1.4399932331401393</v>
      </c>
      <c r="L71" s="24" t="s">
        <v>51</v>
      </c>
      <c r="M71" s="8">
        <f>K54/K55</f>
        <v>0.64628146392559938</v>
      </c>
      <c r="N71" s="24" t="s">
        <v>51</v>
      </c>
      <c r="O71" s="8">
        <f>K55/K56</f>
        <v>1.0471459227031977E-2</v>
      </c>
      <c r="P71" s="24" t="s">
        <v>51</v>
      </c>
      <c r="Q71" s="8">
        <f>K56/K57</f>
        <v>2.3749774473179435</v>
      </c>
      <c r="R71" s="24" t="s">
        <v>51</v>
      </c>
      <c r="S71" s="9">
        <f>K57/K58</f>
        <v>3.9365172589526543</v>
      </c>
    </row>
    <row r="72" spans="1:19" ht="19" x14ac:dyDescent="0.25">
      <c r="A72" s="2"/>
      <c r="B72" s="16" t="s">
        <v>80</v>
      </c>
      <c r="C72" s="23">
        <v>0</v>
      </c>
      <c r="D72" s="19">
        <f t="shared" si="8"/>
        <v>0</v>
      </c>
      <c r="E72" s="23">
        <v>0</v>
      </c>
      <c r="F72" s="70">
        <f t="shared" si="9"/>
        <v>0</v>
      </c>
      <c r="G72" s="2"/>
      <c r="H72" s="2"/>
      <c r="I72" s="2"/>
      <c r="J72" s="26" t="s">
        <v>50</v>
      </c>
      <c r="K72" s="8">
        <f>K71*M71*O71*Q71*S71</f>
        <v>9.1108942779524874E-2</v>
      </c>
      <c r="L72" s="24"/>
      <c r="M72" s="8"/>
      <c r="N72" s="24"/>
      <c r="O72" s="8"/>
      <c r="P72" s="24"/>
      <c r="Q72" s="8"/>
      <c r="R72" s="24"/>
      <c r="S72" s="9"/>
    </row>
    <row r="73" spans="1:19" ht="19" x14ac:dyDescent="0.25">
      <c r="A73" s="2"/>
      <c r="B73" s="16" t="s">
        <v>43</v>
      </c>
      <c r="C73" s="33">
        <v>-52.08</v>
      </c>
      <c r="D73" s="19">
        <f t="shared" si="8"/>
        <v>-2.2077883209184804E-4</v>
      </c>
      <c r="E73" s="123">
        <v>116.73</v>
      </c>
      <c r="F73" s="70">
        <f t="shared" si="9"/>
        <v>4.3109887372510901E-4</v>
      </c>
      <c r="G73" s="2"/>
      <c r="H73" s="2"/>
      <c r="I73" s="2"/>
      <c r="J73" s="26" t="s">
        <v>56</v>
      </c>
      <c r="K73" s="8">
        <f>K72*100</f>
        <v>9.1108942779524877</v>
      </c>
      <c r="L73" s="24"/>
      <c r="M73" s="8"/>
      <c r="N73" s="24"/>
      <c r="O73" s="8"/>
      <c r="P73" s="24"/>
      <c r="Q73" s="8"/>
      <c r="R73" s="24"/>
      <c r="S73" s="9"/>
    </row>
    <row r="74" spans="1:19" ht="19" x14ac:dyDescent="0.25">
      <c r="A74" s="2"/>
      <c r="B74" s="16" t="s">
        <v>81</v>
      </c>
      <c r="C74" s="123">
        <v>16.63</v>
      </c>
      <c r="D74" s="19">
        <f t="shared" si="8"/>
        <v>7.0498309863429974E-5</v>
      </c>
      <c r="E74" s="121">
        <v>-1548.12</v>
      </c>
      <c r="F74" s="70">
        <f t="shared" si="9"/>
        <v>-5.7174058801620466E-3</v>
      </c>
      <c r="G74" s="2"/>
      <c r="H74" s="2"/>
      <c r="I74" s="2"/>
      <c r="J74" s="30" t="s">
        <v>55</v>
      </c>
      <c r="K74" s="59">
        <f>K72</f>
        <v>9.1108942779524874E-2</v>
      </c>
      <c r="L74" s="31"/>
      <c r="M74" s="10"/>
      <c r="N74" s="31"/>
      <c r="O74" s="10"/>
      <c r="P74" s="10"/>
      <c r="Q74" s="10"/>
      <c r="R74" s="10"/>
      <c r="S74" s="15"/>
    </row>
    <row r="75" spans="1:19" ht="19" x14ac:dyDescent="0.25">
      <c r="A75" s="2"/>
      <c r="B75" s="55" t="s">
        <v>82</v>
      </c>
      <c r="C75" s="120">
        <v>3534.11</v>
      </c>
      <c r="D75" s="47">
        <f t="shared" si="8"/>
        <v>1.498188706382721E-2</v>
      </c>
      <c r="E75" s="124">
        <v>-1264.44</v>
      </c>
      <c r="F75" s="70">
        <f t="shared" si="9"/>
        <v>-4.6697392263597773E-3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9" x14ac:dyDescent="0.25">
      <c r="A76" s="2"/>
      <c r="B76" s="55" t="s">
        <v>95</v>
      </c>
      <c r="C76" s="120">
        <v>10524.23</v>
      </c>
      <c r="D76" s="47">
        <f t="shared" si="8"/>
        <v>4.4614577727841588E-2</v>
      </c>
      <c r="E76" s="120">
        <v>3096.9</v>
      </c>
      <c r="F76" s="70">
        <f t="shared" si="9"/>
        <v>1.1437249225043177E-2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9" x14ac:dyDescent="0.25">
      <c r="A77" s="2"/>
      <c r="B77" s="16" t="s">
        <v>61</v>
      </c>
      <c r="C77" s="123">
        <v>138.66</v>
      </c>
      <c r="D77" s="19">
        <f t="shared" si="8"/>
        <v>5.878109227698857E-4</v>
      </c>
      <c r="E77" s="123">
        <v>-458.17</v>
      </c>
      <c r="F77" s="70">
        <f t="shared" si="9"/>
        <v>-1.6920806217307735E-3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9" x14ac:dyDescent="0.25">
      <c r="A78" s="2"/>
      <c r="B78" s="158" t="s">
        <v>83</v>
      </c>
      <c r="C78" s="167">
        <v>10662.89</v>
      </c>
      <c r="D78" s="160">
        <f t="shared" si="8"/>
        <v>4.5202388650611471E-2</v>
      </c>
      <c r="E78" s="167">
        <v>2638.73</v>
      </c>
      <c r="F78" s="161">
        <f t="shared" si="9"/>
        <v>9.7451686033124037E-3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989B-2862-5744-AE20-43237A05E9B7}">
  <dimension ref="A1:S78"/>
  <sheetViews>
    <sheetView topLeftCell="A27" zoomScale="64" workbookViewId="0">
      <selection activeCell="L78" sqref="L78"/>
    </sheetView>
  </sheetViews>
  <sheetFormatPr baseColWidth="10" defaultRowHeight="19" x14ac:dyDescent="0.25"/>
  <cols>
    <col min="1" max="1" width="10.83203125" style="2"/>
    <col min="2" max="2" width="44" style="2" customWidth="1"/>
    <col min="3" max="3" width="22.6640625" style="2" customWidth="1"/>
    <col min="4" max="4" width="21.83203125" style="2" customWidth="1"/>
    <col min="5" max="5" width="22.83203125" style="2" customWidth="1"/>
    <col min="6" max="6" width="12.83203125" style="2" bestFit="1" customWidth="1"/>
    <col min="7" max="9" width="10.83203125" style="2"/>
    <col min="10" max="10" width="22.33203125" style="2" customWidth="1"/>
    <col min="11" max="11" width="26.5" style="2" customWidth="1"/>
    <col min="12" max="12" width="16.83203125" style="2" customWidth="1"/>
    <col min="13" max="13" width="20.1640625" style="2" customWidth="1"/>
    <col min="14" max="14" width="22.83203125" style="2" customWidth="1"/>
    <col min="15" max="16384" width="10.83203125" style="2"/>
  </cols>
  <sheetData>
    <row r="1" spans="1:19" x14ac:dyDescent="0.25">
      <c r="A1" s="202" t="s">
        <v>109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P2" s="1"/>
    </row>
    <row r="4" spans="1:19" x14ac:dyDescent="0.25">
      <c r="B4" s="191" t="s">
        <v>0</v>
      </c>
      <c r="C4" s="192"/>
      <c r="D4" s="192"/>
      <c r="E4" s="192"/>
      <c r="F4" s="193"/>
      <c r="G4" s="45"/>
      <c r="H4" s="37"/>
      <c r="J4" s="191" t="s">
        <v>24</v>
      </c>
      <c r="K4" s="192"/>
      <c r="L4" s="192"/>
      <c r="M4" s="192"/>
      <c r="N4" s="193"/>
    </row>
    <row r="5" spans="1:19" x14ac:dyDescent="0.25">
      <c r="B5" s="67"/>
      <c r="C5" s="197" t="s">
        <v>31</v>
      </c>
      <c r="D5" s="197"/>
      <c r="E5" s="197"/>
      <c r="F5" s="198"/>
      <c r="G5" s="64"/>
      <c r="H5" s="38"/>
      <c r="J5" s="3"/>
      <c r="K5" s="4"/>
      <c r="L5" s="4"/>
      <c r="M5" s="5">
        <v>2021</v>
      </c>
      <c r="N5" s="6">
        <v>2020</v>
      </c>
    </row>
    <row r="6" spans="1:19" x14ac:dyDescent="0.25">
      <c r="B6" s="68" t="s">
        <v>1</v>
      </c>
      <c r="C6" s="64" t="s">
        <v>11</v>
      </c>
      <c r="D6" s="64"/>
      <c r="E6" s="64" t="s">
        <v>23</v>
      </c>
      <c r="F6" s="9"/>
      <c r="H6" s="38"/>
      <c r="J6" s="203" t="s">
        <v>25</v>
      </c>
      <c r="K6" s="7" t="s">
        <v>45</v>
      </c>
      <c r="L6" s="7"/>
      <c r="M6" s="46">
        <f>C78/C24</f>
        <v>8.3703630751636462E-2</v>
      </c>
      <c r="N6" s="48">
        <f>E78/E24</f>
        <v>0.13748067919355794</v>
      </c>
    </row>
    <row r="7" spans="1:19" x14ac:dyDescent="0.25">
      <c r="B7" s="199" t="s">
        <v>2</v>
      </c>
      <c r="C7" s="200"/>
      <c r="D7" s="200"/>
      <c r="E7" s="200"/>
      <c r="F7" s="201"/>
      <c r="H7" s="39"/>
      <c r="J7" s="204"/>
      <c r="K7" s="8" t="s">
        <v>84</v>
      </c>
      <c r="L7" s="8"/>
      <c r="M7" s="8"/>
      <c r="N7" s="9"/>
    </row>
    <row r="8" spans="1:19" x14ac:dyDescent="0.25">
      <c r="B8" s="55" t="s">
        <v>3</v>
      </c>
      <c r="C8" s="8"/>
      <c r="D8" s="8"/>
      <c r="E8" s="8"/>
      <c r="F8" s="9"/>
      <c r="H8" s="39"/>
      <c r="J8" s="204"/>
      <c r="K8" s="8"/>
      <c r="L8" s="8"/>
      <c r="M8" s="8"/>
      <c r="N8" s="9"/>
    </row>
    <row r="9" spans="1:19" x14ac:dyDescent="0.25">
      <c r="B9" s="16" t="s">
        <v>58</v>
      </c>
      <c r="C9" s="76">
        <v>34202.449999999997</v>
      </c>
      <c r="D9" s="19">
        <f>C9/$C$24</f>
        <v>0.46654269160026862</v>
      </c>
      <c r="E9" s="115">
        <v>31772.04</v>
      </c>
      <c r="F9" s="70">
        <f>E9/$E$24</f>
        <v>0.46359779862820633</v>
      </c>
      <c r="H9" s="39"/>
      <c r="J9" s="204"/>
      <c r="K9" s="8" t="s">
        <v>94</v>
      </c>
      <c r="L9" s="8"/>
      <c r="M9" s="47">
        <f>C76/C58</f>
        <v>7.5706620944260686E-2</v>
      </c>
      <c r="N9" s="49">
        <f>E76/E58</f>
        <v>9.8144010824409211E-2</v>
      </c>
    </row>
    <row r="10" spans="1:19" x14ac:dyDescent="0.25">
      <c r="B10" s="16" t="s">
        <v>30</v>
      </c>
      <c r="C10" s="76">
        <v>2295.4899999999998</v>
      </c>
      <c r="D10" s="19">
        <f t="shared" ref="D10:D24" si="0">C10/$C$24</f>
        <v>3.1311911373059546E-2</v>
      </c>
      <c r="E10" s="76">
        <v>1872.94</v>
      </c>
      <c r="F10" s="70">
        <f t="shared" ref="F10:F24" si="1">E10/$E$24</f>
        <v>2.7328772749962316E-2</v>
      </c>
      <c r="H10" s="39"/>
      <c r="J10" s="204"/>
      <c r="K10" s="8" t="s">
        <v>44</v>
      </c>
      <c r="L10" s="8"/>
      <c r="M10" s="47">
        <f>C76/C29</f>
        <v>9.5003877827515515E-2</v>
      </c>
      <c r="N10" s="49">
        <f>E78/E29</f>
        <v>0.21427824184521196</v>
      </c>
    </row>
    <row r="11" spans="1:19" x14ac:dyDescent="0.25">
      <c r="B11" s="16" t="s">
        <v>29</v>
      </c>
      <c r="C11" s="76">
        <v>11903.41</v>
      </c>
      <c r="D11" s="19">
        <f t="shared" si="0"/>
        <v>0.16236991620838723</v>
      </c>
      <c r="E11" s="76">
        <v>10581.89</v>
      </c>
      <c r="F11" s="70">
        <f t="shared" si="1"/>
        <v>0.1544043413430749</v>
      </c>
      <c r="H11" s="40"/>
      <c r="J11" s="205"/>
      <c r="K11" s="8" t="s">
        <v>85</v>
      </c>
      <c r="L11" s="10"/>
      <c r="M11" s="17"/>
      <c r="N11" s="18"/>
    </row>
    <row r="12" spans="1:19" x14ac:dyDescent="0.25">
      <c r="B12" s="16" t="s">
        <v>59</v>
      </c>
      <c r="C12" s="115">
        <v>9255.34</v>
      </c>
      <c r="D12" s="19">
        <f t="shared" si="0"/>
        <v>0.12624859433390387</v>
      </c>
      <c r="E12" s="76">
        <v>7498.47</v>
      </c>
      <c r="F12" s="70">
        <f t="shared" si="1"/>
        <v>0.10941299913633643</v>
      </c>
      <c r="H12" s="40"/>
      <c r="J12" s="12"/>
      <c r="K12" s="4"/>
      <c r="L12" s="10"/>
      <c r="M12" s="10"/>
      <c r="N12" s="15"/>
    </row>
    <row r="13" spans="1:19" x14ac:dyDescent="0.25">
      <c r="B13" s="16" t="s">
        <v>4</v>
      </c>
      <c r="C13" s="8">
        <v>0</v>
      </c>
      <c r="D13" s="19">
        <f t="shared" si="0"/>
        <v>0</v>
      </c>
      <c r="E13" s="8">
        <v>0</v>
      </c>
      <c r="F13" s="70">
        <f t="shared" si="1"/>
        <v>0</v>
      </c>
      <c r="H13" s="40"/>
      <c r="J13" s="203" t="s">
        <v>26</v>
      </c>
      <c r="K13" s="8" t="s">
        <v>92</v>
      </c>
      <c r="L13" s="8"/>
      <c r="M13" s="173">
        <f>(C34+C40)/C29</f>
        <v>0.11940447725490574</v>
      </c>
      <c r="N13" s="174">
        <f>(E34+E40)/E29</f>
        <v>0.12307674813684442</v>
      </c>
    </row>
    <row r="14" spans="1:19" x14ac:dyDescent="0.25">
      <c r="B14" s="16" t="s">
        <v>5</v>
      </c>
      <c r="C14" s="76">
        <v>2934.95</v>
      </c>
      <c r="D14" s="19">
        <f t="shared" si="0"/>
        <v>4.0034543511128833E-2</v>
      </c>
      <c r="E14" s="76">
        <v>2592.4699999999998</v>
      </c>
      <c r="F14" s="70">
        <f t="shared" si="1"/>
        <v>3.782770590146764E-2</v>
      </c>
      <c r="H14" s="40"/>
      <c r="J14" s="206"/>
      <c r="K14" s="35" t="s">
        <v>111</v>
      </c>
      <c r="L14" s="10"/>
      <c r="M14" s="171">
        <f>(C34+C40)/C24</f>
        <v>7.5917972938097211E-2</v>
      </c>
      <c r="N14" s="172">
        <f>(E34+E40)/E24</f>
        <v>7.896590330907613E-2</v>
      </c>
    </row>
    <row r="15" spans="1:19" x14ac:dyDescent="0.25">
      <c r="B15" s="83" t="s">
        <v>12</v>
      </c>
      <c r="C15" s="84">
        <v>63657.33</v>
      </c>
      <c r="D15" s="85">
        <f t="shared" si="0"/>
        <v>0.86832557545691991</v>
      </c>
      <c r="E15" s="84">
        <v>57419.69</v>
      </c>
      <c r="F15" s="86">
        <f t="shared" si="1"/>
        <v>0.83783231677644976</v>
      </c>
      <c r="H15" s="39"/>
      <c r="J15" s="16"/>
      <c r="K15" s="4"/>
      <c r="L15" s="4"/>
      <c r="M15" s="4"/>
      <c r="N15" s="13"/>
    </row>
    <row r="16" spans="1:19" x14ac:dyDescent="0.25">
      <c r="B16" s="55" t="s">
        <v>6</v>
      </c>
      <c r="C16" s="8"/>
      <c r="D16" s="19">
        <f t="shared" si="0"/>
        <v>0</v>
      </c>
      <c r="E16" s="8"/>
      <c r="F16" s="70">
        <f t="shared" si="1"/>
        <v>0</v>
      </c>
      <c r="H16" s="40"/>
      <c r="J16" s="203" t="s">
        <v>27</v>
      </c>
      <c r="K16" s="36" t="s">
        <v>93</v>
      </c>
      <c r="L16" s="8"/>
      <c r="M16" s="176">
        <f>C58/C24</f>
        <v>0.7978687619389544</v>
      </c>
      <c r="N16" s="175">
        <f>E58/E24</f>
        <v>1.0805621999009827</v>
      </c>
    </row>
    <row r="17" spans="2:19" x14ac:dyDescent="0.25">
      <c r="B17" s="16" t="s">
        <v>68</v>
      </c>
      <c r="C17" s="107">
        <v>468.48</v>
      </c>
      <c r="D17" s="19">
        <f t="shared" si="0"/>
        <v>6.390358590127136E-3</v>
      </c>
      <c r="E17" s="8">
        <v>0</v>
      </c>
      <c r="F17" s="70">
        <f t="shared" si="1"/>
        <v>0</v>
      </c>
      <c r="H17" s="41"/>
      <c r="J17" s="204"/>
      <c r="K17" s="8" t="s">
        <v>28</v>
      </c>
      <c r="L17" s="8"/>
      <c r="M17" s="52">
        <f>C58/C18</f>
        <v>22.464046915865598</v>
      </c>
      <c r="N17" s="51">
        <f>E58/E18</f>
        <v>25.017854247182505</v>
      </c>
    </row>
    <row r="18" spans="2:19" x14ac:dyDescent="0.25">
      <c r="B18" s="16" t="s">
        <v>69</v>
      </c>
      <c r="C18" s="76">
        <v>2603.81</v>
      </c>
      <c r="D18" s="19">
        <f t="shared" si="0"/>
        <v>3.5517587945182158E-2</v>
      </c>
      <c r="E18" s="76">
        <v>2960.08</v>
      </c>
      <c r="F18" s="70">
        <f t="shared" si="1"/>
        <v>4.3191641826064074E-2</v>
      </c>
      <c r="H18" s="39"/>
      <c r="J18" s="205"/>
      <c r="K18" s="10" t="s">
        <v>87</v>
      </c>
      <c r="L18" s="10"/>
      <c r="M18" s="10"/>
      <c r="N18" s="15"/>
    </row>
    <row r="19" spans="2:19" x14ac:dyDescent="0.25">
      <c r="B19" s="16" t="s">
        <v>7</v>
      </c>
      <c r="C19" s="115">
        <v>3392.33</v>
      </c>
      <c r="D19" s="19">
        <f t="shared" si="0"/>
        <v>4.6273491197161003E-2</v>
      </c>
      <c r="E19" s="76">
        <v>4546.84</v>
      </c>
      <c r="F19" s="70">
        <f t="shared" si="1"/>
        <v>6.6344654441914133E-2</v>
      </c>
      <c r="H19" s="39"/>
      <c r="J19" s="203" t="s">
        <v>88</v>
      </c>
      <c r="K19" s="36" t="s">
        <v>86</v>
      </c>
      <c r="L19" s="8"/>
      <c r="M19" s="50">
        <f>(C23-C18)/C44</f>
        <v>0.62846750143759511</v>
      </c>
      <c r="N19" s="51">
        <f>(E23-E18)/E44</f>
        <v>0.71290142923715449</v>
      </c>
    </row>
    <row r="20" spans="2:19" x14ac:dyDescent="0.25">
      <c r="B20" s="16" t="s">
        <v>8</v>
      </c>
      <c r="C20" s="76">
        <v>1361.83</v>
      </c>
      <c r="D20" s="19">
        <f>C20/$C$24</f>
        <v>1.8576208245374055E-2</v>
      </c>
      <c r="E20" s="107">
        <v>803.91</v>
      </c>
      <c r="F20" s="70">
        <f>E20/$E$24</f>
        <v>1.1730153502740186E-2</v>
      </c>
      <c r="H20" s="14"/>
      <c r="J20" s="204"/>
      <c r="K20" s="8" t="s">
        <v>89</v>
      </c>
      <c r="L20" s="8"/>
      <c r="M20" s="33"/>
      <c r="N20" s="34"/>
    </row>
    <row r="21" spans="2:19" x14ac:dyDescent="0.25">
      <c r="B21" s="16" t="s">
        <v>70</v>
      </c>
      <c r="C21" s="107">
        <v>684.65</v>
      </c>
      <c r="D21" s="19">
        <f>C21/$C$24</f>
        <v>9.3390518458216863E-3</v>
      </c>
      <c r="E21" s="76">
        <v>1074.8800000000001</v>
      </c>
      <c r="F21" s="70">
        <f>E21/$E$24</f>
        <v>1.5683978799897219E-2</v>
      </c>
      <c r="H21" s="14"/>
      <c r="J21" s="204"/>
      <c r="K21" s="8"/>
      <c r="L21" s="8"/>
      <c r="M21" s="8"/>
      <c r="N21" s="9"/>
    </row>
    <row r="22" spans="2:19" x14ac:dyDescent="0.25">
      <c r="B22" s="16" t="s">
        <v>9</v>
      </c>
      <c r="C22" s="116">
        <v>1142.01</v>
      </c>
      <c r="D22" s="19">
        <f>C22/$C$24</f>
        <v>1.5577726719414042E-2</v>
      </c>
      <c r="E22" s="76">
        <v>1728.23</v>
      </c>
      <c r="F22" s="70">
        <f>E22/$E$24</f>
        <v>2.5217254652934624E-2</v>
      </c>
      <c r="H22" s="14"/>
      <c r="J22" s="204"/>
      <c r="K22" s="8" t="s">
        <v>90</v>
      </c>
      <c r="L22" s="8"/>
      <c r="M22" s="50">
        <f>C23/C44</f>
        <v>0.86060543923542243</v>
      </c>
      <c r="N22" s="51">
        <f>E23/E44</f>
        <v>0.97170465404801898</v>
      </c>
    </row>
    <row r="23" spans="2:19" x14ac:dyDescent="0.25">
      <c r="B23" s="83" t="s">
        <v>13</v>
      </c>
      <c r="C23" s="141">
        <v>9653.11</v>
      </c>
      <c r="D23" s="85">
        <f t="shared" si="0"/>
        <v>0.13167442454308009</v>
      </c>
      <c r="E23" s="84">
        <v>11113.94</v>
      </c>
      <c r="F23" s="86">
        <f t="shared" si="1"/>
        <v>0.16216768322355024</v>
      </c>
      <c r="H23" s="39"/>
      <c r="J23" s="205"/>
      <c r="K23" s="35" t="s">
        <v>91</v>
      </c>
      <c r="L23" s="10"/>
      <c r="M23" s="10"/>
      <c r="N23" s="15"/>
    </row>
    <row r="24" spans="2:19" x14ac:dyDescent="0.25">
      <c r="B24" s="87" t="s">
        <v>10</v>
      </c>
      <c r="C24" s="84">
        <v>73310.44</v>
      </c>
      <c r="D24" s="88">
        <f t="shared" si="0"/>
        <v>1</v>
      </c>
      <c r="E24" s="84">
        <v>68533.63</v>
      </c>
      <c r="F24" s="89">
        <f t="shared" si="1"/>
        <v>1</v>
      </c>
      <c r="H24" s="40"/>
    </row>
    <row r="25" spans="2:19" x14ac:dyDescent="0.25">
      <c r="B25" s="16"/>
      <c r="C25" s="8"/>
      <c r="D25" s="8"/>
      <c r="E25" s="8"/>
      <c r="F25" s="9"/>
      <c r="H25" s="42"/>
    </row>
    <row r="26" spans="2:19" x14ac:dyDescent="0.25">
      <c r="B26" s="199" t="s">
        <v>14</v>
      </c>
      <c r="C26" s="200"/>
      <c r="D26" s="200"/>
      <c r="E26" s="200"/>
      <c r="F26" s="201"/>
      <c r="H26" s="43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2:19" x14ac:dyDescent="0.25">
      <c r="B27" s="16" t="s">
        <v>15</v>
      </c>
      <c r="C27" s="74">
        <v>4440.3900000000003</v>
      </c>
      <c r="D27" s="19">
        <f>C27/$C$45</f>
        <v>6.0569681480564026E-2</v>
      </c>
      <c r="E27" s="74">
        <v>4510.1400000000003</v>
      </c>
      <c r="F27" s="70">
        <f>E27/$E$45</f>
        <v>6.5809150923422557E-2</v>
      </c>
      <c r="H27" s="39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2:19" x14ac:dyDescent="0.25">
      <c r="B28" s="16" t="s">
        <v>71</v>
      </c>
      <c r="C28" s="74">
        <v>42170.76</v>
      </c>
      <c r="D28" s="19">
        <f t="shared" ref="D28:D30" si="2">C28/$C$45</f>
        <v>0.57523539621369069</v>
      </c>
      <c r="E28" s="74">
        <v>39460.959999999999</v>
      </c>
      <c r="F28" s="70">
        <f t="shared" ref="F28:F30" si="3">E28/$E$45</f>
        <v>0.57578972542385387</v>
      </c>
      <c r="H28" s="39"/>
      <c r="J28" s="26" t="s">
        <v>47</v>
      </c>
      <c r="K28" s="22">
        <f>C78</f>
        <v>6136.35</v>
      </c>
      <c r="L28" s="8"/>
      <c r="M28" s="19"/>
      <c r="N28" s="19"/>
      <c r="O28" s="8"/>
      <c r="P28" s="8"/>
      <c r="Q28" s="8"/>
      <c r="R28" s="8"/>
      <c r="S28" s="9"/>
    </row>
    <row r="29" spans="2:19" x14ac:dyDescent="0.25">
      <c r="B29" s="87" t="s">
        <v>60</v>
      </c>
      <c r="C29" s="106">
        <v>46611.15</v>
      </c>
      <c r="D29" s="88">
        <f t="shared" si="2"/>
        <v>0.63580507769425476</v>
      </c>
      <c r="E29" s="106">
        <v>43971.1</v>
      </c>
      <c r="F29" s="89">
        <f t="shared" si="3"/>
        <v>0.64159887634727641</v>
      </c>
      <c r="H29" s="39"/>
      <c r="J29" s="26" t="s">
        <v>41</v>
      </c>
      <c r="K29" s="22">
        <f>C69</f>
        <v>6010.87</v>
      </c>
      <c r="L29" s="8"/>
      <c r="M29" s="8"/>
      <c r="N29" s="8"/>
      <c r="O29" s="8"/>
      <c r="P29" s="8"/>
      <c r="Q29" s="8"/>
      <c r="R29" s="8"/>
      <c r="S29" s="9"/>
    </row>
    <row r="30" spans="2:19" x14ac:dyDescent="0.25">
      <c r="B30" s="16" t="s">
        <v>61</v>
      </c>
      <c r="C30" s="8">
        <v>28.17</v>
      </c>
      <c r="D30" s="71">
        <f t="shared" si="2"/>
        <v>3.8425632147344907E-4</v>
      </c>
      <c r="E30" s="8">
        <v>4.75</v>
      </c>
      <c r="F30" s="70">
        <f t="shared" si="3"/>
        <v>6.9309038496866431E-5</v>
      </c>
      <c r="H30" s="40"/>
      <c r="J30" s="55" t="s">
        <v>48</v>
      </c>
      <c r="K30" s="14">
        <f>C67</f>
        <v>6010.87</v>
      </c>
      <c r="L30" s="8"/>
      <c r="M30" s="8"/>
      <c r="N30" s="8"/>
      <c r="O30" s="8"/>
      <c r="P30" s="8"/>
      <c r="Q30" s="8"/>
      <c r="R30" s="8"/>
      <c r="S30" s="9"/>
    </row>
    <row r="31" spans="2:19" x14ac:dyDescent="0.25">
      <c r="B31" s="16"/>
      <c r="C31" s="8"/>
      <c r="D31" s="8"/>
      <c r="E31" s="8"/>
      <c r="F31" s="9"/>
      <c r="H31" s="43"/>
      <c r="J31" s="26" t="s">
        <v>49</v>
      </c>
      <c r="K31" s="22">
        <f>C58</f>
        <v>58492.11</v>
      </c>
      <c r="L31" s="8"/>
      <c r="M31" s="19"/>
      <c r="N31" s="19"/>
      <c r="O31" s="8"/>
      <c r="P31" s="8"/>
      <c r="Q31" s="8"/>
      <c r="R31" s="8"/>
      <c r="S31" s="9"/>
    </row>
    <row r="32" spans="2:19" x14ac:dyDescent="0.25">
      <c r="B32" s="199" t="s">
        <v>17</v>
      </c>
      <c r="C32" s="200"/>
      <c r="D32" s="200"/>
      <c r="E32" s="200"/>
      <c r="F32" s="201"/>
      <c r="H32" s="39"/>
      <c r="J32" s="26" t="s">
        <v>10</v>
      </c>
      <c r="K32" s="22">
        <f>C24</f>
        <v>73310.44</v>
      </c>
      <c r="L32" s="8"/>
      <c r="M32" s="8"/>
      <c r="N32" s="8"/>
      <c r="O32" s="8"/>
      <c r="P32" s="8"/>
      <c r="Q32" s="8"/>
      <c r="R32" s="8"/>
      <c r="S32" s="9"/>
    </row>
    <row r="33" spans="2:19" x14ac:dyDescent="0.25">
      <c r="B33" s="55" t="s">
        <v>18</v>
      </c>
      <c r="C33" s="8"/>
      <c r="D33" s="8"/>
      <c r="E33" s="8"/>
      <c r="F33" s="9"/>
      <c r="H33" s="39"/>
      <c r="J33" s="26" t="s">
        <v>16</v>
      </c>
      <c r="K33" s="23">
        <f>C29</f>
        <v>46611.15</v>
      </c>
      <c r="L33" s="8"/>
      <c r="M33" s="8"/>
      <c r="N33" s="8"/>
      <c r="O33" s="8"/>
      <c r="P33" s="8"/>
      <c r="Q33" s="8"/>
      <c r="R33" s="8"/>
      <c r="S33" s="9"/>
    </row>
    <row r="34" spans="2:19" x14ac:dyDescent="0.25">
      <c r="B34" s="16" t="s">
        <v>62</v>
      </c>
      <c r="C34" s="76">
        <v>4827.08</v>
      </c>
      <c r="D34" s="19">
        <f>C34/$C$45</f>
        <v>6.5844373598085065E-2</v>
      </c>
      <c r="E34" s="76">
        <v>3612.12</v>
      </c>
      <c r="F34" s="70">
        <f>E34/$E$45</f>
        <v>5.2705802975852874E-2</v>
      </c>
      <c r="H34" s="39"/>
      <c r="J34" s="16"/>
      <c r="P34" s="8"/>
      <c r="Q34" s="8"/>
      <c r="R34" s="8"/>
      <c r="S34" s="9"/>
    </row>
    <row r="35" spans="2:19" x14ac:dyDescent="0.25">
      <c r="B35" s="16" t="s">
        <v>32</v>
      </c>
      <c r="C35" s="116">
        <v>4502.2299999999996</v>
      </c>
      <c r="D35" s="19">
        <f t="shared" ref="D35:D45" si="4">C35/$C$45</f>
        <v>6.1413217544458873E-2</v>
      </c>
      <c r="E35" s="76">
        <v>4497.1899999999996</v>
      </c>
      <c r="F35" s="70">
        <f t="shared" ref="F35:F45" si="5">E35/$E$45</f>
        <v>6.5620192597415306E-2</v>
      </c>
      <c r="H35" s="39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</row>
    <row r="36" spans="2:19" x14ac:dyDescent="0.25">
      <c r="B36" s="16" t="s">
        <v>63</v>
      </c>
      <c r="C36" s="76">
        <v>5605.64</v>
      </c>
      <c r="D36" s="19">
        <f t="shared" si="4"/>
        <v>7.6464416255038165E-2</v>
      </c>
      <c r="E36" s="115">
        <v>4485.9799999999996</v>
      </c>
      <c r="F36" s="70">
        <f t="shared" si="5"/>
        <v>6.5456623266562694E-2</v>
      </c>
      <c r="H36" s="44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</row>
    <row r="37" spans="2:19" x14ac:dyDescent="0.25">
      <c r="B37" s="16" t="s">
        <v>64</v>
      </c>
      <c r="C37" s="107">
        <v>547.69000000000005</v>
      </c>
      <c r="D37" s="19">
        <f t="shared" si="4"/>
        <v>7.4708322579976338E-3</v>
      </c>
      <c r="E37" s="117">
        <v>529.66999999999996</v>
      </c>
      <c r="F37" s="72">
        <f t="shared" si="5"/>
        <v>7.7286144043442603E-3</v>
      </c>
      <c r="H37" s="39"/>
      <c r="J37" s="26" t="s">
        <v>50</v>
      </c>
      <c r="K37" s="54">
        <f>K28/K31</f>
        <v>0.10490902106284079</v>
      </c>
      <c r="L37" s="53" t="s">
        <v>51</v>
      </c>
      <c r="M37" s="32">
        <f>K31/K32</f>
        <v>0.7978687619389544</v>
      </c>
      <c r="N37" s="24" t="s">
        <v>51</v>
      </c>
      <c r="O37" s="8">
        <f>K32/K33</f>
        <v>1.572809081088967</v>
      </c>
      <c r="P37" s="8"/>
      <c r="Q37" s="8"/>
      <c r="R37" s="8"/>
      <c r="S37" s="9"/>
    </row>
    <row r="38" spans="2:19" x14ac:dyDescent="0.25">
      <c r="B38" s="83" t="s">
        <v>72</v>
      </c>
      <c r="C38" s="84">
        <v>15482.64</v>
      </c>
      <c r="D38" s="85">
        <f t="shared" si="4"/>
        <v>0.21119283965557972</v>
      </c>
      <c r="E38" s="84">
        <v>13124.96</v>
      </c>
      <c r="F38" s="86">
        <f t="shared" si="5"/>
        <v>0.19151123324417513</v>
      </c>
      <c r="H38" s="40"/>
      <c r="J38" s="26" t="s">
        <v>56</v>
      </c>
      <c r="K38" s="21">
        <f>K37*M37*O37</f>
        <v>0.13164983056629156</v>
      </c>
      <c r="L38" s="8"/>
      <c r="M38" s="8"/>
      <c r="N38" s="8"/>
      <c r="O38" s="8"/>
      <c r="P38" s="8"/>
      <c r="Q38" s="8"/>
      <c r="R38" s="8"/>
      <c r="S38" s="9"/>
    </row>
    <row r="39" spans="2:19" x14ac:dyDescent="0.25">
      <c r="B39" s="55" t="s">
        <v>19</v>
      </c>
      <c r="C39" s="8"/>
      <c r="D39" s="19">
        <f t="shared" si="4"/>
        <v>0</v>
      </c>
      <c r="E39" s="8"/>
      <c r="F39" s="70">
        <f t="shared" si="5"/>
        <v>0</v>
      </c>
      <c r="H39" s="40"/>
      <c r="J39" s="26" t="s">
        <v>55</v>
      </c>
      <c r="K39" s="58">
        <f>K38</f>
        <v>0.13164983056629156</v>
      </c>
      <c r="L39" s="8"/>
      <c r="M39" s="8"/>
      <c r="N39" s="8"/>
      <c r="O39" s="8"/>
      <c r="P39" s="8"/>
      <c r="Q39" s="8"/>
      <c r="R39" s="8"/>
      <c r="S39" s="9"/>
    </row>
    <row r="40" spans="2:19" x14ac:dyDescent="0.25">
      <c r="B40" s="16" t="s">
        <v>65</v>
      </c>
      <c r="C40" s="107">
        <v>738.5</v>
      </c>
      <c r="D40" s="19">
        <f t="shared" si="4"/>
        <v>1.0073599340012146E-2</v>
      </c>
      <c r="E40" s="76">
        <v>1799.7</v>
      </c>
      <c r="F40" s="70">
        <f t="shared" si="5"/>
        <v>2.6260100333223263E-2</v>
      </c>
      <c r="H40" s="41"/>
      <c r="J40" s="16"/>
      <c r="K40" s="8"/>
      <c r="L40" s="8"/>
      <c r="M40" s="8"/>
      <c r="N40" s="8"/>
      <c r="O40" s="8"/>
      <c r="P40" s="8"/>
      <c r="Q40" s="8"/>
      <c r="R40" s="8"/>
      <c r="S40" s="9"/>
    </row>
    <row r="41" spans="2:19" x14ac:dyDescent="0.25">
      <c r="B41" s="16" t="s">
        <v>20</v>
      </c>
      <c r="C41" s="76">
        <v>4326.3500000000004</v>
      </c>
      <c r="D41" s="19">
        <f t="shared" si="4"/>
        <v>5.9014104948763101E-2</v>
      </c>
      <c r="E41" s="76">
        <v>4128.43</v>
      </c>
      <c r="F41" s="70">
        <f t="shared" si="5"/>
        <v>6.0239476589814371E-2</v>
      </c>
      <c r="H41" s="39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2:19" x14ac:dyDescent="0.25">
      <c r="B42" s="16" t="s">
        <v>66</v>
      </c>
      <c r="C42" s="76">
        <v>5339.48</v>
      </c>
      <c r="D42" s="19">
        <f t="shared" si="4"/>
        <v>7.2833828306036616E-2</v>
      </c>
      <c r="E42" s="76">
        <v>4754.3999999999996</v>
      </c>
      <c r="F42" s="70">
        <f t="shared" si="5"/>
        <v>6.937324055357931E-2</v>
      </c>
      <c r="H42" s="44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2:19" x14ac:dyDescent="0.25">
      <c r="B43" s="16" t="s">
        <v>67</v>
      </c>
      <c r="C43" s="107">
        <v>812.32</v>
      </c>
      <c r="D43" s="19">
        <f t="shared" si="4"/>
        <v>1.1080550055353645E-2</v>
      </c>
      <c r="E43" s="107">
        <v>755.04</v>
      </c>
      <c r="F43" s="70">
        <f t="shared" si="5"/>
        <v>1.1017072931931373E-2</v>
      </c>
      <c r="H43" s="40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2:19" x14ac:dyDescent="0.25">
      <c r="B44" s="83" t="s">
        <v>21</v>
      </c>
      <c r="C44" s="143">
        <v>11216.65</v>
      </c>
      <c r="D44" s="85">
        <f t="shared" si="4"/>
        <v>0.15300208265016552</v>
      </c>
      <c r="E44" s="141">
        <v>11437.57</v>
      </c>
      <c r="F44" s="86">
        <f t="shared" si="5"/>
        <v>0.16688989040854832</v>
      </c>
      <c r="H44" s="44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2:19" x14ac:dyDescent="0.25">
      <c r="B45" s="93" t="s">
        <v>22</v>
      </c>
      <c r="C45" s="149">
        <v>73310.44</v>
      </c>
      <c r="D45" s="95">
        <f t="shared" si="4"/>
        <v>1</v>
      </c>
      <c r="E45" s="149">
        <v>68533.63</v>
      </c>
      <c r="F45" s="96">
        <f t="shared" si="5"/>
        <v>1</v>
      </c>
      <c r="H45" s="44"/>
      <c r="J45" s="26" t="s">
        <v>50</v>
      </c>
      <c r="K45" s="56">
        <f>K28/K29</f>
        <v>1.0208755138607224</v>
      </c>
      <c r="L45" s="24"/>
      <c r="M45" s="24">
        <f>K29/K30</f>
        <v>1</v>
      </c>
      <c r="N45" s="24"/>
      <c r="O45" s="24">
        <f>K30/K31</f>
        <v>0.10276377446462437</v>
      </c>
      <c r="P45" s="24"/>
      <c r="Q45" s="24">
        <f>K31/K32</f>
        <v>0.7978687619389544</v>
      </c>
      <c r="R45" s="24"/>
      <c r="S45" s="29">
        <f>K32/K33</f>
        <v>1.572809081088967</v>
      </c>
    </row>
    <row r="46" spans="2:19" x14ac:dyDescent="0.25">
      <c r="H46" s="44"/>
      <c r="J46" s="26" t="s">
        <v>56</v>
      </c>
      <c r="K46" s="57">
        <f>K45*M45*O45*Q45*S45</f>
        <v>0.13164983056629154</v>
      </c>
      <c r="L46" s="24"/>
      <c r="M46" s="24"/>
      <c r="N46" s="24"/>
      <c r="O46" s="24"/>
      <c r="P46" s="24"/>
      <c r="Q46" s="24"/>
      <c r="R46" s="24"/>
      <c r="S46" s="29"/>
    </row>
    <row r="47" spans="2:19" x14ac:dyDescent="0.25">
      <c r="H47" s="44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2:19" x14ac:dyDescent="0.25">
      <c r="H48" s="39"/>
      <c r="J48" s="30" t="s">
        <v>55</v>
      </c>
      <c r="K48" s="59">
        <f>K46</f>
        <v>0.13164983056629154</v>
      </c>
      <c r="L48" s="31"/>
      <c r="M48" s="10"/>
      <c r="N48" s="31"/>
      <c r="O48" s="10"/>
      <c r="P48" s="10"/>
      <c r="Q48" s="10"/>
      <c r="R48" s="10"/>
      <c r="S48" s="15"/>
    </row>
    <row r="51" spans="2:19" x14ac:dyDescent="0.25">
      <c r="B51" s="191" t="s">
        <v>33</v>
      </c>
      <c r="C51" s="192"/>
      <c r="D51" s="192"/>
      <c r="E51" s="192"/>
      <c r="F51" s="193"/>
      <c r="G51" s="61"/>
      <c r="H51" s="61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2:19" x14ac:dyDescent="0.25">
      <c r="B52" s="67"/>
      <c r="C52" s="197" t="s">
        <v>31</v>
      </c>
      <c r="D52" s="197"/>
      <c r="E52" s="197"/>
      <c r="F52" s="198"/>
      <c r="G52" s="62"/>
      <c r="H52" s="6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2:19" x14ac:dyDescent="0.25">
      <c r="B53" s="68" t="s">
        <v>1</v>
      </c>
      <c r="C53" s="64" t="s">
        <v>11</v>
      </c>
      <c r="D53" s="64"/>
      <c r="E53" s="64" t="s">
        <v>23</v>
      </c>
      <c r="F53" s="73"/>
      <c r="H53" s="63"/>
      <c r="J53" s="26" t="s">
        <v>47</v>
      </c>
      <c r="K53" s="22">
        <f>E78</f>
        <v>9422.0499999999993</v>
      </c>
      <c r="L53" s="8"/>
      <c r="M53" s="19"/>
      <c r="N53" s="19"/>
      <c r="O53" s="8"/>
      <c r="P53" s="8"/>
      <c r="Q53" s="8"/>
      <c r="R53" s="8"/>
      <c r="S53" s="9"/>
    </row>
    <row r="54" spans="2:19" x14ac:dyDescent="0.25">
      <c r="B54" s="16"/>
      <c r="C54" s="8"/>
      <c r="D54" s="8"/>
      <c r="E54" s="8"/>
      <c r="F54" s="9"/>
      <c r="J54" s="26" t="s">
        <v>41</v>
      </c>
      <c r="K54" s="22">
        <f>E69</f>
        <v>8182.34</v>
      </c>
      <c r="L54" s="8"/>
      <c r="M54" s="8"/>
      <c r="N54" s="8"/>
      <c r="O54" s="8"/>
      <c r="P54" s="8"/>
      <c r="Q54" s="8"/>
      <c r="R54" s="8"/>
      <c r="S54" s="9"/>
    </row>
    <row r="55" spans="2:19" x14ac:dyDescent="0.25">
      <c r="B55" s="100" t="s">
        <v>34</v>
      </c>
      <c r="C55" s="101"/>
      <c r="D55" s="101"/>
      <c r="E55" s="101"/>
      <c r="F55" s="102"/>
      <c r="G55" s="45"/>
      <c r="H55" s="45"/>
      <c r="J55" s="26" t="s">
        <v>48</v>
      </c>
      <c r="K55" s="22">
        <f>E67</f>
        <v>8182.34</v>
      </c>
      <c r="L55" s="8"/>
      <c r="M55" s="19"/>
      <c r="N55" s="19"/>
      <c r="O55" s="8"/>
      <c r="P55" s="8"/>
      <c r="Q55" s="8"/>
      <c r="R55" s="8"/>
      <c r="S55" s="9"/>
    </row>
    <row r="56" spans="2:19" x14ac:dyDescent="0.25">
      <c r="B56" s="16" t="s">
        <v>35</v>
      </c>
      <c r="C56" s="78">
        <v>57371.91</v>
      </c>
      <c r="D56" s="19">
        <f>C56/$C$58</f>
        <v>0.98084869908095307</v>
      </c>
      <c r="E56" s="78">
        <v>72508.42</v>
      </c>
      <c r="F56" s="70">
        <f>E56/$E$58</f>
        <v>0.97911777554069734</v>
      </c>
      <c r="J56" s="26" t="s">
        <v>49</v>
      </c>
      <c r="K56" s="22">
        <f>E58</f>
        <v>74054.849999999991</v>
      </c>
      <c r="L56" s="8"/>
      <c r="M56" s="8"/>
      <c r="N56" s="8"/>
      <c r="O56" s="8"/>
      <c r="P56" s="8"/>
      <c r="Q56" s="8"/>
      <c r="R56" s="8"/>
      <c r="S56" s="9"/>
    </row>
    <row r="57" spans="2:19" x14ac:dyDescent="0.25">
      <c r="B57" s="16" t="s">
        <v>36</v>
      </c>
      <c r="C57" s="79">
        <v>1120.2</v>
      </c>
      <c r="D57" s="19">
        <f>C57/$C$58</f>
        <v>1.9151300919047032E-2</v>
      </c>
      <c r="E57" s="79">
        <v>1546.43</v>
      </c>
      <c r="F57" s="70">
        <f>E57/$E$58</f>
        <v>2.0882224459302805E-2</v>
      </c>
      <c r="J57" s="26" t="s">
        <v>10</v>
      </c>
      <c r="K57" s="22">
        <f>E24</f>
        <v>68533.63</v>
      </c>
      <c r="L57" s="8"/>
      <c r="M57" s="19"/>
      <c r="N57" s="19"/>
      <c r="O57" s="8"/>
      <c r="P57" s="8"/>
      <c r="Q57" s="8"/>
      <c r="R57" s="8"/>
      <c r="S57" s="9"/>
    </row>
    <row r="58" spans="2:19" x14ac:dyDescent="0.25">
      <c r="B58" s="83" t="s">
        <v>37</v>
      </c>
      <c r="C58" s="91">
        <f>SUM(C56:C57)</f>
        <v>58492.11</v>
      </c>
      <c r="D58" s="85">
        <f>C58/$C$58</f>
        <v>1</v>
      </c>
      <c r="E58" s="91">
        <f>SUM(E56:E57)</f>
        <v>74054.849999999991</v>
      </c>
      <c r="F58" s="86">
        <f>E58/$E$58</f>
        <v>1</v>
      </c>
      <c r="J58" s="26" t="s">
        <v>16</v>
      </c>
      <c r="K58" s="23">
        <f>E29</f>
        <v>43971.1</v>
      </c>
      <c r="L58" s="8"/>
      <c r="M58" s="8"/>
      <c r="N58" s="8"/>
      <c r="O58" s="8"/>
      <c r="P58" s="8"/>
      <c r="Q58" s="8"/>
      <c r="R58" s="8"/>
      <c r="S58" s="9"/>
    </row>
    <row r="59" spans="2:19" x14ac:dyDescent="0.25">
      <c r="B59" s="103" t="s">
        <v>38</v>
      </c>
      <c r="C59" s="104"/>
      <c r="D59" s="104"/>
      <c r="E59" s="104"/>
      <c r="F59" s="105"/>
      <c r="G59" s="37"/>
      <c r="H59" s="37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2:19" x14ac:dyDescent="0.25">
      <c r="B60" s="16" t="s">
        <v>73</v>
      </c>
      <c r="C60" s="79">
        <v>3905.88</v>
      </c>
      <c r="D60" s="19">
        <f t="shared" ref="D60:D69" si="6">C60/$C$58</f>
        <v>6.6776185711201044E-2</v>
      </c>
      <c r="E60" s="79">
        <v>4411.97</v>
      </c>
      <c r="F60" s="70">
        <f t="shared" ref="F60:F69" si="7">E60/$E$58</f>
        <v>5.9577056735649329E-2</v>
      </c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2:19" x14ac:dyDescent="0.25">
      <c r="B61" s="16" t="s">
        <v>110</v>
      </c>
      <c r="C61" s="82">
        <v>440.2</v>
      </c>
      <c r="D61" s="19">
        <f t="shared" si="6"/>
        <v>7.5258013431213199E-3</v>
      </c>
      <c r="E61" s="8">
        <v>-427.99</v>
      </c>
      <c r="F61" s="70">
        <f t="shared" si="7"/>
        <v>-5.7793648896729928E-3</v>
      </c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2:19" x14ac:dyDescent="0.25">
      <c r="B62" s="16" t="s">
        <v>40</v>
      </c>
      <c r="C62" s="82">
        <v>179.27</v>
      </c>
      <c r="D62" s="19">
        <f t="shared" si="6"/>
        <v>3.0648578073179445E-3</v>
      </c>
      <c r="E62" s="82">
        <v>308.94</v>
      </c>
      <c r="F62" s="70">
        <f t="shared" si="7"/>
        <v>4.1717726793045968E-3</v>
      </c>
      <c r="J62" s="27" t="s">
        <v>50</v>
      </c>
      <c r="K62" s="8">
        <f>K53/K56</f>
        <v>0.12723069454600205</v>
      </c>
      <c r="L62" s="24" t="s">
        <v>51</v>
      </c>
      <c r="M62" s="8">
        <f>K56/K57</f>
        <v>1.0805621999009827</v>
      </c>
      <c r="N62" s="24" t="s">
        <v>51</v>
      </c>
      <c r="O62" s="8">
        <f>K57/K58</f>
        <v>1.5586062209041849</v>
      </c>
      <c r="P62" s="8"/>
      <c r="Q62" s="8"/>
      <c r="R62" s="8"/>
      <c r="S62" s="9"/>
    </row>
    <row r="63" spans="2:19" x14ac:dyDescent="0.25">
      <c r="B63" s="16" t="s">
        <v>75</v>
      </c>
      <c r="C63" s="79">
        <v>1645.89</v>
      </c>
      <c r="D63" s="19">
        <f t="shared" si="6"/>
        <v>2.8138666907382894E-2</v>
      </c>
      <c r="E63" s="79">
        <v>1633.74</v>
      </c>
      <c r="F63" s="70">
        <f t="shared" si="7"/>
        <v>2.2061215436936274E-2</v>
      </c>
      <c r="J63" s="26" t="s">
        <v>50</v>
      </c>
      <c r="K63" s="21">
        <f>K62*M62*O62</f>
        <v>0.21427824184521194</v>
      </c>
      <c r="L63" s="8"/>
      <c r="M63" s="19"/>
      <c r="N63" s="19"/>
      <c r="O63" s="8"/>
      <c r="P63" s="8"/>
      <c r="Q63" s="8"/>
      <c r="R63" s="8"/>
      <c r="S63" s="9"/>
    </row>
    <row r="64" spans="2:19" x14ac:dyDescent="0.25">
      <c r="B64" s="16" t="s">
        <v>76</v>
      </c>
      <c r="C64" s="79">
        <v>2173.8200000000002</v>
      </c>
      <c r="D64" s="19">
        <f t="shared" si="6"/>
        <v>3.716432865902769E-2</v>
      </c>
      <c r="E64" s="79">
        <v>2080.16</v>
      </c>
      <c r="F64" s="70">
        <f t="shared" si="7"/>
        <v>2.808944991448906E-2</v>
      </c>
      <c r="J64" s="26" t="s">
        <v>56</v>
      </c>
      <c r="K64" s="21">
        <f>K63*100</f>
        <v>21.427824184521192</v>
      </c>
      <c r="L64" s="8"/>
      <c r="M64" s="8"/>
      <c r="N64" s="8"/>
      <c r="O64" s="8"/>
      <c r="P64" s="8"/>
      <c r="Q64" s="8"/>
      <c r="R64" s="8"/>
      <c r="S64" s="9"/>
    </row>
    <row r="65" spans="2:19" x14ac:dyDescent="0.25">
      <c r="B65" s="16" t="s">
        <v>39</v>
      </c>
      <c r="C65" s="79">
        <v>4757.05</v>
      </c>
      <c r="D65" s="19">
        <f t="shared" si="6"/>
        <v>8.1328062878907939E-2</v>
      </c>
      <c r="E65" s="79">
        <v>4987.5600000000004</v>
      </c>
      <c r="F65" s="70">
        <f t="shared" si="7"/>
        <v>6.7349538889080199E-2</v>
      </c>
      <c r="J65" s="26" t="s">
        <v>55</v>
      </c>
      <c r="K65" s="60">
        <f>K63</f>
        <v>0.21427824184521194</v>
      </c>
      <c r="L65" s="8"/>
      <c r="M65" s="8"/>
      <c r="N65" s="8"/>
      <c r="O65" s="8"/>
      <c r="P65" s="8"/>
      <c r="Q65" s="8"/>
      <c r="R65" s="8"/>
      <c r="S65" s="9"/>
    </row>
    <row r="66" spans="2:19" x14ac:dyDescent="0.25">
      <c r="B66" s="83" t="s">
        <v>77</v>
      </c>
      <c r="C66" s="91">
        <v>52481.24</v>
      </c>
      <c r="D66" s="85">
        <f t="shared" si="6"/>
        <v>0.89723622553537563</v>
      </c>
      <c r="E66" s="91">
        <v>65872.509999999995</v>
      </c>
      <c r="F66" s="86">
        <f t="shared" si="7"/>
        <v>0.88950973501397956</v>
      </c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2:19" x14ac:dyDescent="0.25">
      <c r="B67" s="98" t="s">
        <v>97</v>
      </c>
      <c r="C67" s="97">
        <v>6010.87</v>
      </c>
      <c r="D67" s="85">
        <f t="shared" si="6"/>
        <v>0.10276377446462437</v>
      </c>
      <c r="E67" s="97">
        <v>8182.34</v>
      </c>
      <c r="F67" s="86">
        <f t="shared" si="7"/>
        <v>0.11049026498602051</v>
      </c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2:19" x14ac:dyDescent="0.25">
      <c r="B68" s="16" t="s">
        <v>78</v>
      </c>
      <c r="C68" s="23">
        <v>0</v>
      </c>
      <c r="D68" s="19">
        <f t="shared" si="6"/>
        <v>0</v>
      </c>
      <c r="E68" s="23">
        <v>0</v>
      </c>
      <c r="F68" s="70">
        <f t="shared" si="7"/>
        <v>0</v>
      </c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2:19" x14ac:dyDescent="0.25">
      <c r="B69" s="83" t="s">
        <v>98</v>
      </c>
      <c r="C69" s="97">
        <v>6010.87</v>
      </c>
      <c r="D69" s="85">
        <f t="shared" si="6"/>
        <v>0.10276377446462437</v>
      </c>
      <c r="E69" s="97">
        <v>8182.34</v>
      </c>
      <c r="F69" s="86">
        <f t="shared" si="7"/>
        <v>0.11049026498602051</v>
      </c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2:19" x14ac:dyDescent="0.25">
      <c r="B70" s="55" t="s">
        <v>79</v>
      </c>
      <c r="C70" s="23"/>
      <c r="D70" s="19"/>
      <c r="E70" s="23"/>
      <c r="F70" s="70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2:19" x14ac:dyDescent="0.25">
      <c r="B71" s="16" t="s">
        <v>42</v>
      </c>
      <c r="C71" s="23">
        <v>1582.63</v>
      </c>
      <c r="D71" s="19">
        <f t="shared" ref="D71:D78" si="8">C71/$C$58</f>
        <v>2.7057153520363687E-2</v>
      </c>
      <c r="E71" s="79">
        <v>2116.1999999999998</v>
      </c>
      <c r="F71" s="70">
        <f t="shared" ref="F71:F78" si="9">E71/$E$58</f>
        <v>2.8576116216561104E-2</v>
      </c>
      <c r="J71" s="26" t="s">
        <v>50</v>
      </c>
      <c r="K71" s="8">
        <f>K53/K54</f>
        <v>1.1515104481114204</v>
      </c>
      <c r="L71" s="24" t="s">
        <v>51</v>
      </c>
      <c r="M71" s="8">
        <f>K54/K55</f>
        <v>1</v>
      </c>
      <c r="N71" s="24" t="s">
        <v>51</v>
      </c>
      <c r="O71" s="8">
        <f>K55/K56</f>
        <v>0.11049026498602051</v>
      </c>
      <c r="P71" s="24" t="s">
        <v>51</v>
      </c>
      <c r="Q71" s="8">
        <f>K56/K57</f>
        <v>1.0805621999009827</v>
      </c>
      <c r="R71" s="24" t="s">
        <v>51</v>
      </c>
      <c r="S71" s="9">
        <f>K57/K58</f>
        <v>1.5586062209041849</v>
      </c>
    </row>
    <row r="72" spans="2:19" x14ac:dyDescent="0.25">
      <c r="B72" s="16" t="s">
        <v>80</v>
      </c>
      <c r="C72" s="23">
        <v>0</v>
      </c>
      <c r="D72" s="19">
        <f t="shared" si="8"/>
        <v>0</v>
      </c>
      <c r="E72" s="23">
        <v>0</v>
      </c>
      <c r="F72" s="70">
        <f t="shared" si="9"/>
        <v>0</v>
      </c>
      <c r="J72" s="26" t="s">
        <v>50</v>
      </c>
      <c r="K72" s="8">
        <f>K71*M71*O71*Q71*S71</f>
        <v>0.21427824184521194</v>
      </c>
      <c r="L72" s="24"/>
      <c r="M72" s="8"/>
      <c r="N72" s="24"/>
      <c r="O72" s="8"/>
      <c r="P72" s="24"/>
      <c r="Q72" s="8"/>
      <c r="R72" s="24"/>
      <c r="S72" s="9"/>
    </row>
    <row r="73" spans="2:19" x14ac:dyDescent="0.25">
      <c r="B73" s="16" t="s">
        <v>43</v>
      </c>
      <c r="C73" s="23">
        <v>0</v>
      </c>
      <c r="D73" s="19">
        <f t="shared" si="8"/>
        <v>0</v>
      </c>
      <c r="E73" s="79">
        <v>-2102.0700000000002</v>
      </c>
      <c r="F73" s="70">
        <f t="shared" si="9"/>
        <v>-2.8385311698018435E-2</v>
      </c>
      <c r="J73" s="26" t="s">
        <v>56</v>
      </c>
      <c r="K73" s="8">
        <f>K72*100</f>
        <v>21.427824184521192</v>
      </c>
      <c r="L73" s="24"/>
      <c r="M73" s="8"/>
      <c r="N73" s="24"/>
      <c r="O73" s="8"/>
      <c r="P73" s="24"/>
      <c r="Q73" s="8"/>
      <c r="R73" s="24"/>
      <c r="S73" s="9"/>
    </row>
    <row r="74" spans="2:19" x14ac:dyDescent="0.25">
      <c r="B74" s="16" t="s">
        <v>81</v>
      </c>
      <c r="C74" s="23">
        <v>0</v>
      </c>
      <c r="D74" s="19">
        <f t="shared" si="8"/>
        <v>0</v>
      </c>
      <c r="E74" s="23">
        <v>0</v>
      </c>
      <c r="F74" s="70">
        <f t="shared" si="9"/>
        <v>0</v>
      </c>
      <c r="J74" s="30" t="s">
        <v>55</v>
      </c>
      <c r="K74" s="59">
        <f>K72</f>
        <v>0.21427824184521194</v>
      </c>
      <c r="L74" s="31"/>
      <c r="M74" s="10"/>
      <c r="N74" s="31"/>
      <c r="O74" s="10"/>
      <c r="P74" s="10"/>
      <c r="Q74" s="10"/>
      <c r="R74" s="10"/>
      <c r="S74" s="15"/>
    </row>
    <row r="75" spans="2:19" x14ac:dyDescent="0.25">
      <c r="B75" s="55" t="s">
        <v>82</v>
      </c>
      <c r="C75" s="150">
        <v>0</v>
      </c>
      <c r="D75" s="47">
        <f t="shared" si="8"/>
        <v>0</v>
      </c>
      <c r="E75" s="82">
        <v>900.17</v>
      </c>
      <c r="F75" s="70">
        <f t="shared" si="9"/>
        <v>1.2155449643068618E-2</v>
      </c>
    </row>
    <row r="76" spans="2:19" x14ac:dyDescent="0.25">
      <c r="B76" s="55" t="s">
        <v>95</v>
      </c>
      <c r="C76" s="78">
        <v>4428.24</v>
      </c>
      <c r="D76" s="47">
        <f t="shared" si="8"/>
        <v>7.5706620944260686E-2</v>
      </c>
      <c r="E76" s="78">
        <v>7268.04</v>
      </c>
      <c r="F76" s="70">
        <f t="shared" si="9"/>
        <v>9.8144010824409211E-2</v>
      </c>
    </row>
    <row r="77" spans="2:19" x14ac:dyDescent="0.25">
      <c r="B77" s="16" t="s">
        <v>61</v>
      </c>
      <c r="C77" s="82">
        <v>-6.47</v>
      </c>
      <c r="D77" s="19">
        <f t="shared" si="8"/>
        <v>-1.1061320920035197E-4</v>
      </c>
      <c r="E77" s="82">
        <v>-92.59</v>
      </c>
      <c r="F77" s="70">
        <f t="shared" si="9"/>
        <v>-1.2502894813776547E-3</v>
      </c>
    </row>
    <row r="78" spans="2:19" x14ac:dyDescent="0.25">
      <c r="B78" s="93" t="s">
        <v>83</v>
      </c>
      <c r="C78" s="151">
        <v>6136.35</v>
      </c>
      <c r="D78" s="95">
        <f t="shared" si="8"/>
        <v>0.10490902106284079</v>
      </c>
      <c r="E78" s="151">
        <v>9422.0499999999993</v>
      </c>
      <c r="F78" s="96">
        <f t="shared" si="9"/>
        <v>0.12723069454600205</v>
      </c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1C27-BB4A-C14F-96BD-BA5E7ADCD286}">
  <dimension ref="A1:AD78"/>
  <sheetViews>
    <sheetView topLeftCell="C34" zoomScale="75" workbookViewId="0">
      <selection activeCell="B51" sqref="B51:F78"/>
    </sheetView>
  </sheetViews>
  <sheetFormatPr baseColWidth="10" defaultRowHeight="19" x14ac:dyDescent="0.25"/>
  <cols>
    <col min="1" max="1" width="10.83203125" style="2"/>
    <col min="2" max="2" width="62.6640625" style="2" customWidth="1"/>
    <col min="3" max="3" width="24.1640625" style="2" customWidth="1"/>
    <col min="4" max="4" width="26.33203125" style="2" customWidth="1"/>
    <col min="5" max="5" width="13.83203125" style="2" customWidth="1"/>
    <col min="6" max="6" width="14.33203125" style="2" customWidth="1"/>
    <col min="7" max="9" width="10.83203125" style="2"/>
    <col min="10" max="10" width="23" style="2" customWidth="1"/>
    <col min="11" max="11" width="27.1640625" style="2" customWidth="1"/>
    <col min="12" max="12" width="26.1640625" style="2" customWidth="1"/>
    <col min="13" max="13" width="30.6640625" style="2" customWidth="1"/>
    <col min="14" max="14" width="24.6640625" style="2" customWidth="1"/>
    <col min="15" max="15" width="11" style="2" bestFit="1" customWidth="1"/>
    <col min="16" max="19" width="10.83203125" style="2"/>
    <col min="20" max="20" width="14.33203125" style="2" customWidth="1"/>
    <col min="21" max="21" width="28.1640625" style="2" customWidth="1"/>
    <col min="22" max="16384" width="10.83203125" style="2"/>
  </cols>
  <sheetData>
    <row r="1" spans="1:19" x14ac:dyDescent="0.25">
      <c r="A1" s="202" t="s">
        <v>102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P2" s="1"/>
    </row>
    <row r="4" spans="1:19" x14ac:dyDescent="0.25">
      <c r="B4" s="191" t="s">
        <v>0</v>
      </c>
      <c r="C4" s="192"/>
      <c r="D4" s="192"/>
      <c r="E4" s="192"/>
      <c r="F4" s="193"/>
      <c r="G4" s="45"/>
      <c r="H4" s="37"/>
      <c r="J4" s="191" t="s">
        <v>24</v>
      </c>
      <c r="K4" s="192"/>
      <c r="L4" s="192"/>
      <c r="M4" s="192"/>
      <c r="N4" s="193"/>
    </row>
    <row r="5" spans="1:19" x14ac:dyDescent="0.25">
      <c r="B5" s="67"/>
      <c r="C5" s="197" t="s">
        <v>96</v>
      </c>
      <c r="D5" s="197"/>
      <c r="E5" s="197"/>
      <c r="F5" s="198"/>
      <c r="G5" s="64"/>
      <c r="H5" s="38"/>
      <c r="J5" s="3"/>
      <c r="K5" s="4"/>
      <c r="L5" s="4"/>
      <c r="M5" s="5">
        <v>2021</v>
      </c>
      <c r="N5" s="6">
        <v>2020</v>
      </c>
    </row>
    <row r="6" spans="1:19" x14ac:dyDescent="0.25">
      <c r="B6" s="68" t="s">
        <v>1</v>
      </c>
      <c r="C6" s="64" t="s">
        <v>11</v>
      </c>
      <c r="D6" s="64"/>
      <c r="E6" s="64" t="s">
        <v>23</v>
      </c>
      <c r="F6" s="9"/>
      <c r="H6" s="38"/>
      <c r="J6" s="203" t="s">
        <v>25</v>
      </c>
      <c r="K6" s="7" t="s">
        <v>45</v>
      </c>
      <c r="L6" s="7"/>
      <c r="M6" s="46">
        <f>C76/C24</f>
        <v>6.5366781330735424E-2</v>
      </c>
      <c r="N6" s="48">
        <f>E76/E24</f>
        <v>4.2213752805613904E-3</v>
      </c>
    </row>
    <row r="7" spans="1:19" x14ac:dyDescent="0.25">
      <c r="B7" s="208" t="s">
        <v>2</v>
      </c>
      <c r="C7" s="209"/>
      <c r="D7" s="209"/>
      <c r="E7" s="209"/>
      <c r="F7" s="210"/>
      <c r="H7" s="39"/>
      <c r="J7" s="204"/>
      <c r="K7" s="8" t="s">
        <v>84</v>
      </c>
      <c r="L7" s="8"/>
      <c r="M7" s="8"/>
      <c r="N7" s="9"/>
    </row>
    <row r="8" spans="1:19" x14ac:dyDescent="0.25">
      <c r="B8" s="55" t="s">
        <v>3</v>
      </c>
      <c r="C8" s="8"/>
      <c r="D8" s="8"/>
      <c r="E8" s="8"/>
      <c r="F8" s="9"/>
      <c r="H8" s="39"/>
      <c r="J8" s="204"/>
      <c r="K8" s="8"/>
      <c r="L8" s="8"/>
      <c r="M8" s="8"/>
      <c r="N8" s="9"/>
    </row>
    <row r="9" spans="1:19" x14ac:dyDescent="0.25">
      <c r="B9" s="16" t="s">
        <v>58</v>
      </c>
      <c r="C9" s="126">
        <v>140916.14000000001</v>
      </c>
      <c r="D9" s="19">
        <f>C9/$C$24</f>
        <v>0.42183630865996308</v>
      </c>
      <c r="E9" s="76">
        <v>131752.76</v>
      </c>
      <c r="F9" s="70">
        <f>E9/$E$24</f>
        <v>0.42351899074018834</v>
      </c>
      <c r="H9" s="39"/>
      <c r="J9" s="204"/>
      <c r="K9" s="8" t="s">
        <v>94</v>
      </c>
      <c r="L9" s="8"/>
      <c r="M9" s="47">
        <f>C76/C58</f>
        <v>5.7071522724034783E-2</v>
      </c>
      <c r="N9" s="49">
        <f>E76/E58</f>
        <v>2.6843612425029905E-3</v>
      </c>
    </row>
    <row r="10" spans="1:19" x14ac:dyDescent="0.25">
      <c r="B10" s="16" t="s">
        <v>30</v>
      </c>
      <c r="C10" s="127">
        <v>2483.8000000000002</v>
      </c>
      <c r="D10" s="19">
        <f t="shared" ref="D10:D24" si="0">C10/$C$24</f>
        <v>7.43532304709465E-3</v>
      </c>
      <c r="E10" s="76">
        <v>1929.04</v>
      </c>
      <c r="F10" s="70">
        <f>E10/$E$24</f>
        <v>6.2008953277142191E-3</v>
      </c>
      <c r="H10" s="39"/>
      <c r="J10" s="204"/>
      <c r="K10" s="8" t="s">
        <v>44</v>
      </c>
      <c r="L10" s="8"/>
      <c r="M10" s="47">
        <f>C76/C29</f>
        <v>0.197611150186009</v>
      </c>
      <c r="N10" s="49">
        <f>E78/E29</f>
        <v>0.15538205803269253</v>
      </c>
    </row>
    <row r="11" spans="1:19" x14ac:dyDescent="0.25">
      <c r="B11" s="16" t="s">
        <v>29</v>
      </c>
      <c r="C11" s="127">
        <v>31600.61</v>
      </c>
      <c r="D11" s="19">
        <f t="shared" si="0"/>
        <v>9.4597287960081197E-2</v>
      </c>
      <c r="E11" s="76">
        <v>28134.1</v>
      </c>
      <c r="F11" s="70">
        <f t="shared" ref="F11:F24" si="1">E11/$E$24</f>
        <v>9.043700972475667E-2</v>
      </c>
      <c r="H11" s="40"/>
      <c r="J11" s="205"/>
      <c r="K11" s="8" t="s">
        <v>85</v>
      </c>
      <c r="L11" s="10"/>
      <c r="M11" s="17"/>
      <c r="N11" s="18"/>
    </row>
    <row r="12" spans="1:19" x14ac:dyDescent="0.25">
      <c r="B12" s="16" t="s">
        <v>59</v>
      </c>
      <c r="C12" s="126">
        <v>39752.120000000003</v>
      </c>
      <c r="D12" s="19">
        <f t="shared" si="0"/>
        <v>0.118999055482274</v>
      </c>
      <c r="E12" s="76">
        <v>31052.17</v>
      </c>
      <c r="F12" s="70">
        <f t="shared" si="1"/>
        <v>9.9817140063652193E-2</v>
      </c>
      <c r="H12" s="40"/>
      <c r="J12" s="12"/>
      <c r="K12" s="4"/>
      <c r="L12" s="10"/>
      <c r="M12" s="10"/>
      <c r="N12" s="15"/>
    </row>
    <row r="13" spans="1:19" x14ac:dyDescent="0.25">
      <c r="B13" s="16" t="s">
        <v>4</v>
      </c>
      <c r="C13" s="8">
        <v>0</v>
      </c>
      <c r="D13" s="19">
        <f t="shared" si="0"/>
        <v>0</v>
      </c>
      <c r="E13" s="8">
        <v>0</v>
      </c>
      <c r="F13" s="70">
        <f t="shared" si="1"/>
        <v>0</v>
      </c>
      <c r="H13" s="40"/>
      <c r="J13" s="203" t="s">
        <v>26</v>
      </c>
      <c r="K13" s="8" t="s">
        <v>92</v>
      </c>
      <c r="L13" s="8"/>
      <c r="M13" s="51">
        <f>(C34+C40)/C29</f>
        <v>0.87403416324555183</v>
      </c>
      <c r="N13" s="50">
        <f>(E34+E40)/E29</f>
        <v>1.202283017807509</v>
      </c>
    </row>
    <row r="14" spans="1:19" x14ac:dyDescent="0.25">
      <c r="B14" s="16" t="s">
        <v>5</v>
      </c>
      <c r="C14" s="76">
        <v>5308.88</v>
      </c>
      <c r="D14" s="19">
        <f t="shared" si="0"/>
        <v>1.5892277082800485E-2</v>
      </c>
      <c r="E14" s="76">
        <v>7209.23</v>
      </c>
      <c r="F14" s="70">
        <f t="shared" si="1"/>
        <v>2.3174055811915346E-2</v>
      </c>
      <c r="H14" s="40"/>
      <c r="J14" s="206"/>
      <c r="K14" s="35" t="s">
        <v>111</v>
      </c>
      <c r="L14" s="10"/>
      <c r="M14" s="171">
        <f>(C34+C40)/C24</f>
        <v>0.28911728903296136</v>
      </c>
      <c r="N14" s="172">
        <f>(E34+E40)/E24</f>
        <v>0.36239196714937283</v>
      </c>
    </row>
    <row r="15" spans="1:19" x14ac:dyDescent="0.25">
      <c r="B15" s="154" t="s">
        <v>12</v>
      </c>
      <c r="C15" s="146">
        <v>224069.19</v>
      </c>
      <c r="D15" s="110">
        <f t="shared" si="0"/>
        <v>0.67075723188293346</v>
      </c>
      <c r="E15" s="146">
        <v>204937.7</v>
      </c>
      <c r="F15" s="155">
        <f t="shared" si="1"/>
        <v>0.65877183801398542</v>
      </c>
      <c r="H15" s="39"/>
      <c r="J15" s="16"/>
      <c r="K15" s="4"/>
      <c r="L15" s="4"/>
      <c r="M15" s="4"/>
      <c r="N15" s="13"/>
    </row>
    <row r="16" spans="1:19" x14ac:dyDescent="0.25">
      <c r="B16" s="55" t="s">
        <v>6</v>
      </c>
      <c r="C16" s="8"/>
      <c r="D16" s="19">
        <f t="shared" si="0"/>
        <v>0</v>
      </c>
      <c r="E16" s="8"/>
      <c r="F16" s="70">
        <f t="shared" si="1"/>
        <v>0</v>
      </c>
      <c r="H16" s="40"/>
      <c r="J16" s="203" t="s">
        <v>27</v>
      </c>
      <c r="K16" s="36" t="s">
        <v>93</v>
      </c>
      <c r="M16" s="52">
        <f>C58/C24</f>
        <v>1.1453484717205071</v>
      </c>
      <c r="N16" s="173">
        <f>E58/E24</f>
        <v>1.572580923059832</v>
      </c>
    </row>
    <row r="17" spans="2:19" x14ac:dyDescent="0.25">
      <c r="B17" s="16" t="s">
        <v>68</v>
      </c>
      <c r="C17" s="76">
        <v>8867.2900000000009</v>
      </c>
      <c r="D17" s="19">
        <f t="shared" si="0"/>
        <v>2.6544474475510074E-2</v>
      </c>
      <c r="E17" s="76">
        <v>8086.39</v>
      </c>
      <c r="F17" s="70">
        <f t="shared" si="1"/>
        <v>2.599368492570138E-2</v>
      </c>
      <c r="H17" s="41"/>
      <c r="J17" s="204"/>
      <c r="K17" s="8" t="s">
        <v>28</v>
      </c>
      <c r="L17" s="8"/>
      <c r="M17" s="50">
        <f>C58/C18</f>
        <v>4.8934399276820066</v>
      </c>
      <c r="N17" s="51">
        <f>E58/E18</f>
        <v>7.6826847485819982</v>
      </c>
    </row>
    <row r="18" spans="2:19" x14ac:dyDescent="0.25">
      <c r="B18" s="16" t="s">
        <v>69</v>
      </c>
      <c r="C18" s="126">
        <v>78188.009999999995</v>
      </c>
      <c r="D18" s="19">
        <f t="shared" si="0"/>
        <v>0.23405794055860654</v>
      </c>
      <c r="E18" s="126">
        <v>63677.62</v>
      </c>
      <c r="F18" s="70">
        <f t="shared" si="1"/>
        <v>0.20469158562702772</v>
      </c>
      <c r="H18" s="39"/>
      <c r="J18" s="205"/>
      <c r="K18" s="10" t="s">
        <v>87</v>
      </c>
      <c r="L18" s="10"/>
      <c r="M18" s="10"/>
      <c r="N18" s="15"/>
    </row>
    <row r="19" spans="2:19" x14ac:dyDescent="0.25">
      <c r="B19" s="16" t="s">
        <v>7</v>
      </c>
      <c r="C19" s="76">
        <v>13397.68</v>
      </c>
      <c r="D19" s="19">
        <f t="shared" si="0"/>
        <v>4.0106320509541445E-2</v>
      </c>
      <c r="E19" s="126">
        <v>12844.09</v>
      </c>
      <c r="F19" s="70">
        <f t="shared" si="1"/>
        <v>4.1287302321227619E-2</v>
      </c>
      <c r="H19" s="39"/>
      <c r="J19" s="203" t="s">
        <v>88</v>
      </c>
      <c r="K19" s="36" t="s">
        <v>86</v>
      </c>
      <c r="M19" s="52">
        <f>(C23-C18)/C44</f>
        <v>0.21083529203951046</v>
      </c>
      <c r="N19" s="51">
        <f>(E23-E18)/E44</f>
        <v>0.27778516063379782</v>
      </c>
    </row>
    <row r="20" spans="2:19" x14ac:dyDescent="0.25">
      <c r="B20" s="16" t="s">
        <v>8</v>
      </c>
      <c r="C20" s="76">
        <v>1668.27</v>
      </c>
      <c r="D20" s="19">
        <f t="shared" si="0"/>
        <v>4.994011748037922E-3</v>
      </c>
      <c r="E20" s="128">
        <v>589.11</v>
      </c>
      <c r="F20" s="70">
        <f t="shared" si="1"/>
        <v>1.8936929490885226E-3</v>
      </c>
      <c r="H20" s="40"/>
      <c r="J20" s="204"/>
      <c r="K20" s="8" t="s">
        <v>89</v>
      </c>
      <c r="L20" s="8"/>
      <c r="M20" s="33"/>
      <c r="N20" s="34"/>
    </row>
    <row r="21" spans="2:19" x14ac:dyDescent="0.25">
      <c r="B21" s="16" t="s">
        <v>70</v>
      </c>
      <c r="C21" s="107">
        <v>970.66</v>
      </c>
      <c r="D21" s="19">
        <f>C21/$C$24</f>
        <v>2.9056971853180179E-3</v>
      </c>
      <c r="E21" s="76">
        <v>1054.79</v>
      </c>
      <c r="F21" s="70">
        <f t="shared" si="1"/>
        <v>3.3906204032677816E-3</v>
      </c>
      <c r="H21" s="40"/>
      <c r="J21" s="204"/>
      <c r="K21" s="8"/>
      <c r="L21" s="8"/>
      <c r="M21" s="8"/>
      <c r="N21" s="9"/>
    </row>
    <row r="22" spans="2:19" x14ac:dyDescent="0.25">
      <c r="B22" s="16" t="s">
        <v>9</v>
      </c>
      <c r="C22" s="76">
        <v>6892.98</v>
      </c>
      <c r="D22" s="142">
        <f>C22/$C$24</f>
        <v>2.0634323640052531E-2</v>
      </c>
      <c r="E22" s="76">
        <v>19900.86</v>
      </c>
      <c r="F22" s="70">
        <f>E22/$E$24</f>
        <v>6.3971275759701615E-2</v>
      </c>
      <c r="H22" s="40"/>
      <c r="J22" s="204"/>
      <c r="K22" s="8" t="s">
        <v>90</v>
      </c>
      <c r="L22" s="8"/>
      <c r="M22" s="50">
        <f>C23/C44</f>
        <v>0.7292758409970862</v>
      </c>
      <c r="N22" s="51">
        <f>E23/E44</f>
        <v>0.69423243439794702</v>
      </c>
    </row>
    <row r="23" spans="2:19" x14ac:dyDescent="0.25">
      <c r="B23" s="154" t="s">
        <v>13</v>
      </c>
      <c r="C23" s="146">
        <v>109984.89</v>
      </c>
      <c r="D23" s="110">
        <f t="shared" si="0"/>
        <v>0.32924276811706654</v>
      </c>
      <c r="E23" s="146">
        <v>106152.86</v>
      </c>
      <c r="F23" s="155">
        <f t="shared" si="1"/>
        <v>0.34122816198601463</v>
      </c>
      <c r="H23" s="39"/>
      <c r="J23" s="205"/>
      <c r="K23" s="35" t="s">
        <v>91</v>
      </c>
      <c r="L23" s="10"/>
      <c r="M23" s="10"/>
      <c r="N23" s="15"/>
    </row>
    <row r="24" spans="2:19" x14ac:dyDescent="0.25">
      <c r="B24" s="156" t="s">
        <v>10</v>
      </c>
      <c r="C24" s="170">
        <v>334054.08</v>
      </c>
      <c r="D24" s="113">
        <f t="shared" si="0"/>
        <v>1</v>
      </c>
      <c r="E24" s="170">
        <v>311090.56</v>
      </c>
      <c r="F24" s="157">
        <f t="shared" si="1"/>
        <v>1</v>
      </c>
      <c r="H24" s="40"/>
    </row>
    <row r="25" spans="2:19" x14ac:dyDescent="0.25">
      <c r="B25" s="16"/>
      <c r="C25" s="8"/>
      <c r="D25" s="8"/>
      <c r="E25" s="8"/>
      <c r="F25" s="9"/>
      <c r="H25" s="42"/>
    </row>
    <row r="26" spans="2:19" x14ac:dyDescent="0.25">
      <c r="B26" s="208" t="s">
        <v>14</v>
      </c>
      <c r="C26" s="209"/>
      <c r="D26" s="209"/>
      <c r="E26" s="209"/>
      <c r="F26" s="210"/>
      <c r="H26" s="43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2:19" x14ac:dyDescent="0.25">
      <c r="B27" s="16" t="s">
        <v>15</v>
      </c>
      <c r="C27" s="76">
        <v>9181.0400000000009</v>
      </c>
      <c r="D27" s="19">
        <f>C27/$C$45</f>
        <v>2.7483693658224444E-2</v>
      </c>
      <c r="E27" s="76">
        <v>9181.0400000000009</v>
      </c>
      <c r="F27" s="70">
        <f>E27/$E$45</f>
        <v>2.9512435221435204E-2</v>
      </c>
      <c r="H27" s="39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2:19" ht="40" x14ac:dyDescent="0.25">
      <c r="B28" s="16" t="s">
        <v>71</v>
      </c>
      <c r="C28" s="76">
        <v>101319</v>
      </c>
      <c r="D28" s="19">
        <f t="shared" ref="D28:D30" si="2">C28/$C$45</f>
        <v>0.303301190034859</v>
      </c>
      <c r="E28" s="131" t="s">
        <v>101</v>
      </c>
      <c r="F28" s="70">
        <v>0.27189999999999998</v>
      </c>
      <c r="H28" s="39"/>
      <c r="J28" s="26" t="s">
        <v>47</v>
      </c>
      <c r="K28" s="22">
        <f>C78</f>
        <v>21638.21</v>
      </c>
      <c r="L28" s="8"/>
      <c r="M28" s="19"/>
      <c r="N28" s="19"/>
      <c r="O28" s="8"/>
      <c r="P28" s="8"/>
      <c r="Q28" s="8"/>
      <c r="R28" s="8"/>
      <c r="S28" s="9"/>
    </row>
    <row r="29" spans="2:19" x14ac:dyDescent="0.25">
      <c r="B29" s="156" t="s">
        <v>60</v>
      </c>
      <c r="C29" s="147">
        <v>110500.04</v>
      </c>
      <c r="D29" s="113">
        <f t="shared" si="2"/>
        <v>0.33078488369308345</v>
      </c>
      <c r="E29" s="148">
        <v>93768.87</v>
      </c>
      <c r="F29" s="157">
        <f t="shared" ref="F29:F30" si="3">E29/$E$45</f>
        <v>0.30141985021982021</v>
      </c>
      <c r="H29" s="39"/>
      <c r="J29" s="26" t="s">
        <v>41</v>
      </c>
      <c r="K29" s="22">
        <f>C69</f>
        <v>29715.65</v>
      </c>
      <c r="L29" s="8"/>
      <c r="M29" s="8"/>
      <c r="N29" s="8"/>
      <c r="O29" s="8"/>
      <c r="P29" s="8"/>
      <c r="Q29" s="8"/>
      <c r="R29" s="8"/>
      <c r="S29" s="9"/>
    </row>
    <row r="30" spans="2:19" x14ac:dyDescent="0.25">
      <c r="B30" s="16" t="s">
        <v>61</v>
      </c>
      <c r="C30" s="8"/>
      <c r="D30" s="71">
        <f t="shared" si="2"/>
        <v>0</v>
      </c>
      <c r="E30" s="8">
        <v>4.75</v>
      </c>
      <c r="F30" s="70">
        <f t="shared" si="3"/>
        <v>1.5268865760503951E-5</v>
      </c>
      <c r="H30" s="40"/>
      <c r="J30" s="55" t="s">
        <v>48</v>
      </c>
      <c r="K30" s="14">
        <f>C67</f>
        <v>21836.04</v>
      </c>
      <c r="L30" s="8"/>
      <c r="M30" s="8"/>
      <c r="N30" s="8"/>
      <c r="O30" s="8"/>
      <c r="P30" s="8"/>
      <c r="Q30" s="8"/>
      <c r="R30" s="8"/>
      <c r="S30" s="9"/>
    </row>
    <row r="31" spans="2:19" x14ac:dyDescent="0.25">
      <c r="B31" s="16"/>
      <c r="C31" s="8"/>
      <c r="D31" s="8"/>
      <c r="E31" s="8"/>
      <c r="F31" s="9"/>
      <c r="H31" s="43"/>
      <c r="J31" s="26" t="s">
        <v>49</v>
      </c>
      <c r="K31" s="22">
        <f>C58</f>
        <v>382608.33</v>
      </c>
      <c r="L31" s="8"/>
      <c r="M31" s="19"/>
      <c r="N31" s="19"/>
      <c r="O31" s="8"/>
      <c r="P31" s="8"/>
      <c r="Q31" s="8"/>
      <c r="R31" s="8"/>
      <c r="S31" s="9"/>
    </row>
    <row r="32" spans="2:19" x14ac:dyDescent="0.25">
      <c r="B32" s="208" t="s">
        <v>17</v>
      </c>
      <c r="C32" s="209"/>
      <c r="D32" s="209"/>
      <c r="E32" s="209"/>
      <c r="F32" s="210"/>
      <c r="H32" s="39"/>
      <c r="J32" s="26" t="s">
        <v>10</v>
      </c>
      <c r="K32" s="22">
        <f>C24</f>
        <v>334054.08</v>
      </c>
      <c r="L32" s="8"/>
      <c r="M32" s="8"/>
      <c r="N32" s="8"/>
      <c r="O32" s="8"/>
      <c r="P32" s="8"/>
      <c r="Q32" s="8"/>
      <c r="R32" s="8"/>
      <c r="S32" s="9"/>
    </row>
    <row r="33" spans="2:30" x14ac:dyDescent="0.25">
      <c r="B33" s="55" t="s">
        <v>18</v>
      </c>
      <c r="C33" s="8"/>
      <c r="D33" s="8"/>
      <c r="E33" s="8"/>
      <c r="F33" s="9"/>
      <c r="H33" s="39"/>
      <c r="J33" s="26" t="s">
        <v>16</v>
      </c>
      <c r="K33" s="23">
        <f>C29</f>
        <v>110500.04</v>
      </c>
      <c r="L33" s="8"/>
      <c r="M33" s="8"/>
      <c r="N33" s="8"/>
      <c r="O33" s="8"/>
      <c r="P33" s="8"/>
      <c r="Q33" s="8"/>
      <c r="R33" s="8"/>
      <c r="S33" s="9"/>
    </row>
    <row r="34" spans="2:30" x14ac:dyDescent="0.25">
      <c r="B34" s="16" t="s">
        <v>62</v>
      </c>
      <c r="C34" s="127">
        <v>55407.95</v>
      </c>
      <c r="D34" s="19">
        <f>C34/$C$45</f>
        <v>0.16586520960917464</v>
      </c>
      <c r="E34" s="127">
        <v>49250.64</v>
      </c>
      <c r="F34" s="70">
        <f>E34/$E$45</f>
        <v>0.15831608647976975</v>
      </c>
      <c r="H34" s="39"/>
      <c r="J34" s="16"/>
      <c r="P34" s="8"/>
      <c r="Q34" s="8"/>
      <c r="R34" s="8"/>
      <c r="S34" s="9"/>
    </row>
    <row r="35" spans="2:30" x14ac:dyDescent="0.25">
      <c r="B35" s="16" t="s">
        <v>32</v>
      </c>
      <c r="C35" s="127">
        <v>12964.73</v>
      </c>
      <c r="D35" s="19">
        <f t="shared" ref="D35:D45" si="4">C35/$C$45</f>
        <v>3.8810272875577506E-2</v>
      </c>
      <c r="E35" s="127">
        <v>11413.14</v>
      </c>
      <c r="F35" s="70">
        <f t="shared" ref="F35:F45" si="5">E35/$E$45</f>
        <v>3.6687516329650116E-2</v>
      </c>
      <c r="H35" s="39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  <c r="X35" s="132"/>
      <c r="Y35" s="133"/>
      <c r="Z35" s="133"/>
      <c r="AA35" s="133"/>
      <c r="AB35" s="133"/>
      <c r="AC35" s="133"/>
      <c r="AD35" s="133"/>
    </row>
    <row r="36" spans="2:30" x14ac:dyDescent="0.25">
      <c r="B36" s="16" t="s">
        <v>63</v>
      </c>
      <c r="C36" s="127">
        <v>3423.59</v>
      </c>
      <c r="D36" s="19">
        <f t="shared" si="4"/>
        <v>1.0248610045415401E-2</v>
      </c>
      <c r="E36" s="127">
        <v>2832.06</v>
      </c>
      <c r="F36" s="70">
        <f t="shared" si="5"/>
        <v>9.1036513611984886E-3</v>
      </c>
      <c r="H36" s="44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  <c r="X36" s="129"/>
      <c r="AA36" s="127"/>
      <c r="AB36" s="127"/>
      <c r="AC36" s="127"/>
      <c r="AD36" s="130"/>
    </row>
    <row r="37" spans="2:30" x14ac:dyDescent="0.25">
      <c r="B37" s="16" t="s">
        <v>64</v>
      </c>
      <c r="C37" s="130">
        <v>943.93</v>
      </c>
      <c r="D37" s="19">
        <f t="shared" si="4"/>
        <v>2.8256802012416671E-3</v>
      </c>
      <c r="E37" s="130">
        <v>919.05</v>
      </c>
      <c r="F37" s="72">
        <f t="shared" si="5"/>
        <v>2.9542844373034011E-3</v>
      </c>
      <c r="H37" s="39"/>
      <c r="J37" s="26" t="s">
        <v>50</v>
      </c>
      <c r="K37" s="54">
        <f>K28/K31</f>
        <v>5.6554466548075409E-2</v>
      </c>
      <c r="L37" s="53" t="s">
        <v>51</v>
      </c>
      <c r="M37" s="32">
        <f>K31/K32</f>
        <v>1.1453484717205071</v>
      </c>
      <c r="N37" s="24" t="s">
        <v>51</v>
      </c>
      <c r="O37" s="8">
        <f>K32/K33</f>
        <v>3.0231127518143888</v>
      </c>
      <c r="P37" s="8"/>
      <c r="Q37" s="8"/>
      <c r="R37" s="8"/>
      <c r="S37" s="9"/>
      <c r="X37" s="129"/>
      <c r="AA37" s="127"/>
      <c r="AB37" s="127"/>
      <c r="AC37" s="127"/>
      <c r="AD37" s="130"/>
    </row>
    <row r="38" spans="2:30" x14ac:dyDescent="0.25">
      <c r="B38" s="154" t="s">
        <v>72</v>
      </c>
      <c r="C38" s="152">
        <v>72740.2</v>
      </c>
      <c r="D38" s="110">
        <f t="shared" si="4"/>
        <v>0.21774977273140922</v>
      </c>
      <c r="E38" s="152">
        <v>64414.89</v>
      </c>
      <c r="F38" s="155">
        <f t="shared" si="5"/>
        <v>0.20706153860792176</v>
      </c>
      <c r="H38" s="40"/>
      <c r="J38" s="26" t="s">
        <v>56</v>
      </c>
      <c r="K38" s="21">
        <f>K37*M37*O37</f>
        <v>0.19582083409200576</v>
      </c>
      <c r="L38" s="8"/>
      <c r="M38" s="8"/>
      <c r="N38" s="8"/>
      <c r="O38" s="8"/>
      <c r="P38" s="8"/>
      <c r="Q38" s="8"/>
      <c r="R38" s="8"/>
      <c r="S38" s="9"/>
      <c r="X38" s="129"/>
      <c r="AA38" s="127"/>
      <c r="AB38" s="127"/>
      <c r="AC38" s="127"/>
      <c r="AD38" s="130"/>
    </row>
    <row r="39" spans="2:30" x14ac:dyDescent="0.25">
      <c r="B39" s="55" t="s">
        <v>19</v>
      </c>
      <c r="C39" s="8"/>
      <c r="D39" s="19">
        <f t="shared" si="4"/>
        <v>0</v>
      </c>
      <c r="E39" s="8"/>
      <c r="F39" s="70">
        <f t="shared" si="5"/>
        <v>0</v>
      </c>
      <c r="H39" s="40"/>
      <c r="J39" s="26" t="s">
        <v>55</v>
      </c>
      <c r="K39" s="58">
        <f>K38</f>
        <v>0.19582083409200576</v>
      </c>
      <c r="L39" s="8"/>
      <c r="M39" s="8"/>
      <c r="N39" s="8"/>
      <c r="O39" s="8"/>
      <c r="P39" s="8"/>
      <c r="Q39" s="8"/>
      <c r="R39" s="8"/>
      <c r="S39" s="9"/>
      <c r="X39" s="129"/>
      <c r="AA39" s="127"/>
      <c r="AB39" s="127"/>
      <c r="AC39" s="127"/>
      <c r="AD39" s="130"/>
    </row>
    <row r="40" spans="2:30" ht="34" customHeight="1" x14ac:dyDescent="0.25">
      <c r="B40" s="16" t="s">
        <v>65</v>
      </c>
      <c r="C40" s="127">
        <v>41172.86</v>
      </c>
      <c r="D40" s="19">
        <f>C40/$C$45</f>
        <v>0.1232520794237867</v>
      </c>
      <c r="E40" s="127">
        <v>63486.080000000002</v>
      </c>
      <c r="F40" s="70">
        <f>E40/$E$45</f>
        <v>0.20407588066960308</v>
      </c>
      <c r="H40" s="41"/>
      <c r="J40" s="16"/>
      <c r="K40" s="8"/>
      <c r="L40" s="8"/>
      <c r="M40" s="8"/>
      <c r="N40" s="8"/>
      <c r="O40" s="8"/>
      <c r="P40" s="8"/>
      <c r="Q40" s="8"/>
      <c r="R40" s="8"/>
      <c r="S40" s="9"/>
      <c r="X40" s="135"/>
      <c r="AA40" s="134"/>
      <c r="AB40" s="134"/>
      <c r="AC40" s="134"/>
      <c r="AD40" s="136"/>
    </row>
    <row r="41" spans="2:30" x14ac:dyDescent="0.25">
      <c r="B41" s="16" t="s">
        <v>20</v>
      </c>
      <c r="C41" s="127">
        <v>33874.589999999997</v>
      </c>
      <c r="D41" s="19">
        <f>C41/$C$45</f>
        <v>0.10140450911421287</v>
      </c>
      <c r="E41" s="127">
        <v>25224.3</v>
      </c>
      <c r="F41" s="70">
        <f>E41/$E$45</f>
        <v>8.1083463284774698E-2</v>
      </c>
      <c r="H41" s="39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2:30" x14ac:dyDescent="0.25">
      <c r="B42" s="16" t="s">
        <v>66</v>
      </c>
      <c r="C42" s="127">
        <v>66512.83</v>
      </c>
      <c r="D42" s="19">
        <f>C42/$C$45</f>
        <v>0.19910797078125791</v>
      </c>
      <c r="E42" s="127">
        <v>54601.67</v>
      </c>
      <c r="F42" s="70">
        <f>E42/$E$45</f>
        <v>0.17551696200617595</v>
      </c>
      <c r="H42" s="44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2:30" x14ac:dyDescent="0.25">
      <c r="B43" s="16" t="s">
        <v>67</v>
      </c>
      <c r="C43" s="127">
        <v>9253.56</v>
      </c>
      <c r="D43" s="19">
        <f>C43/$C$45</f>
        <v>2.7700784256249764E-2</v>
      </c>
      <c r="E43" s="127">
        <v>9594.75</v>
      </c>
      <c r="F43" s="70">
        <f>E43/$E$45</f>
        <v>3.0842305211704269E-2</v>
      </c>
      <c r="H43" s="40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2:30" x14ac:dyDescent="0.25">
      <c r="B44" s="154" t="s">
        <v>21</v>
      </c>
      <c r="C44" s="152">
        <v>150813.84</v>
      </c>
      <c r="D44" s="110">
        <f>C44/$C$45</f>
        <v>0.45146534357550727</v>
      </c>
      <c r="E44" s="152">
        <v>152906.79999999999</v>
      </c>
      <c r="F44" s="155">
        <f>E44/$E$45</f>
        <v>0.49151861117225798</v>
      </c>
      <c r="H44" s="44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2:30" x14ac:dyDescent="0.25">
      <c r="B45" s="158" t="s">
        <v>22</v>
      </c>
      <c r="C45" s="159">
        <v>334054.08</v>
      </c>
      <c r="D45" s="160">
        <f t="shared" si="4"/>
        <v>1</v>
      </c>
      <c r="E45" s="159">
        <v>311090.56</v>
      </c>
      <c r="F45" s="161">
        <f t="shared" si="5"/>
        <v>1</v>
      </c>
      <c r="H45" s="44"/>
      <c r="J45" s="26" t="s">
        <v>50</v>
      </c>
      <c r="K45" s="56">
        <f>K28/K29</f>
        <v>0.72817555732417083</v>
      </c>
      <c r="L45" s="24"/>
      <c r="M45" s="24">
        <f>K29/K30</f>
        <v>1.3608534331316484</v>
      </c>
      <c r="N45" s="24"/>
      <c r="O45" s="24">
        <f>K30/K31</f>
        <v>5.7071522724034783E-2</v>
      </c>
      <c r="P45" s="24"/>
      <c r="Q45" s="24">
        <f>K31/K32</f>
        <v>1.1453484717205071</v>
      </c>
      <c r="R45" s="24"/>
      <c r="S45" s="29">
        <f>K32/K33</f>
        <v>3.0231127518143888</v>
      </c>
    </row>
    <row r="46" spans="2:30" x14ac:dyDescent="0.25">
      <c r="H46" s="44"/>
      <c r="J46" s="26" t="s">
        <v>56</v>
      </c>
      <c r="K46" s="57">
        <f>K45*M45*O45*Q45*S45</f>
        <v>0.19582083409200576</v>
      </c>
      <c r="L46" s="24"/>
      <c r="M46" s="24"/>
      <c r="N46" s="24"/>
      <c r="O46" s="24"/>
      <c r="P46" s="24"/>
      <c r="Q46" s="24"/>
      <c r="R46" s="24"/>
      <c r="S46" s="29"/>
    </row>
    <row r="47" spans="2:30" x14ac:dyDescent="0.25">
      <c r="H47" s="44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2:30" x14ac:dyDescent="0.25">
      <c r="H48" s="39"/>
      <c r="J48" s="30" t="s">
        <v>55</v>
      </c>
      <c r="K48" s="59">
        <f>K46</f>
        <v>0.19582083409200576</v>
      </c>
      <c r="L48" s="31"/>
      <c r="M48" s="10"/>
      <c r="N48" s="31"/>
      <c r="O48" s="10"/>
      <c r="P48" s="10"/>
      <c r="Q48" s="10"/>
      <c r="R48" s="10"/>
      <c r="S48" s="15"/>
    </row>
    <row r="51" spans="2:19" x14ac:dyDescent="0.25">
      <c r="B51" s="191" t="s">
        <v>33</v>
      </c>
      <c r="C51" s="192"/>
      <c r="D51" s="192"/>
      <c r="E51" s="192"/>
      <c r="F51" s="193"/>
      <c r="G51" s="61"/>
      <c r="H51" s="61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2:19" x14ac:dyDescent="0.25">
      <c r="B52" s="67"/>
      <c r="C52" s="197" t="s">
        <v>31</v>
      </c>
      <c r="D52" s="197"/>
      <c r="E52" s="197"/>
      <c r="F52" s="198"/>
      <c r="G52" s="62"/>
      <c r="H52" s="6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2:19" x14ac:dyDescent="0.25">
      <c r="B53" s="68" t="s">
        <v>1</v>
      </c>
      <c r="C53" s="64" t="s">
        <v>11</v>
      </c>
      <c r="D53" s="64"/>
      <c r="E53" s="64" t="s">
        <v>23</v>
      </c>
      <c r="F53" s="73"/>
      <c r="H53" s="63"/>
      <c r="J53" s="26" t="s">
        <v>47</v>
      </c>
      <c r="K53" s="22">
        <f>E78</f>
        <v>14570</v>
      </c>
      <c r="L53" s="8"/>
      <c r="M53" s="19"/>
      <c r="N53" s="19"/>
      <c r="O53" s="8"/>
      <c r="P53" s="8"/>
      <c r="Q53" s="8"/>
      <c r="R53" s="8"/>
      <c r="S53" s="9"/>
    </row>
    <row r="54" spans="2:19" x14ac:dyDescent="0.25">
      <c r="B54" s="16"/>
      <c r="C54" s="8"/>
      <c r="D54" s="8"/>
      <c r="E54" s="8"/>
      <c r="F54" s="9"/>
      <c r="J54" s="26" t="s">
        <v>41</v>
      </c>
      <c r="K54" s="22">
        <f>E69</f>
        <v>25126.92</v>
      </c>
      <c r="L54" s="8"/>
      <c r="M54" s="8"/>
      <c r="N54" s="8"/>
      <c r="O54" s="8"/>
      <c r="P54" s="8"/>
      <c r="Q54" s="8"/>
      <c r="R54" s="8"/>
      <c r="S54" s="9"/>
    </row>
    <row r="55" spans="2:19" x14ac:dyDescent="0.25">
      <c r="B55" s="162" t="s">
        <v>34</v>
      </c>
      <c r="C55" s="119"/>
      <c r="D55" s="119"/>
      <c r="E55" s="119"/>
      <c r="F55" s="163"/>
      <c r="G55" s="45"/>
      <c r="H55" s="45"/>
      <c r="J55" s="26" t="s">
        <v>48</v>
      </c>
      <c r="K55" s="22">
        <f>E67</f>
        <v>16894.150000000001</v>
      </c>
      <c r="L55" s="8"/>
      <c r="M55" s="19"/>
      <c r="N55" s="19"/>
      <c r="O55" s="8"/>
      <c r="P55" s="8"/>
      <c r="Q55" s="8"/>
      <c r="R55" s="8"/>
      <c r="S55" s="9"/>
    </row>
    <row r="56" spans="2:19" x14ac:dyDescent="0.25">
      <c r="B56" s="16" t="s">
        <v>35</v>
      </c>
      <c r="C56" s="137">
        <v>374981.13</v>
      </c>
      <c r="D56" s="19">
        <f>C56/$C$58</f>
        <v>0.98006525367599806</v>
      </c>
      <c r="E56" s="78">
        <v>481475.53</v>
      </c>
      <c r="F56" s="70">
        <f>E56/$E$58</f>
        <v>0.98417965774889848</v>
      </c>
      <c r="J56" s="26" t="s">
        <v>49</v>
      </c>
      <c r="K56" s="22">
        <f>E58</f>
        <v>489215.08</v>
      </c>
      <c r="L56" s="8"/>
      <c r="M56" s="8"/>
      <c r="N56" s="8"/>
      <c r="O56" s="8"/>
      <c r="P56" s="8"/>
      <c r="Q56" s="8"/>
      <c r="R56" s="8"/>
      <c r="S56" s="9"/>
    </row>
    <row r="57" spans="2:19" x14ac:dyDescent="0.25">
      <c r="B57" s="16" t="s">
        <v>36</v>
      </c>
      <c r="C57" s="79">
        <v>4550.72</v>
      </c>
      <c r="D57" s="19">
        <f>C57/$C$58</f>
        <v>1.1893938639548178E-2</v>
      </c>
      <c r="E57" s="79">
        <v>3554.72</v>
      </c>
      <c r="F57" s="70">
        <f>E57/$E$58</f>
        <v>7.266170127053319E-3</v>
      </c>
      <c r="J57" s="26" t="s">
        <v>10</v>
      </c>
      <c r="K57" s="22">
        <f>E24</f>
        <v>311090.56</v>
      </c>
      <c r="L57" s="8"/>
      <c r="M57" s="19"/>
      <c r="N57" s="19"/>
      <c r="O57" s="8"/>
      <c r="P57" s="8"/>
      <c r="Q57" s="8"/>
      <c r="R57" s="8"/>
      <c r="S57" s="9"/>
    </row>
    <row r="58" spans="2:19" x14ac:dyDescent="0.25">
      <c r="B58" s="154" t="s">
        <v>37</v>
      </c>
      <c r="C58" s="144">
        <v>382608.33</v>
      </c>
      <c r="D58" s="110">
        <f>C58/$C$58</f>
        <v>1</v>
      </c>
      <c r="E58" s="144">
        <v>489215.08</v>
      </c>
      <c r="F58" s="155">
        <f>E58/$E$58</f>
        <v>1</v>
      </c>
      <c r="J58" s="26" t="s">
        <v>16</v>
      </c>
      <c r="K58" s="23">
        <f>E29</f>
        <v>93768.87</v>
      </c>
      <c r="L58" s="8"/>
      <c r="M58" s="8"/>
      <c r="N58" s="8"/>
      <c r="O58" s="8"/>
      <c r="P58" s="8"/>
      <c r="Q58" s="8"/>
      <c r="R58" s="8"/>
      <c r="S58" s="9"/>
    </row>
    <row r="59" spans="2:19" x14ac:dyDescent="0.25">
      <c r="B59" s="164" t="s">
        <v>38</v>
      </c>
      <c r="C59" s="122"/>
      <c r="D59" s="122"/>
      <c r="E59" s="122"/>
      <c r="F59" s="165"/>
      <c r="G59" s="37"/>
      <c r="H59" s="37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2:19" x14ac:dyDescent="0.25">
      <c r="B60" s="16" t="s">
        <v>73</v>
      </c>
      <c r="C60" s="138">
        <v>156647.96</v>
      </c>
      <c r="D60" s="19">
        <f>C60/$C$58</f>
        <v>0.40942119582184733</v>
      </c>
      <c r="E60" s="139">
        <v>247077.03</v>
      </c>
      <c r="F60" s="70">
        <f t="shared" ref="F60:F69" si="6">E60/$E$58</f>
        <v>0.50504786156632786</v>
      </c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2:19" x14ac:dyDescent="0.25">
      <c r="B61" s="16" t="s">
        <v>74</v>
      </c>
      <c r="C61" s="140">
        <v>7.69</v>
      </c>
      <c r="D61" s="19">
        <f t="shared" ref="D61:D69" si="7">C61/$C$58</f>
        <v>2.0098882844500538E-5</v>
      </c>
      <c r="E61" s="140">
        <v>5.73</v>
      </c>
      <c r="F61" s="70">
        <f t="shared" si="6"/>
        <v>1.1712639765724312E-5</v>
      </c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2:19" x14ac:dyDescent="0.25">
      <c r="B62" s="16" t="s">
        <v>40</v>
      </c>
      <c r="C62" s="79">
        <v>3093.92</v>
      </c>
      <c r="D62" s="19">
        <f t="shared" si="7"/>
        <v>8.0863895461972812E-3</v>
      </c>
      <c r="E62" s="79">
        <v>5979.45</v>
      </c>
      <c r="F62" s="70">
        <f t="shared" si="6"/>
        <v>1.222253819322168E-2</v>
      </c>
      <c r="J62" s="27" t="s">
        <v>50</v>
      </c>
      <c r="K62" s="8">
        <f>K53/K56</f>
        <v>2.9782401638150647E-2</v>
      </c>
      <c r="L62" s="24" t="s">
        <v>51</v>
      </c>
      <c r="M62" s="8">
        <f>K56/K57</f>
        <v>1.572580923059832</v>
      </c>
      <c r="N62" s="24" t="s">
        <v>51</v>
      </c>
      <c r="O62" s="8">
        <f>K57/K58</f>
        <v>3.3176315337915452</v>
      </c>
      <c r="P62" s="8"/>
      <c r="Q62" s="8"/>
      <c r="R62" s="8"/>
      <c r="S62" s="9"/>
    </row>
    <row r="63" spans="2:19" x14ac:dyDescent="0.25">
      <c r="B63" s="16" t="s">
        <v>75</v>
      </c>
      <c r="C63" s="79">
        <v>10712.04</v>
      </c>
      <c r="D63" s="19">
        <f t="shared" si="7"/>
        <v>2.7997404029337262E-2</v>
      </c>
      <c r="E63" s="79">
        <v>8792.65</v>
      </c>
      <c r="F63" s="70">
        <f t="shared" si="6"/>
        <v>1.7972974177329119E-2</v>
      </c>
      <c r="J63" s="26" t="s">
        <v>50</v>
      </c>
      <c r="K63" s="21">
        <f>K62*M62*O62</f>
        <v>0.15538205803269253</v>
      </c>
      <c r="L63" s="8"/>
      <c r="M63" s="19"/>
      <c r="N63" s="19"/>
      <c r="O63" s="8"/>
      <c r="P63" s="8"/>
      <c r="Q63" s="8"/>
      <c r="R63" s="8"/>
      <c r="S63" s="9"/>
    </row>
    <row r="64" spans="2:19" x14ac:dyDescent="0.25">
      <c r="B64" s="16" t="s">
        <v>76</v>
      </c>
      <c r="C64" s="79">
        <v>9804.2999999999993</v>
      </c>
      <c r="D64" s="19">
        <f t="shared" si="7"/>
        <v>2.5624899489250532E-2</v>
      </c>
      <c r="E64" s="79">
        <v>8766.1</v>
      </c>
      <c r="F64" s="70">
        <f t="shared" si="6"/>
        <v>1.7918703568990554E-2</v>
      </c>
      <c r="J64" s="26" t="s">
        <v>56</v>
      </c>
      <c r="K64" s="21">
        <f>K63*100</f>
        <v>15.538205803269253</v>
      </c>
      <c r="L64" s="8"/>
      <c r="M64" s="8"/>
      <c r="N64" s="8"/>
      <c r="O64" s="8"/>
      <c r="P64" s="8"/>
      <c r="Q64" s="8"/>
      <c r="R64" s="8"/>
      <c r="S64" s="9"/>
    </row>
    <row r="65" spans="2:19" x14ac:dyDescent="0.25">
      <c r="B65" s="16" t="s">
        <v>39</v>
      </c>
      <c r="C65" s="79">
        <v>34005.129999999997</v>
      </c>
      <c r="D65" s="19">
        <f t="shared" si="7"/>
        <v>8.8877129256438286E-2</v>
      </c>
      <c r="E65" s="79">
        <v>39191.03</v>
      </c>
      <c r="F65" s="70">
        <f t="shared" si="6"/>
        <v>8.0110020320714556E-2</v>
      </c>
      <c r="J65" s="26" t="s">
        <v>55</v>
      </c>
      <c r="K65" s="60">
        <f>K63</f>
        <v>0.15538205803269253</v>
      </c>
      <c r="L65" s="8"/>
      <c r="M65" s="8"/>
      <c r="N65" s="8"/>
      <c r="O65" s="8"/>
      <c r="P65" s="8"/>
      <c r="Q65" s="8"/>
      <c r="R65" s="8"/>
      <c r="S65" s="9"/>
    </row>
    <row r="66" spans="2:19" x14ac:dyDescent="0.25">
      <c r="B66" s="154" t="s">
        <v>77</v>
      </c>
      <c r="C66" s="144">
        <v>352892.68</v>
      </c>
      <c r="D66" s="110">
        <f t="shared" si="7"/>
        <v>0.92233402236694628</v>
      </c>
      <c r="E66" s="144">
        <v>481604.55</v>
      </c>
      <c r="F66" s="155">
        <f t="shared" si="6"/>
        <v>0.9844433863322446</v>
      </c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2:19" x14ac:dyDescent="0.25">
      <c r="B67" s="166" t="s">
        <v>97</v>
      </c>
      <c r="C67" s="145">
        <v>21836.04</v>
      </c>
      <c r="D67" s="110">
        <f t="shared" si="7"/>
        <v>5.7071522724034783E-2</v>
      </c>
      <c r="E67" s="144">
        <v>16894.150000000001</v>
      </c>
      <c r="F67" s="155">
        <f t="shared" si="6"/>
        <v>3.4533175060752423E-2</v>
      </c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2:19" x14ac:dyDescent="0.25">
      <c r="B68" s="16" t="s">
        <v>78</v>
      </c>
      <c r="C68" s="8"/>
      <c r="D68" s="19">
        <f t="shared" si="7"/>
        <v>0</v>
      </c>
      <c r="E68" s="79">
        <v>-11304.64</v>
      </c>
      <c r="F68" s="70">
        <f t="shared" si="6"/>
        <v>-2.3107709598812854E-2</v>
      </c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2:19" x14ac:dyDescent="0.25">
      <c r="B69" s="154" t="s">
        <v>98</v>
      </c>
      <c r="C69" s="144">
        <v>29715.65</v>
      </c>
      <c r="D69" s="110">
        <f t="shared" si="7"/>
        <v>7.7665977633053621E-2</v>
      </c>
      <c r="E69" s="145">
        <v>25126.92</v>
      </c>
      <c r="F69" s="155">
        <f t="shared" si="6"/>
        <v>5.1361703731618406E-2</v>
      </c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2:19" x14ac:dyDescent="0.25">
      <c r="B70" s="55" t="s">
        <v>79</v>
      </c>
      <c r="C70" s="23"/>
      <c r="D70" s="19"/>
      <c r="E70" s="8"/>
      <c r="F70" s="70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2:19" x14ac:dyDescent="0.25">
      <c r="B71" s="16" t="s">
        <v>42</v>
      </c>
      <c r="C71" s="79">
        <v>6761.03</v>
      </c>
      <c r="D71" s="19">
        <f t="shared" ref="D71:D76" si="8">C71/$C$58</f>
        <v>1.7670890751385365E-2</v>
      </c>
      <c r="E71" s="79">
        <v>5100.9399999999996</v>
      </c>
      <c r="F71" s="70">
        <f t="shared" ref="F71:F76" si="9">E71/$E$58</f>
        <v>1.0426784063974478E-2</v>
      </c>
      <c r="J71" s="26" t="s">
        <v>50</v>
      </c>
      <c r="K71" s="8">
        <f>K53/K54</f>
        <v>0.57985618611433476</v>
      </c>
      <c r="L71" s="24" t="s">
        <v>51</v>
      </c>
      <c r="M71" s="8">
        <f>K54/K55</f>
        <v>1.4873148397522218</v>
      </c>
      <c r="N71" s="24" t="s">
        <v>51</v>
      </c>
      <c r="O71" s="8">
        <f>K55/K56</f>
        <v>3.4533175060752423E-2</v>
      </c>
      <c r="P71" s="24" t="s">
        <v>51</v>
      </c>
      <c r="Q71" s="8">
        <f>K56/K57</f>
        <v>1.572580923059832</v>
      </c>
      <c r="R71" s="24" t="s">
        <v>51</v>
      </c>
      <c r="S71" s="9">
        <f>K57/K58</f>
        <v>3.3176315337915452</v>
      </c>
    </row>
    <row r="72" spans="2:19" x14ac:dyDescent="0.25">
      <c r="B72" s="16" t="s">
        <v>80</v>
      </c>
      <c r="C72" s="23">
        <v>0</v>
      </c>
      <c r="D72" s="19">
        <f t="shared" si="8"/>
        <v>0</v>
      </c>
      <c r="E72" s="23">
        <v>0</v>
      </c>
      <c r="F72" s="70">
        <f t="shared" si="9"/>
        <v>0</v>
      </c>
      <c r="J72" s="26" t="s">
        <v>50</v>
      </c>
      <c r="K72" s="8">
        <f>K71*M71*O71*Q71*S71</f>
        <v>0.15538205803269253</v>
      </c>
      <c r="L72" s="24"/>
      <c r="M72" s="8"/>
      <c r="N72" s="24"/>
      <c r="O72" s="8"/>
      <c r="P72" s="24"/>
      <c r="Q72" s="8"/>
      <c r="R72" s="24"/>
      <c r="S72" s="9"/>
    </row>
    <row r="73" spans="2:19" x14ac:dyDescent="0.25">
      <c r="B73" s="16" t="s">
        <v>43</v>
      </c>
      <c r="C73" s="79">
        <v>1118.58</v>
      </c>
      <c r="D73" s="19">
        <f t="shared" si="8"/>
        <v>2.9235641576334731E-3</v>
      </c>
      <c r="E73" s="79">
        <v>-4841.45</v>
      </c>
      <c r="F73" s="70">
        <f t="shared" si="9"/>
        <v>-9.896362965753221E-3</v>
      </c>
      <c r="J73" s="26" t="s">
        <v>56</v>
      </c>
      <c r="K73" s="8">
        <f>K72*100</f>
        <v>15.538205803269253</v>
      </c>
      <c r="L73" s="24"/>
      <c r="M73" s="8"/>
      <c r="N73" s="24"/>
      <c r="O73" s="8"/>
      <c r="P73" s="24"/>
      <c r="Q73" s="8"/>
      <c r="R73" s="24"/>
      <c r="S73" s="9"/>
    </row>
    <row r="74" spans="2:19" x14ac:dyDescent="0.25">
      <c r="B74" s="16" t="s">
        <v>81</v>
      </c>
      <c r="C74" s="23">
        <v>0</v>
      </c>
      <c r="D74" s="19">
        <f t="shared" si="8"/>
        <v>0</v>
      </c>
      <c r="E74" s="23">
        <v>0</v>
      </c>
      <c r="F74" s="70">
        <f t="shared" si="9"/>
        <v>0</v>
      </c>
      <c r="J74" s="30" t="s">
        <v>55</v>
      </c>
      <c r="K74" s="59">
        <f>K72</f>
        <v>0.15538205803269253</v>
      </c>
      <c r="L74" s="31"/>
      <c r="M74" s="10"/>
      <c r="N74" s="31"/>
      <c r="O74" s="10"/>
      <c r="P74" s="10"/>
      <c r="Q74" s="10"/>
      <c r="R74" s="10"/>
      <c r="S74" s="15"/>
    </row>
    <row r="75" spans="2:19" x14ac:dyDescent="0.25">
      <c r="B75" s="55" t="s">
        <v>82</v>
      </c>
      <c r="C75" s="137">
        <v>7879.61</v>
      </c>
      <c r="D75" s="47">
        <f>C75/$C$58</f>
        <v>2.0594454909018838E-2</v>
      </c>
      <c r="E75" s="78">
        <v>-5007.34</v>
      </c>
      <c r="F75" s="70">
        <f t="shared" si="9"/>
        <v>-1.0235457173560553E-2</v>
      </c>
    </row>
    <row r="76" spans="2:19" x14ac:dyDescent="0.25">
      <c r="B76" s="55" t="s">
        <v>95</v>
      </c>
      <c r="C76" s="78">
        <v>21836.04</v>
      </c>
      <c r="D76" s="47">
        <f t="shared" si="8"/>
        <v>5.7071522724034783E-2</v>
      </c>
      <c r="E76" s="78">
        <v>1313.23</v>
      </c>
      <c r="F76" s="70">
        <f t="shared" si="9"/>
        <v>2.6843612425029905E-3</v>
      </c>
    </row>
    <row r="77" spans="2:19" x14ac:dyDescent="0.25">
      <c r="B77" s="16" t="s">
        <v>61</v>
      </c>
      <c r="C77" s="33">
        <v>-124.01</v>
      </c>
      <c r="D77" s="181">
        <f>C77/$C$58</f>
        <v>-3.2411735520760878E-4</v>
      </c>
      <c r="E77" s="178">
        <v>983.18</v>
      </c>
      <c r="F77" s="70">
        <f>E77/$E$58</f>
        <v>2.009709103815851E-3</v>
      </c>
    </row>
    <row r="78" spans="2:19" x14ac:dyDescent="0.25">
      <c r="B78" s="158" t="s">
        <v>83</v>
      </c>
      <c r="C78" s="179">
        <v>21638.21</v>
      </c>
      <c r="D78" s="95">
        <f>C78/$C$58</f>
        <v>5.6554466548075409E-2</v>
      </c>
      <c r="E78" s="180">
        <v>14570</v>
      </c>
      <c r="F78" s="161">
        <f>E78/$E$58</f>
        <v>2.9782401638150647E-2</v>
      </c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CCC-E25A-9645-97F0-B012A7104D03}">
  <dimension ref="A1:S78"/>
  <sheetViews>
    <sheetView topLeftCell="A35" zoomScale="61" workbookViewId="0">
      <selection activeCell="J51" sqref="J51:S74"/>
    </sheetView>
  </sheetViews>
  <sheetFormatPr baseColWidth="10" defaultRowHeight="19" x14ac:dyDescent="0.25"/>
  <cols>
    <col min="1" max="1" width="10.83203125" style="2"/>
    <col min="2" max="2" width="42.5" style="2" customWidth="1"/>
    <col min="3" max="3" width="21.5" style="2" customWidth="1"/>
    <col min="4" max="4" width="21.6640625" style="2" customWidth="1"/>
    <col min="5" max="5" width="22.6640625" style="2" customWidth="1"/>
    <col min="6" max="6" width="16.5" style="2" customWidth="1"/>
    <col min="7" max="9" width="10.83203125" style="2"/>
    <col min="10" max="10" width="22.33203125" style="2" customWidth="1"/>
    <col min="11" max="11" width="20.6640625" style="2" customWidth="1"/>
    <col min="12" max="12" width="18.1640625" style="2" customWidth="1"/>
    <col min="13" max="13" width="25.1640625" style="2" customWidth="1"/>
    <col min="14" max="14" width="19.33203125" style="2" customWidth="1"/>
    <col min="15" max="16384" width="10.83203125" style="2"/>
  </cols>
  <sheetData>
    <row r="1" spans="1:19" x14ac:dyDescent="0.25">
      <c r="A1" s="202" t="s">
        <v>108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P2" s="1"/>
    </row>
    <row r="4" spans="1:19" x14ac:dyDescent="0.25">
      <c r="B4" s="191" t="s">
        <v>0</v>
      </c>
      <c r="C4" s="192"/>
      <c r="D4" s="192"/>
      <c r="E4" s="192"/>
      <c r="F4" s="193"/>
      <c r="G4" s="45"/>
      <c r="H4" s="37"/>
      <c r="J4" s="191" t="s">
        <v>24</v>
      </c>
      <c r="K4" s="192"/>
      <c r="L4" s="192"/>
      <c r="M4" s="192"/>
      <c r="N4" s="193"/>
    </row>
    <row r="5" spans="1:19" x14ac:dyDescent="0.25">
      <c r="B5" s="67"/>
      <c r="C5" s="197" t="s">
        <v>31</v>
      </c>
      <c r="D5" s="197"/>
      <c r="E5" s="197"/>
      <c r="F5" s="198"/>
      <c r="G5" s="64"/>
      <c r="H5" s="38"/>
      <c r="J5" s="3"/>
      <c r="K5" s="4"/>
      <c r="L5" s="4"/>
      <c r="M5" s="5">
        <v>2021</v>
      </c>
      <c r="N5" s="6">
        <v>2020</v>
      </c>
    </row>
    <row r="6" spans="1:19" x14ac:dyDescent="0.25">
      <c r="B6" s="68" t="s">
        <v>1</v>
      </c>
      <c r="C6" s="64" t="s">
        <v>11</v>
      </c>
      <c r="D6" s="64"/>
      <c r="E6" s="64" t="s">
        <v>23</v>
      </c>
      <c r="F6" s="9"/>
      <c r="H6" s="38"/>
      <c r="J6" s="203" t="s">
        <v>25</v>
      </c>
      <c r="K6" s="7" t="s">
        <v>45</v>
      </c>
      <c r="L6" s="7"/>
      <c r="M6" s="46">
        <f>C76/C24</f>
        <v>3.5315790766114172E-2</v>
      </c>
      <c r="N6" s="48">
        <f>E76/E24</f>
        <v>4.5316522895401876E-2</v>
      </c>
    </row>
    <row r="7" spans="1:19" x14ac:dyDescent="0.25">
      <c r="B7" s="208" t="s">
        <v>2</v>
      </c>
      <c r="C7" s="209"/>
      <c r="D7" s="209"/>
      <c r="E7" s="209"/>
      <c r="F7" s="210"/>
      <c r="H7" s="39"/>
      <c r="J7" s="204"/>
      <c r="K7" s="8" t="s">
        <v>84</v>
      </c>
      <c r="L7" s="8"/>
      <c r="M7" s="8"/>
      <c r="N7" s="9"/>
    </row>
    <row r="8" spans="1:19" x14ac:dyDescent="0.25">
      <c r="B8" s="55" t="s">
        <v>3</v>
      </c>
      <c r="C8" s="8"/>
      <c r="D8" s="8"/>
      <c r="E8" s="8"/>
      <c r="F8" s="9"/>
      <c r="H8" s="39"/>
      <c r="J8" s="204"/>
      <c r="K8" s="8"/>
      <c r="L8" s="8"/>
      <c r="M8" s="8"/>
      <c r="N8" s="9"/>
    </row>
    <row r="9" spans="1:19" x14ac:dyDescent="0.25">
      <c r="B9" s="16" t="s">
        <v>58</v>
      </c>
      <c r="C9" s="76">
        <v>130482.51</v>
      </c>
      <c r="D9" s="19">
        <f>C9/$C$24</f>
        <v>0.40973792789517388</v>
      </c>
      <c r="E9" s="76">
        <v>127518.1</v>
      </c>
      <c r="F9" s="70">
        <f>E9/$E$24</f>
        <v>0.42981588795363368</v>
      </c>
      <c r="H9" s="39"/>
      <c r="J9" s="204"/>
      <c r="K9" s="8" t="s">
        <v>94</v>
      </c>
      <c r="L9" s="8"/>
      <c r="M9" s="47">
        <f>C76/C58</f>
        <v>0.14949470082888816</v>
      </c>
      <c r="N9" s="49">
        <f>E76/E58</f>
        <v>0.13146011176007402</v>
      </c>
    </row>
    <row r="10" spans="1:19" x14ac:dyDescent="0.25">
      <c r="B10" s="16" t="s">
        <v>30</v>
      </c>
      <c r="C10" s="107">
        <v>217.25</v>
      </c>
      <c r="D10" s="19">
        <f t="shared" ref="D10:D24" si="0">C10/$C$24</f>
        <v>6.8220303882280103E-4</v>
      </c>
      <c r="E10" s="107">
        <v>180.96</v>
      </c>
      <c r="F10" s="70">
        <f t="shared" ref="F10:F24" si="1">E10/$E$24</f>
        <v>6.099485726660729E-4</v>
      </c>
      <c r="H10" s="39"/>
      <c r="J10" s="204"/>
      <c r="K10" s="8" t="s">
        <v>44</v>
      </c>
      <c r="L10" s="8"/>
      <c r="M10" s="47">
        <f>C76/C29</f>
        <v>5.4979070297568079E-2</v>
      </c>
      <c r="N10" s="49">
        <f>E76/E29</f>
        <v>6.9181188309507424E-2</v>
      </c>
    </row>
    <row r="11" spans="1:19" x14ac:dyDescent="0.25">
      <c r="B11" s="16" t="s">
        <v>29</v>
      </c>
      <c r="C11" s="76">
        <v>24811.29</v>
      </c>
      <c r="D11" s="19">
        <f t="shared" si="0"/>
        <v>7.7911794868187695E-2</v>
      </c>
      <c r="E11" s="76">
        <v>20016.580000000002</v>
      </c>
      <c r="F11" s="70">
        <f t="shared" si="1"/>
        <v>6.7468415122989955E-2</v>
      </c>
      <c r="H11" s="40"/>
      <c r="J11" s="205"/>
      <c r="K11" s="8" t="s">
        <v>85</v>
      </c>
      <c r="L11" s="10"/>
      <c r="M11" s="17"/>
      <c r="N11" s="18"/>
    </row>
    <row r="12" spans="1:19" x14ac:dyDescent="0.25">
      <c r="B12" s="16" t="s">
        <v>59</v>
      </c>
      <c r="C12" s="76">
        <v>81376.44</v>
      </c>
      <c r="D12" s="19">
        <f t="shared" si="0"/>
        <v>0.25553626999577145</v>
      </c>
      <c r="E12" s="76">
        <v>72429.990000000005</v>
      </c>
      <c r="F12" s="70">
        <f t="shared" si="1"/>
        <v>0.24413444417947577</v>
      </c>
      <c r="H12" s="40"/>
      <c r="J12" s="12"/>
      <c r="K12" s="4"/>
      <c r="L12" s="10"/>
      <c r="M12" s="10"/>
      <c r="N12" s="15"/>
    </row>
    <row r="13" spans="1:19" x14ac:dyDescent="0.25">
      <c r="B13" s="16" t="s">
        <v>4</v>
      </c>
      <c r="C13" s="107">
        <v>0</v>
      </c>
      <c r="D13" s="19">
        <f t="shared" si="0"/>
        <v>0</v>
      </c>
      <c r="E13" s="8">
        <v>0</v>
      </c>
      <c r="F13" s="70">
        <f t="shared" si="1"/>
        <v>0</v>
      </c>
      <c r="H13" s="40"/>
      <c r="J13" s="203" t="s">
        <v>26</v>
      </c>
      <c r="K13" s="8" t="s">
        <v>92</v>
      </c>
      <c r="L13" s="8"/>
      <c r="M13" s="51">
        <f>(C34+C40)/C29</f>
        <v>7.3439406620803033E-2</v>
      </c>
      <c r="N13" s="50">
        <f>(E34+E40)/E29</f>
        <v>7.1777539853355568E-2</v>
      </c>
    </row>
    <row r="14" spans="1:19" x14ac:dyDescent="0.25">
      <c r="B14" s="16" t="s">
        <v>5</v>
      </c>
      <c r="C14" s="76">
        <v>32323.439999999999</v>
      </c>
      <c r="D14" s="19">
        <v>0.10150000000000001</v>
      </c>
      <c r="E14" s="76">
        <v>32157.69</v>
      </c>
      <c r="F14" s="70">
        <f>E15/$E$24</f>
        <v>0.9090402730881596</v>
      </c>
      <c r="H14" s="40"/>
      <c r="J14" s="206"/>
      <c r="K14" s="35" t="s">
        <v>111</v>
      </c>
      <c r="L14" s="10"/>
      <c r="M14" s="171">
        <f>(C34+C40)/C24</f>
        <v>4.7173782753517794E-2</v>
      </c>
      <c r="N14" s="172">
        <f>(E34+E40)/E24</f>
        <v>4.701723991192553E-2</v>
      </c>
    </row>
    <row r="15" spans="1:19" x14ac:dyDescent="0.25">
      <c r="B15" s="83" t="s">
        <v>12</v>
      </c>
      <c r="C15" s="84">
        <v>286676.13</v>
      </c>
      <c r="D15" s="85"/>
      <c r="E15" s="84">
        <v>269694.75</v>
      </c>
      <c r="F15" s="86">
        <f>E15/$E$24</f>
        <v>0.9090402730881596</v>
      </c>
      <c r="H15" s="39"/>
      <c r="J15" s="16"/>
      <c r="K15" s="4"/>
      <c r="L15" s="4"/>
      <c r="M15" s="4"/>
      <c r="N15" s="13"/>
    </row>
    <row r="16" spans="1:19" x14ac:dyDescent="0.25">
      <c r="B16" s="55" t="s">
        <v>6</v>
      </c>
      <c r="C16" s="8"/>
      <c r="D16" s="19">
        <f t="shared" si="0"/>
        <v>0</v>
      </c>
      <c r="E16" s="8"/>
      <c r="F16" s="70">
        <f t="shared" si="1"/>
        <v>0</v>
      </c>
      <c r="H16" s="40"/>
      <c r="J16" s="203" t="s">
        <v>27</v>
      </c>
      <c r="K16" s="36" t="s">
        <v>93</v>
      </c>
      <c r="M16" s="52">
        <f>C58/C24</f>
        <v>0.23623439874659283</v>
      </c>
      <c r="N16" s="173">
        <f>E58/E24</f>
        <v>0.34471690529297905</v>
      </c>
    </row>
    <row r="17" spans="2:19" x14ac:dyDescent="0.25">
      <c r="B17" s="16" t="s">
        <v>68</v>
      </c>
      <c r="C17" s="107">
        <v>0</v>
      </c>
      <c r="D17" s="19">
        <f t="shared" si="0"/>
        <v>0</v>
      </c>
      <c r="E17" s="8">
        <v>0</v>
      </c>
      <c r="F17" s="70">
        <f t="shared" si="1"/>
        <v>0</v>
      </c>
      <c r="H17" s="41"/>
      <c r="J17" s="204"/>
      <c r="K17" s="8" t="s">
        <v>28</v>
      </c>
      <c r="L17" s="8"/>
      <c r="M17" s="50">
        <f>C58/C18</f>
        <v>8.8772147402728443</v>
      </c>
      <c r="N17" s="51">
        <f>E58/E18</f>
        <v>11.938298885674861</v>
      </c>
    </row>
    <row r="18" spans="2:19" x14ac:dyDescent="0.25">
      <c r="B18" s="16" t="s">
        <v>69</v>
      </c>
      <c r="C18" s="76">
        <v>8474.4699999999993</v>
      </c>
      <c r="D18" s="19">
        <f t="shared" si="0"/>
        <v>2.6611319615248159E-2</v>
      </c>
      <c r="E18" s="116">
        <v>8566.6200000000008</v>
      </c>
      <c r="F18" s="70">
        <f t="shared" si="1"/>
        <v>2.8874876445472115E-2</v>
      </c>
      <c r="H18" s="39"/>
      <c r="J18" s="205"/>
      <c r="K18" s="10" t="s">
        <v>87</v>
      </c>
      <c r="L18" s="10"/>
      <c r="M18" s="10"/>
      <c r="N18" s="15"/>
    </row>
    <row r="19" spans="2:19" x14ac:dyDescent="0.25">
      <c r="B19" s="16" t="s">
        <v>7</v>
      </c>
      <c r="C19" s="76">
        <v>7797.33</v>
      </c>
      <c r="D19" s="19">
        <f t="shared" si="0"/>
        <v>2.4484981453183851E-2</v>
      </c>
      <c r="E19" s="115">
        <v>4777.3900000000003</v>
      </c>
      <c r="F19" s="70">
        <f t="shared" si="1"/>
        <v>1.6102797367203638E-2</v>
      </c>
      <c r="H19" s="39"/>
      <c r="J19" s="203" t="s">
        <v>88</v>
      </c>
      <c r="K19" s="36" t="s">
        <v>86</v>
      </c>
      <c r="M19" s="52">
        <f>(C23-C18)/C44</f>
        <v>0.63271906793121901</v>
      </c>
      <c r="N19" s="51">
        <f>(E23-E18)/E44</f>
        <v>0.45404814058316334</v>
      </c>
    </row>
    <row r="20" spans="2:19" x14ac:dyDescent="0.25">
      <c r="B20" s="16" t="s">
        <v>8</v>
      </c>
      <c r="C20" s="107">
        <v>302.55</v>
      </c>
      <c r="D20" s="19">
        <f t="shared" si="0"/>
        <v>9.5005997420408964E-4</v>
      </c>
      <c r="E20" s="107">
        <v>968.23</v>
      </c>
      <c r="F20" s="70">
        <f t="shared" si="1"/>
        <v>3.2635417026551268E-3</v>
      </c>
      <c r="H20" s="40"/>
      <c r="J20" s="204"/>
      <c r="K20" s="8" t="s">
        <v>89</v>
      </c>
      <c r="L20" s="8"/>
      <c r="M20" s="33"/>
      <c r="N20" s="34"/>
    </row>
    <row r="21" spans="2:19" x14ac:dyDescent="0.25">
      <c r="B21" s="16" t="s">
        <v>70</v>
      </c>
      <c r="C21" s="125">
        <v>383.47</v>
      </c>
      <c r="D21" s="19">
        <f t="shared" si="0"/>
        <v>1.2041629426806884E-3</v>
      </c>
      <c r="E21" s="107">
        <v>511.73</v>
      </c>
      <c r="F21" s="70">
        <f t="shared" si="1"/>
        <v>1.7248507023121657E-3</v>
      </c>
      <c r="H21" s="40"/>
      <c r="J21" s="204"/>
      <c r="K21" s="8"/>
      <c r="L21" s="8"/>
      <c r="M21" s="8"/>
      <c r="N21" s="9"/>
    </row>
    <row r="22" spans="2:19" x14ac:dyDescent="0.25">
      <c r="B22" s="16" t="s">
        <v>9</v>
      </c>
      <c r="C22" s="115">
        <v>14819.63</v>
      </c>
      <c r="D22" s="19">
        <f t="shared" si="0"/>
        <v>4.6536233004508848E-2</v>
      </c>
      <c r="E22" s="76">
        <v>12162.03</v>
      </c>
      <c r="F22" s="70">
        <f t="shared" si="1"/>
        <v>4.0993660694197381E-2</v>
      </c>
      <c r="H22" s="40"/>
      <c r="J22" s="204"/>
      <c r="K22" s="8" t="s">
        <v>90</v>
      </c>
      <c r="L22" s="8"/>
      <c r="M22" s="50">
        <f>C23/C44</f>
        <v>0.86281662453604269</v>
      </c>
      <c r="N22" s="51">
        <f>E23/E44</f>
        <v>0.66522017145947621</v>
      </c>
    </row>
    <row r="23" spans="2:19" x14ac:dyDescent="0.25">
      <c r="B23" s="83" t="s">
        <v>13</v>
      </c>
      <c r="C23" s="84">
        <v>31777.45</v>
      </c>
      <c r="D23" s="85">
        <f t="shared" si="0"/>
        <v>9.9786756989825642E-2</v>
      </c>
      <c r="E23" s="84">
        <v>26986</v>
      </c>
      <c r="F23" s="86">
        <f t="shared" si="1"/>
        <v>9.0959726911840427E-2</v>
      </c>
      <c r="H23" s="39"/>
      <c r="J23" s="205"/>
      <c r="K23" s="35" t="s">
        <v>91</v>
      </c>
      <c r="L23" s="10"/>
      <c r="M23" s="10"/>
      <c r="N23" s="15"/>
    </row>
    <row r="24" spans="2:19" x14ac:dyDescent="0.25">
      <c r="B24" s="87" t="s">
        <v>10</v>
      </c>
      <c r="C24" s="153">
        <v>318453.58</v>
      </c>
      <c r="D24" s="88">
        <f t="shared" si="0"/>
        <v>1</v>
      </c>
      <c r="E24" s="84">
        <v>296680.75</v>
      </c>
      <c r="F24" s="89">
        <f t="shared" si="1"/>
        <v>1</v>
      </c>
      <c r="H24" s="40"/>
    </row>
    <row r="25" spans="2:19" x14ac:dyDescent="0.25">
      <c r="B25" s="16"/>
      <c r="C25" s="8"/>
      <c r="D25" s="8"/>
      <c r="E25" s="8"/>
      <c r="F25" s="9"/>
      <c r="H25" s="42"/>
    </row>
    <row r="26" spans="2:19" x14ac:dyDescent="0.25">
      <c r="B26" s="208" t="s">
        <v>14</v>
      </c>
      <c r="C26" s="209"/>
      <c r="D26" s="209"/>
      <c r="E26" s="209"/>
      <c r="F26" s="210"/>
      <c r="H26" s="43"/>
      <c r="J26" s="194" t="s">
        <v>46</v>
      </c>
      <c r="K26" s="195"/>
      <c r="L26" s="195"/>
      <c r="M26" s="195"/>
      <c r="N26" s="195"/>
      <c r="O26" s="195"/>
      <c r="P26" s="195"/>
      <c r="Q26" s="195"/>
      <c r="R26" s="195"/>
      <c r="S26" s="196"/>
    </row>
    <row r="27" spans="2:19" x14ac:dyDescent="0.25">
      <c r="B27" s="16" t="s">
        <v>15</v>
      </c>
      <c r="C27" s="76">
        <v>6290.14</v>
      </c>
      <c r="D27" s="19">
        <f>C27/$C$45</f>
        <v>1.9752140955677119E-2</v>
      </c>
      <c r="E27" s="76">
        <v>6290.15</v>
      </c>
      <c r="F27" s="70">
        <f>E27/$E$45</f>
        <v>2.1201746321593159E-2</v>
      </c>
      <c r="H27" s="39"/>
      <c r="J27" s="16"/>
      <c r="K27" s="8"/>
      <c r="L27" s="8"/>
      <c r="M27" s="20"/>
      <c r="N27" s="20"/>
      <c r="O27" s="8"/>
      <c r="P27" s="8"/>
      <c r="Q27" s="8"/>
      <c r="R27" s="8"/>
      <c r="S27" s="9"/>
    </row>
    <row r="28" spans="2:19" x14ac:dyDescent="0.25">
      <c r="B28" s="16" t="s">
        <v>71</v>
      </c>
      <c r="C28" s="76">
        <v>198268.43</v>
      </c>
      <c r="D28" s="19">
        <f t="shared" ref="D28:D29" si="2">C28/$C$45</f>
        <v>0.62259758549425004</v>
      </c>
      <c r="E28" s="76">
        <v>188047.94</v>
      </c>
      <c r="F28" s="70">
        <f t="shared" ref="F28:F29" si="3">E28/$E$45</f>
        <v>0.63383937110850641</v>
      </c>
      <c r="H28" s="39"/>
      <c r="J28" s="26" t="s">
        <v>47</v>
      </c>
      <c r="K28" s="22">
        <f>C76</f>
        <v>11246.44</v>
      </c>
      <c r="L28" s="8"/>
      <c r="M28" s="19"/>
      <c r="N28" s="19"/>
      <c r="O28" s="8"/>
      <c r="P28" s="8"/>
      <c r="Q28" s="8"/>
      <c r="R28" s="8"/>
      <c r="S28" s="9"/>
    </row>
    <row r="29" spans="2:19" x14ac:dyDescent="0.25">
      <c r="B29" s="87" t="s">
        <v>60</v>
      </c>
      <c r="C29" s="84">
        <v>204558.57</v>
      </c>
      <c r="D29" s="88">
        <f t="shared" si="2"/>
        <v>0.64234972644992716</v>
      </c>
      <c r="E29" s="84">
        <v>194338.09</v>
      </c>
      <c r="F29" s="89">
        <f t="shared" si="3"/>
        <v>0.65504111743009952</v>
      </c>
      <c r="H29" s="39"/>
      <c r="J29" s="26" t="s">
        <v>41</v>
      </c>
      <c r="K29" s="22">
        <f>C69</f>
        <v>16402.79</v>
      </c>
      <c r="L29" s="8"/>
      <c r="M29" s="8"/>
      <c r="N29" s="8"/>
      <c r="O29" s="8"/>
      <c r="P29" s="8"/>
      <c r="Q29" s="8"/>
      <c r="R29" s="8"/>
      <c r="S29" s="9"/>
    </row>
    <row r="30" spans="2:19" x14ac:dyDescent="0.25">
      <c r="B30" s="16" t="s">
        <v>61</v>
      </c>
      <c r="C30" s="8" t="s">
        <v>103</v>
      </c>
      <c r="D30" s="71" t="s">
        <v>103</v>
      </c>
      <c r="E30" s="8" t="s">
        <v>103</v>
      </c>
      <c r="F30" s="70" t="s">
        <v>103</v>
      </c>
      <c r="H30" s="40"/>
      <c r="J30" s="55" t="s">
        <v>48</v>
      </c>
      <c r="K30" s="14">
        <f>C67</f>
        <v>15027.760000000002</v>
      </c>
      <c r="L30" s="8"/>
      <c r="M30" s="8"/>
      <c r="N30" s="8"/>
      <c r="O30" s="8"/>
      <c r="P30" s="8"/>
      <c r="Q30" s="8"/>
      <c r="R30" s="8"/>
      <c r="S30" s="9"/>
    </row>
    <row r="31" spans="2:19" x14ac:dyDescent="0.25">
      <c r="B31" s="16"/>
      <c r="C31" s="8"/>
      <c r="D31" s="8"/>
      <c r="E31" s="8"/>
      <c r="F31" s="9"/>
      <c r="H31" s="43"/>
      <c r="J31" s="26" t="s">
        <v>49</v>
      </c>
      <c r="K31" s="22">
        <f>C58</f>
        <v>75229.69</v>
      </c>
      <c r="L31" s="8"/>
      <c r="M31" s="19"/>
      <c r="N31" s="19"/>
      <c r="O31" s="8"/>
      <c r="P31" s="8"/>
      <c r="Q31" s="8"/>
      <c r="R31" s="8"/>
      <c r="S31" s="9"/>
    </row>
    <row r="32" spans="2:19" x14ac:dyDescent="0.25">
      <c r="B32" s="208" t="s">
        <v>17</v>
      </c>
      <c r="C32" s="209"/>
      <c r="D32" s="209"/>
      <c r="E32" s="209"/>
      <c r="F32" s="210"/>
      <c r="H32" s="39"/>
      <c r="J32" s="26" t="s">
        <v>10</v>
      </c>
      <c r="K32" s="22">
        <f>C24</f>
        <v>318453.58</v>
      </c>
      <c r="L32" s="8"/>
      <c r="M32" s="8"/>
      <c r="N32" s="8"/>
      <c r="O32" s="8"/>
      <c r="P32" s="8"/>
      <c r="Q32" s="8"/>
      <c r="R32" s="8"/>
      <c r="S32" s="9"/>
    </row>
    <row r="33" spans="2:19" x14ac:dyDescent="0.25">
      <c r="B33" s="55" t="s">
        <v>18</v>
      </c>
      <c r="C33" s="8"/>
      <c r="D33" s="8"/>
      <c r="E33" s="8"/>
      <c r="F33" s="9"/>
      <c r="H33" s="39"/>
      <c r="J33" s="26" t="s">
        <v>16</v>
      </c>
      <c r="K33" s="23">
        <f>C29</f>
        <v>204558.57</v>
      </c>
      <c r="L33" s="8"/>
      <c r="M33" s="8"/>
      <c r="N33" s="8"/>
      <c r="O33" s="8"/>
      <c r="P33" s="8"/>
      <c r="Q33" s="8"/>
      <c r="R33" s="8"/>
      <c r="S33" s="9"/>
    </row>
    <row r="34" spans="2:19" x14ac:dyDescent="0.25">
      <c r="B34" s="16" t="s">
        <v>62</v>
      </c>
      <c r="C34" s="76">
        <v>6327.52</v>
      </c>
      <c r="D34" s="19">
        <f>C34/$C$45</f>
        <v>1.9869520700630843E-2</v>
      </c>
      <c r="E34" s="116">
        <v>2245.1</v>
      </c>
      <c r="F34" s="70">
        <f>E34/$E$45</f>
        <v>7.5673935703614069E-3</v>
      </c>
      <c r="H34" s="39"/>
      <c r="J34" s="16"/>
      <c r="P34" s="8"/>
      <c r="Q34" s="8"/>
      <c r="R34" s="8"/>
      <c r="S34" s="9"/>
    </row>
    <row r="35" spans="2:19" x14ac:dyDescent="0.25">
      <c r="B35" s="16" t="s">
        <v>32</v>
      </c>
      <c r="C35" s="76">
        <v>27473.37</v>
      </c>
      <c r="D35" s="19">
        <f t="shared" ref="D35:D45" si="4">C35/$C$45</f>
        <v>8.6271192178150422E-2</v>
      </c>
      <c r="E35" s="76">
        <v>26344.1</v>
      </c>
      <c r="F35" s="70">
        <f t="shared" ref="F35:F45" si="5">E35/$E$45</f>
        <v>8.87961217571413E-2</v>
      </c>
      <c r="H35" s="39"/>
      <c r="J35" s="26" t="s">
        <v>50</v>
      </c>
      <c r="K35" s="25" t="s">
        <v>47</v>
      </c>
      <c r="L35" s="24" t="s">
        <v>51</v>
      </c>
      <c r="M35" s="25" t="s">
        <v>49</v>
      </c>
      <c r="N35" s="24" t="s">
        <v>51</v>
      </c>
      <c r="O35" s="25" t="s">
        <v>52</v>
      </c>
      <c r="P35" s="8"/>
      <c r="Q35" s="8"/>
      <c r="R35" s="8"/>
      <c r="S35" s="9"/>
    </row>
    <row r="36" spans="2:19" x14ac:dyDescent="0.25">
      <c r="B36" s="16" t="s">
        <v>63</v>
      </c>
      <c r="C36" s="76">
        <v>12729.05</v>
      </c>
      <c r="D36" s="19">
        <f t="shared" si="4"/>
        <v>3.997144575984983E-2</v>
      </c>
      <c r="E36" s="76">
        <v>5247.24</v>
      </c>
      <c r="F36" s="70">
        <f t="shared" si="5"/>
        <v>1.7686486231412047E-2</v>
      </c>
      <c r="H36" s="44"/>
      <c r="J36" s="26"/>
      <c r="K36" s="24" t="s">
        <v>49</v>
      </c>
      <c r="L36" s="24"/>
      <c r="M36" s="24" t="s">
        <v>52</v>
      </c>
      <c r="N36" s="24"/>
      <c r="O36" s="24" t="s">
        <v>53</v>
      </c>
      <c r="P36" s="8"/>
      <c r="Q36" s="8"/>
      <c r="R36" s="8"/>
      <c r="S36" s="9"/>
    </row>
    <row r="37" spans="2:19" x14ac:dyDescent="0.25">
      <c r="B37" s="16" t="s">
        <v>64</v>
      </c>
      <c r="C37" s="76">
        <v>30535.18</v>
      </c>
      <c r="D37" s="19">
        <f t="shared" si="4"/>
        <v>9.5885811677796182E-2</v>
      </c>
      <c r="E37" s="76">
        <v>27939.21</v>
      </c>
      <c r="F37" s="72">
        <f t="shared" si="5"/>
        <v>9.4172641804363785E-2</v>
      </c>
      <c r="H37" s="39"/>
      <c r="J37" s="26" t="s">
        <v>50</v>
      </c>
      <c r="K37" s="54">
        <f>K28/K31</f>
        <v>0.14949470082888816</v>
      </c>
      <c r="L37" s="53" t="s">
        <v>51</v>
      </c>
      <c r="M37" s="32">
        <f>K31/K32</f>
        <v>0.23623439874659283</v>
      </c>
      <c r="N37" s="24" t="s">
        <v>51</v>
      </c>
      <c r="O37" s="8">
        <f>K32/K33</f>
        <v>1.5567843478765031</v>
      </c>
      <c r="P37" s="8"/>
      <c r="Q37" s="8"/>
      <c r="R37" s="8"/>
      <c r="S37" s="9"/>
    </row>
    <row r="38" spans="2:19" x14ac:dyDescent="0.25">
      <c r="B38" s="83" t="s">
        <v>72</v>
      </c>
      <c r="C38" s="84">
        <v>77065.119999999995</v>
      </c>
      <c r="D38" s="85">
        <f t="shared" si="4"/>
        <v>0.24199797031642725</v>
      </c>
      <c r="E38" s="84">
        <v>61775.64</v>
      </c>
      <c r="F38" s="86">
        <f t="shared" si="5"/>
        <v>0.20822260965701347</v>
      </c>
      <c r="H38" s="40"/>
      <c r="J38" s="26" t="s">
        <v>56</v>
      </c>
      <c r="K38" s="21">
        <f>K37*M37*O37</f>
        <v>5.4979070297568072E-2</v>
      </c>
      <c r="L38" s="8"/>
      <c r="M38" s="8"/>
      <c r="N38" s="8"/>
      <c r="O38" s="8"/>
      <c r="P38" s="8"/>
      <c r="Q38" s="8"/>
      <c r="R38" s="8"/>
      <c r="S38" s="9"/>
    </row>
    <row r="39" spans="2:19" x14ac:dyDescent="0.25">
      <c r="B39" s="55" t="s">
        <v>19</v>
      </c>
      <c r="C39" s="8"/>
      <c r="D39" s="19">
        <f t="shared" si="4"/>
        <v>0</v>
      </c>
      <c r="E39" s="8"/>
      <c r="F39" s="70">
        <f t="shared" si="5"/>
        <v>0</v>
      </c>
      <c r="H39" s="40"/>
      <c r="J39" s="26" t="s">
        <v>55</v>
      </c>
      <c r="K39" s="58">
        <f>K38</f>
        <v>5.4979070297568072E-2</v>
      </c>
      <c r="L39" s="8"/>
      <c r="M39" s="8"/>
      <c r="N39" s="8"/>
      <c r="O39" s="8"/>
      <c r="P39" s="8"/>
      <c r="Q39" s="8"/>
      <c r="R39" s="8"/>
      <c r="S39" s="9"/>
    </row>
    <row r="40" spans="2:19" x14ac:dyDescent="0.25">
      <c r="B40" s="16" t="s">
        <v>65</v>
      </c>
      <c r="C40" s="115">
        <v>8695.14</v>
      </c>
      <c r="D40" s="19">
        <f t="shared" si="4"/>
        <v>2.7304262052886951E-2</v>
      </c>
      <c r="E40" s="76">
        <v>11704.01</v>
      </c>
      <c r="F40" s="70">
        <f t="shared" si="5"/>
        <v>3.9449846341564121E-2</v>
      </c>
      <c r="H40" s="41"/>
      <c r="J40" s="16"/>
      <c r="K40" s="8"/>
      <c r="L40" s="8"/>
      <c r="M40" s="8"/>
      <c r="N40" s="8"/>
      <c r="O40" s="8"/>
      <c r="P40" s="8"/>
      <c r="Q40" s="8"/>
      <c r="R40" s="8"/>
      <c r="S40" s="9"/>
    </row>
    <row r="41" spans="2:19" x14ac:dyDescent="0.25">
      <c r="B41" s="16" t="s">
        <v>20</v>
      </c>
      <c r="C41" s="76">
        <v>6376.65</v>
      </c>
      <c r="D41" s="19">
        <f t="shared" si="4"/>
        <v>2.0023797502920205E-2</v>
      </c>
      <c r="E41" s="76">
        <v>7113.63</v>
      </c>
      <c r="F41" s="70">
        <f t="shared" si="5"/>
        <v>2.3977389837392549E-2</v>
      </c>
      <c r="H41" s="39"/>
      <c r="J41" s="188" t="s">
        <v>54</v>
      </c>
      <c r="K41" s="189"/>
      <c r="L41" s="189"/>
      <c r="M41" s="189"/>
      <c r="N41" s="189"/>
      <c r="O41" s="189"/>
      <c r="P41" s="189"/>
      <c r="Q41" s="189"/>
      <c r="R41" s="189"/>
      <c r="S41" s="190"/>
    </row>
    <row r="42" spans="2:19" x14ac:dyDescent="0.25">
      <c r="B42" s="16" t="s">
        <v>66</v>
      </c>
      <c r="C42" s="115">
        <v>20372.28</v>
      </c>
      <c r="D42" s="19">
        <f t="shared" si="4"/>
        <v>6.3972526231295623E-2</v>
      </c>
      <c r="E42" s="116">
        <v>20651.84</v>
      </c>
      <c r="F42" s="70">
        <f t="shared" si="5"/>
        <v>6.9609639317684074E-2</v>
      </c>
      <c r="H42" s="44"/>
      <c r="J42" s="26"/>
      <c r="K42" s="21"/>
      <c r="L42" s="8"/>
      <c r="M42" s="8"/>
      <c r="N42" s="8"/>
      <c r="O42" s="8"/>
      <c r="P42" s="8"/>
      <c r="Q42" s="8"/>
      <c r="R42" s="8"/>
      <c r="S42" s="9"/>
    </row>
    <row r="43" spans="2:19" x14ac:dyDescent="0.25">
      <c r="B43" s="16" t="s">
        <v>67</v>
      </c>
      <c r="C43" s="76">
        <v>1385.83</v>
      </c>
      <c r="D43" s="19">
        <f t="shared" si="4"/>
        <v>4.3517488482936817E-3</v>
      </c>
      <c r="E43" s="76">
        <v>1097.53</v>
      </c>
      <c r="F43" s="70">
        <f t="shared" si="5"/>
        <v>3.6993637099811834E-3</v>
      </c>
      <c r="H43" s="40"/>
      <c r="J43" s="26" t="s">
        <v>50</v>
      </c>
      <c r="K43" s="25" t="s">
        <v>47</v>
      </c>
      <c r="L43" s="24" t="s">
        <v>51</v>
      </c>
      <c r="M43" s="25" t="s">
        <v>41</v>
      </c>
      <c r="N43" s="24" t="s">
        <v>51</v>
      </c>
      <c r="O43" s="25" t="s">
        <v>48</v>
      </c>
      <c r="P43" s="24" t="s">
        <v>51</v>
      </c>
      <c r="Q43" s="25" t="s">
        <v>49</v>
      </c>
      <c r="R43" s="24" t="s">
        <v>51</v>
      </c>
      <c r="S43" s="28" t="s">
        <v>52</v>
      </c>
    </row>
    <row r="44" spans="2:19" x14ac:dyDescent="0.25">
      <c r="B44" s="83" t="s">
        <v>21</v>
      </c>
      <c r="C44" s="84">
        <v>36829.9</v>
      </c>
      <c r="D44" s="85">
        <f t="shared" si="4"/>
        <v>0.11565233463539647</v>
      </c>
      <c r="E44" s="84">
        <v>40567.019999999997</v>
      </c>
      <c r="F44" s="86">
        <f t="shared" si="5"/>
        <v>0.13673627291288698</v>
      </c>
      <c r="H44" s="44"/>
      <c r="J44" s="26"/>
      <c r="K44" s="24" t="s">
        <v>41</v>
      </c>
      <c r="L44" s="24"/>
      <c r="M44" s="24" t="s">
        <v>48</v>
      </c>
      <c r="N44" s="24"/>
      <c r="O44" s="24" t="s">
        <v>49</v>
      </c>
      <c r="P44" s="24"/>
      <c r="Q44" s="24" t="s">
        <v>52</v>
      </c>
      <c r="R44" s="24"/>
      <c r="S44" s="29" t="s">
        <v>53</v>
      </c>
    </row>
    <row r="45" spans="2:19" x14ac:dyDescent="0.25">
      <c r="B45" s="93" t="s">
        <v>22</v>
      </c>
      <c r="C45" s="149">
        <v>318453.58</v>
      </c>
      <c r="D45" s="95">
        <f t="shared" si="4"/>
        <v>1</v>
      </c>
      <c r="E45" s="149">
        <v>296680.75</v>
      </c>
      <c r="F45" s="96">
        <f t="shared" si="5"/>
        <v>1</v>
      </c>
      <c r="H45" s="44"/>
      <c r="J45" s="26" t="s">
        <v>50</v>
      </c>
      <c r="K45" s="56">
        <f>K28/K29</f>
        <v>0.68564189384854646</v>
      </c>
      <c r="L45" s="24"/>
      <c r="M45" s="24">
        <f>K29/K30</f>
        <v>1.0914993319030912</v>
      </c>
      <c r="N45" s="24"/>
      <c r="O45" s="24">
        <f>K30/K31</f>
        <v>0.19975836667677352</v>
      </c>
      <c r="P45" s="24"/>
      <c r="Q45" s="24">
        <f>K31/K32</f>
        <v>0.23623439874659283</v>
      </c>
      <c r="R45" s="24"/>
      <c r="S45" s="29">
        <f>K32/K33</f>
        <v>1.5567843478765031</v>
      </c>
    </row>
    <row r="46" spans="2:19" x14ac:dyDescent="0.25">
      <c r="H46" s="44"/>
      <c r="J46" s="26" t="s">
        <v>56</v>
      </c>
      <c r="K46" s="57">
        <f>K45*M45*O45*Q45*S45</f>
        <v>5.4979070297568072E-2</v>
      </c>
      <c r="L46" s="24"/>
      <c r="M46" s="24"/>
      <c r="N46" s="24"/>
      <c r="O46" s="24"/>
      <c r="P46" s="24"/>
      <c r="Q46" s="24"/>
      <c r="R46" s="24"/>
      <c r="S46" s="29"/>
    </row>
    <row r="47" spans="2:19" x14ac:dyDescent="0.25">
      <c r="H47" s="44"/>
      <c r="J47" s="26"/>
      <c r="K47" s="24"/>
      <c r="L47" s="24"/>
      <c r="M47" s="24"/>
      <c r="N47" s="24"/>
      <c r="O47" s="24"/>
      <c r="P47" s="24"/>
      <c r="Q47" s="24"/>
      <c r="R47" s="24"/>
      <c r="S47" s="29"/>
    </row>
    <row r="48" spans="2:19" x14ac:dyDescent="0.25">
      <c r="H48" s="39"/>
      <c r="J48" s="30" t="s">
        <v>55</v>
      </c>
      <c r="K48" s="59">
        <f>K46</f>
        <v>5.4979070297568072E-2</v>
      </c>
      <c r="L48" s="31"/>
      <c r="M48" s="10"/>
      <c r="N48" s="31"/>
      <c r="O48" s="10"/>
      <c r="P48" s="10"/>
      <c r="Q48" s="10"/>
      <c r="R48" s="10"/>
      <c r="S48" s="15"/>
    </row>
    <row r="51" spans="2:19" x14ac:dyDescent="0.25">
      <c r="B51" s="191" t="s">
        <v>33</v>
      </c>
      <c r="C51" s="192"/>
      <c r="D51" s="192"/>
      <c r="E51" s="192"/>
      <c r="F51" s="193"/>
      <c r="G51" s="61"/>
      <c r="H51" s="61"/>
      <c r="J51" s="194" t="s">
        <v>57</v>
      </c>
      <c r="K51" s="195"/>
      <c r="L51" s="195"/>
      <c r="M51" s="195"/>
      <c r="N51" s="195"/>
      <c r="O51" s="195"/>
      <c r="P51" s="195"/>
      <c r="Q51" s="195"/>
      <c r="R51" s="195"/>
      <c r="S51" s="196"/>
    </row>
    <row r="52" spans="2:19" x14ac:dyDescent="0.25">
      <c r="B52" s="67"/>
      <c r="C52" s="197" t="s">
        <v>31</v>
      </c>
      <c r="D52" s="197"/>
      <c r="E52" s="197"/>
      <c r="F52" s="198"/>
      <c r="G52" s="62"/>
      <c r="H52" s="62"/>
      <c r="J52" s="16"/>
      <c r="K52" s="8"/>
      <c r="L52" s="8"/>
      <c r="M52" s="20"/>
      <c r="N52" s="20"/>
      <c r="O52" s="8"/>
      <c r="P52" s="8"/>
      <c r="Q52" s="8"/>
      <c r="R52" s="8"/>
      <c r="S52" s="9"/>
    </row>
    <row r="53" spans="2:19" x14ac:dyDescent="0.25">
      <c r="B53" s="68" t="s">
        <v>1</v>
      </c>
      <c r="C53" s="64" t="s">
        <v>11</v>
      </c>
      <c r="D53" s="64"/>
      <c r="E53" s="64" t="s">
        <v>23</v>
      </c>
      <c r="F53" s="73"/>
      <c r="H53" s="63"/>
      <c r="J53" s="26" t="s">
        <v>47</v>
      </c>
      <c r="K53" s="22">
        <f>E76</f>
        <v>13444.54</v>
      </c>
      <c r="L53" s="8"/>
      <c r="M53" s="19"/>
      <c r="N53" s="19"/>
      <c r="O53" s="8"/>
      <c r="P53" s="8"/>
      <c r="Q53" s="8"/>
      <c r="R53" s="8"/>
      <c r="S53" s="9"/>
    </row>
    <row r="54" spans="2:19" x14ac:dyDescent="0.25">
      <c r="B54" s="16"/>
      <c r="C54" s="8"/>
      <c r="D54" s="8"/>
      <c r="E54" s="8"/>
      <c r="F54" s="9"/>
      <c r="J54" s="26" t="s">
        <v>41</v>
      </c>
      <c r="K54" s="22">
        <f>E69</f>
        <v>20368.689999999991</v>
      </c>
      <c r="L54" s="8"/>
      <c r="M54" s="8"/>
      <c r="N54" s="8"/>
      <c r="O54" s="8"/>
      <c r="P54" s="8"/>
      <c r="Q54" s="8"/>
      <c r="R54" s="8"/>
      <c r="S54" s="9"/>
    </row>
    <row r="55" spans="2:19" x14ac:dyDescent="0.25">
      <c r="B55" s="100" t="s">
        <v>34</v>
      </c>
      <c r="C55" s="101"/>
      <c r="D55" s="101"/>
      <c r="E55" s="101"/>
      <c r="F55" s="102"/>
      <c r="G55" s="45"/>
      <c r="H55" s="45"/>
      <c r="J55" s="26" t="s">
        <v>48</v>
      </c>
      <c r="K55" s="22">
        <f>E67</f>
        <v>25267.739999999991</v>
      </c>
      <c r="L55" s="8"/>
      <c r="M55" s="19"/>
      <c r="N55" s="19"/>
      <c r="O55" s="8"/>
      <c r="P55" s="8"/>
      <c r="Q55" s="8"/>
      <c r="R55" s="8"/>
      <c r="S55" s="9"/>
    </row>
    <row r="56" spans="2:19" x14ac:dyDescent="0.25">
      <c r="B56" s="16" t="s">
        <v>35</v>
      </c>
      <c r="C56" s="78">
        <v>67836.990000000005</v>
      </c>
      <c r="D56" s="19">
        <f>C56/$C$58</f>
        <v>0.90173161686562853</v>
      </c>
      <c r="E56" s="78">
        <v>95653.64</v>
      </c>
      <c r="F56" s="70">
        <f>E56/$E$58</f>
        <v>0.93529702054944874</v>
      </c>
      <c r="J56" s="26" t="s">
        <v>49</v>
      </c>
      <c r="K56" s="22">
        <f>E58</f>
        <v>102270.87</v>
      </c>
      <c r="L56" s="8"/>
      <c r="M56" s="8"/>
      <c r="N56" s="8"/>
      <c r="O56" s="8"/>
      <c r="P56" s="8"/>
      <c r="Q56" s="8"/>
      <c r="R56" s="8"/>
      <c r="S56" s="9"/>
    </row>
    <row r="57" spans="2:19" x14ac:dyDescent="0.25">
      <c r="B57" s="16" t="s">
        <v>36</v>
      </c>
      <c r="C57" s="79">
        <v>7142.51</v>
      </c>
      <c r="D57" s="8">
        <f>(C57/C58)*100</f>
        <v>9.4942701478631637</v>
      </c>
      <c r="E57" s="79">
        <v>6105.03</v>
      </c>
      <c r="F57" s="70">
        <f>E57/E58</f>
        <v>5.9694710722613391E-2</v>
      </c>
      <c r="J57" s="26" t="s">
        <v>10</v>
      </c>
      <c r="K57" s="22">
        <f>E24</f>
        <v>296680.75</v>
      </c>
      <c r="L57" s="8"/>
      <c r="M57" s="19"/>
      <c r="N57" s="19"/>
      <c r="O57" s="8"/>
      <c r="P57" s="8"/>
      <c r="Q57" s="8"/>
      <c r="R57" s="8"/>
      <c r="S57" s="9"/>
    </row>
    <row r="58" spans="2:19" x14ac:dyDescent="0.25">
      <c r="B58" s="83" t="s">
        <v>106</v>
      </c>
      <c r="C58" s="97">
        <v>75229.69</v>
      </c>
      <c r="D58" s="85">
        <f>C58/$C$58</f>
        <v>1</v>
      </c>
      <c r="E58" s="97">
        <v>102270.87</v>
      </c>
      <c r="F58" s="86">
        <f>E58/$E$58</f>
        <v>1</v>
      </c>
      <c r="J58" s="26" t="s">
        <v>16</v>
      </c>
      <c r="K58" s="23">
        <f>E29</f>
        <v>194338.09</v>
      </c>
      <c r="L58" s="8"/>
      <c r="M58" s="8"/>
      <c r="N58" s="8"/>
      <c r="O58" s="8"/>
      <c r="P58" s="8"/>
      <c r="Q58" s="8"/>
      <c r="R58" s="8"/>
      <c r="S58" s="9"/>
    </row>
    <row r="59" spans="2:19" x14ac:dyDescent="0.25">
      <c r="B59" s="103" t="s">
        <v>38</v>
      </c>
      <c r="C59" s="104"/>
      <c r="D59" s="104"/>
      <c r="E59" s="104"/>
      <c r="F59" s="105"/>
      <c r="G59" s="37"/>
      <c r="H59" s="37"/>
      <c r="J59" s="26"/>
      <c r="K59" s="21"/>
      <c r="L59" s="8"/>
      <c r="M59" s="8"/>
      <c r="N59" s="8"/>
      <c r="O59" s="8"/>
      <c r="P59" s="8"/>
      <c r="Q59" s="8"/>
      <c r="R59" s="8"/>
      <c r="S59" s="9"/>
    </row>
    <row r="60" spans="2:19" x14ac:dyDescent="0.25">
      <c r="B60" s="16" t="s">
        <v>73</v>
      </c>
      <c r="C60" s="79">
        <v>6664.78</v>
      </c>
      <c r="D60" s="19">
        <f t="shared" ref="D60:D69" si="6">C60/$C$58</f>
        <v>8.8592416105928384E-2</v>
      </c>
      <c r="E60" s="79">
        <v>7654.91</v>
      </c>
      <c r="F60" s="70">
        <f t="shared" ref="F60:F69" si="7">E60/$E$58</f>
        <v>7.4849368153414558E-2</v>
      </c>
      <c r="J60" s="26" t="s">
        <v>50</v>
      </c>
      <c r="K60" s="25" t="s">
        <v>47</v>
      </c>
      <c r="L60" s="24" t="s">
        <v>51</v>
      </c>
      <c r="M60" s="25" t="s">
        <v>49</v>
      </c>
      <c r="N60" s="24" t="s">
        <v>51</v>
      </c>
      <c r="O60" s="25" t="s">
        <v>52</v>
      </c>
      <c r="P60" s="8"/>
      <c r="Q60" s="8"/>
      <c r="R60" s="8"/>
      <c r="S60" s="9"/>
    </row>
    <row r="61" spans="2:19" x14ac:dyDescent="0.25">
      <c r="B61" s="16" t="s">
        <v>74</v>
      </c>
      <c r="C61" s="79">
        <v>5607.37</v>
      </c>
      <c r="D61" s="19">
        <f t="shared" si="6"/>
        <v>7.4536662320421623E-2</v>
      </c>
      <c r="E61" s="79">
        <v>6305.1</v>
      </c>
      <c r="F61" s="70">
        <f t="shared" si="7"/>
        <v>6.1650986248576949E-2</v>
      </c>
      <c r="J61" s="26"/>
      <c r="K61" s="24" t="s">
        <v>49</v>
      </c>
      <c r="L61" s="24"/>
      <c r="M61" s="24" t="s">
        <v>52</v>
      </c>
      <c r="N61" s="24"/>
      <c r="O61" s="24" t="s">
        <v>53</v>
      </c>
      <c r="P61" s="8"/>
      <c r="Q61" s="8"/>
      <c r="R61" s="8"/>
      <c r="S61" s="9"/>
    </row>
    <row r="62" spans="2:19" x14ac:dyDescent="0.25">
      <c r="B62" s="16" t="s">
        <v>40</v>
      </c>
      <c r="C62" s="79">
        <v>2214.54</v>
      </c>
      <c r="D62" s="19">
        <f t="shared" si="6"/>
        <v>2.9437048059084116E-2</v>
      </c>
      <c r="E62" s="79">
        <v>2823.68</v>
      </c>
      <c r="F62" s="70">
        <f t="shared" si="7"/>
        <v>2.7609816949831365E-2</v>
      </c>
      <c r="J62" s="27" t="s">
        <v>50</v>
      </c>
      <c r="K62" s="8">
        <f>K53/K56</f>
        <v>0.13146011176007402</v>
      </c>
      <c r="L62" s="24" t="s">
        <v>51</v>
      </c>
      <c r="M62" s="8">
        <f>K56/K57</f>
        <v>0.34471690529297905</v>
      </c>
      <c r="N62" s="24" t="s">
        <v>51</v>
      </c>
      <c r="O62" s="8">
        <f>K57/K58</f>
        <v>1.5266217240274411</v>
      </c>
      <c r="P62" s="8"/>
      <c r="Q62" s="8"/>
      <c r="R62" s="8"/>
      <c r="S62" s="9"/>
    </row>
    <row r="63" spans="2:19" x14ac:dyDescent="0.25">
      <c r="B63" s="16" t="s">
        <v>75</v>
      </c>
      <c r="C63" s="79">
        <v>10126.540000000001</v>
      </c>
      <c r="D63" s="19">
        <f t="shared" si="6"/>
        <v>0.13460829095533958</v>
      </c>
      <c r="E63" s="79">
        <v>11512.42</v>
      </c>
      <c r="F63" s="70">
        <f t="shared" si="7"/>
        <v>0.11256792867802924</v>
      </c>
      <c r="J63" s="26" t="s">
        <v>50</v>
      </c>
      <c r="K63" s="21">
        <f>K62*M62*O62</f>
        <v>6.9181188309507424E-2</v>
      </c>
      <c r="L63" s="8"/>
      <c r="M63" s="19"/>
      <c r="N63" s="19"/>
      <c r="O63" s="8"/>
      <c r="P63" s="8"/>
      <c r="Q63" s="8"/>
      <c r="R63" s="8"/>
      <c r="S63" s="9"/>
    </row>
    <row r="64" spans="2:19" x14ac:dyDescent="0.25">
      <c r="B64" s="16" t="s">
        <v>76</v>
      </c>
      <c r="C64" s="79">
        <v>16327.38</v>
      </c>
      <c r="D64" s="19">
        <f t="shared" si="6"/>
        <v>0.21703372697667633</v>
      </c>
      <c r="E64" s="79">
        <v>18616.86</v>
      </c>
      <c r="F64" s="70">
        <f t="shared" si="7"/>
        <v>0.18203482575243568</v>
      </c>
      <c r="J64" s="26" t="s">
        <v>56</v>
      </c>
      <c r="K64" s="21">
        <f>K63*100</f>
        <v>6.9181188309507426</v>
      </c>
      <c r="L64" s="8"/>
      <c r="M64" s="8"/>
      <c r="N64" s="8"/>
      <c r="O64" s="8"/>
      <c r="P64" s="8"/>
      <c r="Q64" s="8"/>
      <c r="R64" s="8"/>
      <c r="S64" s="9"/>
    </row>
    <row r="65" spans="2:19" x14ac:dyDescent="0.25">
      <c r="B65" s="16" t="s">
        <v>39</v>
      </c>
      <c r="C65" s="79">
        <v>16327.38</v>
      </c>
      <c r="D65" s="19">
        <f t="shared" si="6"/>
        <v>0.21703372697667633</v>
      </c>
      <c r="E65" s="79">
        <v>42378.09</v>
      </c>
      <c r="F65" s="70">
        <f t="shared" si="7"/>
        <v>0.41437107164532772</v>
      </c>
      <c r="J65" s="26" t="s">
        <v>55</v>
      </c>
      <c r="K65" s="60">
        <f>K63</f>
        <v>6.9181188309507424E-2</v>
      </c>
      <c r="L65" s="8"/>
      <c r="M65" s="8"/>
      <c r="N65" s="8"/>
      <c r="O65" s="8"/>
      <c r="P65" s="8"/>
      <c r="Q65" s="8"/>
      <c r="R65" s="8"/>
      <c r="S65" s="9"/>
    </row>
    <row r="66" spans="2:19" x14ac:dyDescent="0.25">
      <c r="B66" s="83" t="s">
        <v>77</v>
      </c>
      <c r="C66" s="97">
        <v>60201.93</v>
      </c>
      <c r="D66" s="85">
        <f t="shared" si="6"/>
        <v>0.80024163332322651</v>
      </c>
      <c r="E66" s="97">
        <v>77003.13</v>
      </c>
      <c r="F66" s="86">
        <f t="shared" si="7"/>
        <v>0.75293316659963883</v>
      </c>
      <c r="J66" s="16"/>
      <c r="K66" s="19"/>
      <c r="L66" s="8"/>
      <c r="M66" s="8"/>
      <c r="N66" s="8"/>
      <c r="O66" s="8"/>
      <c r="P66" s="8"/>
      <c r="Q66" s="8"/>
      <c r="R66" s="8"/>
      <c r="S66" s="9"/>
    </row>
    <row r="67" spans="2:19" x14ac:dyDescent="0.25">
      <c r="B67" s="98" t="s">
        <v>97</v>
      </c>
      <c r="C67" s="91">
        <f>C58-C66</f>
        <v>15027.760000000002</v>
      </c>
      <c r="D67" s="85">
        <f t="shared" si="6"/>
        <v>0.19975836667677352</v>
      </c>
      <c r="E67" s="91">
        <f>E58-E66</f>
        <v>25267.739999999991</v>
      </c>
      <c r="F67" s="86">
        <f t="shared" si="7"/>
        <v>0.24706683340036115</v>
      </c>
      <c r="J67" s="188" t="s">
        <v>54</v>
      </c>
      <c r="K67" s="189"/>
      <c r="L67" s="189"/>
      <c r="M67" s="189"/>
      <c r="N67" s="189"/>
      <c r="O67" s="189"/>
      <c r="P67" s="189"/>
      <c r="Q67" s="189"/>
      <c r="R67" s="189"/>
      <c r="S67" s="190"/>
    </row>
    <row r="68" spans="2:19" x14ac:dyDescent="0.25">
      <c r="B68" s="16" t="s">
        <v>78</v>
      </c>
      <c r="C68" s="79">
        <v>1375.03</v>
      </c>
      <c r="D68" s="19">
        <f>C68/$C$58</f>
        <v>1.827775709297752E-2</v>
      </c>
      <c r="E68" s="79">
        <v>-4899.05</v>
      </c>
      <c r="F68" s="70">
        <f t="shared" si="7"/>
        <v>-4.7902692135111398E-2</v>
      </c>
      <c r="J68" s="26"/>
      <c r="K68" s="21"/>
      <c r="L68" s="8"/>
      <c r="M68" s="8"/>
      <c r="N68" s="8"/>
      <c r="O68" s="8"/>
      <c r="P68" s="8"/>
      <c r="Q68" s="8"/>
      <c r="R68" s="8"/>
      <c r="S68" s="9"/>
    </row>
    <row r="69" spans="2:19" x14ac:dyDescent="0.25">
      <c r="B69" s="83" t="s">
        <v>98</v>
      </c>
      <c r="C69" s="91">
        <f>C67+C68</f>
        <v>16402.79</v>
      </c>
      <c r="D69" s="85">
        <f t="shared" si="6"/>
        <v>0.21803612376975101</v>
      </c>
      <c r="E69" s="91">
        <f>E67+E68</f>
        <v>20368.689999999991</v>
      </c>
      <c r="F69" s="86">
        <f t="shared" si="7"/>
        <v>0.19916414126524976</v>
      </c>
      <c r="J69" s="26" t="s">
        <v>50</v>
      </c>
      <c r="K69" s="25" t="s">
        <v>47</v>
      </c>
      <c r="L69" s="24" t="s">
        <v>51</v>
      </c>
      <c r="M69" s="25" t="s">
        <v>41</v>
      </c>
      <c r="N69" s="24" t="s">
        <v>51</v>
      </c>
      <c r="O69" s="25" t="s">
        <v>48</v>
      </c>
      <c r="P69" s="24" t="s">
        <v>51</v>
      </c>
      <c r="Q69" s="25" t="s">
        <v>49</v>
      </c>
      <c r="R69" s="24" t="s">
        <v>51</v>
      </c>
      <c r="S69" s="28" t="s">
        <v>52</v>
      </c>
    </row>
    <row r="70" spans="2:19" x14ac:dyDescent="0.25">
      <c r="B70" s="55" t="s">
        <v>79</v>
      </c>
      <c r="C70" s="23"/>
      <c r="D70" s="19"/>
      <c r="E70" s="23"/>
      <c r="F70" s="70"/>
      <c r="J70" s="26"/>
      <c r="K70" s="24" t="s">
        <v>41</v>
      </c>
      <c r="L70" s="24"/>
      <c r="M70" s="24" t="s">
        <v>48</v>
      </c>
      <c r="N70" s="24"/>
      <c r="O70" s="24" t="s">
        <v>49</v>
      </c>
      <c r="P70" s="24"/>
      <c r="Q70" s="24" t="s">
        <v>52</v>
      </c>
      <c r="R70" s="24"/>
      <c r="S70" s="29" t="s">
        <v>53</v>
      </c>
    </row>
    <row r="71" spans="2:19" x14ac:dyDescent="0.25">
      <c r="B71" s="16" t="s">
        <v>42</v>
      </c>
      <c r="C71" s="79">
        <v>3056</v>
      </c>
      <c r="D71" s="19">
        <f t="shared" ref="D71:D76" si="8">C71/$C$58</f>
        <v>4.0622259642436383E-2</v>
      </c>
      <c r="E71" s="79">
        <v>7410</v>
      </c>
      <c r="F71" s="70">
        <f t="shared" ref="F71:F76" si="9">E71/$E$58</f>
        <v>7.2454649109761168E-2</v>
      </c>
      <c r="J71" s="26" t="s">
        <v>50</v>
      </c>
      <c r="K71" s="8">
        <f>K53/K54</f>
        <v>0.66005913978758612</v>
      </c>
      <c r="L71" s="24" t="s">
        <v>51</v>
      </c>
      <c r="M71" s="8">
        <f>K54/K55</f>
        <v>0.80611443682735373</v>
      </c>
      <c r="N71" s="24" t="s">
        <v>51</v>
      </c>
      <c r="O71" s="8">
        <f>K55/K56</f>
        <v>0.24706683340036115</v>
      </c>
      <c r="P71" s="24" t="s">
        <v>51</v>
      </c>
      <c r="Q71" s="8">
        <f>K56/K57</f>
        <v>0.34471690529297905</v>
      </c>
      <c r="R71" s="24" t="s">
        <v>51</v>
      </c>
      <c r="S71" s="9">
        <f>K57/K58</f>
        <v>1.5266217240274411</v>
      </c>
    </row>
    <row r="72" spans="2:19" x14ac:dyDescent="0.25">
      <c r="B72" s="16" t="s">
        <v>80</v>
      </c>
      <c r="C72" s="23">
        <v>0</v>
      </c>
      <c r="D72" s="19">
        <f t="shared" si="8"/>
        <v>0</v>
      </c>
      <c r="E72" s="23">
        <v>0</v>
      </c>
      <c r="F72" s="70">
        <f t="shared" si="9"/>
        <v>0</v>
      </c>
      <c r="J72" s="26" t="s">
        <v>50</v>
      </c>
      <c r="K72" s="8">
        <f>K71*M71*O71*Q71*S71</f>
        <v>6.9181188309507438E-2</v>
      </c>
      <c r="L72" s="24"/>
      <c r="M72" s="8"/>
      <c r="N72" s="24"/>
      <c r="O72" s="8"/>
      <c r="P72" s="24"/>
      <c r="Q72" s="8"/>
      <c r="R72" s="24"/>
      <c r="S72" s="9"/>
    </row>
    <row r="73" spans="2:19" x14ac:dyDescent="0.25">
      <c r="B73" s="16" t="s">
        <v>43</v>
      </c>
      <c r="C73" s="82">
        <v>951.4</v>
      </c>
      <c r="D73" s="19">
        <f t="shared" si="8"/>
        <v>1.2646602691038605E-2</v>
      </c>
      <c r="E73" s="82">
        <v>-124.58</v>
      </c>
      <c r="F73" s="70">
        <f t="shared" si="9"/>
        <v>-1.2181376769357687E-3</v>
      </c>
      <c r="J73" s="26" t="s">
        <v>56</v>
      </c>
      <c r="K73" s="8">
        <f>K72*100</f>
        <v>6.9181188309507435</v>
      </c>
      <c r="L73" s="24"/>
      <c r="M73" s="8"/>
      <c r="N73" s="24"/>
      <c r="O73" s="8"/>
      <c r="P73" s="24"/>
      <c r="Q73" s="8"/>
      <c r="R73" s="24"/>
      <c r="S73" s="9"/>
    </row>
    <row r="74" spans="2:19" x14ac:dyDescent="0.25">
      <c r="B74" s="16" t="s">
        <v>81</v>
      </c>
      <c r="C74" s="23">
        <v>0</v>
      </c>
      <c r="D74" s="19">
        <f t="shared" si="8"/>
        <v>0</v>
      </c>
      <c r="E74" s="23">
        <v>0</v>
      </c>
      <c r="F74" s="70">
        <f t="shared" si="9"/>
        <v>0</v>
      </c>
      <c r="J74" s="30" t="s">
        <v>55</v>
      </c>
      <c r="K74" s="59">
        <f>K72</f>
        <v>6.9181188309507438E-2</v>
      </c>
      <c r="L74" s="31"/>
      <c r="M74" s="10"/>
      <c r="N74" s="31"/>
      <c r="O74" s="10"/>
      <c r="P74" s="10"/>
      <c r="Q74" s="10"/>
      <c r="R74" s="10"/>
      <c r="S74" s="15"/>
    </row>
    <row r="75" spans="2:19" x14ac:dyDescent="0.25">
      <c r="B75" s="55" t="s">
        <v>82</v>
      </c>
      <c r="C75" s="78">
        <v>5156.3500000000004</v>
      </c>
      <c r="D75" s="47">
        <f t="shared" si="8"/>
        <v>6.8541422940862851E-2</v>
      </c>
      <c r="E75" s="78">
        <v>6924.15</v>
      </c>
      <c r="F75" s="70">
        <f t="shared" si="9"/>
        <v>6.7704029505175817E-2</v>
      </c>
    </row>
    <row r="76" spans="2:19" x14ac:dyDescent="0.25">
      <c r="B76" s="55" t="s">
        <v>95</v>
      </c>
      <c r="C76" s="78">
        <v>11246.44</v>
      </c>
      <c r="D76" s="47">
        <f t="shared" si="8"/>
        <v>0.14949470082888816</v>
      </c>
      <c r="E76" s="78">
        <v>13444.54</v>
      </c>
      <c r="F76" s="70">
        <f t="shared" si="9"/>
        <v>0.13146011176007402</v>
      </c>
    </row>
    <row r="77" spans="2:19" x14ac:dyDescent="0.25">
      <c r="B77" s="16" t="s">
        <v>61</v>
      </c>
      <c r="C77" s="65">
        <v>-5094.76</v>
      </c>
      <c r="D77" s="19">
        <f>C77/$C$58</f>
        <v>-6.77227302146267E-2</v>
      </c>
      <c r="E77" s="66">
        <v>-652.66</v>
      </c>
      <c r="F77" s="70">
        <f>E77/$E$58</f>
        <v>-6.381680335759342E-3</v>
      </c>
    </row>
    <row r="78" spans="2:19" x14ac:dyDescent="0.25">
      <c r="B78" s="93" t="s">
        <v>83</v>
      </c>
      <c r="C78" s="182">
        <v>16248.69</v>
      </c>
      <c r="D78" s="95">
        <f>C78/$C$58</f>
        <v>0.21598773037613209</v>
      </c>
      <c r="E78" s="182">
        <v>10803.6</v>
      </c>
      <c r="F78" s="96">
        <f>E78/$E$58</f>
        <v>0.1056371183700696</v>
      </c>
    </row>
  </sheetData>
  <mergeCells count="17">
    <mergeCell ref="B32:F32"/>
    <mergeCell ref="A1:S1"/>
    <mergeCell ref="B4:F4"/>
    <mergeCell ref="J4:N4"/>
    <mergeCell ref="C5:F5"/>
    <mergeCell ref="J6:J11"/>
    <mergeCell ref="B7:F7"/>
    <mergeCell ref="J13:J14"/>
    <mergeCell ref="J16:J18"/>
    <mergeCell ref="J19:J23"/>
    <mergeCell ref="B26:F26"/>
    <mergeCell ref="J26:S26"/>
    <mergeCell ref="J41:S41"/>
    <mergeCell ref="B51:F51"/>
    <mergeCell ref="J51:S51"/>
    <mergeCell ref="C52:F52"/>
    <mergeCell ref="J67:S67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433-92BC-CC42-B255-6A276DEEF849}">
  <dimension ref="B2:N83"/>
  <sheetViews>
    <sheetView tabSelected="1" topLeftCell="A46" zoomScale="68" workbookViewId="0">
      <selection activeCell="K77" sqref="K77:M83"/>
    </sheetView>
  </sheetViews>
  <sheetFormatPr baseColWidth="10" defaultColWidth="8.83203125" defaultRowHeight="16" x14ac:dyDescent="0.2"/>
  <cols>
    <col min="2" max="2" width="24" customWidth="1"/>
    <col min="3" max="3" width="23.83203125" customWidth="1"/>
    <col min="4" max="4" width="20.5" customWidth="1"/>
    <col min="5" max="5" width="24" customWidth="1"/>
    <col min="6" max="6" width="10.1640625" customWidth="1"/>
    <col min="7" max="7" width="25.83203125" customWidth="1"/>
    <col min="8" max="8" width="9.5" customWidth="1"/>
    <col min="9" max="9" width="21.83203125" customWidth="1"/>
    <col min="10" max="10" width="19.33203125" customWidth="1"/>
    <col min="11" max="11" width="27.83203125" customWidth="1"/>
    <col min="13" max="13" width="15.5" customWidth="1"/>
    <col min="14" max="14" width="18.6640625" customWidth="1"/>
  </cols>
  <sheetData>
    <row r="2" spans="2:14" ht="19" x14ac:dyDescent="0.25">
      <c r="B2" s="118"/>
      <c r="C2" s="118"/>
      <c r="D2" s="118"/>
      <c r="E2" s="183"/>
      <c r="F2" s="118"/>
      <c r="G2" s="118"/>
      <c r="H2" s="118"/>
      <c r="I2" s="118"/>
      <c r="J2" s="118"/>
      <c r="K2" s="183"/>
      <c r="L2" s="118"/>
      <c r="M2" s="118"/>
      <c r="N2" s="118"/>
    </row>
    <row r="3" spans="2:14" ht="19" x14ac:dyDescent="0.25">
      <c r="B3" s="118"/>
      <c r="C3" s="184"/>
      <c r="D3" s="118"/>
      <c r="E3" s="118"/>
      <c r="F3" s="185"/>
      <c r="G3" s="118"/>
      <c r="H3" s="118"/>
      <c r="I3" s="184"/>
      <c r="J3" s="118"/>
      <c r="K3" s="118"/>
      <c r="L3" s="185"/>
      <c r="M3" s="118"/>
      <c r="N3" s="118"/>
    </row>
    <row r="4" spans="2:14" ht="19" x14ac:dyDescent="0.2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ht="19" x14ac:dyDescent="0.25">
      <c r="B5" s="118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2:14" ht="19" x14ac:dyDescent="0.25">
      <c r="B6" s="118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2:14" ht="19" x14ac:dyDescent="0.25">
      <c r="B7" s="11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2:14" ht="19" x14ac:dyDescent="0.25">
      <c r="B8" s="118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2:14" ht="19" x14ac:dyDescent="0.25">
      <c r="B9" s="118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</row>
    <row r="10" spans="2:14" ht="19" x14ac:dyDescent="0.25">
      <c r="B10" s="118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2:14" ht="19" x14ac:dyDescent="0.25">
      <c r="B11" s="118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</row>
    <row r="12" spans="2:14" ht="19" x14ac:dyDescent="0.25">
      <c r="B12" s="118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</row>
    <row r="13" spans="2:14" ht="19" x14ac:dyDescent="0.25">
      <c r="B13" s="118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</row>
    <row r="18" spans="3:13" ht="19" x14ac:dyDescent="0.25">
      <c r="C18" s="118" t="s">
        <v>116</v>
      </c>
      <c r="G18" s="118" t="s">
        <v>115</v>
      </c>
      <c r="K18" s="118" t="s">
        <v>90</v>
      </c>
    </row>
    <row r="19" spans="3:13" x14ac:dyDescent="0.2">
      <c r="D19" s="186">
        <v>2021</v>
      </c>
      <c r="E19" s="186">
        <v>2020</v>
      </c>
      <c r="H19" s="186">
        <v>2021</v>
      </c>
      <c r="I19" s="186">
        <v>2020</v>
      </c>
      <c r="L19" s="186">
        <v>2021</v>
      </c>
      <c r="M19" s="186">
        <v>2020</v>
      </c>
    </row>
    <row r="20" spans="3:13" ht="19" x14ac:dyDescent="0.25">
      <c r="C20" s="187" t="s">
        <v>100</v>
      </c>
      <c r="D20" s="75">
        <v>3.72</v>
      </c>
      <c r="E20" s="75">
        <v>3.38</v>
      </c>
      <c r="G20" s="187" t="s">
        <v>100</v>
      </c>
      <c r="H20" s="75">
        <v>11.01</v>
      </c>
      <c r="I20" s="75">
        <v>6.51</v>
      </c>
      <c r="K20" s="187" t="s">
        <v>100</v>
      </c>
      <c r="L20" s="75">
        <v>1.34</v>
      </c>
      <c r="M20" s="75">
        <v>0.63</v>
      </c>
    </row>
    <row r="21" spans="3:13" ht="19" x14ac:dyDescent="0.25">
      <c r="C21" s="185" t="s">
        <v>112</v>
      </c>
      <c r="D21" s="75">
        <v>11.5</v>
      </c>
      <c r="E21" s="75">
        <v>2.42</v>
      </c>
      <c r="G21" s="185" t="s">
        <v>112</v>
      </c>
      <c r="H21" s="75">
        <v>7.63</v>
      </c>
      <c r="I21" s="75">
        <v>0.79</v>
      </c>
      <c r="K21" s="185" t="s">
        <v>112</v>
      </c>
      <c r="L21" s="75">
        <v>0.93</v>
      </c>
      <c r="M21" s="75">
        <v>0.7</v>
      </c>
    </row>
    <row r="22" spans="3:13" ht="19" x14ac:dyDescent="0.25">
      <c r="C22" s="185" t="s">
        <v>113</v>
      </c>
      <c r="D22" s="75">
        <v>8.1199999999999992</v>
      </c>
      <c r="E22" s="75">
        <v>2.31</v>
      </c>
      <c r="G22" s="185" t="s">
        <v>113</v>
      </c>
      <c r="H22" s="75">
        <v>4.46</v>
      </c>
      <c r="I22" s="75">
        <v>1.1399999999999999</v>
      </c>
      <c r="K22" s="185" t="s">
        <v>113</v>
      </c>
      <c r="L22" s="75">
        <v>0.7</v>
      </c>
      <c r="M22" s="75">
        <v>0.65</v>
      </c>
    </row>
    <row r="23" spans="3:13" ht="19" x14ac:dyDescent="0.25">
      <c r="C23" s="185" t="s">
        <v>109</v>
      </c>
      <c r="D23" s="75">
        <v>8.3699999999999992</v>
      </c>
      <c r="E23" s="75">
        <v>13.75</v>
      </c>
      <c r="G23" s="185" t="s">
        <v>109</v>
      </c>
      <c r="H23" s="75">
        <v>7.57</v>
      </c>
      <c r="I23" s="75">
        <v>9.81</v>
      </c>
      <c r="K23" s="185" t="s">
        <v>109</v>
      </c>
      <c r="L23" s="75">
        <v>0.86</v>
      </c>
      <c r="M23" s="75">
        <v>0.97</v>
      </c>
    </row>
    <row r="24" spans="3:13" ht="19" x14ac:dyDescent="0.25">
      <c r="C24" s="185" t="s">
        <v>114</v>
      </c>
      <c r="D24" s="75">
        <v>6.54</v>
      </c>
      <c r="E24" s="75">
        <v>0.42</v>
      </c>
      <c r="G24" s="185" t="s">
        <v>114</v>
      </c>
      <c r="H24" s="75">
        <v>5.71</v>
      </c>
      <c r="I24" s="75">
        <v>0.27</v>
      </c>
      <c r="K24" s="185" t="s">
        <v>114</v>
      </c>
      <c r="L24" s="75">
        <v>0.73</v>
      </c>
      <c r="M24" s="75">
        <v>0.69</v>
      </c>
    </row>
    <row r="25" spans="3:13" ht="19" x14ac:dyDescent="0.25">
      <c r="C25" s="185" t="s">
        <v>108</v>
      </c>
      <c r="D25" s="75">
        <v>3.53</v>
      </c>
      <c r="E25" s="75">
        <v>4.53</v>
      </c>
      <c r="G25" s="185" t="s">
        <v>108</v>
      </c>
      <c r="H25" s="75">
        <v>14.95</v>
      </c>
      <c r="I25" s="75">
        <v>13.15</v>
      </c>
      <c r="K25" s="185" t="s">
        <v>108</v>
      </c>
      <c r="L25" s="75">
        <v>0.86</v>
      </c>
      <c r="M25" s="75">
        <v>0.67</v>
      </c>
    </row>
    <row r="28" spans="3:13" ht="19" x14ac:dyDescent="0.25">
      <c r="C28" s="118" t="s">
        <v>117</v>
      </c>
      <c r="G28" s="118" t="s">
        <v>118</v>
      </c>
    </row>
    <row r="29" spans="3:13" x14ac:dyDescent="0.2">
      <c r="D29" s="186">
        <v>2021</v>
      </c>
      <c r="E29" s="186">
        <v>2020</v>
      </c>
      <c r="H29" s="186">
        <v>2021</v>
      </c>
      <c r="I29" s="186">
        <v>2020</v>
      </c>
    </row>
    <row r="30" spans="3:13" ht="19" x14ac:dyDescent="0.25">
      <c r="C30" s="187" t="s">
        <v>100</v>
      </c>
      <c r="D30" s="75">
        <v>7.6</v>
      </c>
      <c r="E30" s="75">
        <v>8.76</v>
      </c>
      <c r="G30" s="187" t="s">
        <v>100</v>
      </c>
      <c r="H30" s="75">
        <v>0.32</v>
      </c>
      <c r="I30" s="75">
        <v>0.65</v>
      </c>
    </row>
    <row r="31" spans="3:13" ht="19" x14ac:dyDescent="0.25">
      <c r="C31" s="185" t="s">
        <v>112</v>
      </c>
      <c r="D31" s="75">
        <v>32.35</v>
      </c>
      <c r="E31" s="75">
        <v>9.1999999999999993</v>
      </c>
      <c r="G31" s="185" t="s">
        <v>112</v>
      </c>
      <c r="H31" s="75">
        <v>0.39</v>
      </c>
      <c r="I31" s="75">
        <v>1.1499999999999999</v>
      </c>
    </row>
    <row r="32" spans="3:13" ht="19" x14ac:dyDescent="0.25">
      <c r="C32" s="185" t="s">
        <v>113</v>
      </c>
      <c r="D32" s="75">
        <v>29.08</v>
      </c>
      <c r="E32" s="75">
        <v>9.11</v>
      </c>
      <c r="G32" s="185" t="s">
        <v>113</v>
      </c>
      <c r="H32" s="75">
        <v>1.1599999999999999</v>
      </c>
      <c r="I32" s="75">
        <v>1.33</v>
      </c>
    </row>
    <row r="33" spans="3:9" ht="19" x14ac:dyDescent="0.25">
      <c r="C33" s="185" t="s">
        <v>109</v>
      </c>
      <c r="D33" s="75">
        <v>9.5</v>
      </c>
      <c r="E33" s="75">
        <v>21.43</v>
      </c>
      <c r="G33" s="185" t="s">
        <v>109</v>
      </c>
      <c r="H33" s="75">
        <v>0.12</v>
      </c>
      <c r="I33" s="75">
        <v>0.12</v>
      </c>
    </row>
    <row r="34" spans="3:9" ht="19" x14ac:dyDescent="0.25">
      <c r="C34" s="185" t="s">
        <v>114</v>
      </c>
      <c r="D34" s="75">
        <v>19.760000000000002</v>
      </c>
      <c r="E34" s="75">
        <v>-0.95</v>
      </c>
      <c r="G34" s="185" t="s">
        <v>114</v>
      </c>
      <c r="H34" s="75">
        <v>0.87</v>
      </c>
      <c r="I34" s="75">
        <v>1.2</v>
      </c>
    </row>
    <row r="35" spans="3:9" ht="19" x14ac:dyDescent="0.25">
      <c r="C35" s="185" t="s">
        <v>108</v>
      </c>
      <c r="D35" s="75">
        <v>5.5</v>
      </c>
      <c r="E35" s="75">
        <v>6.92</v>
      </c>
      <c r="G35" s="185" t="s">
        <v>108</v>
      </c>
      <c r="H35" s="75">
        <v>7.0000000000000007E-2</v>
      </c>
      <c r="I35" s="75">
        <v>7.0000000000000007E-2</v>
      </c>
    </row>
    <row r="38" spans="3:9" ht="19" x14ac:dyDescent="0.25">
      <c r="C38" s="118" t="s">
        <v>119</v>
      </c>
      <c r="G38" s="118" t="s">
        <v>120</v>
      </c>
    </row>
    <row r="39" spans="3:9" x14ac:dyDescent="0.2">
      <c r="D39" s="186">
        <v>2021</v>
      </c>
      <c r="E39" s="186">
        <v>2020</v>
      </c>
      <c r="H39" s="186">
        <v>2021</v>
      </c>
      <c r="I39" s="186">
        <v>2020</v>
      </c>
    </row>
    <row r="40" spans="3:9" ht="19" x14ac:dyDescent="0.25">
      <c r="C40" s="187" t="s">
        <v>100</v>
      </c>
      <c r="D40" s="75">
        <v>0.17</v>
      </c>
      <c r="E40" s="75">
        <v>0.25</v>
      </c>
      <c r="G40" s="187" t="s">
        <v>100</v>
      </c>
      <c r="H40" s="75">
        <v>0.37</v>
      </c>
      <c r="I40" s="75">
        <v>0.52</v>
      </c>
    </row>
    <row r="41" spans="3:9" ht="19" x14ac:dyDescent="0.25">
      <c r="C41" s="185" t="s">
        <v>112</v>
      </c>
      <c r="D41" s="75">
        <v>0.15</v>
      </c>
      <c r="E41" s="75">
        <v>0.3</v>
      </c>
      <c r="G41" s="185" t="s">
        <v>112</v>
      </c>
      <c r="H41" s="75">
        <v>1.65</v>
      </c>
      <c r="I41" s="75">
        <v>2.2599999999999998</v>
      </c>
    </row>
    <row r="42" spans="3:9" ht="19" x14ac:dyDescent="0.25">
      <c r="C42" s="185" t="s">
        <v>113</v>
      </c>
      <c r="D42" s="75">
        <v>0.32</v>
      </c>
      <c r="E42" s="75">
        <v>0.34</v>
      </c>
      <c r="G42" s="185" t="s">
        <v>113</v>
      </c>
      <c r="H42" s="75">
        <v>1.8</v>
      </c>
      <c r="I42" s="75">
        <v>2.37</v>
      </c>
    </row>
    <row r="43" spans="3:9" ht="19" x14ac:dyDescent="0.25">
      <c r="C43" s="185" t="s">
        <v>109</v>
      </c>
      <c r="D43" s="75">
        <v>0.08</v>
      </c>
      <c r="E43" s="75">
        <v>0.08</v>
      </c>
      <c r="G43" s="185" t="s">
        <v>109</v>
      </c>
      <c r="H43" s="75">
        <v>0.8</v>
      </c>
      <c r="I43" s="75">
        <v>1.08</v>
      </c>
    </row>
    <row r="44" spans="3:9" ht="19" x14ac:dyDescent="0.25">
      <c r="C44" s="185" t="s">
        <v>114</v>
      </c>
      <c r="D44" s="75">
        <v>0.28999999999999998</v>
      </c>
      <c r="E44" s="75">
        <v>0.36</v>
      </c>
      <c r="G44" s="185" t="s">
        <v>114</v>
      </c>
      <c r="H44" s="75">
        <v>1.1499999999999999</v>
      </c>
      <c r="I44" s="75">
        <v>1.57</v>
      </c>
    </row>
    <row r="45" spans="3:9" ht="19" x14ac:dyDescent="0.25">
      <c r="C45" s="185" t="s">
        <v>108</v>
      </c>
      <c r="D45" s="75">
        <v>0.05</v>
      </c>
      <c r="E45" s="75">
        <v>0.05</v>
      </c>
      <c r="G45" s="185" t="s">
        <v>108</v>
      </c>
      <c r="H45" s="75">
        <v>0.24</v>
      </c>
      <c r="I45" s="75">
        <v>0.34</v>
      </c>
    </row>
    <row r="48" spans="3:9" ht="19" x14ac:dyDescent="0.25">
      <c r="C48" s="118" t="s">
        <v>28</v>
      </c>
      <c r="G48" s="118" t="s">
        <v>86</v>
      </c>
    </row>
    <row r="49" spans="3:9" x14ac:dyDescent="0.2">
      <c r="D49" s="186">
        <v>2021</v>
      </c>
      <c r="E49" s="186">
        <v>2020</v>
      </c>
      <c r="H49" s="186">
        <v>2021</v>
      </c>
      <c r="I49" s="186">
        <v>2020</v>
      </c>
    </row>
    <row r="50" spans="3:9" ht="19" x14ac:dyDescent="0.25">
      <c r="C50" s="187" t="s">
        <v>100</v>
      </c>
      <c r="D50" s="75">
        <v>5.92</v>
      </c>
      <c r="E50" s="75">
        <v>8.26</v>
      </c>
      <c r="G50" s="187" t="s">
        <v>100</v>
      </c>
      <c r="H50" s="75">
        <v>1.05</v>
      </c>
      <c r="I50" s="75">
        <v>0.45</v>
      </c>
    </row>
    <row r="51" spans="3:9" ht="19" x14ac:dyDescent="0.25">
      <c r="C51" s="185" t="s">
        <v>112</v>
      </c>
      <c r="D51" s="75">
        <v>8.65</v>
      </c>
      <c r="E51" s="75">
        <v>13.97</v>
      </c>
      <c r="G51" s="185" t="s">
        <v>112</v>
      </c>
      <c r="H51" s="75">
        <v>0.44</v>
      </c>
      <c r="I51" s="75">
        <v>0.35</v>
      </c>
    </row>
    <row r="52" spans="3:9" ht="19" x14ac:dyDescent="0.25">
      <c r="C52" s="185" t="s">
        <v>113</v>
      </c>
      <c r="D52" s="75">
        <v>8.25</v>
      </c>
      <c r="E52" s="75">
        <v>14.15</v>
      </c>
      <c r="G52" s="185" t="s">
        <v>113</v>
      </c>
      <c r="H52" s="75">
        <v>0.24</v>
      </c>
      <c r="I52" s="75">
        <v>0.32</v>
      </c>
    </row>
    <row r="53" spans="3:9" ht="19" x14ac:dyDescent="0.25">
      <c r="C53" s="185" t="s">
        <v>109</v>
      </c>
      <c r="D53" s="75">
        <v>22.46</v>
      </c>
      <c r="E53" s="75">
        <v>25.02</v>
      </c>
      <c r="G53" s="185" t="s">
        <v>109</v>
      </c>
      <c r="H53" s="75">
        <v>0.63</v>
      </c>
      <c r="I53" s="75">
        <v>0.71</v>
      </c>
    </row>
    <row r="54" spans="3:9" ht="19" x14ac:dyDescent="0.25">
      <c r="C54" s="185" t="s">
        <v>114</v>
      </c>
      <c r="D54" s="75">
        <v>4.8899999999999997</v>
      </c>
      <c r="E54" s="75">
        <v>7.68</v>
      </c>
      <c r="G54" s="185" t="s">
        <v>114</v>
      </c>
      <c r="H54" s="75">
        <v>0.21</v>
      </c>
      <c r="I54" s="75">
        <v>0.28000000000000003</v>
      </c>
    </row>
    <row r="55" spans="3:9" ht="19" x14ac:dyDescent="0.25">
      <c r="C55" s="185" t="s">
        <v>108</v>
      </c>
      <c r="D55" s="75">
        <v>8.8800000000000008</v>
      </c>
      <c r="E55" s="75">
        <v>11.94</v>
      </c>
      <c r="G55" s="185" t="s">
        <v>108</v>
      </c>
      <c r="H55" s="75">
        <v>0.63</v>
      </c>
      <c r="I55" s="75">
        <v>0.45</v>
      </c>
    </row>
    <row r="76" spans="11:13" ht="19" x14ac:dyDescent="0.25">
      <c r="K76" s="118"/>
    </row>
    <row r="77" spans="11:13" x14ac:dyDescent="0.2">
      <c r="K77" s="214" t="s">
        <v>121</v>
      </c>
      <c r="L77" s="186">
        <v>2021</v>
      </c>
      <c r="M77" s="186">
        <v>2020</v>
      </c>
    </row>
    <row r="78" spans="11:13" ht="19" x14ac:dyDescent="0.25">
      <c r="K78" s="212" t="s">
        <v>100</v>
      </c>
      <c r="L78" s="215">
        <v>7.0199999999999999E-2</v>
      </c>
      <c r="M78" s="215">
        <v>8.7599999999999997E-2</v>
      </c>
    </row>
    <row r="79" spans="11:13" ht="19" x14ac:dyDescent="0.25">
      <c r="K79" s="213" t="s">
        <v>112</v>
      </c>
      <c r="L79" s="215">
        <v>0.2964</v>
      </c>
      <c r="M79" s="215">
        <v>9.1999999999999998E-2</v>
      </c>
    </row>
    <row r="80" spans="11:13" ht="19" x14ac:dyDescent="0.25">
      <c r="K80" s="213" t="s">
        <v>113</v>
      </c>
      <c r="L80" s="215">
        <v>0.29470000000000002</v>
      </c>
      <c r="M80" s="215">
        <v>9.11E-2</v>
      </c>
    </row>
    <row r="81" spans="11:13" ht="19" x14ac:dyDescent="0.25">
      <c r="K81" s="213" t="s">
        <v>109</v>
      </c>
      <c r="L81" s="215">
        <v>0.13159999999999999</v>
      </c>
      <c r="M81" s="215">
        <v>0.21429999999999999</v>
      </c>
    </row>
    <row r="82" spans="11:13" ht="19" x14ac:dyDescent="0.25">
      <c r="K82" s="213" t="s">
        <v>114</v>
      </c>
      <c r="L82" s="215">
        <v>0.1958</v>
      </c>
      <c r="M82" s="215">
        <v>0.15540000000000001</v>
      </c>
    </row>
    <row r="83" spans="11:13" ht="19" x14ac:dyDescent="0.25">
      <c r="K83" s="213" t="s">
        <v>108</v>
      </c>
      <c r="L83" s="215">
        <v>5.5E-2</v>
      </c>
      <c r="M83" s="215">
        <v>6.9199999999999998E-2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7A98CC4BB824295762E6413A5973A" ma:contentTypeVersion="5" ma:contentTypeDescription="Create a new document." ma:contentTypeScope="" ma:versionID="4b96f1b26a9b139a6672b0f0d572b629">
  <xsd:schema xmlns:xsd="http://www.w3.org/2001/XMLSchema" xmlns:xs="http://www.w3.org/2001/XMLSchema" xmlns:p="http://schemas.microsoft.com/office/2006/metadata/properties" xmlns:ns2="1b41b49c-a43c-4f78-b1e9-fea19df3374f" targetNamespace="http://schemas.microsoft.com/office/2006/metadata/properties" ma:root="true" ma:fieldsID="9dfa8f9ee05e61392dc463f5ae84701e" ns2:_="">
    <xsd:import namespace="1b41b49c-a43c-4f78-b1e9-fea19df3374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1b49c-a43c-4f78-b1e9-fea19df3374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b41b49c-a43c-4f78-b1e9-fea19df3374f" xsi:nil="true"/>
  </documentManagement>
</p:properties>
</file>

<file path=customXml/itemProps1.xml><?xml version="1.0" encoding="utf-8"?>
<ds:datastoreItem xmlns:ds="http://schemas.openxmlformats.org/officeDocument/2006/customXml" ds:itemID="{B690A0D3-BCA8-4CF6-B9C1-4983A4396812}"/>
</file>

<file path=customXml/itemProps2.xml><?xml version="1.0" encoding="utf-8"?>
<ds:datastoreItem xmlns:ds="http://schemas.openxmlformats.org/officeDocument/2006/customXml" ds:itemID="{38ECBCA2-7F76-442A-ABBA-CFB218D90A16}"/>
</file>

<file path=customXml/itemProps3.xml><?xml version="1.0" encoding="utf-8"?>
<ds:datastoreItem xmlns:ds="http://schemas.openxmlformats.org/officeDocument/2006/customXml" ds:itemID="{60EFE91B-6A12-40EB-8F0F-B10C1EF520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Reliance Industries</vt:lpstr>
      <vt:lpstr>Bharat Petroleum</vt:lpstr>
      <vt:lpstr>Hindustan Petroleum</vt:lpstr>
      <vt:lpstr>GAIL</vt:lpstr>
      <vt:lpstr>Indian Oil</vt:lpstr>
      <vt:lpstr>ONGC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2021-10-17T09:57:25Z</cp:lastPrinted>
  <dcterms:created xsi:type="dcterms:W3CDTF">2021-10-05T15:00:05Z</dcterms:created>
  <dcterms:modified xsi:type="dcterms:W3CDTF">2021-10-17T15:02:15Z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0x0101000987A98CC4BB824295762E6413A5973A</vt:lpwstr>
  </property>
</Properties>
</file>