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ri\Documents\TAresnet\data\"/>
    </mc:Choice>
  </mc:AlternateContent>
  <xr:revisionPtr revIDLastSave="0" documentId="8_{7575C9F8-77AF-4BB3-BB81-00D70413D302}" xr6:coauthVersionLast="47" xr6:coauthVersionMax="47" xr10:uidLastSave="{00000000-0000-0000-0000-000000000000}"/>
  <bookViews>
    <workbookView xWindow="14295" yWindow="0" windowWidth="14610" windowHeight="15585" xr2:uid="{24680428-0EE1-4E00-A216-CDEC993D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D17" i="1"/>
  <c r="F17" i="1" s="1"/>
  <c r="D16" i="1"/>
  <c r="D15" i="1"/>
  <c r="E14" i="1"/>
  <c r="E13" i="1"/>
  <c r="E12" i="1"/>
  <c r="D14" i="1"/>
  <c r="D13" i="1"/>
  <c r="F13" i="1" s="1"/>
  <c r="D12" i="1"/>
  <c r="F12" i="1" s="1"/>
  <c r="E11" i="1"/>
  <c r="E10" i="1"/>
  <c r="E9" i="1"/>
  <c r="D11" i="1"/>
  <c r="D10" i="1"/>
  <c r="D9" i="1"/>
  <c r="F9" i="1" s="1"/>
  <c r="E8" i="1"/>
  <c r="E7" i="1"/>
  <c r="E6" i="1"/>
  <c r="D8" i="1"/>
  <c r="D7" i="1"/>
  <c r="D6" i="1"/>
  <c r="F6" i="1" s="1"/>
  <c r="E5" i="1"/>
  <c r="E4" i="1"/>
  <c r="E3" i="1"/>
  <c r="D5" i="1"/>
  <c r="D4" i="1"/>
  <c r="D3" i="1"/>
  <c r="F16" i="1"/>
  <c r="F15" i="1"/>
  <c r="F14" i="1"/>
  <c r="F11" i="1"/>
  <c r="F10" i="1"/>
  <c r="F7" i="1"/>
  <c r="F5" i="1"/>
  <c r="F4" i="1"/>
  <c r="E35" i="1"/>
  <c r="E34" i="1"/>
  <c r="E33" i="1"/>
  <c r="D35" i="1"/>
  <c r="F35" i="1" s="1"/>
  <c r="D34" i="1"/>
  <c r="F34" i="1" s="1"/>
  <c r="D33" i="1"/>
  <c r="F33" i="1" s="1"/>
  <c r="E31" i="1"/>
  <c r="E30" i="1"/>
  <c r="E32" i="1"/>
  <c r="D32" i="1"/>
  <c r="F32" i="1" s="1"/>
  <c r="D31" i="1"/>
  <c r="F31" i="1" s="1"/>
  <c r="D30" i="1"/>
  <c r="F30" i="1" s="1"/>
  <c r="E29" i="1"/>
  <c r="E28" i="1"/>
  <c r="E27" i="1"/>
  <c r="D29" i="1"/>
  <c r="F29" i="1" s="1"/>
  <c r="D28" i="1"/>
  <c r="F28" i="1" s="1"/>
  <c r="D27" i="1"/>
  <c r="F27" i="1" s="1"/>
  <c r="E25" i="1"/>
  <c r="E24" i="1"/>
  <c r="E26" i="1"/>
  <c r="D26" i="1"/>
  <c r="F26" i="1" s="1"/>
  <c r="D25" i="1"/>
  <c r="F25" i="1" s="1"/>
  <c r="D24" i="1"/>
  <c r="F24" i="1" s="1"/>
  <c r="E23" i="1"/>
  <c r="E22" i="1"/>
  <c r="D23" i="1"/>
  <c r="F23" i="1" s="1"/>
  <c r="D22" i="1"/>
  <c r="F22" i="1" s="1"/>
  <c r="D21" i="1"/>
  <c r="E21" i="1"/>
  <c r="F8" i="1" l="1"/>
  <c r="F21" i="1"/>
  <c r="F3" i="1"/>
</calcChain>
</file>

<file path=xl/sharedStrings.xml><?xml version="1.0" encoding="utf-8"?>
<sst xmlns="http://schemas.openxmlformats.org/spreadsheetml/2006/main" count="44" uniqueCount="11">
  <si>
    <t>non-DR</t>
  </si>
  <si>
    <t>NPDR</t>
  </si>
  <si>
    <t>PDR</t>
  </si>
  <si>
    <t>class</t>
  </si>
  <si>
    <t>acc</t>
  </si>
  <si>
    <t>prec</t>
  </si>
  <si>
    <t>rec</t>
  </si>
  <si>
    <t>F1</t>
  </si>
  <si>
    <t>ResNet architecture</t>
  </si>
  <si>
    <t>class-weighted model</t>
  </si>
  <si>
    <t>default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</si>
</sst>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B7F2-5CA2-4DCA-867F-A91570CC78BD}">
  <dimension ref="A1:F35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</cols>
  <sheetData>
    <row r="1" spans="1:6" x14ac:dyDescent="0.25">
      <c r="A1" t="s">
        <v>10</v>
      </c>
    </row>
    <row r="2" spans="1:6" ht="27" customHeight="1" x14ac:dyDescent="0.25">
      <c r="A2" s="1" t="s">
        <v>8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2">
        <v>18</v>
      </c>
      <c r="B3" s="3" t="s">
        <v>0</v>
      </c>
      <c r="C3" s="4">
        <v>0.76419999999999999</v>
      </c>
      <c r="D3" s="3">
        <f>56/65</f>
        <v>0.86153846153846159</v>
      </c>
      <c r="E3" s="3">
        <f>56/66</f>
        <v>0.84848484848484851</v>
      </c>
      <c r="F3" s="3">
        <f>(2*D3*E3)/(D3+E3)</f>
        <v>0.85496183206106868</v>
      </c>
    </row>
    <row r="4" spans="1:6" x14ac:dyDescent="0.25">
      <c r="A4" s="2"/>
      <c r="B4" s="3" t="s">
        <v>1</v>
      </c>
      <c r="C4" s="4"/>
      <c r="D4" s="3">
        <f>30/46</f>
        <v>0.65217391304347827</v>
      </c>
      <c r="E4" s="3">
        <f>30/43</f>
        <v>0.69767441860465118</v>
      </c>
      <c r="F4" s="3">
        <f>(2*D4*E4)/(D4+E4)</f>
        <v>0.6741573033707865</v>
      </c>
    </row>
    <row r="5" spans="1:6" x14ac:dyDescent="0.25">
      <c r="A5" s="2"/>
      <c r="B5" s="3" t="s">
        <v>2</v>
      </c>
      <c r="C5" s="4"/>
      <c r="D5" s="3">
        <f>8/12</f>
        <v>0.66666666666666663</v>
      </c>
      <c r="E5" s="3">
        <f>8/14</f>
        <v>0.5714285714285714</v>
      </c>
      <c r="F5" s="3">
        <f>(2*D5*E5)/(D5+E5)</f>
        <v>0.61538461538461531</v>
      </c>
    </row>
    <row r="6" spans="1:6" x14ac:dyDescent="0.25">
      <c r="A6" s="2">
        <v>34</v>
      </c>
      <c r="B6" s="3" t="s">
        <v>0</v>
      </c>
      <c r="C6" s="2">
        <v>0.77239999999999998</v>
      </c>
      <c r="D6" s="3">
        <f>54/63</f>
        <v>0.8571428571428571</v>
      </c>
      <c r="E6" s="3">
        <f>54/66</f>
        <v>0.81818181818181823</v>
      </c>
      <c r="F6" s="3">
        <f>(2*D6*E6)/(D6+E6)</f>
        <v>0.83720930232558144</v>
      </c>
    </row>
    <row r="7" spans="1:6" x14ac:dyDescent="0.25">
      <c r="A7" s="2"/>
      <c r="B7" s="3" t="s">
        <v>1</v>
      </c>
      <c r="C7" s="2"/>
      <c r="D7" s="3">
        <f>34/51</f>
        <v>0.66666666666666663</v>
      </c>
      <c r="E7" s="3">
        <f>34/43</f>
        <v>0.79069767441860461</v>
      </c>
      <c r="F7" s="3">
        <f>(2*D7*E7)/(D7+E7)</f>
        <v>0.72340425531914887</v>
      </c>
    </row>
    <row r="8" spans="1:6" x14ac:dyDescent="0.25">
      <c r="A8" s="2"/>
      <c r="B8" s="3" t="s">
        <v>2</v>
      </c>
      <c r="C8" s="2"/>
      <c r="D8" s="3">
        <f>7/9</f>
        <v>0.77777777777777779</v>
      </c>
      <c r="E8" s="3">
        <f>7/14</f>
        <v>0.5</v>
      </c>
      <c r="F8" s="3">
        <f>(2*D8*E8)/(D8+E8)</f>
        <v>0.60869565217391308</v>
      </c>
    </row>
    <row r="9" spans="1:6" x14ac:dyDescent="0.25">
      <c r="A9" s="2">
        <v>50</v>
      </c>
      <c r="B9" s="5" t="s">
        <v>0</v>
      </c>
      <c r="C9" s="2">
        <v>0.69920000000000004</v>
      </c>
      <c r="D9" s="3">
        <f>55/68</f>
        <v>0.80882352941176472</v>
      </c>
      <c r="E9" s="3">
        <f>55/66</f>
        <v>0.83333333333333337</v>
      </c>
      <c r="F9" s="3">
        <f>(2*D9*E9)/(D9+E9)</f>
        <v>0.82089552238805974</v>
      </c>
    </row>
    <row r="10" spans="1:6" x14ac:dyDescent="0.25">
      <c r="A10" s="2"/>
      <c r="B10" s="5" t="s">
        <v>1</v>
      </c>
      <c r="C10" s="2"/>
      <c r="D10" s="3">
        <f>25/43</f>
        <v>0.58139534883720934</v>
      </c>
      <c r="E10" s="3">
        <f>25/43</f>
        <v>0.58139534883720934</v>
      </c>
      <c r="F10" s="3">
        <f>(2*D10*E10)/(D10+E10)</f>
        <v>0.58139534883720934</v>
      </c>
    </row>
    <row r="11" spans="1:6" x14ac:dyDescent="0.25">
      <c r="A11" s="2"/>
      <c r="B11" s="5" t="s">
        <v>2</v>
      </c>
      <c r="C11" s="2"/>
      <c r="D11" s="3">
        <f>6/12</f>
        <v>0.5</v>
      </c>
      <c r="E11" s="3">
        <f>6/14</f>
        <v>0.42857142857142855</v>
      </c>
      <c r="F11" s="3">
        <f>(2*D11*E11)/(D11+E11)</f>
        <v>0.46153846153846151</v>
      </c>
    </row>
    <row r="12" spans="1:6" x14ac:dyDescent="0.25">
      <c r="A12" s="2">
        <v>101</v>
      </c>
      <c r="B12" s="5" t="s">
        <v>0</v>
      </c>
      <c r="C12" s="2">
        <v>0.80489999999999995</v>
      </c>
      <c r="D12" s="3">
        <f>60/66</f>
        <v>0.90909090909090906</v>
      </c>
      <c r="E12" s="3">
        <f>60/66</f>
        <v>0.90909090909090906</v>
      </c>
      <c r="F12" s="3">
        <f>(2*D12*E12)/(D12+E12)</f>
        <v>0.90909090909090906</v>
      </c>
    </row>
    <row r="13" spans="1:6" x14ac:dyDescent="0.25">
      <c r="A13" s="2"/>
      <c r="B13" s="5" t="s">
        <v>1</v>
      </c>
      <c r="C13" s="2"/>
      <c r="D13" s="3">
        <f>32/45</f>
        <v>0.71111111111111114</v>
      </c>
      <c r="E13" s="3">
        <f>32/43</f>
        <v>0.7441860465116279</v>
      </c>
      <c r="F13" s="3">
        <f>(2*D13*E13)/(D13+E13)</f>
        <v>0.72727272727272729</v>
      </c>
    </row>
    <row r="14" spans="1:6" x14ac:dyDescent="0.25">
      <c r="A14" s="2"/>
      <c r="B14" s="5" t="s">
        <v>2</v>
      </c>
      <c r="C14" s="2"/>
      <c r="D14" s="3">
        <f>7/12</f>
        <v>0.58333333333333337</v>
      </c>
      <c r="E14" s="3">
        <f>7/14</f>
        <v>0.5</v>
      </c>
      <c r="F14" s="3">
        <f>(2*D14*E14)/(D14+E14)</f>
        <v>0.53846153846153844</v>
      </c>
    </row>
    <row r="15" spans="1:6" x14ac:dyDescent="0.25">
      <c r="A15" s="2">
        <v>152</v>
      </c>
      <c r="B15" s="5" t="s">
        <v>0</v>
      </c>
      <c r="C15" s="2">
        <v>0.73980000000000001</v>
      </c>
      <c r="D15" s="3">
        <f>52/61</f>
        <v>0.85245901639344257</v>
      </c>
      <c r="E15" s="3">
        <f>52/66</f>
        <v>0.78787878787878785</v>
      </c>
      <c r="F15" s="3">
        <f>(2*D15*E15)/(D15+E15)</f>
        <v>0.81889763779527569</v>
      </c>
    </row>
    <row r="16" spans="1:6" x14ac:dyDescent="0.25">
      <c r="A16" s="2"/>
      <c r="B16" s="5" t="s">
        <v>1</v>
      </c>
      <c r="C16" s="2"/>
      <c r="D16" s="3">
        <f>32/(32+21)</f>
        <v>0.60377358490566035</v>
      </c>
      <c r="E16" s="3">
        <f>32/43</f>
        <v>0.7441860465116279</v>
      </c>
      <c r="F16" s="3">
        <f>(2*D16*E16)/(D16+E16)</f>
        <v>0.66666666666666663</v>
      </c>
    </row>
    <row r="17" spans="1:6" x14ac:dyDescent="0.25">
      <c r="A17" s="2"/>
      <c r="B17" s="5" t="s">
        <v>2</v>
      </c>
      <c r="C17" s="2"/>
      <c r="D17" s="3">
        <f>7/9</f>
        <v>0.77777777777777779</v>
      </c>
      <c r="E17" s="3">
        <f>7/14</f>
        <v>0.5</v>
      </c>
      <c r="F17" s="3">
        <f>(2*D17*E17)/(D17+E17)</f>
        <v>0.60869565217391308</v>
      </c>
    </row>
    <row r="19" spans="1:6" x14ac:dyDescent="0.25">
      <c r="A19" t="s">
        <v>9</v>
      </c>
    </row>
    <row r="20" spans="1:6" x14ac:dyDescent="0.25">
      <c r="A20" s="1" t="s">
        <v>8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18</v>
      </c>
      <c r="B21" s="3" t="s">
        <v>0</v>
      </c>
      <c r="C21" s="4">
        <v>0.77239999999999998</v>
      </c>
      <c r="D21" s="3">
        <f>58/68</f>
        <v>0.8529411764705882</v>
      </c>
      <c r="E21" s="3">
        <f>58/66</f>
        <v>0.87878787878787878</v>
      </c>
      <c r="F21" s="3">
        <f>(2*D21*E21)/(D21+E21)</f>
        <v>0.86567164179104472</v>
      </c>
    </row>
    <row r="22" spans="1:6" x14ac:dyDescent="0.25">
      <c r="A22" s="2"/>
      <c r="B22" s="3" t="s">
        <v>1</v>
      </c>
      <c r="C22" s="4"/>
      <c r="D22" s="3">
        <f>27/(27+7+4)</f>
        <v>0.71052631578947367</v>
      </c>
      <c r="E22" s="3">
        <f>27/43</f>
        <v>0.62790697674418605</v>
      </c>
      <c r="F22" s="3">
        <f t="shared" ref="F22:F35" si="0">(2*D22*E22)/(D22+E22)</f>
        <v>0.66666666666666663</v>
      </c>
    </row>
    <row r="23" spans="1:6" x14ac:dyDescent="0.25">
      <c r="A23" s="2"/>
      <c r="B23" s="3" t="s">
        <v>2</v>
      </c>
      <c r="C23" s="4"/>
      <c r="D23" s="3">
        <f>10/17</f>
        <v>0.58823529411764708</v>
      </c>
      <c r="E23" s="3">
        <f>10/14</f>
        <v>0.7142857142857143</v>
      </c>
      <c r="F23" s="3">
        <f t="shared" si="0"/>
        <v>0.64516129032258063</v>
      </c>
    </row>
    <row r="24" spans="1:6" x14ac:dyDescent="0.25">
      <c r="A24" s="2">
        <v>34</v>
      </c>
      <c r="B24" s="3" t="s">
        <v>0</v>
      </c>
      <c r="C24" s="2">
        <v>0.748</v>
      </c>
      <c r="D24" s="3">
        <f>54/63</f>
        <v>0.8571428571428571</v>
      </c>
      <c r="E24" s="3">
        <f>54/66</f>
        <v>0.81818181818181823</v>
      </c>
      <c r="F24" s="3">
        <f t="shared" si="0"/>
        <v>0.83720930232558144</v>
      </c>
    </row>
    <row r="25" spans="1:6" x14ac:dyDescent="0.25">
      <c r="A25" s="2"/>
      <c r="B25" s="3" t="s">
        <v>1</v>
      </c>
      <c r="C25" s="2"/>
      <c r="D25" s="3">
        <f>30/46</f>
        <v>0.65217391304347827</v>
      </c>
      <c r="E25" s="3">
        <f>30/43</f>
        <v>0.69767441860465118</v>
      </c>
      <c r="F25" s="3">
        <f t="shared" si="0"/>
        <v>0.6741573033707865</v>
      </c>
    </row>
    <row r="26" spans="1:6" x14ac:dyDescent="0.25">
      <c r="A26" s="2"/>
      <c r="B26" s="3" t="s">
        <v>2</v>
      </c>
      <c r="C26" s="2"/>
      <c r="D26" s="3">
        <f>8/14</f>
        <v>0.5714285714285714</v>
      </c>
      <c r="E26" s="3">
        <f>8/14</f>
        <v>0.5714285714285714</v>
      </c>
      <c r="F26" s="3">
        <f t="shared" si="0"/>
        <v>0.5714285714285714</v>
      </c>
    </row>
    <row r="27" spans="1:6" x14ac:dyDescent="0.25">
      <c r="A27" s="2">
        <v>50</v>
      </c>
      <c r="B27" s="5" t="s">
        <v>0</v>
      </c>
      <c r="C27" s="2">
        <v>0.72360000000000002</v>
      </c>
      <c r="D27" s="3">
        <f>51/62</f>
        <v>0.82258064516129037</v>
      </c>
      <c r="E27" s="3">
        <f>51/66</f>
        <v>0.77272727272727271</v>
      </c>
      <c r="F27" s="3">
        <f t="shared" si="0"/>
        <v>0.796875</v>
      </c>
    </row>
    <row r="28" spans="1:6" x14ac:dyDescent="0.25">
      <c r="A28" s="2"/>
      <c r="B28" s="5" t="s">
        <v>1</v>
      </c>
      <c r="C28" s="2"/>
      <c r="D28" s="3">
        <f>28/46</f>
        <v>0.60869565217391308</v>
      </c>
      <c r="E28" s="3">
        <f>28/43</f>
        <v>0.65116279069767447</v>
      </c>
      <c r="F28" s="3">
        <f t="shared" si="0"/>
        <v>0.62921348314606751</v>
      </c>
    </row>
    <row r="29" spans="1:6" x14ac:dyDescent="0.25">
      <c r="A29" s="2"/>
      <c r="B29" s="5" t="s">
        <v>2</v>
      </c>
      <c r="C29" s="2"/>
      <c r="D29" s="3">
        <f>10/15</f>
        <v>0.66666666666666663</v>
      </c>
      <c r="E29" s="3">
        <f>10/14</f>
        <v>0.7142857142857143</v>
      </c>
      <c r="F29" s="3">
        <f t="shared" si="0"/>
        <v>0.68965517241379304</v>
      </c>
    </row>
    <row r="30" spans="1:6" x14ac:dyDescent="0.25">
      <c r="A30" s="2">
        <v>101</v>
      </c>
      <c r="B30" s="5" t="s">
        <v>0</v>
      </c>
      <c r="C30" s="2">
        <v>0.77239999999999998</v>
      </c>
      <c r="D30" s="3">
        <f>55/61</f>
        <v>0.90163934426229508</v>
      </c>
      <c r="E30" s="3">
        <f>55/66</f>
        <v>0.83333333333333337</v>
      </c>
      <c r="F30" s="3">
        <f t="shared" si="0"/>
        <v>0.86614173228346458</v>
      </c>
    </row>
    <row r="31" spans="1:6" x14ac:dyDescent="0.25">
      <c r="A31" s="2"/>
      <c r="B31" s="5" t="s">
        <v>1</v>
      </c>
      <c r="C31" s="2"/>
      <c r="D31" s="3">
        <f>30/45</f>
        <v>0.66666666666666663</v>
      </c>
      <c r="E31" s="3">
        <f>30/43</f>
        <v>0.69767441860465118</v>
      </c>
      <c r="F31" s="3">
        <f t="shared" si="0"/>
        <v>0.68181818181818177</v>
      </c>
    </row>
    <row r="32" spans="1:6" x14ac:dyDescent="0.25">
      <c r="A32" s="2"/>
      <c r="B32" s="5" t="s">
        <v>2</v>
      </c>
      <c r="C32" s="2"/>
      <c r="D32" s="3">
        <f>10/17</f>
        <v>0.58823529411764708</v>
      </c>
      <c r="E32" s="3">
        <f>10/14</f>
        <v>0.7142857142857143</v>
      </c>
      <c r="F32" s="3">
        <f t="shared" si="0"/>
        <v>0.64516129032258063</v>
      </c>
    </row>
    <row r="33" spans="1:6" x14ac:dyDescent="0.25">
      <c r="A33" s="2">
        <v>152</v>
      </c>
      <c r="B33" s="5" t="s">
        <v>0</v>
      </c>
      <c r="C33" s="2">
        <v>0.71540000000000004</v>
      </c>
      <c r="D33" s="3">
        <f>50/56</f>
        <v>0.8928571428571429</v>
      </c>
      <c r="E33" s="3">
        <f>50/66</f>
        <v>0.75757575757575757</v>
      </c>
      <c r="F33" s="3">
        <f t="shared" si="0"/>
        <v>0.81967213114754101</v>
      </c>
    </row>
    <row r="34" spans="1:6" x14ac:dyDescent="0.25">
      <c r="A34" s="2"/>
      <c r="B34" s="5" t="s">
        <v>1</v>
      </c>
      <c r="C34" s="2"/>
      <c r="D34" s="3">
        <f>29/(29+14+5)</f>
        <v>0.60416666666666663</v>
      </c>
      <c r="E34" s="3">
        <f>29/43</f>
        <v>0.67441860465116277</v>
      </c>
      <c r="F34" s="3">
        <f t="shared" si="0"/>
        <v>0.63736263736263732</v>
      </c>
    </row>
    <row r="35" spans="1:6" x14ac:dyDescent="0.25">
      <c r="A35" s="2"/>
      <c r="B35" s="5" t="s">
        <v>2</v>
      </c>
      <c r="C35" s="2"/>
      <c r="D35" s="3">
        <f>9/19</f>
        <v>0.47368421052631576</v>
      </c>
      <c r="E35" s="3">
        <f>9/14</f>
        <v>0.6428571428571429</v>
      </c>
      <c r="F35" s="3">
        <f t="shared" si="0"/>
        <v>0.54545454545454541</v>
      </c>
    </row>
  </sheetData>
  <mergeCells count="20">
    <mergeCell ref="A12:A14"/>
    <mergeCell ref="C12:C14"/>
    <mergeCell ref="A15:A17"/>
    <mergeCell ref="C15:C17"/>
    <mergeCell ref="A3:A5"/>
    <mergeCell ref="C3:C5"/>
    <mergeCell ref="A6:A8"/>
    <mergeCell ref="C6:C8"/>
    <mergeCell ref="A9:A11"/>
    <mergeCell ref="C9:C11"/>
    <mergeCell ref="C21:C23"/>
    <mergeCell ref="C24:C26"/>
    <mergeCell ref="C27:C29"/>
    <mergeCell ref="C30:C32"/>
    <mergeCell ref="C33:C35"/>
    <mergeCell ref="A21:A23"/>
    <mergeCell ref="A24:A26"/>
    <mergeCell ref="A27:A29"/>
    <mergeCell ref="A30:A32"/>
    <mergeCell ref="A33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Heru Utomo</dc:creator>
  <cp:lastModifiedBy>Satrio Heru Utomo</cp:lastModifiedBy>
  <dcterms:created xsi:type="dcterms:W3CDTF">2024-05-10T18:33:27Z</dcterms:created>
  <dcterms:modified xsi:type="dcterms:W3CDTF">2024-05-11T04:57:47Z</dcterms:modified>
</cp:coreProperties>
</file>