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ri\Documents\bukuTA\data\"/>
    </mc:Choice>
  </mc:AlternateContent>
  <xr:revisionPtr revIDLastSave="0" documentId="8_{F38AFE03-B0EE-49E4-82CD-D67447E895E5}" xr6:coauthVersionLast="47" xr6:coauthVersionMax="47" xr10:uidLastSave="{00000000-0000-0000-0000-000000000000}"/>
  <bookViews>
    <workbookView xWindow="7200" yWindow="225" windowWidth="21600" windowHeight="11295" xr2:uid="{A627A600-858D-4410-8D60-288F6A4656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D35" i="1"/>
  <c r="F35" i="1" s="1"/>
  <c r="E34" i="1"/>
  <c r="D34" i="1"/>
  <c r="F34" i="1" s="1"/>
  <c r="E33" i="1"/>
  <c r="D33" i="1"/>
  <c r="F33" i="1" s="1"/>
  <c r="E32" i="1"/>
  <c r="D32" i="1"/>
  <c r="F32" i="1" s="1"/>
  <c r="F31" i="1"/>
  <c r="E31" i="1"/>
  <c r="D31" i="1"/>
  <c r="E30" i="1"/>
  <c r="D30" i="1"/>
  <c r="F30" i="1" s="1"/>
  <c r="E29" i="1"/>
  <c r="D29" i="1"/>
  <c r="F29" i="1" s="1"/>
  <c r="E28" i="1"/>
  <c r="D28" i="1"/>
  <c r="F28" i="1" s="1"/>
  <c r="F27" i="1"/>
  <c r="E27" i="1"/>
  <c r="D27" i="1"/>
  <c r="E26" i="1"/>
  <c r="D26" i="1"/>
  <c r="F26" i="1" s="1"/>
  <c r="E25" i="1"/>
  <c r="D25" i="1"/>
  <c r="F25" i="1" s="1"/>
  <c r="E24" i="1"/>
  <c r="D24" i="1"/>
  <c r="F24" i="1" s="1"/>
  <c r="F23" i="1"/>
  <c r="E23" i="1"/>
  <c r="D23" i="1"/>
  <c r="E22" i="1"/>
  <c r="D22" i="1"/>
  <c r="F22" i="1" s="1"/>
  <c r="E21" i="1"/>
  <c r="D21" i="1"/>
  <c r="F21" i="1" s="1"/>
  <c r="F17" i="1" l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</calcChain>
</file>

<file path=xl/sharedStrings.xml><?xml version="1.0" encoding="utf-8"?>
<sst xmlns="http://schemas.openxmlformats.org/spreadsheetml/2006/main" count="51" uniqueCount="17">
  <si>
    <t>best trained model</t>
  </si>
  <si>
    <t>ResNet architecture</t>
  </si>
  <si>
    <t>class</t>
  </si>
  <si>
    <t>acc</t>
  </si>
  <si>
    <t>prec</t>
  </si>
  <si>
    <t>rec</t>
  </si>
  <si>
    <t>F1</t>
  </si>
  <si>
    <t>QWK</t>
  </si>
  <si>
    <t>non-DR</t>
  </si>
  <si>
    <t>NPDR</t>
  </si>
  <si>
    <t>PDR</t>
  </si>
  <si>
    <t>best validated model</t>
  </si>
  <si>
    <t>0.7583626695732866</t>
  </si>
  <si>
    <t>0.7332556875533816</t>
  </si>
  <si>
    <t>0.7218079395196282</t>
  </si>
  <si>
    <t>0.7074309213982319</t>
  </si>
  <si>
    <t>0.7266403960229424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</si>
</sst>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.5"/>
      <color theme="1"/>
      <name val="Consolas"/>
      <family val="3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CA93-4324-4C7F-BEC5-E97FD10E026F}">
  <dimension ref="A1:G35"/>
  <sheetViews>
    <sheetView tabSelected="1" workbookViewId="0">
      <selection activeCell="L7" sqref="L7"/>
    </sheetView>
  </sheetViews>
  <sheetFormatPr defaultRowHeight="15" x14ac:dyDescent="0.25"/>
  <cols>
    <col min="1" max="1" width="18.140625" customWidth="1"/>
    <col min="7" max="7" width="18.5703125" customWidth="1"/>
  </cols>
  <sheetData>
    <row r="1" spans="1:7" x14ac:dyDescent="0.25">
      <c r="A1" t="s">
        <v>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2">
        <v>18</v>
      </c>
      <c r="B3" s="3" t="s">
        <v>8</v>
      </c>
      <c r="C3" s="4">
        <v>0.78859999999999997</v>
      </c>
      <c r="D3" s="6">
        <f>56/64</f>
        <v>0.875</v>
      </c>
      <c r="E3" s="6">
        <f>56/66</f>
        <v>0.84848484848484851</v>
      </c>
      <c r="F3" s="6">
        <f t="shared" ref="F3:F17" si="0">(2*D3*E3)/(D3+E3)</f>
        <v>0.86153846153846148</v>
      </c>
      <c r="G3" s="7" t="s">
        <v>12</v>
      </c>
    </row>
    <row r="4" spans="1:7" x14ac:dyDescent="0.25">
      <c r="A4" s="2"/>
      <c r="B4" s="3" t="s">
        <v>9</v>
      </c>
      <c r="C4" s="4"/>
      <c r="D4" s="6">
        <f>31/44</f>
        <v>0.70454545454545459</v>
      </c>
      <c r="E4" s="6">
        <f>31/43</f>
        <v>0.72093023255813948</v>
      </c>
      <c r="F4" s="6">
        <f t="shared" si="0"/>
        <v>0.71264367816091956</v>
      </c>
      <c r="G4" s="7"/>
    </row>
    <row r="5" spans="1:7" x14ac:dyDescent="0.25">
      <c r="A5" s="2"/>
      <c r="B5" s="3" t="s">
        <v>10</v>
      </c>
      <c r="C5" s="4"/>
      <c r="D5" s="6">
        <f>10/15</f>
        <v>0.66666666666666663</v>
      </c>
      <c r="E5" s="6">
        <f>10/14</f>
        <v>0.7142857142857143</v>
      </c>
      <c r="F5" s="6">
        <f t="shared" si="0"/>
        <v>0.68965517241379304</v>
      </c>
      <c r="G5" s="7"/>
    </row>
    <row r="6" spans="1:7" x14ac:dyDescent="0.25">
      <c r="A6" s="2">
        <v>34</v>
      </c>
      <c r="B6" s="3" t="s">
        <v>8</v>
      </c>
      <c r="C6" s="2">
        <v>0.72360000000000002</v>
      </c>
      <c r="D6" s="6">
        <f>50/57</f>
        <v>0.8771929824561403</v>
      </c>
      <c r="E6" s="6">
        <f>50/66</f>
        <v>0.75757575757575757</v>
      </c>
      <c r="F6" s="6">
        <f t="shared" si="0"/>
        <v>0.81300813008130079</v>
      </c>
      <c r="G6" s="7" t="s">
        <v>14</v>
      </c>
    </row>
    <row r="7" spans="1:7" x14ac:dyDescent="0.25">
      <c r="A7" s="2"/>
      <c r="B7" s="3" t="s">
        <v>9</v>
      </c>
      <c r="C7" s="2"/>
      <c r="D7" s="6">
        <f>29/(29+14+4)</f>
        <v>0.61702127659574468</v>
      </c>
      <c r="E7" s="6">
        <f>29/43</f>
        <v>0.67441860465116277</v>
      </c>
      <c r="F7" s="6">
        <f t="shared" si="0"/>
        <v>0.64444444444444438</v>
      </c>
      <c r="G7" s="7"/>
    </row>
    <row r="8" spans="1:7" x14ac:dyDescent="0.25">
      <c r="A8" s="2"/>
      <c r="B8" s="3" t="s">
        <v>10</v>
      </c>
      <c r="C8" s="2"/>
      <c r="D8" s="6">
        <f>10/19</f>
        <v>0.52631578947368418</v>
      </c>
      <c r="E8" s="6">
        <f>10/14</f>
        <v>0.7142857142857143</v>
      </c>
      <c r="F8" s="6">
        <f t="shared" si="0"/>
        <v>0.60606060606060608</v>
      </c>
      <c r="G8" s="7"/>
    </row>
    <row r="9" spans="1:7" x14ac:dyDescent="0.25">
      <c r="A9" s="2">
        <v>50</v>
      </c>
      <c r="B9" s="5" t="s">
        <v>8</v>
      </c>
      <c r="C9" s="2">
        <v>0.73170000000000002</v>
      </c>
      <c r="D9" s="6">
        <f>56/66</f>
        <v>0.84848484848484851</v>
      </c>
      <c r="E9" s="6">
        <f>56/66</f>
        <v>0.84848484848484851</v>
      </c>
      <c r="F9" s="6">
        <f t="shared" si="0"/>
        <v>0.84848484848484862</v>
      </c>
      <c r="G9" s="7" t="s">
        <v>16</v>
      </c>
    </row>
    <row r="10" spans="1:7" x14ac:dyDescent="0.25">
      <c r="A10" s="2"/>
      <c r="B10" s="5" t="s">
        <v>9</v>
      </c>
      <c r="C10" s="2"/>
      <c r="D10" s="6">
        <f>26/41</f>
        <v>0.63414634146341464</v>
      </c>
      <c r="E10" s="6">
        <f>26/43</f>
        <v>0.60465116279069764</v>
      </c>
      <c r="F10" s="6">
        <f t="shared" si="0"/>
        <v>0.61904761904761907</v>
      </c>
      <c r="G10" s="7"/>
    </row>
    <row r="11" spans="1:7" x14ac:dyDescent="0.25">
      <c r="A11" s="2"/>
      <c r="B11" s="5" t="s">
        <v>10</v>
      </c>
      <c r="C11" s="2"/>
      <c r="D11" s="6">
        <f>8/16</f>
        <v>0.5</v>
      </c>
      <c r="E11" s="6">
        <f>8/14</f>
        <v>0.5714285714285714</v>
      </c>
      <c r="F11" s="6">
        <f t="shared" si="0"/>
        <v>0.53333333333333333</v>
      </c>
      <c r="G11" s="7"/>
    </row>
    <row r="12" spans="1:7" x14ac:dyDescent="0.25">
      <c r="A12" s="2">
        <v>101</v>
      </c>
      <c r="B12" s="5" t="s">
        <v>8</v>
      </c>
      <c r="C12" s="2">
        <v>0.76419999999999999</v>
      </c>
      <c r="D12" s="6">
        <f>55/60</f>
        <v>0.91666666666666663</v>
      </c>
      <c r="E12" s="6">
        <f>55/66</f>
        <v>0.83333333333333337</v>
      </c>
      <c r="F12" s="6">
        <f t="shared" si="0"/>
        <v>0.87301587301587291</v>
      </c>
      <c r="G12" s="7">
        <v>0</v>
      </c>
    </row>
    <row r="13" spans="1:7" x14ac:dyDescent="0.25">
      <c r="A13" s="2"/>
      <c r="B13" s="5" t="s">
        <v>9</v>
      </c>
      <c r="C13" s="2"/>
      <c r="D13" s="6">
        <f>28/(28+14)</f>
        <v>0.66666666666666663</v>
      </c>
      <c r="E13" s="6">
        <f>28/43</f>
        <v>0.65116279069767447</v>
      </c>
      <c r="F13" s="6">
        <f t="shared" si="0"/>
        <v>0.65882352941176459</v>
      </c>
      <c r="G13" s="7"/>
    </row>
    <row r="14" spans="1:7" x14ac:dyDescent="0.25">
      <c r="A14" s="2"/>
      <c r="B14" s="5" t="s">
        <v>10</v>
      </c>
      <c r="C14" s="2"/>
      <c r="D14" s="6">
        <f>11/21</f>
        <v>0.52380952380952384</v>
      </c>
      <c r="E14" s="6">
        <f>11/14</f>
        <v>0.7857142857142857</v>
      </c>
      <c r="F14" s="6">
        <f t="shared" si="0"/>
        <v>0.62857142857142856</v>
      </c>
      <c r="G14" s="7"/>
    </row>
    <row r="15" spans="1:7" x14ac:dyDescent="0.25">
      <c r="A15" s="2">
        <v>152</v>
      </c>
      <c r="B15" s="5" t="s">
        <v>8</v>
      </c>
      <c r="C15" s="2">
        <v>0.78049999999999997</v>
      </c>
      <c r="D15" s="6">
        <f>54/62</f>
        <v>0.87096774193548387</v>
      </c>
      <c r="E15" s="6">
        <f>54/66</f>
        <v>0.81818181818181823</v>
      </c>
      <c r="F15" s="6">
        <f t="shared" si="0"/>
        <v>0.84375</v>
      </c>
      <c r="G15" s="7">
        <v>0</v>
      </c>
    </row>
    <row r="16" spans="1:7" x14ac:dyDescent="0.25">
      <c r="A16" s="2"/>
      <c r="B16" s="5" t="s">
        <v>9</v>
      </c>
      <c r="C16" s="2"/>
      <c r="D16" s="6">
        <f>30/(30+12)</f>
        <v>0.7142857142857143</v>
      </c>
      <c r="E16" s="6">
        <f>30/43</f>
        <v>0.69767441860465118</v>
      </c>
      <c r="F16" s="6">
        <f t="shared" si="0"/>
        <v>0.70588235294117652</v>
      </c>
      <c r="G16" s="7"/>
    </row>
    <row r="17" spans="1:7" x14ac:dyDescent="0.25">
      <c r="A17" s="2"/>
      <c r="B17" s="5" t="s">
        <v>10</v>
      </c>
      <c r="C17" s="2"/>
      <c r="D17" s="6">
        <f>12/19</f>
        <v>0.63157894736842102</v>
      </c>
      <c r="E17" s="6">
        <f>12/14</f>
        <v>0.8571428571428571</v>
      </c>
      <c r="F17" s="6">
        <f t="shared" si="0"/>
        <v>0.72727272727272729</v>
      </c>
      <c r="G17" s="7"/>
    </row>
    <row r="18" spans="1:7" x14ac:dyDescent="0.25">
      <c r="D18" s="8"/>
      <c r="E18" s="8"/>
      <c r="F18" s="8"/>
      <c r="G18" s="8"/>
    </row>
    <row r="19" spans="1:7" x14ac:dyDescent="0.25">
      <c r="A19" t="s">
        <v>11</v>
      </c>
      <c r="D19" s="8"/>
      <c r="E19" s="8"/>
      <c r="F19" s="8"/>
      <c r="G19" s="8"/>
    </row>
    <row r="20" spans="1:7" x14ac:dyDescent="0.25">
      <c r="A20" s="1" t="s">
        <v>1</v>
      </c>
      <c r="B20" s="1" t="s">
        <v>2</v>
      </c>
      <c r="C20" s="1" t="s">
        <v>3</v>
      </c>
      <c r="D20" s="9" t="s">
        <v>4</v>
      </c>
      <c r="E20" s="9" t="s">
        <v>5</v>
      </c>
      <c r="F20" s="9" t="s">
        <v>6</v>
      </c>
      <c r="G20" s="9" t="s">
        <v>7</v>
      </c>
    </row>
    <row r="21" spans="1:7" x14ac:dyDescent="0.25">
      <c r="A21" s="2">
        <v>18</v>
      </c>
      <c r="B21" s="3" t="s">
        <v>8</v>
      </c>
      <c r="C21" s="4">
        <v>0.81299999999999994</v>
      </c>
      <c r="D21" s="6">
        <f>60/69</f>
        <v>0.86956521739130432</v>
      </c>
      <c r="E21" s="6">
        <f>60/66</f>
        <v>0.90909090909090906</v>
      </c>
      <c r="F21" s="6">
        <f>(2*D21*E21)/(D21+E21)</f>
        <v>0.88888888888888895</v>
      </c>
      <c r="G21" s="7" t="s">
        <v>13</v>
      </c>
    </row>
    <row r="22" spans="1:7" x14ac:dyDescent="0.25">
      <c r="A22" s="2"/>
      <c r="B22" s="3" t="s">
        <v>9</v>
      </c>
      <c r="C22" s="4"/>
      <c r="D22" s="6">
        <f>33/(33+7+6)</f>
        <v>0.71739130434782605</v>
      </c>
      <c r="E22" s="6">
        <f>33/43</f>
        <v>0.76744186046511631</v>
      </c>
      <c r="F22" s="6">
        <f t="shared" ref="F22:F35" si="1">(2*D22*E22)/(D22+E22)</f>
        <v>0.7415730337078652</v>
      </c>
      <c r="G22" s="7"/>
    </row>
    <row r="23" spans="1:7" x14ac:dyDescent="0.25">
      <c r="A23" s="2"/>
      <c r="B23" s="3" t="s">
        <v>10</v>
      </c>
      <c r="C23" s="4"/>
      <c r="D23" s="6">
        <f>7/8</f>
        <v>0.875</v>
      </c>
      <c r="E23" s="6">
        <f>7/14</f>
        <v>0.5</v>
      </c>
      <c r="F23" s="6">
        <f t="shared" si="1"/>
        <v>0.63636363636363635</v>
      </c>
      <c r="G23" s="7"/>
    </row>
    <row r="24" spans="1:7" x14ac:dyDescent="0.25">
      <c r="A24" s="2">
        <v>34</v>
      </c>
      <c r="B24" s="3" t="s">
        <v>8</v>
      </c>
      <c r="C24" s="2">
        <v>0.78859999999999997</v>
      </c>
      <c r="D24" s="6">
        <f>63/81</f>
        <v>0.77777777777777779</v>
      </c>
      <c r="E24" s="6">
        <f>63/66</f>
        <v>0.95454545454545459</v>
      </c>
      <c r="F24" s="6">
        <f t="shared" si="1"/>
        <v>0.85714285714285721</v>
      </c>
      <c r="G24" s="7" t="s">
        <v>15</v>
      </c>
    </row>
    <row r="25" spans="1:7" x14ac:dyDescent="0.25">
      <c r="A25" s="2"/>
      <c r="B25" s="3" t="s">
        <v>9</v>
      </c>
      <c r="C25" s="2"/>
      <c r="D25" s="6">
        <f>22/25</f>
        <v>0.88</v>
      </c>
      <c r="E25" s="6">
        <f>22/43</f>
        <v>0.51162790697674421</v>
      </c>
      <c r="F25" s="6">
        <f t="shared" si="1"/>
        <v>0.6470588235294118</v>
      </c>
      <c r="G25" s="7"/>
    </row>
    <row r="26" spans="1:7" x14ac:dyDescent="0.25">
      <c r="A26" s="2"/>
      <c r="B26" s="3" t="s">
        <v>10</v>
      </c>
      <c r="C26" s="2"/>
      <c r="D26" s="6">
        <f>12/17</f>
        <v>0.70588235294117652</v>
      </c>
      <c r="E26" s="6">
        <f>12/14</f>
        <v>0.8571428571428571</v>
      </c>
      <c r="F26" s="6">
        <f t="shared" si="1"/>
        <v>0.77419354838709675</v>
      </c>
      <c r="G26" s="7"/>
    </row>
    <row r="27" spans="1:7" x14ac:dyDescent="0.25">
      <c r="A27" s="2">
        <v>50</v>
      </c>
      <c r="B27" s="5" t="s">
        <v>8</v>
      </c>
      <c r="C27" s="2">
        <v>0.78049999999999997</v>
      </c>
      <c r="D27" s="6">
        <f>58/69</f>
        <v>0.84057971014492749</v>
      </c>
      <c r="E27" s="6">
        <f>58/66</f>
        <v>0.87878787878787878</v>
      </c>
      <c r="F27" s="6">
        <f t="shared" si="1"/>
        <v>0.85925925925925928</v>
      </c>
      <c r="G27" s="7">
        <v>0</v>
      </c>
    </row>
    <row r="28" spans="1:7" x14ac:dyDescent="0.25">
      <c r="A28" s="2"/>
      <c r="B28" s="5" t="s">
        <v>9</v>
      </c>
      <c r="C28" s="2"/>
      <c r="D28" s="6">
        <f>29/42</f>
        <v>0.69047619047619047</v>
      </c>
      <c r="E28" s="6">
        <f>29/43</f>
        <v>0.67441860465116277</v>
      </c>
      <c r="F28" s="6">
        <f t="shared" si="1"/>
        <v>0.6823529411764705</v>
      </c>
      <c r="G28" s="7"/>
    </row>
    <row r="29" spans="1:7" x14ac:dyDescent="0.25">
      <c r="A29" s="2"/>
      <c r="B29" s="5" t="s">
        <v>10</v>
      </c>
      <c r="C29" s="2"/>
      <c r="D29" s="6">
        <f>9/12</f>
        <v>0.75</v>
      </c>
      <c r="E29" s="6">
        <f>9/14</f>
        <v>0.6428571428571429</v>
      </c>
      <c r="F29" s="6">
        <f t="shared" si="1"/>
        <v>0.6923076923076924</v>
      </c>
      <c r="G29" s="7"/>
    </row>
    <row r="30" spans="1:7" x14ac:dyDescent="0.25">
      <c r="A30" s="2">
        <v>101</v>
      </c>
      <c r="B30" s="5" t="s">
        <v>8</v>
      </c>
      <c r="C30" s="2">
        <v>0.78859999999999997</v>
      </c>
      <c r="D30" s="6">
        <f>59/65</f>
        <v>0.90769230769230769</v>
      </c>
      <c r="E30" s="6">
        <f>59/66</f>
        <v>0.89393939393939392</v>
      </c>
      <c r="F30" s="6">
        <f t="shared" si="1"/>
        <v>0.90076335877862601</v>
      </c>
      <c r="G30" s="7">
        <v>0</v>
      </c>
    </row>
    <row r="31" spans="1:7" x14ac:dyDescent="0.25">
      <c r="A31" s="2"/>
      <c r="B31" s="5" t="s">
        <v>9</v>
      </c>
      <c r="C31" s="2"/>
      <c r="D31" s="6">
        <f>27/37</f>
        <v>0.72972972972972971</v>
      </c>
      <c r="E31" s="6">
        <f>27/43</f>
        <v>0.62790697674418605</v>
      </c>
      <c r="F31" s="6">
        <f t="shared" si="1"/>
        <v>0.67500000000000004</v>
      </c>
      <c r="G31" s="7"/>
    </row>
    <row r="32" spans="1:7" x14ac:dyDescent="0.25">
      <c r="A32" s="2"/>
      <c r="B32" s="5" t="s">
        <v>10</v>
      </c>
      <c r="C32" s="2"/>
      <c r="D32" s="6">
        <f>11/21</f>
        <v>0.52380952380952384</v>
      </c>
      <c r="E32" s="6">
        <f>11/14</f>
        <v>0.7857142857142857</v>
      </c>
      <c r="F32" s="6">
        <f t="shared" si="1"/>
        <v>0.62857142857142856</v>
      </c>
      <c r="G32" s="7"/>
    </row>
    <row r="33" spans="1:7" x14ac:dyDescent="0.25">
      <c r="A33" s="2">
        <v>152</v>
      </c>
      <c r="B33" s="5" t="s">
        <v>8</v>
      </c>
      <c r="C33" s="2">
        <v>0.80489999999999995</v>
      </c>
      <c r="D33" s="6">
        <f>54/62</f>
        <v>0.87096774193548387</v>
      </c>
      <c r="E33" s="6">
        <f>54/66</f>
        <v>0.81818181818181823</v>
      </c>
      <c r="F33" s="6">
        <f t="shared" si="1"/>
        <v>0.84375</v>
      </c>
      <c r="G33" s="7">
        <v>0</v>
      </c>
    </row>
    <row r="34" spans="1:7" x14ac:dyDescent="0.25">
      <c r="A34" s="2"/>
      <c r="B34" s="5" t="s">
        <v>9</v>
      </c>
      <c r="C34" s="2"/>
      <c r="D34" s="6">
        <f>33/45</f>
        <v>0.73333333333333328</v>
      </c>
      <c r="E34" s="6">
        <f>33/43</f>
        <v>0.76744186046511631</v>
      </c>
      <c r="F34" s="6">
        <f t="shared" si="1"/>
        <v>0.74999999999999989</v>
      </c>
      <c r="G34" s="7"/>
    </row>
    <row r="35" spans="1:7" x14ac:dyDescent="0.25">
      <c r="A35" s="2"/>
      <c r="B35" s="5" t="s">
        <v>10</v>
      </c>
      <c r="C35" s="2"/>
      <c r="D35" s="6">
        <f>12/16</f>
        <v>0.75</v>
      </c>
      <c r="E35" s="6">
        <f>12/14</f>
        <v>0.8571428571428571</v>
      </c>
      <c r="F35" s="6">
        <f t="shared" si="1"/>
        <v>0.79999999999999993</v>
      </c>
      <c r="G35" s="7"/>
    </row>
  </sheetData>
  <mergeCells count="30">
    <mergeCell ref="A30:A32"/>
    <mergeCell ref="C30:C32"/>
    <mergeCell ref="G30:G32"/>
    <mergeCell ref="A33:A35"/>
    <mergeCell ref="C33:C35"/>
    <mergeCell ref="G33:G35"/>
    <mergeCell ref="A24:A26"/>
    <mergeCell ref="C24:C26"/>
    <mergeCell ref="G24:G26"/>
    <mergeCell ref="A27:A29"/>
    <mergeCell ref="C27:C29"/>
    <mergeCell ref="G27:G29"/>
    <mergeCell ref="A15:A17"/>
    <mergeCell ref="C15:C17"/>
    <mergeCell ref="G15:G17"/>
    <mergeCell ref="A21:A23"/>
    <mergeCell ref="C21:C23"/>
    <mergeCell ref="G21:G23"/>
    <mergeCell ref="A9:A11"/>
    <mergeCell ref="C9:C11"/>
    <mergeCell ref="G9:G11"/>
    <mergeCell ref="A12:A14"/>
    <mergeCell ref="C12:C14"/>
    <mergeCell ref="G12:G14"/>
    <mergeCell ref="A3:A5"/>
    <mergeCell ref="C3:C5"/>
    <mergeCell ref="G3:G5"/>
    <mergeCell ref="A6:A8"/>
    <mergeCell ref="C6:C8"/>
    <mergeCell ref="G6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Satrio Heru Utomo</dc:creator>
  <cp:lastModifiedBy>Satrio Heru Utomo</cp:lastModifiedBy>
  <dcterms:created xsi:type="dcterms:W3CDTF">2024-05-16T05:13:16Z</dcterms:created>
  <dcterms:modified xsi:type="dcterms:W3CDTF">2024-05-16T05:18:02Z</dcterms:modified>
</cp:coreProperties>
</file>