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ri\Documents\bukuTA\data\"/>
    </mc:Choice>
  </mc:AlternateContent>
  <xr:revisionPtr revIDLastSave="0" documentId="13_ncr:1_{75D756A1-D7AE-42DB-B9A0-2A10EDE80EDC}" xr6:coauthVersionLast="47" xr6:coauthVersionMax="47" xr10:uidLastSave="{00000000-0000-0000-0000-000000000000}"/>
  <bookViews>
    <workbookView xWindow="-120" yWindow="-120" windowWidth="29040" windowHeight="15720" xr2:uid="{A627A600-858D-4410-8D60-288F6A465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45" i="1"/>
  <c r="L48" i="1"/>
  <c r="L51" i="1"/>
  <c r="K42" i="1"/>
  <c r="K45" i="1"/>
  <c r="K48" i="1"/>
  <c r="K51" i="1"/>
  <c r="L39" i="1"/>
  <c r="K39" i="1"/>
  <c r="L38" i="1"/>
  <c r="K38" i="1"/>
  <c r="L24" i="1"/>
  <c r="L27" i="1"/>
  <c r="L30" i="1"/>
  <c r="L33" i="1"/>
  <c r="K24" i="1"/>
  <c r="K27" i="1"/>
  <c r="K30" i="1"/>
  <c r="K33" i="1"/>
  <c r="L21" i="1"/>
  <c r="L20" i="1"/>
  <c r="K21" i="1"/>
  <c r="K20" i="1"/>
  <c r="E53" i="1"/>
  <c r="D53" i="1"/>
  <c r="F53" i="1" s="1"/>
  <c r="E52" i="1"/>
  <c r="D52" i="1"/>
  <c r="F52" i="1" s="1"/>
  <c r="E51" i="1"/>
  <c r="D51" i="1"/>
  <c r="F51" i="1" s="1"/>
  <c r="F50" i="1"/>
  <c r="E50" i="1"/>
  <c r="D50" i="1"/>
  <c r="E49" i="1"/>
  <c r="D49" i="1"/>
  <c r="F49" i="1" s="1"/>
  <c r="E48" i="1"/>
  <c r="D48" i="1"/>
  <c r="F48" i="1" s="1"/>
  <c r="E47" i="1"/>
  <c r="D47" i="1"/>
  <c r="F47" i="1" s="1"/>
  <c r="F46" i="1"/>
  <c r="E46" i="1"/>
  <c r="D46" i="1"/>
  <c r="E45" i="1"/>
  <c r="D45" i="1"/>
  <c r="F45" i="1" s="1"/>
  <c r="E44" i="1"/>
  <c r="D44" i="1"/>
  <c r="F44" i="1" s="1"/>
  <c r="E43" i="1"/>
  <c r="D43" i="1"/>
  <c r="F43" i="1" s="1"/>
  <c r="F42" i="1"/>
  <c r="E42" i="1"/>
  <c r="D42" i="1"/>
  <c r="E41" i="1"/>
  <c r="D41" i="1"/>
  <c r="F41" i="1" s="1"/>
  <c r="E40" i="1"/>
  <c r="D40" i="1"/>
  <c r="F40" i="1" s="1"/>
  <c r="E39" i="1"/>
  <c r="D39" i="1"/>
  <c r="F39" i="1" s="1"/>
  <c r="E33" i="1" l="1"/>
  <c r="E35" i="1"/>
  <c r="D35" i="1"/>
  <c r="D34" i="1"/>
  <c r="D33" i="1"/>
  <c r="F33" i="1" s="1"/>
  <c r="E16" i="1"/>
  <c r="E15" i="1"/>
  <c r="E17" i="1"/>
  <c r="D17" i="1"/>
  <c r="D16" i="1"/>
  <c r="D15" i="1"/>
  <c r="E30" i="1"/>
  <c r="E27" i="1"/>
  <c r="D30" i="1"/>
  <c r="E32" i="1"/>
  <c r="E31" i="1"/>
  <c r="D32" i="1"/>
  <c r="D31" i="1"/>
  <c r="F30" i="1"/>
  <c r="E13" i="1"/>
  <c r="E14" i="1"/>
  <c r="D14" i="1"/>
  <c r="D13" i="1"/>
  <c r="D12" i="1"/>
  <c r="E29" i="1"/>
  <c r="E28" i="1"/>
  <c r="D29" i="1"/>
  <c r="D28" i="1"/>
  <c r="D27" i="1"/>
  <c r="E10" i="1"/>
  <c r="E9" i="1"/>
  <c r="D11" i="1"/>
  <c r="D10" i="1"/>
  <c r="D9" i="1"/>
  <c r="D24" i="1"/>
  <c r="E26" i="1"/>
  <c r="F26" i="1" s="1"/>
  <c r="E25" i="1"/>
  <c r="D26" i="1"/>
  <c r="D25" i="1"/>
  <c r="E8" i="1"/>
  <c r="E7" i="1"/>
  <c r="E6" i="1"/>
  <c r="D8" i="1"/>
  <c r="D7" i="1"/>
  <c r="D6" i="1"/>
  <c r="E21" i="1"/>
  <c r="E22" i="1"/>
  <c r="F22" i="1" s="1"/>
  <c r="D23" i="1"/>
  <c r="D22" i="1"/>
  <c r="D21" i="1"/>
  <c r="D4" i="1"/>
  <c r="E5" i="1"/>
  <c r="D5" i="1"/>
  <c r="F35" i="1"/>
  <c r="E34" i="1"/>
  <c r="F34" i="1"/>
  <c r="F32" i="1"/>
  <c r="F31" i="1"/>
  <c r="F29" i="1"/>
  <c r="F28" i="1"/>
  <c r="F25" i="1"/>
  <c r="E24" i="1"/>
  <c r="F24" i="1"/>
  <c r="F23" i="1"/>
  <c r="E23" i="1"/>
  <c r="F21" i="1"/>
  <c r="F27" i="1" l="1"/>
  <c r="F17" i="1"/>
  <c r="F16" i="1"/>
  <c r="F15" i="1"/>
  <c r="F14" i="1"/>
  <c r="F13" i="1"/>
  <c r="F12" i="1"/>
  <c r="E12" i="1"/>
  <c r="F11" i="1"/>
  <c r="E11" i="1"/>
  <c r="F10" i="1"/>
  <c r="F9" i="1"/>
  <c r="F8" i="1"/>
  <c r="F7" i="1"/>
  <c r="F6" i="1"/>
  <c r="F5" i="1"/>
  <c r="F4" i="1"/>
  <c r="E4" i="1"/>
  <c r="F3" i="1"/>
  <c r="E3" i="1"/>
  <c r="D3" i="1"/>
</calcChain>
</file>

<file path=xl/sharedStrings.xml><?xml version="1.0" encoding="utf-8"?>
<sst xmlns="http://schemas.openxmlformats.org/spreadsheetml/2006/main" count="91" uniqueCount="28">
  <si>
    <t>best trained model</t>
  </si>
  <si>
    <t>ResNet architecture</t>
  </si>
  <si>
    <t>class</t>
  </si>
  <si>
    <t>acc</t>
  </si>
  <si>
    <t>prec</t>
  </si>
  <si>
    <t>rec</t>
  </si>
  <si>
    <t>F1</t>
  </si>
  <si>
    <t>QWK</t>
  </si>
  <si>
    <t>non-DR</t>
  </si>
  <si>
    <t>NPDR</t>
  </si>
  <si>
    <t>PDR</t>
  </si>
  <si>
    <t>best validated model</t>
  </si>
  <si>
    <t>0.7583626695732866</t>
  </si>
  <si>
    <t>0.7332556875533816</t>
  </si>
  <si>
    <t>0.7218079395196282</t>
  </si>
  <si>
    <t>0.7074309213982319</t>
  </si>
  <si>
    <t>0.7266403960229424</t>
  </si>
  <si>
    <t>0.7051400702187358</t>
  </si>
  <si>
    <t>0.7503614091151183</t>
  </si>
  <si>
    <t>0.6899458931486075</t>
  </si>
  <si>
    <t>0.6937048139657909</t>
  </si>
  <si>
    <t>0.7303200133655321</t>
  </si>
  <si>
    <t>Last trained model</t>
  </si>
  <si>
    <t>0.6850781547845979</t>
  </si>
  <si>
    <t>0.7543612091028568</t>
  </si>
  <si>
    <t>0.7289056625189767</t>
  </si>
  <si>
    <t>0.7282307517601635</t>
  </si>
  <si>
    <t>0.7417574983086521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</si>
</sst>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.5"/>
      <color theme="1"/>
      <name val="Consolas"/>
      <family val="3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CA93-4324-4C7F-BEC5-E97FD10E026F}">
  <dimension ref="A1:L53"/>
  <sheetViews>
    <sheetView tabSelected="1" topLeftCell="A26" workbookViewId="0">
      <selection activeCell="K38" sqref="K38:L53"/>
    </sheetView>
  </sheetViews>
  <sheetFormatPr defaultRowHeight="15" x14ac:dyDescent="0.25"/>
  <cols>
    <col min="1" max="1" width="18.28515625" customWidth="1"/>
    <col min="7" max="7" width="20" customWidth="1"/>
    <col min="11" max="11" width="18.42578125" customWidth="1"/>
    <col min="12" max="12" width="18.85546875" customWidth="1"/>
  </cols>
  <sheetData>
    <row r="1" spans="1:12" x14ac:dyDescent="0.25">
      <c r="A1" t="s">
        <v>0</v>
      </c>
    </row>
    <row r="2" spans="1:12" ht="30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s="1" t="s">
        <v>1</v>
      </c>
      <c r="L2" s="1" t="s">
        <v>7</v>
      </c>
    </row>
    <row r="3" spans="1:12" x14ac:dyDescent="0.25">
      <c r="A3" s="8">
        <v>18</v>
      </c>
      <c r="B3" s="2" t="s">
        <v>8</v>
      </c>
      <c r="C3" s="9">
        <v>0.76419999999999999</v>
      </c>
      <c r="D3" s="4">
        <f>56/64</f>
        <v>0.875</v>
      </c>
      <c r="E3" s="4">
        <f>56/66</f>
        <v>0.84848484848484851</v>
      </c>
      <c r="F3" s="4">
        <f t="shared" ref="F3:F17" si="0">(2*D3*E3)/(D3+E3)</f>
        <v>0.86153846153846148</v>
      </c>
      <c r="G3" s="8" t="s">
        <v>12</v>
      </c>
      <c r="K3" s="8">
        <v>18</v>
      </c>
      <c r="L3" s="8" t="s">
        <v>12</v>
      </c>
    </row>
    <row r="4" spans="1:12" x14ac:dyDescent="0.25">
      <c r="A4" s="8"/>
      <c r="B4" s="2" t="s">
        <v>9</v>
      </c>
      <c r="C4" s="9"/>
      <c r="D4" s="4">
        <f>31/48</f>
        <v>0.64583333333333337</v>
      </c>
      <c r="E4" s="4">
        <f>31/43</f>
        <v>0.72093023255813948</v>
      </c>
      <c r="F4" s="4">
        <f t="shared" si="0"/>
        <v>0.68131868131868123</v>
      </c>
      <c r="G4" s="8"/>
      <c r="K4" s="8"/>
      <c r="L4" s="8"/>
    </row>
    <row r="5" spans="1:12" x14ac:dyDescent="0.25">
      <c r="A5" s="8"/>
      <c r="B5" s="2" t="s">
        <v>10</v>
      </c>
      <c r="C5" s="9"/>
      <c r="D5" s="4">
        <f>7/11</f>
        <v>0.63636363636363635</v>
      </c>
      <c r="E5" s="4">
        <f>7/14</f>
        <v>0.5</v>
      </c>
      <c r="F5" s="4">
        <f t="shared" si="0"/>
        <v>0.56000000000000005</v>
      </c>
      <c r="G5" s="8"/>
      <c r="K5" s="8"/>
      <c r="L5" s="8"/>
    </row>
    <row r="6" spans="1:12" x14ac:dyDescent="0.25">
      <c r="A6" s="8">
        <v>34</v>
      </c>
      <c r="B6" s="2" t="s">
        <v>8</v>
      </c>
      <c r="C6" s="8">
        <v>0.748</v>
      </c>
      <c r="D6" s="4">
        <f>52/62</f>
        <v>0.83870967741935487</v>
      </c>
      <c r="E6" s="4">
        <f>52/66</f>
        <v>0.78787878787878785</v>
      </c>
      <c r="F6" s="4">
        <f t="shared" si="0"/>
        <v>0.8125</v>
      </c>
      <c r="G6" s="8" t="s">
        <v>14</v>
      </c>
      <c r="K6" s="8">
        <v>34</v>
      </c>
      <c r="L6" s="8" t="s">
        <v>14</v>
      </c>
    </row>
    <row r="7" spans="1:12" x14ac:dyDescent="0.25">
      <c r="A7" s="8"/>
      <c r="B7" s="2" t="s">
        <v>9</v>
      </c>
      <c r="C7" s="8"/>
      <c r="D7" s="4">
        <f>32/50</f>
        <v>0.64</v>
      </c>
      <c r="E7" s="4">
        <f>32/43</f>
        <v>0.7441860465116279</v>
      </c>
      <c r="F7" s="4">
        <f t="shared" si="0"/>
        <v>0.68817204301075263</v>
      </c>
      <c r="G7" s="8"/>
      <c r="K7" s="8"/>
      <c r="L7" s="8"/>
    </row>
    <row r="8" spans="1:12" x14ac:dyDescent="0.25">
      <c r="A8" s="8"/>
      <c r="B8" s="2" t="s">
        <v>10</v>
      </c>
      <c r="C8" s="8"/>
      <c r="D8" s="4">
        <f>8/11</f>
        <v>0.72727272727272729</v>
      </c>
      <c r="E8" s="4">
        <f>8/14</f>
        <v>0.5714285714285714</v>
      </c>
      <c r="F8" s="4">
        <f t="shared" si="0"/>
        <v>0.64</v>
      </c>
      <c r="G8" s="8"/>
      <c r="K8" s="8"/>
      <c r="L8" s="8"/>
    </row>
    <row r="9" spans="1:12" x14ac:dyDescent="0.25">
      <c r="A9" s="8">
        <v>50</v>
      </c>
      <c r="B9" s="3" t="s">
        <v>8</v>
      </c>
      <c r="C9" s="8">
        <v>0.78049999999999997</v>
      </c>
      <c r="D9" s="4">
        <f>57/66</f>
        <v>0.86363636363636365</v>
      </c>
      <c r="E9" s="4">
        <f>57/66</f>
        <v>0.86363636363636365</v>
      </c>
      <c r="F9" s="4">
        <f t="shared" si="0"/>
        <v>0.86363636363636365</v>
      </c>
      <c r="G9" s="8" t="s">
        <v>16</v>
      </c>
      <c r="K9" s="8">
        <v>50</v>
      </c>
      <c r="L9" s="8" t="s">
        <v>16</v>
      </c>
    </row>
    <row r="10" spans="1:12" x14ac:dyDescent="0.25">
      <c r="A10" s="8"/>
      <c r="B10" s="3" t="s">
        <v>9</v>
      </c>
      <c r="C10" s="8"/>
      <c r="D10" s="4">
        <f>31/45</f>
        <v>0.68888888888888888</v>
      </c>
      <c r="E10" s="4">
        <f>31/43</f>
        <v>0.72093023255813948</v>
      </c>
      <c r="F10" s="4">
        <f t="shared" si="0"/>
        <v>0.70454545454545447</v>
      </c>
      <c r="G10" s="8"/>
      <c r="K10" s="8"/>
      <c r="L10" s="8"/>
    </row>
    <row r="11" spans="1:12" x14ac:dyDescent="0.25">
      <c r="A11" s="8"/>
      <c r="B11" s="3" t="s">
        <v>10</v>
      </c>
      <c r="C11" s="8"/>
      <c r="D11" s="4">
        <f>8/12</f>
        <v>0.66666666666666663</v>
      </c>
      <c r="E11" s="4">
        <f>8/14</f>
        <v>0.5714285714285714</v>
      </c>
      <c r="F11" s="4">
        <f t="shared" si="0"/>
        <v>0.61538461538461531</v>
      </c>
      <c r="G11" s="8"/>
      <c r="K11" s="8"/>
      <c r="L11" s="8"/>
    </row>
    <row r="12" spans="1:12" x14ac:dyDescent="0.25">
      <c r="A12" s="8">
        <v>101</v>
      </c>
      <c r="B12" s="3" t="s">
        <v>8</v>
      </c>
      <c r="C12" s="8">
        <v>0.78049999999999997</v>
      </c>
      <c r="D12" s="4">
        <f>55/63</f>
        <v>0.87301587301587302</v>
      </c>
      <c r="E12" s="4">
        <f>55/66</f>
        <v>0.83333333333333337</v>
      </c>
      <c r="F12" s="4">
        <f t="shared" si="0"/>
        <v>0.8527131782945736</v>
      </c>
      <c r="G12" s="8" t="s">
        <v>18</v>
      </c>
      <c r="K12" s="8">
        <v>101</v>
      </c>
      <c r="L12" s="8" t="s">
        <v>18</v>
      </c>
    </row>
    <row r="13" spans="1:12" x14ac:dyDescent="0.25">
      <c r="A13" s="8"/>
      <c r="B13" s="3" t="s">
        <v>9</v>
      </c>
      <c r="C13" s="8"/>
      <c r="D13" s="4">
        <f>31/46</f>
        <v>0.67391304347826086</v>
      </c>
      <c r="E13" s="4">
        <f>31/43</f>
        <v>0.72093023255813948</v>
      </c>
      <c r="F13" s="4">
        <f t="shared" si="0"/>
        <v>0.6966292134831461</v>
      </c>
      <c r="G13" s="8"/>
      <c r="K13" s="8"/>
      <c r="L13" s="8"/>
    </row>
    <row r="14" spans="1:12" x14ac:dyDescent="0.25">
      <c r="A14" s="8"/>
      <c r="B14" s="3" t="s">
        <v>10</v>
      </c>
      <c r="C14" s="8"/>
      <c r="D14" s="4">
        <f>10/14</f>
        <v>0.7142857142857143</v>
      </c>
      <c r="E14" s="4">
        <f>10/14</f>
        <v>0.7142857142857143</v>
      </c>
      <c r="F14" s="4">
        <f t="shared" si="0"/>
        <v>0.7142857142857143</v>
      </c>
      <c r="G14" s="8"/>
      <c r="K14" s="8"/>
      <c r="L14" s="8"/>
    </row>
    <row r="15" spans="1:12" x14ac:dyDescent="0.25">
      <c r="A15" s="8">
        <v>152</v>
      </c>
      <c r="B15" s="3" t="s">
        <v>8</v>
      </c>
      <c r="C15" s="8">
        <v>0.79669999999999996</v>
      </c>
      <c r="D15" s="4">
        <f>58/66</f>
        <v>0.87878787878787878</v>
      </c>
      <c r="E15" s="4">
        <f>58/66</f>
        <v>0.87878787878787878</v>
      </c>
      <c r="F15" s="4">
        <f t="shared" si="0"/>
        <v>0.87878787878787878</v>
      </c>
      <c r="G15" s="8" t="s">
        <v>20</v>
      </c>
      <c r="K15" s="8">
        <v>152</v>
      </c>
      <c r="L15" s="8" t="s">
        <v>20</v>
      </c>
    </row>
    <row r="16" spans="1:12" x14ac:dyDescent="0.25">
      <c r="A16" s="8"/>
      <c r="B16" s="3" t="s">
        <v>9</v>
      </c>
      <c r="C16" s="8"/>
      <c r="D16" s="4">
        <f>34/50</f>
        <v>0.68</v>
      </c>
      <c r="E16" s="4">
        <f>34/43</f>
        <v>0.79069767441860461</v>
      </c>
      <c r="F16" s="4">
        <f t="shared" si="0"/>
        <v>0.73118279569892475</v>
      </c>
      <c r="G16" s="8"/>
      <c r="K16" s="8"/>
      <c r="L16" s="8"/>
    </row>
    <row r="17" spans="1:12" x14ac:dyDescent="0.25">
      <c r="A17" s="8"/>
      <c r="B17" s="3" t="s">
        <v>10</v>
      </c>
      <c r="C17" s="8"/>
      <c r="D17" s="4">
        <f>6/7</f>
        <v>0.8571428571428571</v>
      </c>
      <c r="E17" s="4">
        <f>6/14</f>
        <v>0.42857142857142855</v>
      </c>
      <c r="F17" s="4">
        <f t="shared" si="0"/>
        <v>0.5714285714285714</v>
      </c>
      <c r="G17" s="8"/>
      <c r="K17" s="8"/>
      <c r="L17" s="8"/>
    </row>
    <row r="18" spans="1:12" x14ac:dyDescent="0.25">
      <c r="D18" s="5"/>
      <c r="E18" s="5"/>
      <c r="F18" s="5"/>
      <c r="G18" s="7"/>
    </row>
    <row r="19" spans="1:12" x14ac:dyDescent="0.25">
      <c r="A19" t="s">
        <v>11</v>
      </c>
      <c r="D19" s="5"/>
      <c r="E19" s="5"/>
      <c r="F19" s="5"/>
      <c r="G19" s="7"/>
    </row>
    <row r="20" spans="1:12" ht="30" customHeight="1" x14ac:dyDescent="0.25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K20" t="str">
        <f>A20</f>
        <v>ResNet architecture</v>
      </c>
      <c r="L20" t="str">
        <f>G20</f>
        <v>QWK</v>
      </c>
    </row>
    <row r="21" spans="1:12" x14ac:dyDescent="0.25">
      <c r="A21" s="8">
        <v>18</v>
      </c>
      <c r="B21" s="2" t="s">
        <v>8</v>
      </c>
      <c r="C21" s="9">
        <v>0.82110000000000005</v>
      </c>
      <c r="D21" s="4">
        <f>57/63</f>
        <v>0.90476190476190477</v>
      </c>
      <c r="E21" s="4">
        <f>57/66</f>
        <v>0.86363636363636365</v>
      </c>
      <c r="F21" s="4">
        <f>(2*D21*E21)/(D21+E21)</f>
        <v>0.88372093023255816</v>
      </c>
      <c r="G21" s="8" t="s">
        <v>13</v>
      </c>
      <c r="K21" s="10">
        <f t="shared" ref="K21:K35" si="1">A21</f>
        <v>18</v>
      </c>
      <c r="L21" s="10" t="str">
        <f t="shared" ref="L21:L35" si="2">G21</f>
        <v>0.7332556875533816</v>
      </c>
    </row>
    <row r="22" spans="1:12" x14ac:dyDescent="0.25">
      <c r="A22" s="8"/>
      <c r="B22" s="2" t="s">
        <v>9</v>
      </c>
      <c r="C22" s="9"/>
      <c r="D22" s="4">
        <f>37/53</f>
        <v>0.69811320754716977</v>
      </c>
      <c r="E22" s="4">
        <f>37/43</f>
        <v>0.86046511627906974</v>
      </c>
      <c r="F22" s="4">
        <f t="shared" ref="F22:F35" si="3">(2*D22*E22)/(D22+E22)</f>
        <v>0.77083333333333337</v>
      </c>
      <c r="G22" s="8"/>
      <c r="K22" s="10"/>
      <c r="L22" s="10"/>
    </row>
    <row r="23" spans="1:12" x14ac:dyDescent="0.25">
      <c r="A23" s="8"/>
      <c r="B23" s="2" t="s">
        <v>10</v>
      </c>
      <c r="C23" s="9"/>
      <c r="D23" s="4">
        <f>7/7</f>
        <v>1</v>
      </c>
      <c r="E23" s="4">
        <f>7/14</f>
        <v>0.5</v>
      </c>
      <c r="F23" s="4">
        <f t="shared" si="3"/>
        <v>0.66666666666666663</v>
      </c>
      <c r="G23" s="8"/>
      <c r="K23" s="10"/>
      <c r="L23" s="10"/>
    </row>
    <row r="24" spans="1:12" x14ac:dyDescent="0.25">
      <c r="A24" s="8">
        <v>34</v>
      </c>
      <c r="B24" s="2" t="s">
        <v>8</v>
      </c>
      <c r="C24" s="8">
        <v>0.80489999999999995</v>
      </c>
      <c r="D24" s="4">
        <f>63/77</f>
        <v>0.81818181818181823</v>
      </c>
      <c r="E24" s="4">
        <f>63/66</f>
        <v>0.95454545454545459</v>
      </c>
      <c r="F24" s="4">
        <f t="shared" si="3"/>
        <v>0.88111888111888104</v>
      </c>
      <c r="G24" s="8" t="s">
        <v>15</v>
      </c>
      <c r="K24" s="10">
        <f t="shared" si="1"/>
        <v>34</v>
      </c>
      <c r="L24" s="10" t="str">
        <f t="shared" si="2"/>
        <v>0.7074309213982319</v>
      </c>
    </row>
    <row r="25" spans="1:12" x14ac:dyDescent="0.25">
      <c r="A25" s="8"/>
      <c r="B25" s="2" t="s">
        <v>9</v>
      </c>
      <c r="C25" s="8"/>
      <c r="D25" s="4">
        <f>28/37</f>
        <v>0.7567567567567568</v>
      </c>
      <c r="E25" s="4">
        <f>28/43</f>
        <v>0.65116279069767447</v>
      </c>
      <c r="F25" s="4">
        <f t="shared" si="3"/>
        <v>0.70000000000000007</v>
      </c>
      <c r="G25" s="8"/>
      <c r="K25" s="10"/>
      <c r="L25" s="10"/>
    </row>
    <row r="26" spans="1:12" x14ac:dyDescent="0.25">
      <c r="A26" s="8"/>
      <c r="B26" s="2" t="s">
        <v>10</v>
      </c>
      <c r="C26" s="8"/>
      <c r="D26" s="4">
        <f>8/9</f>
        <v>0.88888888888888884</v>
      </c>
      <c r="E26" s="4">
        <f>8/14</f>
        <v>0.5714285714285714</v>
      </c>
      <c r="F26" s="4">
        <f t="shared" si="3"/>
        <v>0.69565217391304346</v>
      </c>
      <c r="G26" s="8"/>
      <c r="K26" s="10"/>
      <c r="L26" s="10"/>
    </row>
    <row r="27" spans="1:12" x14ac:dyDescent="0.25">
      <c r="A27" s="8">
        <v>50</v>
      </c>
      <c r="B27" s="3" t="s">
        <v>8</v>
      </c>
      <c r="C27" s="8">
        <v>0.79669999999999996</v>
      </c>
      <c r="D27" s="4">
        <f>61/72</f>
        <v>0.84722222222222221</v>
      </c>
      <c r="E27" s="4">
        <f>61/66</f>
        <v>0.9242424242424242</v>
      </c>
      <c r="F27" s="4">
        <f t="shared" si="3"/>
        <v>0.88405797101449268</v>
      </c>
      <c r="G27" s="8" t="s">
        <v>17</v>
      </c>
      <c r="K27" s="10">
        <f t="shared" si="1"/>
        <v>50</v>
      </c>
      <c r="L27" s="10" t="str">
        <f t="shared" si="2"/>
        <v>0.7051400702187358</v>
      </c>
    </row>
    <row r="28" spans="1:12" x14ac:dyDescent="0.25">
      <c r="A28" s="8"/>
      <c r="B28" s="3" t="s">
        <v>9</v>
      </c>
      <c r="C28" s="8"/>
      <c r="D28" s="4">
        <f>30/42</f>
        <v>0.7142857142857143</v>
      </c>
      <c r="E28" s="4">
        <f>30/43</f>
        <v>0.69767441860465118</v>
      </c>
      <c r="F28" s="4">
        <f t="shared" si="3"/>
        <v>0.70588235294117652</v>
      </c>
      <c r="G28" s="8"/>
      <c r="K28" s="10"/>
      <c r="L28" s="10"/>
    </row>
    <row r="29" spans="1:12" x14ac:dyDescent="0.25">
      <c r="A29" s="8"/>
      <c r="B29" s="3" t="s">
        <v>10</v>
      </c>
      <c r="C29" s="8"/>
      <c r="D29" s="4">
        <f>7/9</f>
        <v>0.77777777777777779</v>
      </c>
      <c r="E29" s="4">
        <f>7/14</f>
        <v>0.5</v>
      </c>
      <c r="F29" s="4">
        <f t="shared" si="3"/>
        <v>0.60869565217391308</v>
      </c>
      <c r="G29" s="8"/>
      <c r="K29" s="10"/>
      <c r="L29" s="10"/>
    </row>
    <row r="30" spans="1:12" x14ac:dyDescent="0.25">
      <c r="A30" s="8">
        <v>101</v>
      </c>
      <c r="B30" s="3" t="s">
        <v>8</v>
      </c>
      <c r="C30" s="8">
        <v>0.80489999999999995</v>
      </c>
      <c r="D30" s="4">
        <f>54/58</f>
        <v>0.93103448275862066</v>
      </c>
      <c r="E30" s="4">
        <f>54/66</f>
        <v>0.81818181818181823</v>
      </c>
      <c r="F30" s="4">
        <f t="shared" si="3"/>
        <v>0.87096774193548387</v>
      </c>
      <c r="G30" s="8" t="s">
        <v>19</v>
      </c>
      <c r="K30" s="10">
        <f t="shared" si="1"/>
        <v>101</v>
      </c>
      <c r="L30" s="10" t="str">
        <f t="shared" si="2"/>
        <v>0.6899458931486075</v>
      </c>
    </row>
    <row r="31" spans="1:12" x14ac:dyDescent="0.25">
      <c r="A31" s="8"/>
      <c r="B31" s="3" t="s">
        <v>9</v>
      </c>
      <c r="C31" s="8"/>
      <c r="D31" s="4">
        <f>38/57</f>
        <v>0.66666666666666663</v>
      </c>
      <c r="E31" s="4">
        <f>38/43</f>
        <v>0.88372093023255816</v>
      </c>
      <c r="F31" s="4">
        <f t="shared" si="3"/>
        <v>0.7599999999999999</v>
      </c>
      <c r="G31" s="8"/>
      <c r="K31" s="10"/>
      <c r="L31" s="10"/>
    </row>
    <row r="32" spans="1:12" x14ac:dyDescent="0.25">
      <c r="A32" s="8"/>
      <c r="B32" s="3" t="s">
        <v>10</v>
      </c>
      <c r="C32" s="8"/>
      <c r="D32" s="4">
        <f>7/8</f>
        <v>0.875</v>
      </c>
      <c r="E32" s="4">
        <f>7/14</f>
        <v>0.5</v>
      </c>
      <c r="F32" s="4">
        <f t="shared" si="3"/>
        <v>0.63636363636363635</v>
      </c>
      <c r="G32" s="8"/>
      <c r="K32" s="10"/>
      <c r="L32" s="10"/>
    </row>
    <row r="33" spans="1:12" x14ac:dyDescent="0.25">
      <c r="A33" s="8">
        <v>152</v>
      </c>
      <c r="B33" s="3" t="s">
        <v>8</v>
      </c>
      <c r="C33" s="8">
        <v>0.81299999999999994</v>
      </c>
      <c r="D33" s="4">
        <f>60/69</f>
        <v>0.86956521739130432</v>
      </c>
      <c r="E33" s="4">
        <f>60/66</f>
        <v>0.90909090909090906</v>
      </c>
      <c r="F33" s="4">
        <f t="shared" si="3"/>
        <v>0.88888888888888895</v>
      </c>
      <c r="G33" s="8" t="s">
        <v>21</v>
      </c>
      <c r="K33" s="10">
        <f t="shared" si="1"/>
        <v>152</v>
      </c>
      <c r="L33" s="10" t="str">
        <f t="shared" si="2"/>
        <v>0.7303200133655321</v>
      </c>
    </row>
    <row r="34" spans="1:12" x14ac:dyDescent="0.25">
      <c r="A34" s="8"/>
      <c r="B34" s="3" t="s">
        <v>9</v>
      </c>
      <c r="C34" s="8"/>
      <c r="D34" s="4">
        <f>33/46</f>
        <v>0.71739130434782605</v>
      </c>
      <c r="E34" s="4">
        <f>33/43</f>
        <v>0.76744186046511631</v>
      </c>
      <c r="F34" s="4">
        <f t="shared" si="3"/>
        <v>0.7415730337078652</v>
      </c>
      <c r="G34" s="8"/>
      <c r="K34" s="10"/>
      <c r="L34" s="10"/>
    </row>
    <row r="35" spans="1:12" x14ac:dyDescent="0.25">
      <c r="A35" s="8"/>
      <c r="B35" s="3" t="s">
        <v>10</v>
      </c>
      <c r="C35" s="8"/>
      <c r="D35" s="4">
        <f>7/8</f>
        <v>0.875</v>
      </c>
      <c r="E35" s="4">
        <f>7/14</f>
        <v>0.5</v>
      </c>
      <c r="F35" s="4">
        <f t="shared" si="3"/>
        <v>0.63636363636363635</v>
      </c>
      <c r="G35" s="8"/>
      <c r="K35" s="10"/>
      <c r="L35" s="10"/>
    </row>
    <row r="36" spans="1:12" x14ac:dyDescent="0.25">
      <c r="G36" s="6"/>
    </row>
    <row r="37" spans="1:12" x14ac:dyDescent="0.25">
      <c r="A37" t="s">
        <v>22</v>
      </c>
      <c r="G37" s="6"/>
    </row>
    <row r="38" spans="1:12" ht="30" customHeight="1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K38" t="str">
        <f>A38</f>
        <v>ResNet architecture</v>
      </c>
      <c r="L38" t="str">
        <f>G38</f>
        <v>QWK</v>
      </c>
    </row>
    <row r="39" spans="1:12" x14ac:dyDescent="0.25">
      <c r="A39" s="8">
        <v>18</v>
      </c>
      <c r="B39" s="2" t="s">
        <v>8</v>
      </c>
      <c r="C39" s="9">
        <v>0.76419999999999999</v>
      </c>
      <c r="D39" s="4">
        <f>56/65</f>
        <v>0.86153846153846159</v>
      </c>
      <c r="E39" s="4">
        <f>56/66</f>
        <v>0.84848484848484851</v>
      </c>
      <c r="F39" s="2">
        <f t="shared" ref="F39:F53" si="4">(2*D39*E39)/(D39+E39)</f>
        <v>0.85496183206106868</v>
      </c>
      <c r="G39" s="8" t="s">
        <v>24</v>
      </c>
      <c r="K39" s="10">
        <f t="shared" ref="K39:K53" si="5">A39</f>
        <v>18</v>
      </c>
      <c r="L39" s="10" t="str">
        <f t="shared" ref="L39:L53" si="6">G39</f>
        <v>0.7543612091028568</v>
      </c>
    </row>
    <row r="40" spans="1:12" x14ac:dyDescent="0.25">
      <c r="A40" s="8"/>
      <c r="B40" s="2" t="s">
        <v>9</v>
      </c>
      <c r="C40" s="9"/>
      <c r="D40" s="4">
        <f>30/46</f>
        <v>0.65217391304347827</v>
      </c>
      <c r="E40" s="4">
        <f>30/43</f>
        <v>0.69767441860465118</v>
      </c>
      <c r="F40" s="2">
        <f t="shared" si="4"/>
        <v>0.6741573033707865</v>
      </c>
      <c r="G40" s="8"/>
      <c r="K40" s="10"/>
      <c r="L40" s="10"/>
    </row>
    <row r="41" spans="1:12" x14ac:dyDescent="0.25">
      <c r="A41" s="8"/>
      <c r="B41" s="2" t="s">
        <v>10</v>
      </c>
      <c r="C41" s="9"/>
      <c r="D41" s="4">
        <f>8/12</f>
        <v>0.66666666666666663</v>
      </c>
      <c r="E41" s="4">
        <f>8/14</f>
        <v>0.5714285714285714</v>
      </c>
      <c r="F41" s="2">
        <f t="shared" si="4"/>
        <v>0.61538461538461531</v>
      </c>
      <c r="G41" s="8"/>
      <c r="K41" s="10"/>
      <c r="L41" s="10"/>
    </row>
    <row r="42" spans="1:12" x14ac:dyDescent="0.25">
      <c r="A42" s="8">
        <v>34</v>
      </c>
      <c r="B42" s="2" t="s">
        <v>8</v>
      </c>
      <c r="C42" s="8">
        <v>0.77239999999999998</v>
      </c>
      <c r="D42" s="4">
        <f>54/63</f>
        <v>0.8571428571428571</v>
      </c>
      <c r="E42" s="4">
        <f>54/66</f>
        <v>0.81818181818181823</v>
      </c>
      <c r="F42" s="2">
        <f t="shared" si="4"/>
        <v>0.83720930232558144</v>
      </c>
      <c r="G42" s="8" t="s">
        <v>25</v>
      </c>
      <c r="K42" s="10">
        <f t="shared" si="5"/>
        <v>34</v>
      </c>
      <c r="L42" s="10" t="str">
        <f t="shared" si="6"/>
        <v>0.7289056625189767</v>
      </c>
    </row>
    <row r="43" spans="1:12" x14ac:dyDescent="0.25">
      <c r="A43" s="8"/>
      <c r="B43" s="2" t="s">
        <v>9</v>
      </c>
      <c r="C43" s="8"/>
      <c r="D43" s="4">
        <f>34/51</f>
        <v>0.66666666666666663</v>
      </c>
      <c r="E43" s="4">
        <f>34/43</f>
        <v>0.79069767441860461</v>
      </c>
      <c r="F43" s="2">
        <f t="shared" si="4"/>
        <v>0.72340425531914887</v>
      </c>
      <c r="G43" s="8"/>
      <c r="K43" s="10"/>
      <c r="L43" s="10"/>
    </row>
    <row r="44" spans="1:12" x14ac:dyDescent="0.25">
      <c r="A44" s="8"/>
      <c r="B44" s="2" t="s">
        <v>10</v>
      </c>
      <c r="C44" s="8"/>
      <c r="D44" s="4">
        <f>7/9</f>
        <v>0.77777777777777779</v>
      </c>
      <c r="E44" s="4">
        <f>7/14</f>
        <v>0.5</v>
      </c>
      <c r="F44" s="2">
        <f t="shared" si="4"/>
        <v>0.60869565217391308</v>
      </c>
      <c r="G44" s="8"/>
      <c r="K44" s="10"/>
      <c r="L44" s="10"/>
    </row>
    <row r="45" spans="1:12" x14ac:dyDescent="0.25">
      <c r="A45" s="8">
        <v>50</v>
      </c>
      <c r="B45" s="3" t="s">
        <v>8</v>
      </c>
      <c r="C45" s="8">
        <v>0.69920000000000004</v>
      </c>
      <c r="D45" s="4">
        <f>55/68</f>
        <v>0.80882352941176472</v>
      </c>
      <c r="E45" s="4">
        <f>55/66</f>
        <v>0.83333333333333337</v>
      </c>
      <c r="F45" s="2">
        <f t="shared" si="4"/>
        <v>0.82089552238805974</v>
      </c>
      <c r="G45" s="8" t="s">
        <v>26</v>
      </c>
      <c r="K45" s="10">
        <f t="shared" si="5"/>
        <v>50</v>
      </c>
      <c r="L45" s="10" t="str">
        <f t="shared" si="6"/>
        <v>0.7282307517601635</v>
      </c>
    </row>
    <row r="46" spans="1:12" x14ac:dyDescent="0.25">
      <c r="A46" s="8"/>
      <c r="B46" s="3" t="s">
        <v>9</v>
      </c>
      <c r="C46" s="8"/>
      <c r="D46" s="4">
        <f>25/43</f>
        <v>0.58139534883720934</v>
      </c>
      <c r="E46" s="4">
        <f>25/43</f>
        <v>0.58139534883720934</v>
      </c>
      <c r="F46" s="2">
        <f t="shared" si="4"/>
        <v>0.58139534883720934</v>
      </c>
      <c r="G46" s="8"/>
      <c r="K46" s="10"/>
      <c r="L46" s="10"/>
    </row>
    <row r="47" spans="1:12" x14ac:dyDescent="0.25">
      <c r="A47" s="8"/>
      <c r="B47" s="3" t="s">
        <v>10</v>
      </c>
      <c r="C47" s="8"/>
      <c r="D47" s="4">
        <f>6/12</f>
        <v>0.5</v>
      </c>
      <c r="E47" s="4">
        <f>6/14</f>
        <v>0.42857142857142855</v>
      </c>
      <c r="F47" s="2">
        <f t="shared" si="4"/>
        <v>0.46153846153846151</v>
      </c>
      <c r="G47" s="8"/>
      <c r="K47" s="10"/>
      <c r="L47" s="10"/>
    </row>
    <row r="48" spans="1:12" x14ac:dyDescent="0.25">
      <c r="A48" s="8">
        <v>101</v>
      </c>
      <c r="B48" s="3" t="s">
        <v>8</v>
      </c>
      <c r="C48" s="8">
        <v>0.80489999999999995</v>
      </c>
      <c r="D48" s="4">
        <f>60/66</f>
        <v>0.90909090909090906</v>
      </c>
      <c r="E48" s="4">
        <f>60/66</f>
        <v>0.90909090909090906</v>
      </c>
      <c r="F48" s="2">
        <f t="shared" si="4"/>
        <v>0.90909090909090906</v>
      </c>
      <c r="G48" s="8" t="s">
        <v>27</v>
      </c>
      <c r="K48" s="10">
        <f t="shared" si="5"/>
        <v>101</v>
      </c>
      <c r="L48" s="10" t="str">
        <f t="shared" si="6"/>
        <v>0.7417574983086521</v>
      </c>
    </row>
    <row r="49" spans="1:12" x14ac:dyDescent="0.25">
      <c r="A49" s="8"/>
      <c r="B49" s="3" t="s">
        <v>9</v>
      </c>
      <c r="C49" s="8"/>
      <c r="D49" s="4">
        <f>32/45</f>
        <v>0.71111111111111114</v>
      </c>
      <c r="E49" s="4">
        <f>32/43</f>
        <v>0.7441860465116279</v>
      </c>
      <c r="F49" s="2">
        <f t="shared" si="4"/>
        <v>0.72727272727272729</v>
      </c>
      <c r="G49" s="8"/>
      <c r="K49" s="10"/>
      <c r="L49" s="10"/>
    </row>
    <row r="50" spans="1:12" x14ac:dyDescent="0.25">
      <c r="A50" s="8"/>
      <c r="B50" s="3" t="s">
        <v>10</v>
      </c>
      <c r="C50" s="8"/>
      <c r="D50" s="4">
        <f>7/12</f>
        <v>0.58333333333333337</v>
      </c>
      <c r="E50" s="4">
        <f>7/14</f>
        <v>0.5</v>
      </c>
      <c r="F50" s="2">
        <f t="shared" si="4"/>
        <v>0.53846153846153844</v>
      </c>
      <c r="G50" s="8"/>
      <c r="K50" s="10"/>
      <c r="L50" s="10"/>
    </row>
    <row r="51" spans="1:12" x14ac:dyDescent="0.25">
      <c r="A51" s="8">
        <v>152</v>
      </c>
      <c r="B51" s="3" t="s">
        <v>8</v>
      </c>
      <c r="C51" s="8">
        <v>0.73980000000000001</v>
      </c>
      <c r="D51" s="4">
        <f>52/61</f>
        <v>0.85245901639344257</v>
      </c>
      <c r="E51" s="4">
        <f>52/66</f>
        <v>0.78787878787878785</v>
      </c>
      <c r="F51" s="2">
        <f t="shared" si="4"/>
        <v>0.81889763779527569</v>
      </c>
      <c r="G51" s="8" t="s">
        <v>23</v>
      </c>
      <c r="K51" s="10">
        <f t="shared" si="5"/>
        <v>152</v>
      </c>
      <c r="L51" s="10" t="str">
        <f t="shared" si="6"/>
        <v>0.6850781547845979</v>
      </c>
    </row>
    <row r="52" spans="1:12" x14ac:dyDescent="0.25">
      <c r="A52" s="8"/>
      <c r="B52" s="3" t="s">
        <v>9</v>
      </c>
      <c r="C52" s="8"/>
      <c r="D52" s="4">
        <f>32/(32+21)</f>
        <v>0.60377358490566035</v>
      </c>
      <c r="E52" s="4">
        <f>32/43</f>
        <v>0.7441860465116279</v>
      </c>
      <c r="F52" s="2">
        <f t="shared" si="4"/>
        <v>0.66666666666666663</v>
      </c>
      <c r="G52" s="8"/>
      <c r="K52" s="10"/>
      <c r="L52" s="10"/>
    </row>
    <row r="53" spans="1:12" x14ac:dyDescent="0.25">
      <c r="A53" s="8"/>
      <c r="B53" s="3" t="s">
        <v>10</v>
      </c>
      <c r="C53" s="8"/>
      <c r="D53" s="4">
        <f>7/9</f>
        <v>0.77777777777777779</v>
      </c>
      <c r="E53" s="4">
        <f>7/14</f>
        <v>0.5</v>
      </c>
      <c r="F53" s="2">
        <f t="shared" si="4"/>
        <v>0.60869565217391308</v>
      </c>
      <c r="G53" s="8"/>
      <c r="K53" s="10"/>
      <c r="L53" s="10"/>
    </row>
  </sheetData>
  <mergeCells count="75">
    <mergeCell ref="K51:K53"/>
    <mergeCell ref="L42:L44"/>
    <mergeCell ref="L45:L47"/>
    <mergeCell ref="L48:L50"/>
    <mergeCell ref="L51:L53"/>
    <mergeCell ref="K39:K41"/>
    <mergeCell ref="L39:L41"/>
    <mergeCell ref="K42:K44"/>
    <mergeCell ref="K45:K47"/>
    <mergeCell ref="K48:K50"/>
    <mergeCell ref="L21:L23"/>
    <mergeCell ref="L24:L26"/>
    <mergeCell ref="L27:L29"/>
    <mergeCell ref="L30:L32"/>
    <mergeCell ref="L33:L35"/>
    <mergeCell ref="K21:K23"/>
    <mergeCell ref="K24:K26"/>
    <mergeCell ref="K27:K29"/>
    <mergeCell ref="K30:K32"/>
    <mergeCell ref="K33:K35"/>
    <mergeCell ref="L3:L5"/>
    <mergeCell ref="L6:L8"/>
    <mergeCell ref="L9:L11"/>
    <mergeCell ref="L12:L14"/>
    <mergeCell ref="L15:L17"/>
    <mergeCell ref="K3:K5"/>
    <mergeCell ref="K6:K8"/>
    <mergeCell ref="K9:K11"/>
    <mergeCell ref="K12:K14"/>
    <mergeCell ref="K15:K17"/>
    <mergeCell ref="A48:A50"/>
    <mergeCell ref="C48:C50"/>
    <mergeCell ref="A51:A53"/>
    <mergeCell ref="C51:C53"/>
    <mergeCell ref="G39:G41"/>
    <mergeCell ref="G42:G44"/>
    <mergeCell ref="G45:G47"/>
    <mergeCell ref="G48:G50"/>
    <mergeCell ref="G51:G53"/>
    <mergeCell ref="A39:A41"/>
    <mergeCell ref="C39:C41"/>
    <mergeCell ref="A42:A44"/>
    <mergeCell ref="C42:C44"/>
    <mergeCell ref="A45:A47"/>
    <mergeCell ref="C45:C47"/>
    <mergeCell ref="A30:A32"/>
    <mergeCell ref="C30:C32"/>
    <mergeCell ref="G30:G32"/>
    <mergeCell ref="A33:A35"/>
    <mergeCell ref="C33:C35"/>
    <mergeCell ref="G33:G35"/>
    <mergeCell ref="A24:A26"/>
    <mergeCell ref="C24:C26"/>
    <mergeCell ref="G24:G26"/>
    <mergeCell ref="A27:A29"/>
    <mergeCell ref="C27:C29"/>
    <mergeCell ref="G27:G29"/>
    <mergeCell ref="A15:A17"/>
    <mergeCell ref="C15:C17"/>
    <mergeCell ref="G15:G17"/>
    <mergeCell ref="A21:A23"/>
    <mergeCell ref="C21:C23"/>
    <mergeCell ref="G21:G23"/>
    <mergeCell ref="A9:A11"/>
    <mergeCell ref="C9:C11"/>
    <mergeCell ref="G9:G11"/>
    <mergeCell ref="A12:A14"/>
    <mergeCell ref="C12:C14"/>
    <mergeCell ref="G12:G14"/>
    <mergeCell ref="A3:A5"/>
    <mergeCell ref="C3:C5"/>
    <mergeCell ref="G3:G5"/>
    <mergeCell ref="A6:A8"/>
    <mergeCell ref="C6:C8"/>
    <mergeCell ref="G6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Satrio Heru Utomo</dc:creator>
  <cp:lastModifiedBy>Satrio Heru Utomo</cp:lastModifiedBy>
  <dcterms:created xsi:type="dcterms:W3CDTF">2024-05-16T05:13:16Z</dcterms:created>
  <dcterms:modified xsi:type="dcterms:W3CDTF">2024-05-20T11:11:01Z</dcterms:modified>
</cp:coreProperties>
</file>