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CLIENTS\CSL\"/>
    </mc:Choice>
  </mc:AlternateContent>
  <xr:revisionPtr revIDLastSave="0" documentId="13_ncr:1_{DA21847D-61DB-440D-B942-0625226EAA87}" xr6:coauthVersionLast="47" xr6:coauthVersionMax="47" xr10:uidLastSave="{00000000-0000-0000-0000-000000000000}"/>
  <bookViews>
    <workbookView xWindow="-108" yWindow="-108" windowWidth="23256" windowHeight="12456" tabRatio="815" xr2:uid="{00000000-000D-0000-FFFF-FFFF00000000}"/>
  </bookViews>
  <sheets>
    <sheet name="Summary" sheetId="58" r:id="rId1"/>
    <sheet name="Note4.23" sheetId="56" r:id="rId2"/>
    <sheet name="TB4.23" sheetId="57" r:id="rId3"/>
    <sheet name="Note3.23" sheetId="54" r:id="rId4"/>
    <sheet name="TB3.23" sheetId="55" r:id="rId5"/>
    <sheet name="Note2.23" sheetId="52" r:id="rId6"/>
    <sheet name="TB2.23" sheetId="53" r:id="rId7"/>
    <sheet name="Note1.23" sheetId="50" r:id="rId8"/>
    <sheet name="TB1.23" sheetId="51" r:id="rId9"/>
    <sheet name="Note12.22" sheetId="48" r:id="rId10"/>
    <sheet name="TB12.22" sheetId="49" r:id="rId11"/>
    <sheet name="Note11.22" sheetId="46" r:id="rId12"/>
    <sheet name="TB11.22" sheetId="47" r:id="rId13"/>
    <sheet name="Note10.22" sheetId="44" r:id="rId14"/>
    <sheet name="TB10.22" sheetId="45" r:id="rId15"/>
    <sheet name="Note9.22" sheetId="42" r:id="rId16"/>
    <sheet name="TB9.22" sheetId="43" r:id="rId17"/>
    <sheet name="Note8.22" sheetId="40" r:id="rId18"/>
    <sheet name="TB8.22" sheetId="41" r:id="rId19"/>
    <sheet name="Note7.22" sheetId="38" r:id="rId20"/>
    <sheet name="TB7.22" sheetId="39" r:id="rId21"/>
    <sheet name="Note6.22" sheetId="36" r:id="rId22"/>
    <sheet name="TB6.22" sheetId="37" r:id="rId23"/>
    <sheet name="Note5.22" sheetId="34" r:id="rId24"/>
    <sheet name="TB5.22" sheetId="35" r:id="rId25"/>
    <sheet name="Note4.22" sheetId="33" r:id="rId26"/>
    <sheet name="Note03.22" sheetId="31" r:id="rId27"/>
    <sheet name="TB3.22" sheetId="32" r:id="rId28"/>
    <sheet name="Note 02.22" sheetId="29" r:id="rId29"/>
    <sheet name="TB2.22" sheetId="30" r:id="rId30"/>
    <sheet name="Note01.22" sheetId="27" r:id="rId31"/>
    <sheet name="TB1.22" sheetId="28" r:id="rId32"/>
    <sheet name="Note12.21" sheetId="25" r:id="rId33"/>
    <sheet name="TB12.21" sheetId="26" r:id="rId34"/>
  </sheets>
  <definedNames>
    <definedName name="_xlnm.Print_Area" localSheetId="28">'Note 02.22'!$A$1:$D$87</definedName>
    <definedName name="_xlnm.Print_Area" localSheetId="30">Note01.22!$A$1:$D$82</definedName>
    <definedName name="_xlnm.Print_Area" localSheetId="26">Note03.22!$A$1:$D$92</definedName>
    <definedName name="_xlnm.Print_Area" localSheetId="7">Note1.23!$A$1:$D$105</definedName>
    <definedName name="_xlnm.Print_Area" localSheetId="13">Note10.22!$A$1:$D$85</definedName>
    <definedName name="_xlnm.Print_Area" localSheetId="11">Note11.22!$A$1:$D$87</definedName>
    <definedName name="_xlnm.Print_Area" localSheetId="32">Note12.21!$A$1:$D$91</definedName>
    <definedName name="_xlnm.Print_Area" localSheetId="9">Note12.22!$A$1:$D$107</definedName>
    <definedName name="_xlnm.Print_Area" localSheetId="5">Note2.23!$A$1:$D$108</definedName>
    <definedName name="_xlnm.Print_Area" localSheetId="3">Note3.23!$A$1:$D$115</definedName>
    <definedName name="_xlnm.Print_Area" localSheetId="25">Note4.22!$A$1:$D$89</definedName>
    <definedName name="_xlnm.Print_Area" localSheetId="1">Note4.23!$A$1:$D$113</definedName>
    <definedName name="_xlnm.Print_Area" localSheetId="23">Note5.22!$A$1:$D$91</definedName>
    <definedName name="_xlnm.Print_Area" localSheetId="21">Note6.22!$A$1:$D$92</definedName>
    <definedName name="_xlnm.Print_Area" localSheetId="19">Note7.22!$A$1:$D$85</definedName>
    <definedName name="_xlnm.Print_Area" localSheetId="17">Note8.22!$A$1:$D$86</definedName>
    <definedName name="_xlnm.Print_Area" localSheetId="15">Note9.22!$A$1:$D$86</definedName>
    <definedName name="_xlnm.Print_Titles" localSheetId="28">'Note 02.22'!$1:$8</definedName>
    <definedName name="_xlnm.Print_Titles" localSheetId="30">Note01.22!$1:$8</definedName>
    <definedName name="_xlnm.Print_Titles" localSheetId="26">Note03.22!$1:$8</definedName>
    <definedName name="_xlnm.Print_Titles" localSheetId="7">Note1.23!$1:$8</definedName>
    <definedName name="_xlnm.Print_Titles" localSheetId="13">Note10.22!$1:$8</definedName>
    <definedName name="_xlnm.Print_Titles" localSheetId="11">Note11.22!$1:$8</definedName>
    <definedName name="_xlnm.Print_Titles" localSheetId="32">Note12.21!$1:$8</definedName>
    <definedName name="_xlnm.Print_Titles" localSheetId="9">Note12.22!$1:$8</definedName>
    <definedName name="_xlnm.Print_Titles" localSheetId="5">Note2.23!$1:$8</definedName>
    <definedName name="_xlnm.Print_Titles" localSheetId="3">Note3.23!$1:$8</definedName>
    <definedName name="_xlnm.Print_Titles" localSheetId="25">Note4.22!$1:$8</definedName>
    <definedName name="_xlnm.Print_Titles" localSheetId="1">Note4.23!$1:$8</definedName>
    <definedName name="_xlnm.Print_Titles" localSheetId="23">Note5.22!$1:$8</definedName>
    <definedName name="_xlnm.Print_Titles" localSheetId="21">Note6.22!$1:$8</definedName>
    <definedName name="_xlnm.Print_Titles" localSheetId="19">Note7.22!$1:$8</definedName>
    <definedName name="_xlnm.Print_Titles" localSheetId="17">Note8.22!$1:$8</definedName>
    <definedName name="_xlnm.Print_Titles" localSheetId="15">Note9.22!$1:$8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6" i="58" l="1"/>
  <c r="AU26" i="58"/>
  <c r="AQ26" i="58"/>
  <c r="AM26" i="58"/>
  <c r="AI26" i="58"/>
  <c r="AE26" i="58"/>
  <c r="AA26" i="58"/>
  <c r="W26" i="58"/>
  <c r="S26" i="58"/>
  <c r="O26" i="58"/>
  <c r="AY25" i="58"/>
  <c r="AU25" i="58"/>
  <c r="AQ25" i="58"/>
  <c r="AM25" i="58"/>
  <c r="AI25" i="58"/>
  <c r="AE25" i="58"/>
  <c r="AA25" i="58"/>
  <c r="W25" i="58"/>
  <c r="S25" i="58"/>
  <c r="O25" i="58"/>
  <c r="AY24" i="58"/>
  <c r="AU24" i="58"/>
  <c r="AQ24" i="58"/>
  <c r="AM24" i="58"/>
  <c r="AI24" i="58"/>
  <c r="AE24" i="58"/>
  <c r="AA24" i="58"/>
  <c r="W24" i="58"/>
  <c r="S24" i="58"/>
  <c r="O24" i="58"/>
  <c r="AY42" i="58"/>
  <c r="AU42" i="58"/>
  <c r="AQ42" i="58"/>
  <c r="AM42" i="58"/>
  <c r="AI42" i="58"/>
  <c r="AE42" i="58"/>
  <c r="AA42" i="58"/>
  <c r="W42" i="58"/>
  <c r="S42" i="58"/>
  <c r="O42" i="58"/>
  <c r="K42" i="58"/>
  <c r="G42" i="58"/>
  <c r="AY41" i="58"/>
  <c r="AU41" i="58"/>
  <c r="AQ41" i="58"/>
  <c r="AM41" i="58"/>
  <c r="AI41" i="58"/>
  <c r="AE41" i="58"/>
  <c r="AA41" i="58"/>
  <c r="W41" i="58"/>
  <c r="S41" i="58"/>
  <c r="O41" i="58"/>
  <c r="K41" i="58"/>
  <c r="G41" i="58"/>
  <c r="AY40" i="58"/>
  <c r="AU40" i="58"/>
  <c r="AQ40" i="58"/>
  <c r="AM40" i="58"/>
  <c r="AI40" i="58"/>
  <c r="AE40" i="58"/>
  <c r="AA40" i="58"/>
  <c r="W40" i="58"/>
  <c r="S40" i="58"/>
  <c r="O40" i="58"/>
  <c r="K40" i="58"/>
  <c r="G40" i="58"/>
  <c r="AY39" i="58"/>
  <c r="AU39" i="58"/>
  <c r="AQ39" i="58"/>
  <c r="AM39" i="58"/>
  <c r="AI39" i="58"/>
  <c r="AE39" i="58"/>
  <c r="AA39" i="58"/>
  <c r="W39" i="58"/>
  <c r="S39" i="58"/>
  <c r="O39" i="58"/>
  <c r="K39" i="58"/>
  <c r="G39" i="58"/>
  <c r="AY38" i="58"/>
  <c r="AU38" i="58"/>
  <c r="AQ38" i="58"/>
  <c r="AM38" i="58"/>
  <c r="AI38" i="58"/>
  <c r="AE38" i="58"/>
  <c r="AA38" i="58"/>
  <c r="W38" i="58"/>
  <c r="S38" i="58"/>
  <c r="O38" i="58"/>
  <c r="K38" i="58"/>
  <c r="G38" i="58"/>
  <c r="AY37" i="58"/>
  <c r="AU37" i="58"/>
  <c r="AQ37" i="58"/>
  <c r="AM37" i="58"/>
  <c r="AI37" i="58"/>
  <c r="AE37" i="58"/>
  <c r="AA37" i="58"/>
  <c r="W37" i="58"/>
  <c r="S37" i="58"/>
  <c r="O37" i="58"/>
  <c r="K37" i="58"/>
  <c r="G37" i="58"/>
  <c r="AY36" i="58"/>
  <c r="AU36" i="58"/>
  <c r="AQ36" i="58"/>
  <c r="AM36" i="58"/>
  <c r="AI36" i="58"/>
  <c r="AE36" i="58"/>
  <c r="AA36" i="58"/>
  <c r="W36" i="58"/>
  <c r="S36" i="58"/>
  <c r="O36" i="58"/>
  <c r="K36" i="58"/>
  <c r="G36" i="58"/>
  <c r="AY35" i="58"/>
  <c r="AU35" i="58"/>
  <c r="AQ35" i="58"/>
  <c r="AM35" i="58"/>
  <c r="AI35" i="58"/>
  <c r="AE35" i="58"/>
  <c r="AA35" i="58"/>
  <c r="W35" i="58"/>
  <c r="S35" i="58"/>
  <c r="O35" i="58"/>
  <c r="K35" i="58"/>
  <c r="G35" i="58"/>
  <c r="AY34" i="58"/>
  <c r="AU34" i="58"/>
  <c r="AQ34" i="58"/>
  <c r="AM34" i="58"/>
  <c r="AI34" i="58"/>
  <c r="AE34" i="58"/>
  <c r="AA34" i="58"/>
  <c r="W34" i="58"/>
  <c r="S34" i="58"/>
  <c r="O34" i="58"/>
  <c r="K34" i="58"/>
  <c r="G34" i="58"/>
  <c r="AY33" i="58"/>
  <c r="AU33" i="58"/>
  <c r="AQ33" i="58"/>
  <c r="AM33" i="58"/>
  <c r="AI33" i="58"/>
  <c r="AE33" i="58"/>
  <c r="AA33" i="58"/>
  <c r="W33" i="58"/>
  <c r="S33" i="58"/>
  <c r="O33" i="58"/>
  <c r="K33" i="58"/>
  <c r="G33" i="58"/>
  <c r="AY32" i="58"/>
  <c r="AU32" i="58"/>
  <c r="AQ32" i="58"/>
  <c r="AM32" i="58"/>
  <c r="AI32" i="58"/>
  <c r="AE32" i="58"/>
  <c r="AA32" i="58"/>
  <c r="W32" i="58"/>
  <c r="S32" i="58"/>
  <c r="O32" i="58"/>
  <c r="K32" i="58"/>
  <c r="G32" i="58"/>
  <c r="AY31" i="58"/>
  <c r="AU31" i="58"/>
  <c r="AQ31" i="58"/>
  <c r="AM31" i="58"/>
  <c r="AI31" i="58"/>
  <c r="AE31" i="58"/>
  <c r="AA31" i="58"/>
  <c r="W31" i="58"/>
  <c r="S31" i="58"/>
  <c r="O31" i="58"/>
  <c r="K31" i="58"/>
  <c r="G31" i="58"/>
  <c r="AY30" i="58"/>
  <c r="AU30" i="58"/>
  <c r="AQ30" i="58"/>
  <c r="AM30" i="58"/>
  <c r="AI30" i="58"/>
  <c r="AE30" i="58"/>
  <c r="AA30" i="58"/>
  <c r="W30" i="58"/>
  <c r="S30" i="58"/>
  <c r="O30" i="58"/>
  <c r="K30" i="58"/>
  <c r="G30" i="58"/>
  <c r="AY29" i="58"/>
  <c r="AU29" i="58"/>
  <c r="AQ29" i="58"/>
  <c r="AM29" i="58"/>
  <c r="AI29" i="58"/>
  <c r="AE29" i="58"/>
  <c r="AA29" i="58"/>
  <c r="W29" i="58"/>
  <c r="S29" i="58"/>
  <c r="O29" i="58"/>
  <c r="K29" i="58"/>
  <c r="G29" i="58"/>
  <c r="AY28" i="58"/>
  <c r="AU28" i="58"/>
  <c r="AQ28" i="58"/>
  <c r="AM28" i="58"/>
  <c r="AI28" i="58"/>
  <c r="AE28" i="58"/>
  <c r="AA28" i="58"/>
  <c r="W28" i="58"/>
  <c r="S28" i="58"/>
  <c r="O28" i="58"/>
  <c r="K28" i="58"/>
  <c r="G28" i="58"/>
  <c r="AY27" i="58"/>
  <c r="AU27" i="58"/>
  <c r="AQ27" i="58"/>
  <c r="AM27" i="58"/>
  <c r="AI27" i="58"/>
  <c r="AE27" i="58"/>
  <c r="AA27" i="58"/>
  <c r="W27" i="58"/>
  <c r="S27" i="58"/>
  <c r="O27" i="58"/>
  <c r="K27" i="58"/>
  <c r="G27" i="58"/>
  <c r="AY23" i="58"/>
  <c r="AU23" i="58"/>
  <c r="AQ23" i="58"/>
  <c r="AM23" i="58"/>
  <c r="AI23" i="58"/>
  <c r="AE23" i="58"/>
  <c r="AA23" i="58"/>
  <c r="W23" i="58"/>
  <c r="S23" i="58"/>
  <c r="O23" i="58"/>
  <c r="K23" i="58"/>
  <c r="G23" i="58"/>
  <c r="AY22" i="58"/>
  <c r="AU22" i="58"/>
  <c r="AQ22" i="58"/>
  <c r="AM22" i="58"/>
  <c r="AI22" i="58"/>
  <c r="AE22" i="58"/>
  <c r="AA22" i="58"/>
  <c r="W22" i="58"/>
  <c r="S22" i="58"/>
  <c r="O22" i="58"/>
  <c r="K22" i="58"/>
  <c r="G22" i="58"/>
  <c r="AY21" i="58"/>
  <c r="AU21" i="58"/>
  <c r="AQ21" i="58"/>
  <c r="AM21" i="58"/>
  <c r="AI21" i="58"/>
  <c r="AE21" i="58"/>
  <c r="AA21" i="58"/>
  <c r="W21" i="58"/>
  <c r="S21" i="58"/>
  <c r="O21" i="58"/>
  <c r="K21" i="58"/>
  <c r="G21" i="58"/>
  <c r="AY20" i="58"/>
  <c r="AU20" i="58"/>
  <c r="AQ20" i="58"/>
  <c r="AM20" i="58"/>
  <c r="AI20" i="58"/>
  <c r="AE20" i="58"/>
  <c r="AA20" i="58"/>
  <c r="W20" i="58"/>
  <c r="S20" i="58"/>
  <c r="O20" i="58"/>
  <c r="K20" i="58"/>
  <c r="G20" i="58"/>
  <c r="AY19" i="58"/>
  <c r="AU19" i="58"/>
  <c r="AQ19" i="58"/>
  <c r="AM19" i="58"/>
  <c r="AI19" i="58"/>
  <c r="AE19" i="58"/>
  <c r="AA19" i="58"/>
  <c r="W19" i="58"/>
  <c r="S19" i="58"/>
  <c r="O19" i="58"/>
  <c r="AY18" i="58"/>
  <c r="AU18" i="58"/>
  <c r="AQ18" i="58"/>
  <c r="AM18" i="58"/>
  <c r="AI18" i="58"/>
  <c r="AE18" i="58"/>
  <c r="AA18" i="58"/>
  <c r="W18" i="58"/>
  <c r="S18" i="58"/>
  <c r="O18" i="58"/>
  <c r="K18" i="58"/>
  <c r="G18" i="58"/>
  <c r="AY17" i="58"/>
  <c r="AU17" i="58"/>
  <c r="AQ17" i="58"/>
  <c r="AM17" i="58"/>
  <c r="AI17" i="58"/>
  <c r="AE17" i="58"/>
  <c r="AA17" i="58"/>
  <c r="W17" i="58"/>
  <c r="S17" i="58"/>
  <c r="O17" i="58"/>
  <c r="K17" i="58"/>
  <c r="G17" i="58"/>
  <c r="AY16" i="58"/>
  <c r="AU16" i="58"/>
  <c r="AQ16" i="58"/>
  <c r="AM16" i="58"/>
  <c r="AI16" i="58"/>
  <c r="AE16" i="58"/>
  <c r="AA16" i="58"/>
  <c r="W16" i="58"/>
  <c r="S16" i="58"/>
  <c r="O16" i="58"/>
  <c r="K16" i="58"/>
  <c r="G16" i="58"/>
  <c r="AY15" i="58"/>
  <c r="AU15" i="58"/>
  <c r="AQ15" i="58"/>
  <c r="AM15" i="58"/>
  <c r="AI15" i="58"/>
  <c r="AE15" i="58"/>
  <c r="AA15" i="58"/>
  <c r="W15" i="58"/>
  <c r="S15" i="58"/>
  <c r="O15" i="58"/>
  <c r="K15" i="58"/>
  <c r="G15" i="58"/>
  <c r="AY14" i="58"/>
  <c r="AU14" i="58"/>
  <c r="AQ14" i="58"/>
  <c r="AM14" i="58"/>
  <c r="AI14" i="58"/>
  <c r="AE14" i="58"/>
  <c r="AA14" i="58"/>
  <c r="W14" i="58"/>
  <c r="S14" i="58"/>
  <c r="O14" i="58"/>
  <c r="K14" i="58"/>
  <c r="G14" i="58"/>
  <c r="AY13" i="58"/>
  <c r="AU13" i="58"/>
  <c r="AQ13" i="58"/>
  <c r="AM13" i="58"/>
  <c r="AI13" i="58"/>
  <c r="AE13" i="58"/>
  <c r="AA13" i="58"/>
  <c r="W13" i="58"/>
  <c r="S13" i="58"/>
  <c r="O13" i="58"/>
  <c r="K13" i="58"/>
  <c r="G13" i="58"/>
  <c r="AY12" i="58"/>
  <c r="AU12" i="58"/>
  <c r="AQ12" i="58"/>
  <c r="AM12" i="58"/>
  <c r="AI12" i="58"/>
  <c r="AE12" i="58"/>
  <c r="AA12" i="58"/>
  <c r="W12" i="58"/>
  <c r="S12" i="58"/>
  <c r="O12" i="58"/>
  <c r="K12" i="58"/>
  <c r="G12" i="58"/>
  <c r="AY11" i="58"/>
  <c r="AU11" i="58"/>
  <c r="AQ11" i="58"/>
  <c r="AM11" i="58"/>
  <c r="AI11" i="58"/>
  <c r="AE11" i="58"/>
  <c r="AA11" i="58"/>
  <c r="W11" i="58"/>
  <c r="S11" i="58"/>
  <c r="O11" i="58"/>
  <c r="K11" i="58"/>
  <c r="G11" i="58"/>
  <c r="AY10" i="58"/>
  <c r="AU10" i="58"/>
  <c r="AQ10" i="58"/>
  <c r="AM10" i="58"/>
  <c r="AI10" i="58"/>
  <c r="AE10" i="58"/>
  <c r="AA10" i="58"/>
  <c r="W10" i="58"/>
  <c r="S10" i="58"/>
  <c r="O10" i="58"/>
  <c r="K10" i="58"/>
  <c r="G10" i="58"/>
  <c r="AX9" i="58"/>
  <c r="AW9" i="58"/>
  <c r="AV9" i="58"/>
  <c r="AT9" i="58"/>
  <c r="AS9" i="58"/>
  <c r="AR9" i="58"/>
  <c r="AP9" i="58"/>
  <c r="AO9" i="58"/>
  <c r="AN9" i="58"/>
  <c r="AL9" i="58"/>
  <c r="AK9" i="58"/>
  <c r="AJ9" i="58"/>
  <c r="AH9" i="58"/>
  <c r="AG9" i="58"/>
  <c r="AF9" i="58"/>
  <c r="AD9" i="58"/>
  <c r="AC9" i="58"/>
  <c r="AB9" i="58"/>
  <c r="Z9" i="58"/>
  <c r="Y9" i="58"/>
  <c r="X9" i="58"/>
  <c r="V9" i="58"/>
  <c r="U9" i="58"/>
  <c r="T9" i="58"/>
  <c r="R9" i="58"/>
  <c r="Q9" i="58"/>
  <c r="P9" i="58"/>
  <c r="N9" i="58"/>
  <c r="M9" i="58"/>
  <c r="L9" i="58"/>
  <c r="J9" i="58"/>
  <c r="I9" i="58"/>
  <c r="H9" i="58"/>
  <c r="F9" i="58"/>
  <c r="E9" i="58"/>
  <c r="D9" i="58"/>
  <c r="E80" i="56"/>
  <c r="E69" i="56"/>
  <c r="E58" i="56"/>
  <c r="E50" i="56"/>
  <c r="E35" i="56"/>
  <c r="E30" i="56"/>
  <c r="E27" i="56"/>
  <c r="E21" i="56"/>
  <c r="E16" i="56"/>
  <c r="E15" i="56"/>
  <c r="E14" i="56"/>
  <c r="E10" i="56"/>
  <c r="C63" i="56"/>
  <c r="C50" i="56"/>
  <c r="E23" i="56"/>
  <c r="E22" i="56"/>
  <c r="AZ13" i="58" l="1"/>
  <c r="AZ26" i="58"/>
  <c r="AZ25" i="58"/>
  <c r="AZ24" i="58"/>
  <c r="W9" i="58"/>
  <c r="AQ9" i="58"/>
  <c r="AZ27" i="58"/>
  <c r="AZ17" i="58"/>
  <c r="K9" i="58"/>
  <c r="AZ10" i="58"/>
  <c r="AZ35" i="58"/>
  <c r="AI9" i="58"/>
  <c r="AZ22" i="58"/>
  <c r="AZ29" i="58"/>
  <c r="AZ33" i="58"/>
  <c r="AZ37" i="58"/>
  <c r="AZ41" i="58"/>
  <c r="S9" i="58"/>
  <c r="AY9" i="58"/>
  <c r="AZ14" i="58"/>
  <c r="AZ20" i="58"/>
  <c r="AZ31" i="58"/>
  <c r="AZ39" i="58"/>
  <c r="AA9" i="58"/>
  <c r="AZ18" i="58"/>
  <c r="AZ15" i="58"/>
  <c r="G9" i="58"/>
  <c r="AM9" i="58"/>
  <c r="AZ16" i="58"/>
  <c r="AE9" i="58"/>
  <c r="O9" i="58"/>
  <c r="AZ11" i="58"/>
  <c r="AZ19" i="58"/>
  <c r="AZ21" i="58"/>
  <c r="AZ23" i="58"/>
  <c r="AZ28" i="58"/>
  <c r="AZ30" i="58"/>
  <c r="AZ32" i="58"/>
  <c r="AZ34" i="58"/>
  <c r="AZ36" i="58"/>
  <c r="AZ38" i="58"/>
  <c r="AZ40" i="58"/>
  <c r="AZ42" i="58"/>
  <c r="AZ12" i="58"/>
  <c r="AU9" i="58"/>
  <c r="E81" i="56"/>
  <c r="AZ9" i="58" l="1"/>
  <c r="E88" i="56" l="1"/>
  <c r="E82" i="56"/>
  <c r="D80" i="56"/>
  <c r="C69" i="56"/>
  <c r="K62" i="56"/>
  <c r="K59" i="56"/>
  <c r="K58" i="56"/>
  <c r="C43" i="56"/>
  <c r="C35" i="56"/>
  <c r="C30" i="56"/>
  <c r="D21" i="56"/>
  <c r="C21" i="56"/>
  <c r="F51" i="54"/>
  <c r="D82" i="54"/>
  <c r="E82" i="54" s="1"/>
  <c r="C84" i="54"/>
  <c r="E84" i="54"/>
  <c r="C82" i="54"/>
  <c r="E19" i="54"/>
  <c r="E62" i="54"/>
  <c r="E26" i="54"/>
  <c r="E15" i="54"/>
  <c r="E14" i="54"/>
  <c r="E10" i="54"/>
  <c r="C48" i="54"/>
  <c r="E48" i="54" s="1"/>
  <c r="D23" i="54"/>
  <c r="C21" i="54"/>
  <c r="D22" i="54"/>
  <c r="D21" i="54" s="1"/>
  <c r="E21" i="54" s="1"/>
  <c r="E90" i="54"/>
  <c r="C71" i="54"/>
  <c r="E71" i="54" s="1"/>
  <c r="C67" i="54"/>
  <c r="K66" i="54"/>
  <c r="K63" i="54"/>
  <c r="K62" i="54"/>
  <c r="C42" i="54"/>
  <c r="C34" i="54"/>
  <c r="E34" i="54" s="1"/>
  <c r="C29" i="54"/>
  <c r="E29" i="54" s="1"/>
  <c r="E83" i="52"/>
  <c r="C66" i="52"/>
  <c r="E66" i="52"/>
  <c r="C48" i="52"/>
  <c r="E48" i="52" s="1"/>
  <c r="C21" i="52"/>
  <c r="D23" i="52"/>
  <c r="D21" i="52" s="1"/>
  <c r="E21" i="52" s="1"/>
  <c r="D77" i="52"/>
  <c r="D76" i="52"/>
  <c r="E76" i="52"/>
  <c r="C76" i="52"/>
  <c r="C62" i="52"/>
  <c r="K61" i="52"/>
  <c r="K58" i="52"/>
  <c r="K57" i="52"/>
  <c r="C57" i="52"/>
  <c r="E57" i="52"/>
  <c r="C42" i="52"/>
  <c r="C34" i="52"/>
  <c r="E34" i="52" s="1"/>
  <c r="C29" i="52"/>
  <c r="E29" i="52"/>
  <c r="E26" i="52"/>
  <c r="D22" i="52"/>
  <c r="E19" i="52"/>
  <c r="E15" i="52"/>
  <c r="E14" i="52"/>
  <c r="E10" i="52"/>
  <c r="K16" i="51"/>
  <c r="D71" i="50"/>
  <c r="D70" i="50"/>
  <c r="E70" i="50" s="1"/>
  <c r="C46" i="50"/>
  <c r="F46" i="50" s="1"/>
  <c r="C20" i="50"/>
  <c r="D22" i="50"/>
  <c r="D20" i="50" s="1"/>
  <c r="M14" i="51"/>
  <c r="Q9" i="51"/>
  <c r="K9" i="51"/>
  <c r="K10" i="51"/>
  <c r="K7" i="51"/>
  <c r="K4" i="51"/>
  <c r="E77" i="50"/>
  <c r="C70" i="50"/>
  <c r="C62" i="50"/>
  <c r="E62" i="50"/>
  <c r="C58" i="50"/>
  <c r="K57" i="50"/>
  <c r="K54" i="50"/>
  <c r="K53" i="50"/>
  <c r="C53" i="50"/>
  <c r="E53" i="50"/>
  <c r="C40" i="50"/>
  <c r="C32" i="50"/>
  <c r="E32" i="50" s="1"/>
  <c r="C27" i="50"/>
  <c r="E27" i="50" s="1"/>
  <c r="E24" i="50"/>
  <c r="E21" i="50"/>
  <c r="E18" i="50"/>
  <c r="E16" i="50"/>
  <c r="E15" i="50"/>
  <c r="E10" i="50"/>
  <c r="I77" i="48"/>
  <c r="I78" i="48"/>
  <c r="I76" i="48"/>
  <c r="E75" i="48"/>
  <c r="C66" i="48"/>
  <c r="E66" i="48" s="1"/>
  <c r="C46" i="48"/>
  <c r="C57" i="48"/>
  <c r="E57" i="48"/>
  <c r="C32" i="48"/>
  <c r="K16" i="49"/>
  <c r="K7" i="49"/>
  <c r="L4" i="49"/>
  <c r="E81" i="48"/>
  <c r="C74" i="48"/>
  <c r="E74" i="48" s="1"/>
  <c r="C62" i="48"/>
  <c r="K61" i="48"/>
  <c r="K58" i="48"/>
  <c r="K57" i="48"/>
  <c r="E46" i="48"/>
  <c r="C40" i="48"/>
  <c r="E32" i="48"/>
  <c r="C27" i="48"/>
  <c r="E27" i="48"/>
  <c r="E24" i="48"/>
  <c r="E21" i="48"/>
  <c r="D20" i="48"/>
  <c r="C20" i="48"/>
  <c r="E18" i="48"/>
  <c r="E16" i="48"/>
  <c r="E15" i="48"/>
  <c r="E10" i="48"/>
  <c r="J26" i="47"/>
  <c r="E24" i="46"/>
  <c r="E65" i="46"/>
  <c r="E58" i="46"/>
  <c r="E31" i="46"/>
  <c r="E15" i="46"/>
  <c r="E14" i="46"/>
  <c r="E10" i="46"/>
  <c r="C59" i="46"/>
  <c r="E20" i="46"/>
  <c r="E72" i="46"/>
  <c r="E66" i="46"/>
  <c r="C65" i="46"/>
  <c r="C58" i="46"/>
  <c r="C54" i="46"/>
  <c r="K53" i="46"/>
  <c r="K52" i="46"/>
  <c r="K51" i="46"/>
  <c r="C43" i="46"/>
  <c r="E43" i="46" s="1"/>
  <c r="C37" i="46"/>
  <c r="C31" i="46"/>
  <c r="C26" i="46"/>
  <c r="E26" i="46" s="1"/>
  <c r="E21" i="46"/>
  <c r="D19" i="46"/>
  <c r="C19" i="46"/>
  <c r="E17" i="46"/>
  <c r="K38" i="45"/>
  <c r="L38" i="45"/>
  <c r="K39" i="45"/>
  <c r="L39" i="45"/>
  <c r="K40" i="45"/>
  <c r="L40" i="45"/>
  <c r="K41" i="45"/>
  <c r="L41" i="45"/>
  <c r="K42" i="45"/>
  <c r="L42" i="45"/>
  <c r="K43" i="45"/>
  <c r="L43" i="45"/>
  <c r="K44" i="45"/>
  <c r="L44" i="45"/>
  <c r="K45" i="45"/>
  <c r="L45" i="45"/>
  <c r="K46" i="45"/>
  <c r="L46" i="45"/>
  <c r="K47" i="45"/>
  <c r="L47" i="45"/>
  <c r="K48" i="45"/>
  <c r="L48" i="45"/>
  <c r="K49" i="45"/>
  <c r="L49" i="45"/>
  <c r="K50" i="45"/>
  <c r="L50" i="45"/>
  <c r="K51" i="45"/>
  <c r="L51" i="45"/>
  <c r="K52" i="45"/>
  <c r="L52" i="45"/>
  <c r="K53" i="45"/>
  <c r="L53" i="45"/>
  <c r="K54" i="45"/>
  <c r="L54" i="45"/>
  <c r="K55" i="45"/>
  <c r="L55" i="45"/>
  <c r="K56" i="45"/>
  <c r="L56" i="45"/>
  <c r="K57" i="45"/>
  <c r="L57" i="45"/>
  <c r="L37" i="45"/>
  <c r="K37" i="45"/>
  <c r="K4" i="45"/>
  <c r="L4" i="45"/>
  <c r="K5" i="45"/>
  <c r="L5" i="45"/>
  <c r="K6" i="45"/>
  <c r="L6" i="45"/>
  <c r="K7" i="45"/>
  <c r="L7" i="45"/>
  <c r="K8" i="45"/>
  <c r="L8" i="45"/>
  <c r="K9" i="45"/>
  <c r="L9" i="45"/>
  <c r="K10" i="45"/>
  <c r="L10" i="45"/>
  <c r="K11" i="45"/>
  <c r="L11" i="45"/>
  <c r="K12" i="45"/>
  <c r="L12" i="45"/>
  <c r="K13" i="45"/>
  <c r="L13" i="45"/>
  <c r="K14" i="45"/>
  <c r="L14" i="45"/>
  <c r="K15" i="45"/>
  <c r="L15" i="45"/>
  <c r="K16" i="45"/>
  <c r="L16" i="45"/>
  <c r="K17" i="45"/>
  <c r="L17" i="45"/>
  <c r="K18" i="45"/>
  <c r="L18" i="45"/>
  <c r="K19" i="45"/>
  <c r="L19" i="45"/>
  <c r="K20" i="45"/>
  <c r="L20" i="45"/>
  <c r="K21" i="45"/>
  <c r="L21" i="45"/>
  <c r="K22" i="45"/>
  <c r="L22" i="45"/>
  <c r="K23" i="45"/>
  <c r="L23" i="45"/>
  <c r="K24" i="45"/>
  <c r="L24" i="45"/>
  <c r="K25" i="45"/>
  <c r="L25" i="45"/>
  <c r="K26" i="45"/>
  <c r="L26" i="45"/>
  <c r="K27" i="45"/>
  <c r="L27" i="45"/>
  <c r="K28" i="45"/>
  <c r="L28" i="45"/>
  <c r="K29" i="45"/>
  <c r="L29" i="45"/>
  <c r="K30" i="45"/>
  <c r="L30" i="45"/>
  <c r="K31" i="45"/>
  <c r="L31" i="45"/>
  <c r="K32" i="45"/>
  <c r="L32" i="45"/>
  <c r="K33" i="45"/>
  <c r="L33" i="45"/>
  <c r="K34" i="45"/>
  <c r="L34" i="45"/>
  <c r="K35" i="45"/>
  <c r="L35" i="45"/>
  <c r="K36" i="45"/>
  <c r="L36" i="45"/>
  <c r="L3" i="45"/>
  <c r="K3" i="45"/>
  <c r="E10" i="44"/>
  <c r="E63" i="44"/>
  <c r="E26" i="44"/>
  <c r="E15" i="44"/>
  <c r="E14" i="44"/>
  <c r="E70" i="44"/>
  <c r="E65" i="44"/>
  <c r="E64" i="44"/>
  <c r="C63" i="44"/>
  <c r="C56" i="44"/>
  <c r="E56" i="44" s="1"/>
  <c r="C52" i="44"/>
  <c r="K51" i="44"/>
  <c r="K50" i="44"/>
  <c r="K49" i="44"/>
  <c r="C43" i="44"/>
  <c r="E43" i="44" s="1"/>
  <c r="C37" i="44"/>
  <c r="C31" i="44"/>
  <c r="E31" i="44" s="1"/>
  <c r="C26" i="44"/>
  <c r="E21" i="44"/>
  <c r="E20" i="44"/>
  <c r="D19" i="44"/>
  <c r="C19" i="44"/>
  <c r="E17" i="44"/>
  <c r="M22" i="43"/>
  <c r="L56" i="43"/>
  <c r="K56" i="43"/>
  <c r="L55" i="43"/>
  <c r="K55" i="43"/>
  <c r="L54" i="43"/>
  <c r="K54" i="43"/>
  <c r="L53" i="43"/>
  <c r="K53" i="43"/>
  <c r="L52" i="43"/>
  <c r="K52" i="43"/>
  <c r="L51" i="43"/>
  <c r="K51" i="43"/>
  <c r="L50" i="43"/>
  <c r="K50" i="43"/>
  <c r="L49" i="43"/>
  <c r="K49" i="43"/>
  <c r="L48" i="43"/>
  <c r="K48" i="43"/>
  <c r="L47" i="43"/>
  <c r="K47" i="43"/>
  <c r="L46" i="43"/>
  <c r="K46" i="43"/>
  <c r="L45" i="43"/>
  <c r="K45" i="43"/>
  <c r="L44" i="43"/>
  <c r="K44" i="43"/>
  <c r="L43" i="43"/>
  <c r="K43" i="43"/>
  <c r="L42" i="43"/>
  <c r="K42" i="43"/>
  <c r="L41" i="43"/>
  <c r="K41" i="43"/>
  <c r="L40" i="43"/>
  <c r="K40" i="43"/>
  <c r="L39" i="43"/>
  <c r="K39" i="43"/>
  <c r="L38" i="43"/>
  <c r="K38" i="43"/>
  <c r="L37" i="43"/>
  <c r="K37" i="43"/>
  <c r="L36" i="43"/>
  <c r="K36" i="43"/>
  <c r="L35" i="43"/>
  <c r="K35" i="43"/>
  <c r="L34" i="43"/>
  <c r="K34" i="43"/>
  <c r="L33" i="43"/>
  <c r="K33" i="43"/>
  <c r="L32" i="43"/>
  <c r="K32" i="43"/>
  <c r="L31" i="43"/>
  <c r="K31" i="43"/>
  <c r="L30" i="43"/>
  <c r="K30" i="43"/>
  <c r="L29" i="43"/>
  <c r="K29" i="43"/>
  <c r="L28" i="43"/>
  <c r="K28" i="43"/>
  <c r="L27" i="43"/>
  <c r="K27" i="43"/>
  <c r="L26" i="43"/>
  <c r="K26" i="43"/>
  <c r="L25" i="43"/>
  <c r="K25" i="43"/>
  <c r="L24" i="43"/>
  <c r="K24" i="43"/>
  <c r="L23" i="43"/>
  <c r="K23" i="43"/>
  <c r="L22" i="43"/>
  <c r="K22" i="43"/>
  <c r="L21" i="43"/>
  <c r="K21" i="43"/>
  <c r="L20" i="43"/>
  <c r="K20" i="43"/>
  <c r="L19" i="43"/>
  <c r="K19" i="43"/>
  <c r="L18" i="43"/>
  <c r="K18" i="43"/>
  <c r="L17" i="43"/>
  <c r="K17" i="43"/>
  <c r="L16" i="43"/>
  <c r="K16" i="43"/>
  <c r="L15" i="43"/>
  <c r="K15" i="43"/>
  <c r="L14" i="43"/>
  <c r="K14" i="43"/>
  <c r="L13" i="43"/>
  <c r="K13" i="43"/>
  <c r="L12" i="43"/>
  <c r="K12" i="43"/>
  <c r="L11" i="43"/>
  <c r="K11" i="43"/>
  <c r="L10" i="43"/>
  <c r="K10" i="43"/>
  <c r="L9" i="43"/>
  <c r="K9" i="43"/>
  <c r="L8" i="43"/>
  <c r="K8" i="43"/>
  <c r="L7" i="43"/>
  <c r="K7" i="43"/>
  <c r="L6" i="43"/>
  <c r="K6" i="43"/>
  <c r="L5" i="43"/>
  <c r="K5" i="43"/>
  <c r="L4" i="43"/>
  <c r="K4" i="43"/>
  <c r="L3" i="43"/>
  <c r="K3" i="43"/>
  <c r="E26" i="42"/>
  <c r="E15" i="42"/>
  <c r="E14" i="42"/>
  <c r="C43" i="42"/>
  <c r="E43" i="42" s="1"/>
  <c r="C31" i="42"/>
  <c r="E31" i="42"/>
  <c r="E71" i="42"/>
  <c r="E66" i="42"/>
  <c r="E65" i="42"/>
  <c r="C64" i="42"/>
  <c r="E64" i="42" s="1"/>
  <c r="C57" i="42"/>
  <c r="E57" i="42" s="1"/>
  <c r="C53" i="42"/>
  <c r="K52" i="42"/>
  <c r="K51" i="42"/>
  <c r="K50" i="42"/>
  <c r="C37" i="42"/>
  <c r="C26" i="42"/>
  <c r="E21" i="42"/>
  <c r="E20" i="42"/>
  <c r="D19" i="42"/>
  <c r="C19" i="42"/>
  <c r="E17" i="42"/>
  <c r="L56" i="41"/>
  <c r="K56" i="41"/>
  <c r="L55" i="41"/>
  <c r="K55" i="41"/>
  <c r="L54" i="41"/>
  <c r="K54" i="41"/>
  <c r="L53" i="41"/>
  <c r="K53" i="41"/>
  <c r="L52" i="41"/>
  <c r="K52" i="41"/>
  <c r="L51" i="41"/>
  <c r="K51" i="41"/>
  <c r="L50" i="41"/>
  <c r="K50" i="41"/>
  <c r="L49" i="41"/>
  <c r="K49" i="41"/>
  <c r="L48" i="41"/>
  <c r="K48" i="41"/>
  <c r="L47" i="41"/>
  <c r="K47" i="41"/>
  <c r="L46" i="41"/>
  <c r="K46" i="41"/>
  <c r="L45" i="41"/>
  <c r="K45" i="41"/>
  <c r="L44" i="41"/>
  <c r="K44" i="41"/>
  <c r="L43" i="41"/>
  <c r="K43" i="41"/>
  <c r="L42" i="41"/>
  <c r="K42" i="41"/>
  <c r="L41" i="41"/>
  <c r="K41" i="41"/>
  <c r="L40" i="41"/>
  <c r="K40" i="41"/>
  <c r="L39" i="41"/>
  <c r="K39" i="41"/>
  <c r="L38" i="41"/>
  <c r="K38" i="41"/>
  <c r="L37" i="41"/>
  <c r="K37" i="41"/>
  <c r="L36" i="41"/>
  <c r="K36" i="41"/>
  <c r="L35" i="41"/>
  <c r="K35" i="41"/>
  <c r="L34" i="41"/>
  <c r="K34" i="41"/>
  <c r="L33" i="41"/>
  <c r="K33" i="41"/>
  <c r="L32" i="41"/>
  <c r="K32" i="41"/>
  <c r="L31" i="41"/>
  <c r="K31" i="41"/>
  <c r="L30" i="41"/>
  <c r="K30" i="41"/>
  <c r="L29" i="41"/>
  <c r="K29" i="41"/>
  <c r="L28" i="41"/>
  <c r="K28" i="41"/>
  <c r="L27" i="41"/>
  <c r="K27" i="41"/>
  <c r="L26" i="41"/>
  <c r="K26" i="41"/>
  <c r="L25" i="41"/>
  <c r="K25" i="41"/>
  <c r="L24" i="41"/>
  <c r="K24" i="41"/>
  <c r="L23" i="41"/>
  <c r="K23" i="41"/>
  <c r="L22" i="41"/>
  <c r="K22" i="41"/>
  <c r="L21" i="41"/>
  <c r="K21" i="41"/>
  <c r="L20" i="41"/>
  <c r="K20" i="41"/>
  <c r="L19" i="41"/>
  <c r="K19" i="41"/>
  <c r="L18" i="41"/>
  <c r="K18" i="41"/>
  <c r="L17" i="41"/>
  <c r="K17" i="41"/>
  <c r="L16" i="41"/>
  <c r="K16" i="41"/>
  <c r="L15" i="41"/>
  <c r="K15" i="41"/>
  <c r="L14" i="41"/>
  <c r="K14" i="41"/>
  <c r="L13" i="41"/>
  <c r="K13" i="41"/>
  <c r="L12" i="41"/>
  <c r="K12" i="41"/>
  <c r="L11" i="41"/>
  <c r="K11" i="41"/>
  <c r="L10" i="41"/>
  <c r="K10" i="41"/>
  <c r="L9" i="41"/>
  <c r="K9" i="41"/>
  <c r="L8" i="41"/>
  <c r="K8" i="41"/>
  <c r="L7" i="41"/>
  <c r="K7" i="41"/>
  <c r="L6" i="41"/>
  <c r="K6" i="41"/>
  <c r="L5" i="41"/>
  <c r="K5" i="41"/>
  <c r="L4" i="41"/>
  <c r="K4" i="41"/>
  <c r="L3" i="41"/>
  <c r="K3" i="41"/>
  <c r="E55" i="40"/>
  <c r="E49" i="40"/>
  <c r="E31" i="40"/>
  <c r="E26" i="40"/>
  <c r="E17" i="40"/>
  <c r="E15" i="40"/>
  <c r="E14" i="40"/>
  <c r="E66" i="40"/>
  <c r="E65" i="40"/>
  <c r="E64" i="40"/>
  <c r="E71" i="40"/>
  <c r="C63" i="40"/>
  <c r="E63" i="40" s="1"/>
  <c r="C55" i="40"/>
  <c r="E52" i="40"/>
  <c r="C51" i="40"/>
  <c r="C42" i="40"/>
  <c r="C36" i="40"/>
  <c r="C31" i="40"/>
  <c r="C26" i="40"/>
  <c r="E21" i="40"/>
  <c r="E20" i="40"/>
  <c r="D19" i="40"/>
  <c r="C19" i="40"/>
  <c r="M64" i="39"/>
  <c r="L64" i="39"/>
  <c r="M63" i="39"/>
  <c r="L63" i="39"/>
  <c r="M62" i="39"/>
  <c r="L62" i="39"/>
  <c r="M61" i="39"/>
  <c r="L61" i="39"/>
  <c r="M60" i="39"/>
  <c r="L60" i="39"/>
  <c r="M59" i="39"/>
  <c r="L59" i="39"/>
  <c r="M58" i="39"/>
  <c r="L58" i="39"/>
  <c r="M57" i="39"/>
  <c r="L57" i="39"/>
  <c r="M56" i="39"/>
  <c r="L56" i="39"/>
  <c r="M55" i="39"/>
  <c r="L55" i="39"/>
  <c r="M54" i="39"/>
  <c r="L54" i="39"/>
  <c r="M53" i="39"/>
  <c r="L53" i="39"/>
  <c r="M52" i="39"/>
  <c r="L52" i="39"/>
  <c r="M51" i="39"/>
  <c r="L51" i="39"/>
  <c r="M50" i="39"/>
  <c r="L50" i="39"/>
  <c r="M49" i="39"/>
  <c r="L49" i="39"/>
  <c r="M48" i="39"/>
  <c r="L48" i="39"/>
  <c r="M47" i="39"/>
  <c r="L47" i="39"/>
  <c r="M46" i="39"/>
  <c r="L46" i="39"/>
  <c r="M45" i="39"/>
  <c r="L45" i="39"/>
  <c r="M44" i="39"/>
  <c r="L44" i="39"/>
  <c r="M43" i="39"/>
  <c r="L43" i="39"/>
  <c r="M42" i="39"/>
  <c r="L42" i="39"/>
  <c r="M41" i="39"/>
  <c r="L41" i="39"/>
  <c r="L6" i="39"/>
  <c r="M6" i="39"/>
  <c r="L7" i="39"/>
  <c r="M7" i="39"/>
  <c r="L8" i="39"/>
  <c r="M8" i="39"/>
  <c r="L9" i="39"/>
  <c r="M9" i="39"/>
  <c r="L10" i="39"/>
  <c r="M10" i="39"/>
  <c r="L11" i="39"/>
  <c r="M11" i="39"/>
  <c r="L12" i="39"/>
  <c r="M12" i="39"/>
  <c r="L13" i="39"/>
  <c r="M13" i="39"/>
  <c r="L14" i="39"/>
  <c r="M14" i="39"/>
  <c r="L15" i="39"/>
  <c r="M15" i="39"/>
  <c r="L16" i="39"/>
  <c r="M16" i="39"/>
  <c r="L17" i="39"/>
  <c r="M17" i="39"/>
  <c r="L18" i="39"/>
  <c r="M18" i="39"/>
  <c r="L19" i="39"/>
  <c r="M19" i="39"/>
  <c r="L20" i="39"/>
  <c r="M20" i="39"/>
  <c r="L21" i="39"/>
  <c r="M21" i="39"/>
  <c r="L22" i="39"/>
  <c r="M22" i="39"/>
  <c r="L23" i="39"/>
  <c r="M23" i="39"/>
  <c r="L24" i="39"/>
  <c r="M24" i="39"/>
  <c r="L25" i="39"/>
  <c r="M25" i="39"/>
  <c r="L26" i="39"/>
  <c r="M26" i="39"/>
  <c r="L27" i="39"/>
  <c r="M27" i="39"/>
  <c r="L28" i="39"/>
  <c r="M28" i="39"/>
  <c r="L29" i="39"/>
  <c r="M29" i="39"/>
  <c r="L30" i="39"/>
  <c r="M30" i="39"/>
  <c r="L31" i="39"/>
  <c r="M31" i="39"/>
  <c r="L32" i="39"/>
  <c r="M32" i="39"/>
  <c r="L33" i="39"/>
  <c r="M33" i="39"/>
  <c r="L34" i="39"/>
  <c r="M34" i="39"/>
  <c r="L35" i="39"/>
  <c r="M35" i="39"/>
  <c r="L36" i="39"/>
  <c r="M36" i="39"/>
  <c r="L37" i="39"/>
  <c r="M37" i="39"/>
  <c r="L38" i="39"/>
  <c r="M38" i="39"/>
  <c r="L39" i="39"/>
  <c r="M39" i="39"/>
  <c r="L40" i="39"/>
  <c r="M40" i="39"/>
  <c r="M5" i="39"/>
  <c r="L5" i="39"/>
  <c r="E21" i="38"/>
  <c r="C63" i="38"/>
  <c r="E63" i="38" s="1"/>
  <c r="E70" i="38"/>
  <c r="C55" i="38"/>
  <c r="E52" i="38"/>
  <c r="C51" i="38"/>
  <c r="C43" i="38"/>
  <c r="C37" i="38"/>
  <c r="C32" i="38"/>
  <c r="C27" i="38"/>
  <c r="E27" i="38"/>
  <c r="E25" i="38"/>
  <c r="E20" i="38"/>
  <c r="D19" i="38"/>
  <c r="C19" i="38"/>
  <c r="E17" i="38"/>
  <c r="E58" i="36"/>
  <c r="E55" i="36"/>
  <c r="C45" i="36"/>
  <c r="I13" i="37"/>
  <c r="E22" i="36"/>
  <c r="C69" i="36"/>
  <c r="E69" i="36"/>
  <c r="C61" i="36"/>
  <c r="E61" i="36"/>
  <c r="C57" i="36"/>
  <c r="E57" i="36"/>
  <c r="E45" i="36"/>
  <c r="C38" i="36"/>
  <c r="C33" i="36"/>
  <c r="C28" i="36"/>
  <c r="E28" i="36" s="1"/>
  <c r="E26" i="36"/>
  <c r="F22" i="36"/>
  <c r="F21" i="36"/>
  <c r="E21" i="36"/>
  <c r="D19" i="36"/>
  <c r="E19" i="36" s="1"/>
  <c r="C19" i="36"/>
  <c r="E17" i="36"/>
  <c r="E54" i="34"/>
  <c r="E26" i="34"/>
  <c r="F21" i="34"/>
  <c r="E17" i="34"/>
  <c r="E15" i="34"/>
  <c r="E10" i="34"/>
  <c r="E14" i="34"/>
  <c r="D74" i="33"/>
  <c r="C74" i="33"/>
  <c r="D76" i="34"/>
  <c r="F76" i="34" s="1"/>
  <c r="C76" i="34"/>
  <c r="C61" i="34"/>
  <c r="C68" i="34"/>
  <c r="E68" i="34" s="1"/>
  <c r="C60" i="34"/>
  <c r="E60" i="34" s="1"/>
  <c r="C56" i="34"/>
  <c r="E56" i="34"/>
  <c r="C38" i="34"/>
  <c r="C33" i="34"/>
  <c r="E33" i="34"/>
  <c r="C28" i="34"/>
  <c r="E28" i="34"/>
  <c r="F22" i="34"/>
  <c r="E22" i="34"/>
  <c r="E21" i="34"/>
  <c r="D19" i="34"/>
  <c r="E19" i="34" s="1"/>
  <c r="C19" i="34"/>
  <c r="F21" i="33"/>
  <c r="E74" i="33"/>
  <c r="C66" i="33"/>
  <c r="C58" i="33"/>
  <c r="C55" i="33"/>
  <c r="C44" i="33"/>
  <c r="F44" i="33" s="1"/>
  <c r="C37" i="33"/>
  <c r="C32" i="33"/>
  <c r="C27" i="33"/>
  <c r="E21" i="33"/>
  <c r="D19" i="33"/>
  <c r="C19" i="33"/>
  <c r="C56" i="31"/>
  <c r="C45" i="31"/>
  <c r="F45" i="31"/>
  <c r="E77" i="31"/>
  <c r="C69" i="31"/>
  <c r="C61" i="31"/>
  <c r="C38" i="31"/>
  <c r="C33" i="31"/>
  <c r="C28" i="31"/>
  <c r="E22" i="31"/>
  <c r="E21" i="31"/>
  <c r="D19" i="31"/>
  <c r="C19" i="31"/>
  <c r="J11" i="30"/>
  <c r="C59" i="29"/>
  <c r="C58" i="29"/>
  <c r="C38" i="29"/>
  <c r="E72" i="29"/>
  <c r="C66" i="29"/>
  <c r="C45" i="29"/>
  <c r="F45" i="29"/>
  <c r="C33" i="29"/>
  <c r="C28" i="29"/>
  <c r="E22" i="29"/>
  <c r="E21" i="29"/>
  <c r="D19" i="29"/>
  <c r="C19" i="29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4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20" i="28"/>
  <c r="P18" i="28"/>
  <c r="P19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5" i="28"/>
  <c r="E67" i="27"/>
  <c r="C61" i="27"/>
  <c r="C59" i="27" s="1"/>
  <c r="C54" i="27"/>
  <c r="C41" i="27"/>
  <c r="F41" i="27"/>
  <c r="C36" i="27"/>
  <c r="C33" i="27"/>
  <c r="C28" i="27"/>
  <c r="E22" i="27"/>
  <c r="E21" i="27"/>
  <c r="D19" i="27"/>
  <c r="C19" i="27"/>
  <c r="K24" i="26"/>
  <c r="C69" i="25"/>
  <c r="C67" i="25"/>
  <c r="C19" i="25"/>
  <c r="E22" i="25"/>
  <c r="E21" i="25"/>
  <c r="C43" i="25"/>
  <c r="F43" i="25" s="1"/>
  <c r="E76" i="25"/>
  <c r="C61" i="25"/>
  <c r="C38" i="25"/>
  <c r="C36" i="25"/>
  <c r="C33" i="25"/>
  <c r="C28" i="25"/>
  <c r="D19" i="25"/>
  <c r="C45" i="34"/>
  <c r="E45" i="34"/>
  <c r="F77" i="36"/>
  <c r="E77" i="36"/>
  <c r="K49" i="40"/>
  <c r="K48" i="40"/>
  <c r="K50" i="40"/>
  <c r="C80" i="56" l="1"/>
  <c r="E76" i="34"/>
  <c r="E46" i="50"/>
</calcChain>
</file>

<file path=xl/sharedStrings.xml><?xml version="1.0" encoding="utf-8"?>
<sst xmlns="http://schemas.openxmlformats.org/spreadsheetml/2006/main" count="3682" uniqueCount="570">
  <si>
    <t>2. Senior in charge</t>
  </si>
  <si>
    <t>3. Prepared by</t>
  </si>
  <si>
    <t>The following is a complete list of queries to be answered, confirmations and Certificates to be received and any other outstanding matters to be dealt with before the financial statements are provided to Client.</t>
  </si>
  <si>
    <t>4. Date prepared</t>
  </si>
  <si>
    <t>5. Period</t>
  </si>
  <si>
    <t>1. Manager in charge</t>
  </si>
  <si>
    <t>TK</t>
  </si>
  <si>
    <t>Nội dung</t>
  </si>
  <si>
    <t>Note</t>
  </si>
  <si>
    <t>TCF</t>
  </si>
  <si>
    <t>Client: CSL CAD</t>
  </si>
  <si>
    <t>Nu san</t>
  </si>
  <si>
    <t>BẢNG CÂN ĐỐI TÀI KHOẢN</t>
  </si>
  <si>
    <t>Số tài khoản</t>
  </si>
  <si>
    <t>Tên tài khoản</t>
  </si>
  <si>
    <t>Đầu kỳ</t>
  </si>
  <si>
    <t>Phát sinh</t>
  </si>
  <si>
    <t>Cuối kỳ</t>
  </si>
  <si>
    <t>Nợ</t>
  </si>
  <si>
    <t>Có</t>
  </si>
  <si>
    <t>111</t>
  </si>
  <si>
    <t>Tiền mặt</t>
  </si>
  <si>
    <t>1111</t>
  </si>
  <si>
    <t>Tiền Việt Nam</t>
  </si>
  <si>
    <t>112</t>
  </si>
  <si>
    <t>Tiền gửi Ngân hàng</t>
  </si>
  <si>
    <t>1121</t>
  </si>
  <si>
    <t>11211</t>
  </si>
  <si>
    <t>VND Vietcombank. Số TK -0679</t>
  </si>
  <si>
    <t>1122</t>
  </si>
  <si>
    <t>Ngoại tệ</t>
  </si>
  <si>
    <t>11221</t>
  </si>
  <si>
    <t>USD Tokyo-Mitsubishi UFJ. Số TK 733830</t>
  </si>
  <si>
    <t>11223</t>
  </si>
  <si>
    <t>TK vốn USD tại Tokyo-Mitsubishi UFJ. Số TK 085871</t>
  </si>
  <si>
    <t>131</t>
  </si>
  <si>
    <t>Phải thu của khách hàng</t>
  </si>
  <si>
    <t>1312</t>
  </si>
  <si>
    <t>Phải thu nước ngoài - ngoại tệ</t>
  </si>
  <si>
    <t>133</t>
  </si>
  <si>
    <t>Thuế GTGT được khấu trừ</t>
  </si>
  <si>
    <t>1331</t>
  </si>
  <si>
    <t>Thuế GTGT được khấu trừ của hàng hóa, dịch vụ</t>
  </si>
  <si>
    <t>154</t>
  </si>
  <si>
    <t>Chi phí sản xuất, kinh doanh dở dang</t>
  </si>
  <si>
    <t>242</t>
  </si>
  <si>
    <t>Chi phí trả trước</t>
  </si>
  <si>
    <t>244</t>
  </si>
  <si>
    <t>Cầm cố, thế chấp, ký quỹ, ký cược</t>
  </si>
  <si>
    <t>331</t>
  </si>
  <si>
    <t>Phải trả cho người bán</t>
  </si>
  <si>
    <t>3311</t>
  </si>
  <si>
    <t>Phải trả người bán - VND</t>
  </si>
  <si>
    <t>333</t>
  </si>
  <si>
    <t>Thuế và các khoản phải nộp Nhà nước</t>
  </si>
  <si>
    <t>3334</t>
  </si>
  <si>
    <t>Thuế thu nhập doanh nghiệp</t>
  </si>
  <si>
    <t>3335</t>
  </si>
  <si>
    <t>Thuế thu nhập cá nhân</t>
  </si>
  <si>
    <t>334</t>
  </si>
  <si>
    <t>Phải trả người lao động</t>
  </si>
  <si>
    <t>3341</t>
  </si>
  <si>
    <t>Phải trả công nhân viên</t>
  </si>
  <si>
    <t>335</t>
  </si>
  <si>
    <t>Chi phí phải trả</t>
  </si>
  <si>
    <t>3358</t>
  </si>
  <si>
    <t>Chi phí trích trước - Chi phí khác</t>
  </si>
  <si>
    <t>338</t>
  </si>
  <si>
    <t>Phải trả, phải nộp khác</t>
  </si>
  <si>
    <t>3382</t>
  </si>
  <si>
    <t>Kinh phí công đoàn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</si>
  <si>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</si>
  <si>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</si>
  <si>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</si>
  <si>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</si>
  <si>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</si>
  <si>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</si>
  <si>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</si>
  <si>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</si>
  <si>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</si>
  <si>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</si>
  <si>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</si>
  <si>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41111</t>
  </si>
  <si>
    <t>Cổ phiếu phổ thông có quyền biểu quyết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</si>
  <si>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</si>
  <si>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</si>
  <si>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</si>
  <si>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</si>
  <si>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</si>
  <si>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</si>
  <si>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</si>
  <si>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</si>
  <si>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5113</t>
  </si>
  <si>
    <t>Doanh thu cung cấp dịch vụ</t>
  </si>
  <si>
    <t>51132</t>
  </si>
  <si>
    <t>Doanh thu dịch vụ - Nước ngoài</t>
  </si>
  <si>
    <t>515</t>
  </si>
  <si>
    <t>Doanh thu hoạt động tài chính</t>
  </si>
  <si>
    <t>5151</t>
  </si>
  <si>
    <t>Doanh thu hoạt động tài chính - Lãi ngân hàng</t>
  </si>
  <si>
    <t>5152</t>
  </si>
  <si>
    <t>Lãi chênh lệch tỷ giá thực hiện</t>
  </si>
  <si>
    <t>622</t>
  </si>
  <si>
    <t>Chi phí nhân công trực tiếp</t>
  </si>
  <si>
    <t>627</t>
  </si>
  <si>
    <t>Chi phí sản xuất chung</t>
  </si>
  <si>
    <t>6271</t>
  </si>
  <si>
    <t>Chi phí nhân viên phân xưởng</t>
  </si>
  <si>
    <t>6272</t>
  </si>
  <si>
    <t>Chi phí vật liệu</t>
  </si>
  <si>
    <t>6273</t>
  </si>
  <si>
    <t>Chi phí dụng cụ sản xuất</t>
  </si>
  <si>
    <t>6277</t>
  </si>
  <si>
    <t>Chi phí dịch vụ mua ngoài</t>
  </si>
  <si>
    <t>632</t>
  </si>
  <si>
    <t>Giá vốn hàng bán</t>
  </si>
  <si>
    <t>635</t>
  </si>
  <si>
    <t>Chi phí tài chính</t>
  </si>
  <si>
    <t>6352</t>
  </si>
  <si>
    <t>Chi phí tài chính - CLTG thực hiện</t>
  </si>
  <si>
    <t>642</t>
  </si>
  <si>
    <t>Chi phí quản lý doanh nghiệp</t>
  </si>
  <si>
    <t>6421</t>
  </si>
  <si>
    <t>Chi phí nhân viên quản lý</t>
  </si>
  <si>
    <t>6422</t>
  </si>
  <si>
    <t>Chi phí vật liệu quản lý</t>
  </si>
  <si>
    <t>6423</t>
  </si>
  <si>
    <t>Chi phí đồ dùng văn phòng</t>
  </si>
  <si>
    <t>6427</t>
  </si>
  <si>
    <t>6428</t>
  </si>
  <si>
    <t>Chi phí bằng tiền khác</t>
  </si>
  <si>
    <t>811</t>
  </si>
  <si>
    <t>Chi phí khác</t>
  </si>
  <si>
    <t>911</t>
  </si>
  <si>
    <t>Xác định kết quả kinh doanh</t>
  </si>
  <si>
    <t>Cộng</t>
  </si>
  <si>
    <t>Khớp sổ quỹ nội bộ</t>
  </si>
  <si>
    <t>Khớp sao kê ngân hàng</t>
  </si>
  <si>
    <t>Bảng chênh lệch tỷ giá OK</t>
  </si>
  <si>
    <t>Sale tháng 5</t>
  </si>
  <si>
    <t>Sale tháng 4</t>
  </si>
  <si>
    <t>Số dư tk 244</t>
  </si>
  <si>
    <t>Garden Plâza</t>
  </si>
  <si>
    <t>Vinasun</t>
  </si>
  <si>
    <t>Iwater</t>
  </si>
  <si>
    <t>Số dư thuế TNCN</t>
  </si>
  <si>
    <t>Trích KPCĐ nhưng chưa nộp- Nộp theo quý</t>
  </si>
  <si>
    <t>BH</t>
  </si>
  <si>
    <t>OK</t>
  </si>
  <si>
    <t xml:space="preserve">Số dư chưa khớp thông báo BH </t>
  </si>
  <si>
    <t>Thông báo cho C Sang check lại</t>
  </si>
  <si>
    <t>Bên Nhật trả hộ tiền mua máy tính</t>
  </si>
  <si>
    <t>ok</t>
  </si>
  <si>
    <t>File tính pit của Ohira</t>
  </si>
  <si>
    <t>My san</t>
  </si>
  <si>
    <t>Sale tháng 6</t>
  </si>
  <si>
    <t>Sale tháng 7</t>
  </si>
  <si>
    <t>Ricoh</t>
  </si>
  <si>
    <t>635;515</t>
  </si>
  <si>
    <t>Ok</t>
  </si>
  <si>
    <t>711</t>
  </si>
  <si>
    <t>Thu nhập khác</t>
  </si>
  <si>
    <t>Sale tháng 8</t>
  </si>
  <si>
    <t>Công nợ CSLJP:</t>
  </si>
  <si>
    <t>Số dư TK 331-Có</t>
  </si>
  <si>
    <t>Số dư TK 331-Nợ</t>
  </si>
  <si>
    <t>Hết số dư</t>
  </si>
  <si>
    <t>Chưa đánh lại phiếu thu/chi</t>
  </si>
  <si>
    <t>Đánh lại số phiếu thu/chi</t>
  </si>
  <si>
    <t>Trung tâm Kinh doanh VNPT thành phố HCM - CN Tổng công ty Dịch vụ Viễn Thông</t>
  </si>
  <si>
    <t>Đánh lại số chứng từ ngân hàng</t>
  </si>
  <si>
    <t>Bổ sung bảng CLTG - Yêu cầu bắt buộc gửi check FS hàng tháng</t>
  </si>
  <si>
    <t>Lưu ý gửi đầy đủ thông tin khi check FS</t>
  </si>
  <si>
    <t>Bổ sung bảng CLTG, làm trước để hạch toán kế toán, không nháp để lấy dữ liệu hạch toán - Yêu cầu bắt buộc gửi check FS hàng tháng (Có thể làm vào FS rồi move sheet hoặc gửi đầy đủ bản đó cho sen/man check)</t>
  </si>
  <si>
    <t>http://www.congdoan.vn/tin-tuc/hoat-dong-cong-doan-3569/huong-dan-lui-dong-kinh-phi-cong-doan-do-anh-huong-cua-dich-covid19-580666.tld</t>
  </si>
  <si>
    <t>Kê vào Q4</t>
  </si>
  <si>
    <t>PIT tháng 9- Cty</t>
  </si>
  <si>
    <t>Check hồ sơ KH đã gửi để xử lý</t>
  </si>
  <si>
    <t>3339</t>
  </si>
  <si>
    <t>Phí, lệ phí và các khoản phải nộp khác</t>
  </si>
  <si>
    <t>6425</t>
  </si>
  <si>
    <t>Thuế, phí và lệ phí</t>
  </si>
  <si>
    <t>821</t>
  </si>
  <si>
    <t>Chi phí thuế thu nhập doanh nghiệp</t>
  </si>
  <si>
    <t>8211</t>
  </si>
  <si>
    <t>Chi phí thuế TNDN hiện hành</t>
  </si>
  <si>
    <t>Các khoản thu hộ trả hộ giữa CSL VN &amp; CSL JP cần chuẩn bị biên bản thu hộ trả hộ đầy đủ</t>
  </si>
  <si>
    <t>OK, đã khớp bảng CLTG AR gửi bổ sung</t>
  </si>
  <si>
    <t>Khớp bảng phân bổ, hạch toán đúng TKCP lên sổ</t>
  </si>
  <si>
    <t>Note Report</t>
  </si>
  <si>
    <t>Công ty Cổ phần Ánh Dương Việt Nam</t>
  </si>
  <si>
    <t>Công ty TNHH Ricoh Việt Nam</t>
  </si>
  <si>
    <t>Công ty TNHH HAI THANH VIEN Nhanh Nhanh</t>
  </si>
  <si>
    <t>Ước tính CIT từ 1/4/21 đến 30/9/21</t>
  </si>
  <si>
    <t>PIT T10 - Ohira  - ước tính</t>
  </si>
  <si>
    <t>PIT tháng 10- Cty</t>
  </si>
  <si>
    <t>Số dư theo bảng lương</t>
  </si>
  <si>
    <t>Tháng 10</t>
  </si>
  <si>
    <t>TBBHXH tới hết tháng 10/2021 đang nộp thừa 1.987.663 VND</t>
  </si>
  <si>
    <t>Đánh lại toàn bộ số chứng từ cho phù hợp từng năm tài chính</t>
  </si>
  <si>
    <t>Loại các khoản chi tiền điện, internet cho nhân viên khỏi chi phí được trừ (do không có hóa đơn, chứng từ)</t>
  </si>
  <si>
    <t>Loại các loại phí hải quan để nhận đồ cá nhân cho Mr.Ohira do ko phục vụ sxkd</t>
  </si>
  <si>
    <t>Nợ lũy kế</t>
  </si>
  <si>
    <t>Có lũy kế</t>
  </si>
  <si>
    <t>Sale tháng 11</t>
  </si>
  <si>
    <t>Tháng 11</t>
  </si>
  <si>
    <t>Công ty TNHH Garden Plaza</t>
  </si>
  <si>
    <t>Phí bảo trì trang in T10,11</t>
  </si>
  <si>
    <t>PIT tháng 11- Cty</t>
  </si>
  <si>
    <t>PTI T11 - Ohira - ước tính</t>
  </si>
  <si>
    <t>Khớp bảng lương</t>
  </si>
  <si>
    <t xml:space="preserve">Quỹ phòng chống covid-19 </t>
  </si>
  <si>
    <t>Phân bổ tiền điện cho bộ phận sản xuất/quản lý theo đúng tỷ lệ</t>
  </si>
  <si>
    <t>Bút toán CLTG khi nhận thanh toán từ CLS JP hồi T10 lệch 1đ (chưa sửa)</t>
  </si>
  <si>
    <t>PIT tháng 12- Cty</t>
  </si>
  <si>
    <t>Kê vào Q1.2022</t>
  </si>
  <si>
    <t>PTI T12 - Ohira - ước tính</t>
  </si>
  <si>
    <t>PTI Q4 - Hasebe</t>
  </si>
  <si>
    <t>PIT tháng 11- Cty: điều chỉnh</t>
  </si>
  <si>
    <t>Tiền điện T12</t>
  </si>
  <si>
    <t>Phí taxi T12</t>
  </si>
  <si>
    <t>Sale tháng 8, 10 (hạch toán CLTG khi thanh toán lệch 2đ)</t>
  </si>
  <si>
    <t>Hạch toán bổ sung HĐ của TCF</t>
  </si>
  <si>
    <t>Bổ sung hóa đơn của TCF</t>
  </si>
  <si>
    <t>Lệch 485.266 đ do bổ sung PIT do thêm thu nhập từ phiếu mua hàng</t>
  </si>
  <si>
    <t>Tháng 12</t>
  </si>
  <si>
    <t>CSL JP thanh toán hộ lương tháng 12.2021 của Ohira</t>
  </si>
  <si>
    <t>CSL JP thanh toán hộ thưởng tháng 12.2021 của Ohira</t>
  </si>
  <si>
    <t>Chi phí bảo hiểm tại Nhật tháng 12.2021</t>
  </si>
  <si>
    <t>Sale tháng 12</t>
  </si>
  <si>
    <t>Tháng 12 năm 2021</t>
  </si>
  <si>
    <t>Xem lại bút toán chênh lệch tỷ giá, đang bị lệch 2đ</t>
  </si>
  <si>
    <t>Bổ sung HĐ TCF</t>
  </si>
  <si>
    <t>Lệch do điều chỉnh PIT T11 do tặng nhân viên phiếu mua hàng</t>
  </si>
  <si>
    <t>The compulsory insurance amount to be paid this month is 0 VND</t>
  </si>
  <si>
    <t>PIT tháng 12.2021- Cty</t>
  </si>
  <si>
    <t>PIT tháng 1.2022 - Ohira</t>
  </si>
  <si>
    <t>PIT tháng 1.2022 - Cty</t>
  </si>
  <si>
    <t>Bảng chênh lệch tỷ giá</t>
  </si>
  <si>
    <t>Sửa lại tỷ giá của phí ngân hàng theo tỷ giá mua của ngân hàng</t>
  </si>
  <si>
    <t>Sale tháng 1.2022</t>
  </si>
  <si>
    <t>Sale tháng 12.2021</t>
  </si>
  <si>
    <t>Phí tư vấn T1 và Q4</t>
  </si>
  <si>
    <t>Tháng 1.2022</t>
  </si>
  <si>
    <t>KPCĐ đóng theo quý</t>
  </si>
  <si>
    <t>Trích KPCĐ nhưng chưa nộp</t>
  </si>
  <si>
    <t>Chi phí bảo hiểm tại Nhật tháng 1.2022</t>
  </si>
  <si>
    <t>CSL JP thanh toán hộ lương tháng 1.2022 của Ohira</t>
  </si>
  <si>
    <t>Lương T1 VN đã thanh toán hết trong T1. Số dư theo báo cáo là lương T1 ở Nhật của Mr.Ohira
=&gt; Đưa sang 3388</t>
  </si>
  <si>
    <t>Chuyển khoản lương T1 ở Nhật của Mr.Ohira từ 334 sang 3388</t>
  </si>
  <si>
    <t>Sale tháng 1</t>
  </si>
  <si>
    <t>Xuất lại hóa đơn thay thế cho hóa đơn ngày 25/1</t>
  </si>
  <si>
    <t>Tháng 01 năm 2022</t>
  </si>
  <si>
    <t>Tính lại tỷ giá của phí ngân hàng theo tỷ giá mua của NH</t>
  </si>
  <si>
    <t>Chuyển khoản lương T1 ở Nhật của Mr.Ohira sang 3388</t>
  </si>
  <si>
    <t>Xuất lại hóa đơn thay thế cho HĐ ngày 25/1 đã xóa</t>
  </si>
  <si>
    <t>Sửa lại chênh lệch tỷ giá của phí ngân hàng</t>
  </si>
  <si>
    <t>Sale tháng 2.2022</t>
  </si>
  <si>
    <t>CLTG khi thanh toán lệch</t>
  </si>
  <si>
    <t>Phí tư vấn T2</t>
  </si>
  <si>
    <t>Tiền điện và phí gửi xe T2</t>
  </si>
  <si>
    <t>Cước taxi 25/1 - 28/2</t>
  </si>
  <si>
    <t>Công ty Cổ phần Dược phẩm Pharmacity</t>
  </si>
  <si>
    <t>Mua kit Test covid, nhận HĐ vào T3</t>
  </si>
  <si>
    <t>Khớp số dư</t>
  </si>
  <si>
    <t>PIT tháng 2.2022 - Ohira</t>
  </si>
  <si>
    <t>PIT tháng 2.2022 - Cty</t>
  </si>
  <si>
    <t>Quỹ phòng chống covid-19 :</t>
  </si>
  <si>
    <t>CSL JP thanh toán hộ lương tháng 2.2022 của Ohira</t>
  </si>
  <si>
    <t>Chi phí bảo hiểm tại Nhật tháng 2.2022</t>
  </si>
  <si>
    <t>Cập nhật lại tình hình hoàn thiện hồ sơ</t>
  </si>
  <si>
    <t>Hỏi lại KH xem sao lại TT thừa khoản này</t>
  </si>
  <si>
    <t>Hỏi lại KH xem sao chưa có hóa đơn</t>
  </si>
  <si>
    <t>Tháng 02 năm 2022</t>
  </si>
  <si>
    <t>PIT tháng 3.2022 - Ohira</t>
  </si>
  <si>
    <t>PIT tháng 3.2022 - Cty</t>
  </si>
  <si>
    <t>Kê vào Q2.2022</t>
  </si>
  <si>
    <t>Tháng 1,2,3.2022</t>
  </si>
  <si>
    <t>CSL JP thanh toán hộ lương tháng 3.2022 của Ohira</t>
  </si>
  <si>
    <t>Chi phí bảo hiểm tại Nhật tháng 3.2022</t>
  </si>
  <si>
    <t>&lt;-Số dư đúng</t>
  </si>
  <si>
    <t>Sale tháng 3</t>
  </si>
  <si>
    <t>Sửa lại chênh lệch tỷ giá khoản thanh toán tiền chi hộ</t>
  </si>
  <si>
    <t>Bổ sung đánh giá lại tỷ giá 112, 131</t>
  </si>
  <si>
    <t>phí tư vấn t3</t>
  </si>
  <si>
    <t>Cước taxi</t>
  </si>
  <si>
    <t>Sale tháng 3.2022</t>
  </si>
  <si>
    <t>Trích trước cước phí dịch vụ viễn thông</t>
  </si>
  <si>
    <t>Trích trước phí dịch vụ kiểm toán</t>
  </si>
  <si>
    <t>Trích trước chi phí quyết toán CIT</t>
  </si>
  <si>
    <t>Tháng 5 năm 2022</t>
  </si>
  <si>
    <t>5111</t>
  </si>
  <si>
    <t>Doanh thu bán hàng hóa</t>
  </si>
  <si>
    <t>Đặt lại hàm ROUND cho bảng NXT ngoại tệ để tránh lẻ số</t>
  </si>
  <si>
    <t>CSL JP thanh toán hộ lương tháng 4.2022 của Ohira</t>
  </si>
  <si>
    <t>Chi phí bảo hiểm tại Nhật tháng 4.2022</t>
  </si>
  <si>
    <t>Sale tháng 4.2022</t>
  </si>
  <si>
    <t>Sale tháng 5.2022</t>
  </si>
  <si>
    <t>Xem lại tỷ giá ghi nhận phí ngân hàng, đặt lại hàm ROUND cho bảng NXT ngoại tệ để tránh lẻ số</t>
  </si>
  <si>
    <t>Tháng 4.2022</t>
  </si>
  <si>
    <t>Tháng 4,5/2022</t>
  </si>
  <si>
    <t>CSL JP thanh toán hộ lương tháng 5.2022 của Ohira</t>
  </si>
  <si>
    <t>Chi phí bảo hiểm tại Nhật tháng 5.2022</t>
  </si>
  <si>
    <t>Bổ sung file tỷ giá VCB ngày 5/5</t>
  </si>
  <si>
    <t>phí tư vấn T5</t>
  </si>
  <si>
    <t>Tiền điện, gửi xe, phí dịch vụ</t>
  </si>
  <si>
    <t>Dư nợ</t>
  </si>
  <si>
    <t>Đang nộp thừa thuế, bù trừ các kỳ tiếp theo</t>
  </si>
  <si>
    <t>Đợi kết quả công văn hỏi thuế về 13 PC để xử lý trên sổ sách</t>
  </si>
  <si>
    <t>Ms Sang phụ trách đối chiếu và xử lý số dư, TCF chỉ báo lại khi làm kế toán hàng tháng</t>
  </si>
  <si>
    <t>PIT tháng 5.2022 - Cty</t>
  </si>
  <si>
    <t>PIT tháng 4.2022 - Cty</t>
  </si>
  <si>
    <t>PIT tháng 4.2022 - Ohira</t>
  </si>
  <si>
    <t>PIT tháng 5.2022 - Ohira</t>
  </si>
  <si>
    <t>Kéo lại hàm trên bảng NXT ngoại tệ, đặt lại hàm ROUND để tránh lẻ số</t>
  </si>
  <si>
    <t>Chưa khớp số dư do lệch khoản thưởng T6 của Mr. Ohira</t>
  </si>
  <si>
    <t>PIT tháng 6.2022 - Cty</t>
  </si>
  <si>
    <t>Sale tháng 6.2022</t>
  </si>
  <si>
    <t>Phí gửi xe, phí dịch vụ</t>
  </si>
  <si>
    <t>Phí tư vấn T6 và quyết toán CIT 2021</t>
  </si>
  <si>
    <t>Doanh nghiệp tư nhân Hương Cau</t>
  </si>
  <si>
    <t>Xử lý công nợ</t>
  </si>
  <si>
    <t>Công ty TNHH Hưng Long Sài Gòn</t>
  </si>
  <si>
    <t>Công ty TNHH Parker Randall Việt Nam</t>
  </si>
  <si>
    <t>Tháng 6 năm 2022</t>
  </si>
  <si>
    <t>Sửa lại hàm của bảng NXT ngoại tệ, hạch toán lại CLTG</t>
  </si>
  <si>
    <t>Hóa đơn test covid, đi Tây Ninh ko khấu trừ thuế, đưa hết vào CPLOAI</t>
  </si>
  <si>
    <t>Xử lý Công nợ Hương Cau cho hết số dư</t>
  </si>
  <si>
    <t>Bổ sung chi phí thuế TNCN của Mr.Hasabe</t>
  </si>
  <si>
    <t>PIT tháng 6.2022 - Ohira</t>
  </si>
  <si>
    <t>Kê vào Q3.2022</t>
  </si>
  <si>
    <t>Bổ sung PIT Q2 của Mr. Hasebe</t>
  </si>
  <si>
    <t>Trích trước tiền điện T6</t>
  </si>
  <si>
    <t>Bổ sung trích trước vào 627</t>
  </si>
  <si>
    <t>Tháng 4,5,6/2022</t>
  </si>
  <si>
    <t>CSL JP thanh toán hộ lương và thưởng tháng 6.2022 của Ohira</t>
  </si>
  <si>
    <t>Chi phí bảo hiểm tại Nhật tháng 6.2022</t>
  </si>
  <si>
    <t>Hạch toán nhầm số =&gt; Sửa lại theo số trên đề nghị thanh toán</t>
  </si>
  <si>
    <t>Bổ sung file tỷ giá VCB ngày 10/6</t>
  </si>
  <si>
    <t>Lệch chi phí thưởng tại NHật của Mr.Ohira</t>
  </si>
  <si>
    <t>Bổ sung trích trước tiền điện cho bộ phận trực tiếp</t>
  </si>
  <si>
    <t>Sửa lại tiền BH theo đúng số JPY trên đề nghị thanh toán</t>
  </si>
  <si>
    <t>Tháng 7/2022</t>
  </si>
  <si>
    <t>Trích trước tiền điện</t>
  </si>
  <si>
    <t>Quỹ phòng chống covid-19:</t>
  </si>
  <si>
    <t>CSL JP thanh toán hộ lương và thưởng tháng 7.2022 của Ohira</t>
  </si>
  <si>
    <t>Chi phí bảo hiểm tại Nhật tháng 7.2022</t>
  </si>
  <si>
    <t>Bổ sung</t>
  </si>
  <si>
    <t>Sale tháng 7.2022</t>
  </si>
  <si>
    <t>Garden Plaza</t>
  </si>
  <si>
    <t>Soát lại công nợ</t>
  </si>
  <si>
    <t>Công ty TNHH Hai thành viên Nhanh Nhanh</t>
  </si>
  <si>
    <t>PIT tháng 7.2022 - Cty</t>
  </si>
  <si>
    <t>Tính lại</t>
  </si>
  <si>
    <t>Phí tư vấn T7 và Q2</t>
  </si>
  <si>
    <t>Cước taxi T7</t>
  </si>
  <si>
    <t>Tiền điện, gửi xe T7</t>
  </si>
  <si>
    <t>Bổ sung file tính PIT, thêm khoản trả hộ phí hải quan vào để tính PIT</t>
  </si>
  <si>
    <t>01/0672022</t>
  </si>
  <si>
    <t>Tháng 7 năm 2022</t>
  </si>
  <si>
    <t>Bổ sung file tính PIT của Mr.Ohira và hạch toán lại PIT</t>
  </si>
  <si>
    <t>Đợi KH gửi ĐNTT T7 để hạch toán</t>
  </si>
  <si>
    <t>Sale tháng 8.2022</t>
  </si>
  <si>
    <t>Phí tư vấn T8</t>
  </si>
  <si>
    <t>Tiền điện, gửi xe T8</t>
  </si>
  <si>
    <t>PIT tháng 8.2022 - Cty</t>
  </si>
  <si>
    <t>PIT Mr.Ohira</t>
  </si>
  <si>
    <t>Lệch 1 đ</t>
  </si>
  <si>
    <t>Tháng 7,8/2022</t>
  </si>
  <si>
    <t>Lương, thưởng, BH T7 tại Nhật của Mr.Ohira</t>
  </si>
  <si>
    <t>Lương, thưởng, BH T8 tại Nhật của Mr.Ohira</t>
  </si>
  <si>
    <t>Phí làm thẻ tên</t>
  </si>
  <si>
    <t>Ms Trinh phụ trách đối chiếu và xử lý số dư, TCF chỉ báo lại khi làm kế toán hàng tháng</t>
  </si>
  <si>
    <t>Loại chi phí và VAT khoản thanh toán tiền liên hoan bằng tiền mặt</t>
  </si>
  <si>
    <t>Phí tư vấn T9</t>
  </si>
  <si>
    <t>HĐ 16546</t>
  </si>
  <si>
    <t>Cước Taxi T9</t>
  </si>
  <si>
    <t>PIT Mr.Ohira Q3</t>
  </si>
  <si>
    <t>PIT Mr.Hasebe</t>
  </si>
  <si>
    <t>Bổ sung PIT Q3</t>
  </si>
  <si>
    <t>PIT tháng 9.2022 - Cty</t>
  </si>
  <si>
    <t>Kê vào Q4.2022</t>
  </si>
  <si>
    <t>Số dư lệch so với bảng lương:</t>
  </si>
  <si>
    <t>Xin bảng tính tiền phạt NV để xác định nguyên nhân chênh lệch</t>
  </si>
  <si>
    <t>KH phụ trách đối chiếu và xử lý số dư, TCF chỉ báo lại khi làm kế toán hàng tháng</t>
  </si>
  <si>
    <t>Lương, thưởng, BH T9 tại Nhật của Mr.Ohira</t>
  </si>
  <si>
    <t>Sale tháng 9.2022</t>
  </si>
  <si>
    <t>Tháng 7,8,9/2022</t>
  </si>
  <si>
    <t>Phí tư vấn T10 và Q3</t>
  </si>
  <si>
    <t>Sale tháng 10.2022</t>
  </si>
  <si>
    <t>Tính lại CLTG khi nhận thanh toán từ CSL JP</t>
  </si>
  <si>
    <t>PIT tháng 10.2022 - Cty</t>
  </si>
  <si>
    <t>PIT Mr.Ohira T10</t>
  </si>
  <si>
    <t>Tháng 7,8,9,10/2022</t>
  </si>
  <si>
    <t>Phí làm thẻ tên T8</t>
  </si>
  <si>
    <t>Lương, thưởng, BH T10 tại Nhật của Mr.Ohira</t>
  </si>
  <si>
    <t>Sale tháng 10</t>
  </si>
  <si>
    <t>Phí tư vấn T11 và dịch vụ nhập cảnh</t>
  </si>
  <si>
    <t>Sale tháng 11.2022</t>
  </si>
  <si>
    <t>PIT Mr.Ohira T11</t>
  </si>
  <si>
    <t>PIT tháng 11.2022 - Cty</t>
  </si>
  <si>
    <t>Tháng 7,8,9,10,11/2022</t>
  </si>
  <si>
    <t>Hien san</t>
  </si>
  <si>
    <t>Số phiếu chi trên PM khác với số phiếu chi trên chứng từ của KH =&gt; Cân nhắc về việc đánh số chứng từ thống nhất</t>
  </si>
  <si>
    <t>PC chưa có dấu và chữ ký =&gt; Nhắc khách hàng bổ sung</t>
  </si>
  <si>
    <t>Nhắc khách hàng lấy sao kê và sổ phụ (bản cứng, có dấu mộc của ngân hàng ) để phục vụ thanh kiểm tra sau này.</t>
  </si>
  <si>
    <t>Sale tháng 12.2022</t>
  </si>
  <si>
    <t>Dòng 64 chỉnh lại 242</t>
  </si>
  <si>
    <t>Dịch Sen Vàng</t>
  </si>
  <si>
    <t>Khách sạn Vương Quang</t>
  </si>
  <si>
    <t>Phí tháng 12</t>
  </si>
  <si>
    <t>Cước taxi T12</t>
  </si>
  <si>
    <t>Chỉnh lại diễn giải:</t>
  </si>
  <si>
    <r>
      <t xml:space="preserve">PC030/003: Chi tiền trợ cấp nhà ở cho Mr Ohira tháng 11.2022/ Payment for </t>
    </r>
    <r>
      <rPr>
        <sz val="10"/>
        <color indexed="10"/>
        <rFont val="Times New Roman"/>
        <family val="1"/>
      </rPr>
      <t>Mr Ohirai's</t>
    </r>
    <r>
      <rPr>
        <sz val="10"/>
        <color indexed="8"/>
        <rFont val="Times New Roman"/>
        <family val="1"/>
      </rPr>
      <t xml:space="preserve"> housing allowances in Nov 2022</t>
    </r>
  </si>
  <si>
    <r>
      <t xml:space="preserve">OT134/2016: Chi tiền trợ cấp nhà ở cho Mr. Ohira tháng 12.2022/Housing allowance for Mr. Ohira in Dec 2022
</t>
    </r>
    <r>
      <rPr>
        <sz val="10"/>
        <color indexed="10"/>
        <rFont val="Times New Roman"/>
        <family val="1"/>
      </rPr>
      <t>=&gt; Trợ cấp nhà ở tháng 12.2022 cho Mr Ohira (Không phải chi tiền)</t>
    </r>
  </si>
  <si>
    <t>Người Việt - T12</t>
  </si>
  <si>
    <t>Ohira - T12</t>
  </si>
  <si>
    <t>Đang hạch toán cả phần thanh toán hộ BH tại Nhật vào lương</t>
  </si>
  <si>
    <t>PIT tháng 12.2022- Cty</t>
  </si>
  <si>
    <t>Kê vào Q1.2023</t>
  </si>
  <si>
    <t>PIT Mr. Ohira T12</t>
  </si>
  <si>
    <t>PIT Q4 2022 - Hasebe</t>
  </si>
  <si>
    <t>PIT Q4 2022 - Ogawa</t>
  </si>
  <si>
    <t>Đã đóng KPCĐ hết tháng 12</t>
  </si>
  <si>
    <t>Chưa có TBBH tháng 12</t>
  </si>
  <si>
    <t>Lương, thưởng, BH T11 tại Nhật của Mr.Ohira</t>
  </si>
  <si>
    <t>Hạch toán trùng CP BH tại Nhật</t>
  </si>
  <si>
    <t xml:space="preserve">21017: Mua văn phòng phẩm các loại/ Buying stationeries_inv21017
=&gt; Hạch toán lại </t>
  </si>
  <si>
    <t>Mua phiếu mua hàng làm quà tặng nhân viên/ Buy a gift voucher as a staff gift =&gt; Rủi ro tính PIT cho NV</t>
  </si>
  <si>
    <t>Sale tháng 1.2023</t>
  </si>
  <si>
    <t>Phí tháng 1</t>
  </si>
  <si>
    <t xml:space="preserve">Phí tháng 1 </t>
  </si>
  <si>
    <t>PIT tháng 1.2023- Cty</t>
  </si>
  <si>
    <t>PIT tháng 1.2023- Ohira</t>
  </si>
  <si>
    <t>Bổ sung note cho khoản BH đc trả hộ : 2.831.000 và khoản chi phí công tác 6.000 JPY</t>
  </si>
  <si>
    <t>Người Việt - T1</t>
  </si>
  <si>
    <t>Ohira - T1</t>
  </si>
  <si>
    <t>Tháng 1.23</t>
  </si>
  <si>
    <t>Chưa có TBBH tháng 1</t>
  </si>
  <si>
    <t>Lương, thưởng, BH T1 tại Nhật của Mr.Ohira (Cty mẹ trả hộ trước)</t>
  </si>
  <si>
    <t>Bỏ ra khoản thưởng bên JP vì thanh toán vào T12</t>
  </si>
  <si>
    <t>Revise TK Cty Q4 2022</t>
  </si>
  <si>
    <t>Revise TK Ogawa Q4</t>
  </si>
  <si>
    <t>Phí dịch vụ ước tính bảo hiểm cho Mr. Ohira lần 1/Consulting service of estimating insurance for Ohira san 1st time
=&gt; Ghi là Phí dịch vụ ước tính BH thôi (K ghi rõ Mr Ohira)</t>
  </si>
  <si>
    <t xml:space="preserve">VAT phí ngân hàng ngày 23/02 chỉnh lại thành 0.11 </t>
  </si>
  <si>
    <t>Sale tháng 2.2023</t>
  </si>
  <si>
    <t>PIT tháng 2.2023 - Cty</t>
  </si>
  <si>
    <t>PIT tháng 2.2023 - Ohira</t>
  </si>
  <si>
    <t>Chỉnh lại hạch toán tiền chậm nộp vào 811</t>
  </si>
  <si>
    <t>Người Việt - T2</t>
  </si>
  <si>
    <t>Ohira - T2</t>
  </si>
  <si>
    <t>Tháng 2.23</t>
  </si>
  <si>
    <t>Số dư trên TBBH Người Việt</t>
  </si>
  <si>
    <t>Số dư trên TBBH Ohira</t>
  </si>
  <si>
    <t>Chưa tiến hành truy thu cho giai đoạn cũ</t>
  </si>
  <si>
    <t>Lương, thưởng, BH T2 tại Nhật của Mr.Ohira (Cty mẹ trả hộ trước)</t>
  </si>
  <si>
    <t>Sale tháng 2</t>
  </si>
  <si>
    <t>Phiếu chi tiền trợ cấp nhà ở cho Ohira đang thể hiện người nhận tiền là Ohira =&gt; Chỉnh lại người nhận tiền là bên KS và xin lại chữ ký
Nếu có thể thì khuyến nghị KH nên chi khoản này bằng CK cho trực tiếp KS</t>
  </si>
  <si>
    <t>Xóa dòng Jan Bonus</t>
  </si>
  <si>
    <t>Phí dịch vụ đăng ký mã số thuế/Consulting service of tax code registering
=&gt; ghi rõ cho Mr Ogawa 
=&gt; Lưu ý khi Tính thuế TNCN</t>
  </si>
  <si>
    <t xml:space="preserve">Phí công chứnghộ chiếu/ Notarization fee of passport
=&gt; Xem lại hộ chiếu của ai,  mục đích </t>
  </si>
  <si>
    <t>Ước tính BH lần 2, phí tư vấn T2, đăng ký MST cho Mr. Ogawa</t>
  </si>
  <si>
    <t>Tiền gửi xe và tiền điện T2</t>
  </si>
  <si>
    <t>Taxi T2</t>
  </si>
  <si>
    <t>Nhà ở Mr.Ohira T2</t>
  </si>
  <si>
    <t>Sale tháng 3.2023</t>
  </si>
  <si>
    <t>Phí tư vấn T3</t>
  </si>
  <si>
    <t>Nhà ở Mr.Ohira T3</t>
  </si>
  <si>
    <t>PIT tháng 3.2023 - Ohira</t>
  </si>
  <si>
    <t>PIT tháng 3.2023 - Cty</t>
  </si>
  <si>
    <t>Kê vào Q2.2023</t>
  </si>
  <si>
    <t>Điều chỉnh PIT Q1.2023 của Mr.Ohira</t>
  </si>
  <si>
    <t>PIT được hoàn sau quyết toán</t>
  </si>
  <si>
    <t>Điều chỉnh lại tài khoản chi phí lương</t>
  </si>
  <si>
    <t>Tháng 3.23</t>
  </si>
  <si>
    <t>Phí làm bảng tên nhân viên</t>
  </si>
  <si>
    <t>Lương, thưởng, BH T3 tại Nhật của Mr.Ohira (Cty mẹ trả hộ trước)</t>
  </si>
  <si>
    <t>Sửa lại PIT T3</t>
  </si>
  <si>
    <t>413</t>
  </si>
  <si>
    <t>Chênh lệch tỷ giá hối đoái</t>
  </si>
  <si>
    <t>4131</t>
  </si>
  <si>
    <t>Chênh lệch tỷ giá do đánh giá lại các khoản mục tiền tệ có gốc ngoại tệ</t>
  </si>
  <si>
    <t>6353</t>
  </si>
  <si>
    <t>Chi phí tài chính - CLTG chưa thực hiện</t>
  </si>
  <si>
    <t>Tính lại CIT</t>
  </si>
  <si>
    <t>PIT Q1 Mr.Ogawa</t>
  </si>
  <si>
    <t>Bảng tính NXT</t>
  </si>
  <si>
    <t>Sale tháng 4.2023</t>
  </si>
  <si>
    <t>Sửa lại chênh lệch tỷ giá khoản nhận thanh toán</t>
  </si>
  <si>
    <t>Phí tư vấn T4 và Q1</t>
  </si>
  <si>
    <t>Taxi T4</t>
  </si>
  <si>
    <t>Thuê VP, gửi xe và tiền điện T4</t>
  </si>
  <si>
    <t>Nhà ở Mr.Ohira T4</t>
  </si>
  <si>
    <t>Trả trước tiền vpp</t>
  </si>
  <si>
    <t>Bệnh Viện Đa Khoa Hoàn Mỹ Sài Gòn</t>
  </si>
  <si>
    <t>Thanh toán trước tiền khám sức khỏe</t>
  </si>
  <si>
    <t>PIT tháng 4.2023 - Cty</t>
  </si>
  <si>
    <t>PIT T4.2023 - Ohira</t>
  </si>
  <si>
    <t>FAC</t>
  </si>
  <si>
    <t>Phí kiểm toán 2022</t>
  </si>
  <si>
    <t>Phí quyết tán CIT 2022</t>
  </si>
  <si>
    <t>Tháng 4.23</t>
  </si>
  <si>
    <t>Tính lại chênh lệch tỷ giá khoản nhận thanh toán, tách lại chi phí hợp lý/không hợp lý</t>
  </si>
  <si>
    <t>Tính lại chênh lệch tỷ giá 131, 3388</t>
  </si>
  <si>
    <t>TCF- Viet Nam - HN Branch</t>
  </si>
  <si>
    <t>FILE CHECK MONTHLY ACCOUNTING</t>
  </si>
  <si>
    <t>Client</t>
  </si>
  <si>
    <t>Sen 1</t>
  </si>
  <si>
    <t>FILE KIỂM TRA KẾ TOÁN HÀNG THÁNG</t>
  </si>
  <si>
    <t>PIC</t>
  </si>
  <si>
    <t>Phuong san</t>
  </si>
  <si>
    <t>Sen 2</t>
  </si>
  <si>
    <t>Manager</t>
  </si>
  <si>
    <t>Period</t>
  </si>
  <si>
    <t>First checking date</t>
  </si>
  <si>
    <t>NO. 
STT</t>
  </si>
  <si>
    <t>Account
Tài khoản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</si>
  <si>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</si>
  <si>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</si>
  <si>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</si>
  <si>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</si>
  <si>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</si>
  <si>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</si>
  <si>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</si>
  <si>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</si>
  <si>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</si>
  <si>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</si>
  <si>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</si>
  <si>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</si>
  <si>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Overall</t>
  </si>
  <si>
    <t>1st</t>
  </si>
  <si>
    <t>2nd</t>
  </si>
  <si>
    <t>3rd</t>
  </si>
  <si>
    <t>Average</t>
  </si>
  <si>
    <t>Tổng hợp /Overall</t>
  </si>
  <si>
    <t>111  - Cash on hand</t>
  </si>
  <si>
    <t>Phuong</t>
  </si>
  <si>
    <t>112 - Cash at bank</t>
  </si>
  <si>
    <t>128 - Other investments</t>
  </si>
  <si>
    <t>131 - Accounts receivable</t>
  </si>
  <si>
    <t>133 - Deducted VAT</t>
  </si>
  <si>
    <t>138 - Other receivables</t>
  </si>
  <si>
    <t>141 - Advances</t>
  </si>
  <si>
    <t>15* - Inventories</t>
  </si>
  <si>
    <t>242 - Prepaid expense</t>
  </si>
  <si>
    <t>244 - Collateral &amp; deposit</t>
  </si>
  <si>
    <t>21* - Fixed assets</t>
  </si>
  <si>
    <t>241 - Construction in progress</t>
  </si>
  <si>
    <t>331 - Accounts payable</t>
  </si>
  <si>
    <t>341 - Loans</t>
  </si>
  <si>
    <t>334, 338 - Salaries, Insurances</t>
  </si>
  <si>
    <t>335 - Accruals</t>
  </si>
  <si>
    <t>3387 - Unearned revenue</t>
  </si>
  <si>
    <t>3388 - Other payables</t>
  </si>
  <si>
    <t>411 - Contributed capital</t>
  </si>
  <si>
    <t>421 - Retained earning</t>
  </si>
  <si>
    <t>511 - Sales Revenue</t>
  </si>
  <si>
    <t>515 - Financial revenues</t>
  </si>
  <si>
    <t>632 - CoGS</t>
  </si>
  <si>
    <t>635 - Financial expenses</t>
  </si>
  <si>
    <t>641-642</t>
  </si>
  <si>
    <t>711 - Other incomes</t>
  </si>
  <si>
    <t>811 - Other expenses</t>
  </si>
  <si>
    <t>821 - CIT expense</t>
  </si>
  <si>
    <r>
      <t xml:space="preserve">Các vấn đề khác
</t>
    </r>
    <r>
      <rPr>
        <b/>
        <i/>
        <sz val="10"/>
        <rFont val="Times New Roman"/>
        <family val="1"/>
      </rPr>
      <t>Other issues</t>
    </r>
  </si>
  <si>
    <t>CSL</t>
  </si>
  <si>
    <t>333* - Other taxes</t>
  </si>
  <si>
    <t>3331 - VAT Payable</t>
  </si>
  <si>
    <t>3334 - CIT Payable</t>
  </si>
  <si>
    <t>3335 - PIT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</si>
</sst>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;\(#,##0\);"/>
    <numFmt numFmtId="167" formatCode="_(* #,##0.0_);_(* \(#,##0.0\);_(* &quot;-&quot;?_);_(@_)"/>
    <numFmt numFmtId="168" formatCode="#,##0.0000"/>
  </numFmts>
  <fonts count="71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30"/>
      <name val="Times New Roman"/>
      <family val="1"/>
    </font>
    <font>
      <i/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5.75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</font>
    <font>
      <b/>
      <i/>
      <sz val="10"/>
      <color indexed="8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i/>
      <sz val="10"/>
      <name val="Times New Roman"/>
      <family val="1"/>
    </font>
    <font>
      <i/>
      <sz val="8"/>
      <name val="Times New Roman"/>
      <family val="1"/>
    </font>
    <font>
      <b/>
      <sz val="14"/>
      <color indexed="8"/>
      <name val="Times New Roman"/>
      <family val="1"/>
    </font>
    <font>
      <sz val="9"/>
      <name val="Arial"/>
      <family val="2"/>
    </font>
    <font>
      <sz val="14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color indexed="8"/>
      <name val="Arial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i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5.75"/>
      <name val="Times New Roman"/>
      <family val="1"/>
    </font>
    <font>
      <b/>
      <i/>
      <sz val="12"/>
      <name val="Times New Roman"/>
      <family val="1"/>
    </font>
    <font>
      <sz val="11"/>
      <name val="Arial"/>
      <family val="2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i/>
      <sz val="14"/>
      <color indexed="8"/>
      <name val="Times New Roman"/>
      <family val="1"/>
    </font>
    <font>
      <b/>
      <i/>
      <sz val="11"/>
      <name val="Times New Roman"/>
      <family val="1"/>
    </font>
    <font>
      <sz val="8"/>
      <name val="Arial"/>
      <family val="2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Arial Narrow"/>
      <family val="2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Arial Narrow"/>
      <family val="2"/>
    </font>
    <font>
      <b/>
      <sz val="11"/>
      <color indexed="8"/>
      <name val="Times New Roman"/>
      <family val="1"/>
    </font>
    <font>
      <b/>
      <sz val="9"/>
      <color indexed="8"/>
      <name val="Arial Narrow"/>
      <family val="2"/>
    </font>
    <font>
      <u/>
      <sz val="10"/>
      <color theme="10"/>
      <name val="Arial"/>
      <family val="2"/>
    </font>
    <font>
      <sz val="10"/>
      <color rgb="FFFF0000"/>
      <name val="Times New Roman"/>
      <family val="1"/>
    </font>
    <font>
      <u/>
      <sz val="10"/>
      <color theme="10"/>
      <name val="Times New Roman"/>
      <family val="1"/>
    </font>
    <font>
      <b/>
      <sz val="10"/>
      <color rgb="FFFF0000"/>
      <name val="Times New Roman"/>
      <family val="1"/>
    </font>
    <font>
      <sz val="10"/>
      <color theme="10"/>
      <name val="Times New Roman"/>
      <family val="1"/>
    </font>
    <font>
      <sz val="9"/>
      <color rgb="FFFF0000"/>
      <name val="Arial Narrow"/>
      <family val="2"/>
    </font>
    <font>
      <sz val="10"/>
      <color rgb="FFFF0000"/>
      <name val="Arial"/>
      <family val="2"/>
    </font>
    <font>
      <b/>
      <sz val="9"/>
      <color rgb="FFFF0000"/>
      <name val="Arial Narrow"/>
      <family val="2"/>
    </font>
    <font>
      <b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4"/>
      <color theme="1"/>
      <name val="Times New Roman"/>
      <family val="1"/>
    </font>
    <font>
      <b/>
      <u/>
      <sz val="10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70C0"/>
      <name val="Arial"/>
      <family val="2"/>
      <scheme val="minor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9" fontId="1" fillId="0" borderId="0" applyFont="0" applyFill="0" applyBorder="0" applyAlignment="0" applyProtection="0"/>
  </cellStyleXfs>
  <cellXfs count="441">
    <xf numFmtId="0" fontId="0" fillId="0" borderId="0" xfId="0"/>
    <xf numFmtId="0" fontId="6" fillId="0" borderId="0" xfId="0" applyFont="1"/>
    <xf numFmtId="43" fontId="0" fillId="0" borderId="0" xfId="0" applyNumberFormat="1"/>
    <xf numFmtId="0" fontId="2" fillId="0" borderId="0" xfId="5" applyFont="1" applyAlignment="1">
      <alignment vertical="center"/>
    </xf>
    <xf numFmtId="0" fontId="4" fillId="0" borderId="0" xfId="5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2" xfId="5" applyFont="1" applyBorder="1" applyAlignment="1">
      <alignment vertical="center" wrapText="1"/>
    </xf>
    <xf numFmtId="0" fontId="7" fillId="0" borderId="2" xfId="5" applyFont="1" applyBorder="1" applyAlignment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14" fontId="3" fillId="0" borderId="2" xfId="5" applyNumberFormat="1" applyFont="1" applyBorder="1" applyAlignment="1">
      <alignment horizontal="left" vertical="center" wrapText="1"/>
    </xf>
    <xf numFmtId="17" fontId="3" fillId="0" borderId="2" xfId="5" applyNumberFormat="1" applyFont="1" applyBorder="1" applyAlignment="1">
      <alignment horizontal="left" vertical="center" wrapText="1"/>
    </xf>
    <xf numFmtId="0" fontId="3" fillId="0" borderId="0" xfId="5" applyFont="1" applyAlignment="1">
      <alignment vertical="center" wrapText="1"/>
    </xf>
    <xf numFmtId="0" fontId="2" fillId="0" borderId="0" xfId="5" applyFont="1" applyAlignment="1">
      <alignment vertical="center" wrapText="1"/>
    </xf>
    <xf numFmtId="0" fontId="3" fillId="0" borderId="3" xfId="5" applyFont="1" applyBorder="1" applyAlignment="1">
      <alignment vertical="center"/>
    </xf>
    <xf numFmtId="0" fontId="2" fillId="0" borderId="4" xfId="5" quotePrefix="1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3" fillId="0" borderId="4" xfId="5" applyFont="1" applyBorder="1" applyAlignment="1">
      <alignment vertical="center" wrapText="1"/>
    </xf>
    <xf numFmtId="0" fontId="2" fillId="0" borderId="4" xfId="5" applyFont="1" applyBorder="1" applyAlignment="1">
      <alignment horizontal="center" vertical="center"/>
    </xf>
    <xf numFmtId="0" fontId="5" fillId="0" borderId="4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3" fillId="0" borderId="3" xfId="5" applyFont="1" applyBorder="1" applyAlignment="1">
      <alignment vertical="center" wrapText="1"/>
    </xf>
    <xf numFmtId="0" fontId="2" fillId="0" borderId="6" xfId="5" quotePrefix="1" applyFont="1" applyBorder="1" applyAlignment="1">
      <alignment vertical="center" wrapText="1"/>
    </xf>
    <xf numFmtId="0" fontId="3" fillId="2" borderId="7" xfId="0" quotePrefix="1" applyFont="1" applyFill="1" applyBorder="1" applyAlignment="1">
      <alignment vertical="center" wrapText="1"/>
    </xf>
    <xf numFmtId="0" fontId="3" fillId="0" borderId="7" xfId="5" quotePrefix="1" applyFont="1" applyBorder="1" applyAlignment="1">
      <alignment vertical="center" wrapText="1"/>
    </xf>
    <xf numFmtId="165" fontId="3" fillId="0" borderId="8" xfId="3" applyNumberFormat="1" applyFont="1" applyBorder="1" applyAlignment="1">
      <alignment horizontal="center" vertical="center" wrapText="1"/>
    </xf>
    <xf numFmtId="165" fontId="3" fillId="0" borderId="9" xfId="3" applyNumberFormat="1" applyFont="1" applyBorder="1" applyAlignment="1">
      <alignment horizontal="center" vertical="center" wrapText="1"/>
    </xf>
    <xf numFmtId="0" fontId="2" fillId="0" borderId="7" xfId="5" applyFont="1" applyBorder="1" applyAlignment="1">
      <alignment vertical="center" wrapText="1"/>
    </xf>
    <xf numFmtId="165" fontId="2" fillId="0" borderId="8" xfId="3" applyNumberFormat="1" applyFont="1" applyBorder="1" applyAlignment="1">
      <alignment vertical="center" wrapText="1"/>
    </xf>
    <xf numFmtId="0" fontId="5" fillId="0" borderId="7" xfId="5" applyFont="1" applyBorder="1" applyAlignment="1">
      <alignment vertical="center" wrapText="1"/>
    </xf>
    <xf numFmtId="41" fontId="5" fillId="0" borderId="4" xfId="5" applyNumberFormat="1" applyFont="1" applyBorder="1" applyAlignment="1">
      <alignment vertical="center" wrapText="1"/>
    </xf>
    <xf numFmtId="0" fontId="2" fillId="0" borderId="4" xfId="5" applyFont="1" applyBorder="1" applyAlignment="1">
      <alignment vertical="center" wrapText="1"/>
    </xf>
    <xf numFmtId="0" fontId="3" fillId="0" borderId="7" xfId="5" applyFont="1" applyBorder="1" applyAlignment="1">
      <alignment vertical="center" wrapText="1"/>
    </xf>
    <xf numFmtId="165" fontId="3" fillId="0" borderId="8" xfId="3" applyNumberFormat="1" applyFont="1" applyBorder="1" applyAlignment="1">
      <alignment vertical="center" wrapText="1"/>
    </xf>
    <xf numFmtId="0" fontId="51" fillId="0" borderId="9" xfId="5" applyFont="1" applyBorder="1" applyAlignment="1">
      <alignment vertical="center" wrapText="1"/>
    </xf>
    <xf numFmtId="165" fontId="2" fillId="0" borderId="8" xfId="5" applyNumberFormat="1" applyFont="1" applyBorder="1" applyAlignment="1">
      <alignment vertical="center" wrapText="1"/>
    </xf>
    <xf numFmtId="0" fontId="2" fillId="0" borderId="9" xfId="5" applyFont="1" applyBorder="1" applyAlignment="1">
      <alignment vertical="center" wrapText="1"/>
    </xf>
    <xf numFmtId="165" fontId="5" fillId="0" borderId="8" xfId="3" applyNumberFormat="1" applyFont="1" applyBorder="1" applyAlignment="1">
      <alignment vertical="center" wrapText="1"/>
    </xf>
    <xf numFmtId="0" fontId="5" fillId="0" borderId="9" xfId="5" applyFont="1" applyBorder="1" applyAlignment="1">
      <alignment vertical="center" wrapText="1"/>
    </xf>
    <xf numFmtId="165" fontId="2" fillId="0" borderId="9" xfId="5" applyNumberFormat="1" applyFont="1" applyBorder="1" applyAlignment="1">
      <alignment vertical="center" wrapText="1"/>
    </xf>
    <xf numFmtId="0" fontId="5" fillId="3" borderId="9" xfId="5" applyFont="1" applyFill="1" applyBorder="1" applyAlignment="1">
      <alignment vertical="center" wrapText="1"/>
    </xf>
    <xf numFmtId="165" fontId="15" fillId="0" borderId="8" xfId="3" applyNumberFormat="1" applyFont="1" applyBorder="1" applyAlignment="1">
      <alignment vertical="center" wrapText="1"/>
    </xf>
    <xf numFmtId="0" fontId="15" fillId="0" borderId="9" xfId="5" applyFont="1" applyBorder="1" applyAlignment="1">
      <alignment vertical="center" wrapText="1"/>
    </xf>
    <xf numFmtId="165" fontId="3" fillId="0" borderId="8" xfId="3" applyNumberFormat="1" applyFont="1" applyFill="1" applyBorder="1" applyAlignment="1">
      <alignment vertical="center" wrapText="1"/>
    </xf>
    <xf numFmtId="0" fontId="5" fillId="0" borderId="9" xfId="5" applyFont="1" applyBorder="1" applyAlignment="1">
      <alignment horizontal="center" vertical="center" wrapText="1"/>
    </xf>
    <xf numFmtId="165" fontId="2" fillId="0" borderId="8" xfId="5" applyNumberFormat="1" applyFont="1" applyBorder="1" applyAlignment="1">
      <alignment horizontal="center" vertical="center" wrapText="1"/>
    </xf>
    <xf numFmtId="165" fontId="5" fillId="0" borderId="8" xfId="3" applyNumberFormat="1" applyFont="1" applyBorder="1" applyAlignment="1">
      <alignment horizontal="center" vertical="center" wrapText="1"/>
    </xf>
    <xf numFmtId="165" fontId="3" fillId="0" borderId="9" xfId="3" applyNumberFormat="1" applyFont="1" applyBorder="1" applyAlignment="1">
      <alignment vertical="center" wrapText="1"/>
    </xf>
    <xf numFmtId="164" fontId="3" fillId="0" borderId="8" xfId="3" applyFont="1" applyBorder="1" applyAlignment="1">
      <alignment vertical="center" wrapText="1"/>
    </xf>
    <xf numFmtId="165" fontId="3" fillId="0" borderId="8" xfId="5" applyNumberFormat="1" applyFont="1" applyBorder="1" applyAlignment="1">
      <alignment vertical="center" wrapText="1"/>
    </xf>
    <xf numFmtId="0" fontId="2" fillId="0" borderId="8" xfId="5" applyFont="1" applyBorder="1" applyAlignment="1">
      <alignment vertical="center" wrapText="1"/>
    </xf>
    <xf numFmtId="0" fontId="3" fillId="3" borderId="9" xfId="5" applyFont="1" applyFill="1" applyBorder="1" applyAlignment="1">
      <alignment vertical="center" wrapText="1"/>
    </xf>
    <xf numFmtId="166" fontId="2" fillId="0" borderId="5" xfId="0" applyNumberFormat="1" applyFont="1" applyBorder="1" applyAlignment="1">
      <alignment horizontal="center" vertical="center" wrapText="1" readingOrder="1"/>
    </xf>
    <xf numFmtId="0" fontId="2" fillId="0" borderId="10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 wrapText="1"/>
    </xf>
    <xf numFmtId="0" fontId="7" fillId="0" borderId="0" xfId="5" applyFont="1" applyAlignment="1">
      <alignment vertical="center"/>
    </xf>
    <xf numFmtId="165" fontId="7" fillId="0" borderId="0" xfId="3" applyNumberFormat="1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3" applyNumberFormat="1" applyFont="1" applyAlignment="1">
      <alignment vertical="center"/>
    </xf>
    <xf numFmtId="164" fontId="18" fillId="0" borderId="0" xfId="3" applyFont="1" applyAlignment="1">
      <alignment vertical="center"/>
    </xf>
    <xf numFmtId="165" fontId="18" fillId="0" borderId="0" xfId="3" applyNumberFormat="1" applyFont="1" applyAlignment="1">
      <alignment vertical="center"/>
    </xf>
    <xf numFmtId="0" fontId="18" fillId="0" borderId="0" xfId="5" applyFont="1" applyAlignment="1">
      <alignment vertical="center"/>
    </xf>
    <xf numFmtId="0" fontId="19" fillId="0" borderId="1" xfId="5" applyFont="1" applyBorder="1" applyAlignment="1">
      <alignment horizontal="left" vertical="center" wrapText="1"/>
    </xf>
    <xf numFmtId="4" fontId="18" fillId="0" borderId="0" xfId="5" applyNumberFormat="1" applyFont="1" applyAlignment="1">
      <alignment vertical="center"/>
    </xf>
    <xf numFmtId="43" fontId="7" fillId="0" borderId="0" xfId="3" applyNumberFormat="1" applyFont="1" applyAlignment="1">
      <alignment vertical="center"/>
    </xf>
    <xf numFmtId="43" fontId="7" fillId="0" borderId="0" xfId="5" applyNumberFormat="1" applyFont="1" applyAlignment="1">
      <alignment vertical="center"/>
    </xf>
    <xf numFmtId="0" fontId="7" fillId="0" borderId="0" xfId="5" applyFont="1" applyAlignment="1">
      <alignment vertical="center" wrapText="1"/>
    </xf>
    <xf numFmtId="0" fontId="52" fillId="0" borderId="0" xfId="4" applyFont="1" applyAlignment="1">
      <alignment vertical="center"/>
    </xf>
    <xf numFmtId="44" fontId="2" fillId="0" borderId="8" xfId="3" applyNumberFormat="1" applyFont="1" applyBorder="1" applyAlignment="1">
      <alignment vertical="center" wrapText="1"/>
    </xf>
    <xf numFmtId="44" fontId="5" fillId="0" borderId="8" xfId="3" applyNumberFormat="1" applyFont="1" applyBorder="1" applyAlignment="1">
      <alignment vertical="center" wrapText="1"/>
    </xf>
    <xf numFmtId="0" fontId="3" fillId="0" borderId="9" xfId="5" applyFont="1" applyBorder="1" applyAlignment="1">
      <alignment vertical="center" wrapText="1"/>
    </xf>
    <xf numFmtId="0" fontId="19" fillId="0" borderId="0" xfId="5" applyFont="1" applyAlignment="1">
      <alignment horizontal="left" vertical="center" wrapText="1"/>
    </xf>
    <xf numFmtId="165" fontId="15" fillId="0" borderId="9" xfId="3" applyNumberFormat="1" applyFont="1" applyBorder="1" applyAlignment="1">
      <alignment vertical="center" wrapText="1"/>
    </xf>
    <xf numFmtId="44" fontId="2" fillId="0" borderId="8" xfId="5" applyNumberFormat="1" applyFont="1" applyBorder="1" applyAlignment="1">
      <alignment vertical="center" wrapText="1"/>
    </xf>
    <xf numFmtId="0" fontId="51" fillId="0" borderId="7" xfId="5" quotePrefix="1" applyFont="1" applyBorder="1" applyAlignment="1">
      <alignment vertical="center" wrapText="1"/>
    </xf>
    <xf numFmtId="0" fontId="3" fillId="0" borderId="7" xfId="0" quotePrefix="1" applyFont="1" applyBorder="1" applyAlignment="1">
      <alignment vertical="center" wrapText="1"/>
    </xf>
    <xf numFmtId="0" fontId="7" fillId="0" borderId="8" xfId="5" applyFont="1" applyBorder="1" applyAlignment="1">
      <alignment vertical="center" wrapText="1"/>
    </xf>
    <xf numFmtId="0" fontId="7" fillId="3" borderId="9" xfId="5" applyFont="1" applyFill="1" applyBorder="1" applyAlignment="1">
      <alignment vertical="center" wrapText="1"/>
    </xf>
    <xf numFmtId="0" fontId="7" fillId="3" borderId="9" xfId="0" applyFont="1" applyFill="1" applyBorder="1" applyAlignment="1">
      <alignment wrapText="1"/>
    </xf>
    <xf numFmtId="4" fontId="18" fillId="0" borderId="9" xfId="5" applyNumberFormat="1" applyFont="1" applyBorder="1" applyAlignment="1">
      <alignment vertical="center" wrapText="1"/>
    </xf>
    <xf numFmtId="4" fontId="16" fillId="0" borderId="0" xfId="5" applyNumberFormat="1" applyFont="1" applyAlignment="1">
      <alignment vertical="center"/>
    </xf>
    <xf numFmtId="4" fontId="16" fillId="0" borderId="0" xfId="3" applyNumberFormat="1" applyFont="1" applyAlignment="1">
      <alignment vertical="center"/>
    </xf>
    <xf numFmtId="0" fontId="53" fillId="0" borderId="4" xfId="5" applyFont="1" applyBorder="1" applyAlignment="1">
      <alignment horizontal="center" vertical="center"/>
    </xf>
    <xf numFmtId="0" fontId="7" fillId="0" borderId="0" xfId="5" quotePrefix="1" applyFont="1" applyAlignment="1">
      <alignment vertical="center" wrapText="1"/>
    </xf>
    <xf numFmtId="0" fontId="51" fillId="0" borderId="4" xfId="5" applyFont="1" applyBorder="1" applyAlignment="1">
      <alignment horizontal="center" vertical="center" wrapText="1"/>
    </xf>
    <xf numFmtId="0" fontId="53" fillId="0" borderId="7" xfId="5" applyFont="1" applyBorder="1" applyAlignment="1">
      <alignment vertical="center" wrapText="1"/>
    </xf>
    <xf numFmtId="0" fontId="5" fillId="3" borderId="7" xfId="5" applyFont="1" applyFill="1" applyBorder="1" applyAlignment="1">
      <alignment vertical="center" wrapText="1"/>
    </xf>
    <xf numFmtId="44" fontId="5" fillId="3" borderId="8" xfId="3" applyNumberFormat="1" applyFont="1" applyFill="1" applyBorder="1" applyAlignment="1">
      <alignment vertical="center" wrapText="1"/>
    </xf>
    <xf numFmtId="41" fontId="5" fillId="3" borderId="4" xfId="5" applyNumberFormat="1" applyFont="1" applyFill="1" applyBorder="1" applyAlignment="1">
      <alignment vertical="center" wrapText="1"/>
    </xf>
    <xf numFmtId="165" fontId="7" fillId="0" borderId="0" xfId="2" applyNumberFormat="1" applyFont="1" applyFill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3" fillId="0" borderId="9" xfId="5" applyFont="1" applyBorder="1" applyAlignment="1">
      <alignment horizontal="left" vertical="center" wrapText="1"/>
    </xf>
    <xf numFmtId="41" fontId="53" fillId="0" borderId="8" xfId="3" applyNumberFormat="1" applyFont="1" applyFill="1" applyBorder="1" applyAlignment="1">
      <alignment vertical="center" wrapText="1"/>
    </xf>
    <xf numFmtId="41" fontId="53" fillId="0" borderId="8" xfId="5" applyNumberFormat="1" applyFont="1" applyBorder="1" applyAlignment="1">
      <alignment vertical="center" wrapText="1"/>
    </xf>
    <xf numFmtId="41" fontId="5" fillId="0" borderId="8" xfId="3" applyNumberFormat="1" applyFont="1" applyBorder="1" applyAlignment="1">
      <alignment vertical="center" wrapText="1"/>
    </xf>
    <xf numFmtId="165" fontId="3" fillId="4" borderId="9" xfId="3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 wrapText="1" readingOrder="1"/>
    </xf>
    <xf numFmtId="43" fontId="21" fillId="0" borderId="0" xfId="0" applyNumberFormat="1" applyFont="1"/>
    <xf numFmtId="41" fontId="21" fillId="0" borderId="0" xfId="0" applyNumberFormat="1" applyFont="1"/>
    <xf numFmtId="0" fontId="22" fillId="0" borderId="0" xfId="0" applyFont="1"/>
    <xf numFmtId="0" fontId="10" fillId="0" borderId="0" xfId="0" applyFont="1" applyAlignment="1">
      <alignment vertical="top" readingOrder="1"/>
    </xf>
    <xf numFmtId="0" fontId="10" fillId="0" borderId="0" xfId="0" applyFont="1" applyAlignment="1">
      <alignment vertical="top" wrapText="1" readingOrder="1"/>
    </xf>
    <xf numFmtId="0" fontId="0" fillId="0" borderId="12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12" fillId="3" borderId="5" xfId="0" applyFont="1" applyFill="1" applyBorder="1" applyAlignment="1">
      <alignment horizontal="left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166" fontId="23" fillId="3" borderId="5" xfId="0" applyNumberFormat="1" applyFont="1" applyFill="1" applyBorder="1" applyAlignment="1">
      <alignment horizontal="right" vertical="center" wrapText="1" readingOrder="1"/>
    </xf>
    <xf numFmtId="43" fontId="21" fillId="3" borderId="0" xfId="0" applyNumberFormat="1" applyFont="1" applyFill="1"/>
    <xf numFmtId="41" fontId="21" fillId="3" borderId="0" xfId="0" applyNumberFormat="1" applyFont="1" applyFill="1"/>
    <xf numFmtId="0" fontId="0" fillId="3" borderId="0" xfId="0" applyFill="1"/>
    <xf numFmtId="0" fontId="13" fillId="3" borderId="5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166" fontId="24" fillId="3" borderId="5" xfId="0" applyNumberFormat="1" applyFont="1" applyFill="1" applyBorder="1" applyAlignment="1">
      <alignment horizontal="right" vertical="center" wrapText="1" readingOrder="1"/>
    </xf>
    <xf numFmtId="0" fontId="6" fillId="3" borderId="0" xfId="0" applyFont="1" applyFill="1"/>
    <xf numFmtId="0" fontId="0" fillId="5" borderId="0" xfId="0" applyFill="1"/>
    <xf numFmtId="0" fontId="6" fillId="5" borderId="0" xfId="0" applyFont="1" applyFill="1"/>
    <xf numFmtId="166" fontId="23" fillId="0" borderId="5" xfId="0" applyNumberFormat="1" applyFont="1" applyBorder="1" applyAlignment="1">
      <alignment horizontal="right" vertical="center" wrapText="1" readingOrder="1"/>
    </xf>
    <xf numFmtId="0" fontId="0" fillId="0" borderId="13" xfId="0" applyBorder="1" applyAlignment="1">
      <alignment vertical="top"/>
    </xf>
    <xf numFmtId="0" fontId="53" fillId="0" borderId="0" xfId="5" applyFont="1" applyAlignment="1">
      <alignment vertical="center"/>
    </xf>
    <xf numFmtId="165" fontId="3" fillId="0" borderId="4" xfId="3" applyNumberFormat="1" applyFont="1" applyFill="1" applyBorder="1" applyAlignment="1">
      <alignment vertical="center" wrapText="1"/>
    </xf>
    <xf numFmtId="164" fontId="3" fillId="0" borderId="8" xfId="3" applyFont="1" applyFill="1" applyBorder="1" applyAlignment="1">
      <alignment vertical="center" wrapText="1"/>
    </xf>
    <xf numFmtId="165" fontId="15" fillId="0" borderId="8" xfId="3" applyNumberFormat="1" applyFont="1" applyFill="1" applyBorder="1" applyAlignment="1">
      <alignment vertical="center" wrapText="1"/>
    </xf>
    <xf numFmtId="41" fontId="2" fillId="0" borderId="8" xfId="5" applyNumberFormat="1" applyFont="1" applyBorder="1" applyAlignment="1">
      <alignment vertical="center" wrapText="1"/>
    </xf>
    <xf numFmtId="0" fontId="5" fillId="0" borderId="9" xfId="5" applyFont="1" applyBorder="1" applyAlignment="1">
      <alignment horizontal="left" vertical="center" wrapText="1"/>
    </xf>
    <xf numFmtId="0" fontId="2" fillId="4" borderId="9" xfId="5" applyFont="1" applyFill="1" applyBorder="1" applyAlignment="1">
      <alignment vertical="center" wrapText="1"/>
    </xf>
    <xf numFmtId="166" fontId="11" fillId="0" borderId="5" xfId="0" applyNumberFormat="1" applyFont="1" applyBorder="1" applyAlignment="1">
      <alignment horizontal="center" vertical="center" wrapText="1" readingOrder="1"/>
    </xf>
    <xf numFmtId="166" fontId="26" fillId="3" borderId="5" xfId="0" applyNumberFormat="1" applyFont="1" applyFill="1" applyBorder="1" applyAlignment="1">
      <alignment horizontal="right" vertical="center" wrapText="1" readingOrder="1"/>
    </xf>
    <xf numFmtId="166" fontId="27" fillId="3" borderId="5" xfId="0" applyNumberFormat="1" applyFont="1" applyFill="1" applyBorder="1" applyAlignment="1">
      <alignment horizontal="right" vertical="center" wrapText="1" readingOrder="1"/>
    </xf>
    <xf numFmtId="0" fontId="12" fillId="0" borderId="5" xfId="0" applyFont="1" applyBorder="1" applyAlignment="1">
      <alignment horizontal="left" vertical="center" wrapText="1" readingOrder="1"/>
    </xf>
    <xf numFmtId="166" fontId="26" fillId="0" borderId="5" xfId="0" applyNumberFormat="1" applyFont="1" applyBorder="1" applyAlignment="1">
      <alignment horizontal="right" vertical="center" wrapText="1" readingOrder="1"/>
    </xf>
    <xf numFmtId="0" fontId="13" fillId="0" borderId="5" xfId="0" applyFont="1" applyBorder="1" applyAlignment="1">
      <alignment horizontal="left" vertical="center" wrapText="1" readingOrder="1"/>
    </xf>
    <xf numFmtId="166" fontId="27" fillId="0" borderId="5" xfId="0" applyNumberFormat="1" applyFont="1" applyBorder="1" applyAlignment="1">
      <alignment horizontal="right" vertical="center" wrapText="1" readingOrder="1"/>
    </xf>
    <xf numFmtId="41" fontId="0" fillId="0" borderId="0" xfId="0" applyNumberFormat="1"/>
    <xf numFmtId="43" fontId="0" fillId="3" borderId="0" xfId="0" applyNumberFormat="1" applyFill="1"/>
    <xf numFmtId="41" fontId="6" fillId="0" borderId="0" xfId="0" applyNumberFormat="1" applyFont="1"/>
    <xf numFmtId="41" fontId="6" fillId="3" borderId="0" xfId="0" applyNumberFormat="1" applyFont="1" applyFill="1"/>
    <xf numFmtId="165" fontId="5" fillId="3" borderId="8" xfId="3" applyNumberFormat="1" applyFont="1" applyFill="1" applyBorder="1" applyAlignment="1">
      <alignment vertical="center" wrapText="1"/>
    </xf>
    <xf numFmtId="165" fontId="15" fillId="3" borderId="8" xfId="3" applyNumberFormat="1" applyFont="1" applyFill="1" applyBorder="1" applyAlignment="1">
      <alignment vertical="center" wrapText="1"/>
    </xf>
    <xf numFmtId="0" fontId="15" fillId="3" borderId="9" xfId="5" applyFont="1" applyFill="1" applyBorder="1" applyAlignment="1">
      <alignment vertical="center" wrapText="1"/>
    </xf>
    <xf numFmtId="41" fontId="5" fillId="0" borderId="8" xfId="3" applyNumberFormat="1" applyFont="1" applyFill="1" applyBorder="1" applyAlignment="1">
      <alignment vertical="center" wrapText="1"/>
    </xf>
    <xf numFmtId="43" fontId="6" fillId="0" borderId="0" xfId="0" applyNumberFormat="1" applyFont="1"/>
    <xf numFmtId="166" fontId="29" fillId="0" borderId="5" xfId="0" applyNumberFormat="1" applyFont="1" applyBorder="1" applyAlignment="1">
      <alignment horizontal="center" vertical="center" wrapText="1" readingOrder="1"/>
    </xf>
    <xf numFmtId="0" fontId="30" fillId="3" borderId="5" xfId="0" applyFont="1" applyFill="1" applyBorder="1" applyAlignment="1">
      <alignment horizontal="left" vertical="center" wrapText="1" readingOrder="1"/>
    </xf>
    <xf numFmtId="166" fontId="31" fillId="3" borderId="5" xfId="0" applyNumberFormat="1" applyFont="1" applyFill="1" applyBorder="1" applyAlignment="1">
      <alignment horizontal="right" vertical="center" wrapText="1" readingOrder="1"/>
    </xf>
    <xf numFmtId="43" fontId="6" fillId="3" borderId="0" xfId="0" applyNumberFormat="1" applyFont="1" applyFill="1"/>
    <xf numFmtId="0" fontId="32" fillId="3" borderId="5" xfId="0" applyFont="1" applyFill="1" applyBorder="1" applyAlignment="1">
      <alignment horizontal="left" vertical="center" wrapText="1" readingOrder="1"/>
    </xf>
    <xf numFmtId="166" fontId="25" fillId="3" borderId="5" xfId="0" applyNumberFormat="1" applyFont="1" applyFill="1" applyBorder="1" applyAlignment="1">
      <alignment horizontal="right" vertical="center" wrapText="1" readingOrder="1"/>
    </xf>
    <xf numFmtId="0" fontId="30" fillId="0" borderId="5" xfId="0" applyFont="1" applyBorder="1" applyAlignment="1">
      <alignment horizontal="left" vertical="center" wrapText="1" readingOrder="1"/>
    </xf>
    <xf numFmtId="166" fontId="31" fillId="0" borderId="5" xfId="0" applyNumberFormat="1" applyFont="1" applyBorder="1" applyAlignment="1">
      <alignment horizontal="right" vertical="center" wrapText="1" readingOrder="1"/>
    </xf>
    <xf numFmtId="0" fontId="32" fillId="0" borderId="5" xfId="0" applyFont="1" applyBorder="1" applyAlignment="1">
      <alignment horizontal="left" vertical="center" wrapText="1" readingOrder="1"/>
    </xf>
    <xf numFmtId="166" fontId="25" fillId="0" borderId="5" xfId="0" applyNumberFormat="1" applyFont="1" applyBorder="1" applyAlignment="1">
      <alignment horizontal="right" vertical="center" wrapText="1" readingOrder="1"/>
    </xf>
    <xf numFmtId="165" fontId="5" fillId="0" borderId="8" xfId="3" applyNumberFormat="1" applyFont="1" applyFill="1" applyBorder="1" applyAlignment="1">
      <alignment vertical="center" wrapText="1"/>
    </xf>
    <xf numFmtId="165" fontId="3" fillId="3" borderId="4" xfId="3" applyNumberFormat="1" applyFont="1" applyFill="1" applyBorder="1" applyAlignment="1">
      <alignment vertical="center" wrapText="1"/>
    </xf>
    <xf numFmtId="4" fontId="18" fillId="3" borderId="9" xfId="5" applyNumberFormat="1" applyFont="1" applyFill="1" applyBorder="1" applyAlignment="1">
      <alignment vertical="center" wrapText="1"/>
    </xf>
    <xf numFmtId="0" fontId="18" fillId="3" borderId="9" xfId="0" applyFont="1" applyFill="1" applyBorder="1" applyAlignment="1">
      <alignment wrapText="1"/>
    </xf>
    <xf numFmtId="0" fontId="9" fillId="0" borderId="0" xfId="0" applyFont="1" applyAlignment="1">
      <alignment vertical="center" readingOrder="1"/>
    </xf>
    <xf numFmtId="0" fontId="9" fillId="0" borderId="0" xfId="0" applyFont="1" applyAlignment="1">
      <alignment vertical="center" wrapText="1" readingOrder="1"/>
    </xf>
    <xf numFmtId="166" fontId="24" fillId="0" borderId="5" xfId="0" applyNumberFormat="1" applyFont="1" applyBorder="1" applyAlignment="1">
      <alignment horizontal="right" vertical="center" wrapText="1" readingOrder="1"/>
    </xf>
    <xf numFmtId="41" fontId="21" fillId="5" borderId="0" xfId="0" applyNumberFormat="1" applyFont="1" applyFill="1"/>
    <xf numFmtId="0" fontId="2" fillId="0" borderId="14" xfId="5" applyFont="1" applyBorder="1" applyAlignment="1">
      <alignment vertical="center" wrapText="1"/>
    </xf>
    <xf numFmtId="166" fontId="6" fillId="3" borderId="5" xfId="0" applyNumberFormat="1" applyFont="1" applyFill="1" applyBorder="1" applyAlignment="1">
      <alignment horizontal="right" vertical="center" wrapText="1" readingOrder="1"/>
    </xf>
    <xf numFmtId="166" fontId="14" fillId="0" borderId="5" xfId="0" applyNumberFormat="1" applyFont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left" vertical="center" wrapText="1" readingOrder="1"/>
    </xf>
    <xf numFmtId="166" fontId="14" fillId="3" borderId="5" xfId="0" applyNumberFormat="1" applyFont="1" applyFill="1" applyBorder="1" applyAlignment="1">
      <alignment horizontal="right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166" fontId="6" fillId="4" borderId="5" xfId="0" applyNumberFormat="1" applyFont="1" applyFill="1" applyBorder="1" applyAlignment="1">
      <alignment horizontal="right" vertical="center" wrapText="1" readingOrder="1"/>
    </xf>
    <xf numFmtId="0" fontId="6" fillId="4" borderId="0" xfId="0" applyFont="1" applyFill="1"/>
    <xf numFmtId="166" fontId="6" fillId="4" borderId="0" xfId="0" applyNumberFormat="1" applyFont="1" applyFill="1"/>
    <xf numFmtId="0" fontId="16" fillId="0" borderId="5" xfId="0" applyFont="1" applyBorder="1" applyAlignment="1">
      <alignment horizontal="left" vertical="center" wrapText="1" readingOrder="1"/>
    </xf>
    <xf numFmtId="166" fontId="14" fillId="0" borderId="5" xfId="0" applyNumberFormat="1" applyFont="1" applyBorder="1" applyAlignment="1">
      <alignment horizontal="right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166" fontId="6" fillId="0" borderId="5" xfId="0" applyNumberFormat="1" applyFont="1" applyBorder="1" applyAlignment="1">
      <alignment horizontal="right" vertical="center" wrapText="1" readingOrder="1"/>
    </xf>
    <xf numFmtId="41" fontId="7" fillId="0" borderId="0" xfId="5" applyNumberFormat="1" applyFont="1" applyAlignment="1">
      <alignment vertical="center"/>
    </xf>
    <xf numFmtId="0" fontId="11" fillId="0" borderId="5" xfId="0" applyFont="1" applyBorder="1" applyAlignment="1">
      <alignment vertical="center" wrapText="1" readingOrder="1"/>
    </xf>
    <xf numFmtId="165" fontId="3" fillId="0" borderId="9" xfId="3" applyNumberFormat="1" applyFont="1" applyFill="1" applyBorder="1" applyAlignment="1">
      <alignment vertical="center" wrapText="1"/>
    </xf>
    <xf numFmtId="44" fontId="5" fillId="0" borderId="8" xfId="3" applyNumberFormat="1" applyFont="1" applyFill="1" applyBorder="1" applyAlignment="1">
      <alignment vertical="center" wrapText="1"/>
    </xf>
    <xf numFmtId="165" fontId="7" fillId="0" borderId="0" xfId="5" applyNumberFormat="1" applyFont="1" applyAlignment="1">
      <alignment vertical="center"/>
    </xf>
    <xf numFmtId="165" fontId="16" fillId="0" borderId="0" xfId="5" applyNumberFormat="1" applyFont="1" applyAlignment="1">
      <alignment vertical="center"/>
    </xf>
    <xf numFmtId="167" fontId="18" fillId="0" borderId="0" xfId="5" applyNumberFormat="1" applyFont="1" applyAlignment="1">
      <alignment vertical="center"/>
    </xf>
    <xf numFmtId="0" fontId="51" fillId="0" borderId="4" xfId="5" applyFont="1" applyBorder="1" applyAlignment="1">
      <alignment horizontal="center" vertical="center"/>
    </xf>
    <xf numFmtId="165" fontId="51" fillId="0" borderId="8" xfId="3" applyNumberFormat="1" applyFont="1" applyFill="1" applyBorder="1" applyAlignment="1">
      <alignment vertical="center" wrapText="1"/>
    </xf>
    <xf numFmtId="0" fontId="51" fillId="0" borderId="4" xfId="5" applyFont="1" applyBorder="1" applyAlignment="1">
      <alignment vertical="center" wrapText="1"/>
    </xf>
    <xf numFmtId="0" fontId="51" fillId="0" borderId="7" xfId="5" applyFont="1" applyBorder="1" applyAlignment="1">
      <alignment vertical="center" wrapText="1"/>
    </xf>
    <xf numFmtId="165" fontId="54" fillId="0" borderId="0" xfId="4" applyNumberFormat="1" applyFont="1" applyAlignment="1">
      <alignment vertical="center"/>
    </xf>
    <xf numFmtId="0" fontId="16" fillId="0" borderId="4" xfId="5" applyFont="1" applyBorder="1" applyAlignment="1">
      <alignment horizontal="center" vertical="center"/>
    </xf>
    <xf numFmtId="0" fontId="16" fillId="0" borderId="7" xfId="5" applyFont="1" applyBorder="1" applyAlignment="1">
      <alignment vertical="center" wrapText="1"/>
    </xf>
    <xf numFmtId="165" fontId="36" fillId="0" borderId="8" xfId="3" applyNumberFormat="1" applyFont="1" applyFill="1" applyBorder="1" applyAlignment="1">
      <alignment vertical="center" wrapText="1"/>
    </xf>
    <xf numFmtId="0" fontId="36" fillId="0" borderId="9" xfId="5" applyFont="1" applyBorder="1" applyAlignment="1">
      <alignment vertical="center" wrapText="1"/>
    </xf>
    <xf numFmtId="165" fontId="36" fillId="0" borderId="8" xfId="3" applyNumberFormat="1" applyFont="1" applyBorder="1" applyAlignment="1">
      <alignment vertical="center" wrapText="1"/>
    </xf>
    <xf numFmtId="0" fontId="7" fillId="0" borderId="4" xfId="5" applyFont="1" applyBorder="1" applyAlignment="1">
      <alignment horizontal="center" vertical="center"/>
    </xf>
    <xf numFmtId="0" fontId="7" fillId="0" borderId="7" xfId="5" quotePrefix="1" applyFont="1" applyBorder="1" applyAlignment="1">
      <alignment vertical="center" wrapText="1"/>
    </xf>
    <xf numFmtId="165" fontId="7" fillId="0" borderId="8" xfId="3" applyNumberFormat="1" applyFont="1" applyFill="1" applyBorder="1" applyAlignment="1">
      <alignment vertical="center" wrapText="1"/>
    </xf>
    <xf numFmtId="0" fontId="7" fillId="0" borderId="4" xfId="5" applyFont="1" applyBorder="1" applyAlignment="1">
      <alignment vertical="center" wrapText="1"/>
    </xf>
    <xf numFmtId="41" fontId="16" fillId="0" borderId="8" xfId="3" applyNumberFormat="1" applyFont="1" applyFill="1" applyBorder="1" applyAlignment="1">
      <alignment vertical="center" wrapText="1"/>
    </xf>
    <xf numFmtId="0" fontId="18" fillId="0" borderId="9" xfId="5" applyFont="1" applyBorder="1" applyAlignment="1">
      <alignment horizontal="center" vertical="center" wrapText="1"/>
    </xf>
    <xf numFmtId="0" fontId="36" fillId="3" borderId="9" xfId="5" applyFont="1" applyFill="1" applyBorder="1" applyAlignment="1">
      <alignment vertical="center" wrapText="1"/>
    </xf>
    <xf numFmtId="43" fontId="18" fillId="0" borderId="0" xfId="5" applyNumberFormat="1" applyFont="1" applyAlignment="1">
      <alignment vertical="center"/>
    </xf>
    <xf numFmtId="0" fontId="37" fillId="0" borderId="5" xfId="0" applyFont="1" applyBorder="1" applyAlignment="1">
      <alignment vertical="center" wrapText="1" readingOrder="1"/>
    </xf>
    <xf numFmtId="0" fontId="7" fillId="5" borderId="5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166" fontId="27" fillId="5" borderId="5" xfId="0" applyNumberFormat="1" applyFont="1" applyFill="1" applyBorder="1" applyAlignment="1">
      <alignment horizontal="right" vertical="center" wrapText="1" readingOrder="1"/>
    </xf>
    <xf numFmtId="0" fontId="38" fillId="0" borderId="0" xfId="0" applyFont="1" applyAlignment="1">
      <alignment vertical="center" readingOrder="1"/>
    </xf>
    <xf numFmtId="0" fontId="39" fillId="0" borderId="0" xfId="0" applyFont="1" applyAlignment="1">
      <alignment vertical="top" wrapText="1" readingOrder="1"/>
    </xf>
    <xf numFmtId="0" fontId="40" fillId="0" borderId="0" xfId="0" applyFont="1" applyAlignment="1">
      <alignment vertical="top" readingOrder="1"/>
    </xf>
    <xf numFmtId="0" fontId="7" fillId="3" borderId="4" xfId="5" applyFont="1" applyFill="1" applyBorder="1" applyAlignment="1">
      <alignment vertical="center" wrapText="1"/>
    </xf>
    <xf numFmtId="0" fontId="5" fillId="3" borderId="9" xfId="5" applyFont="1" applyFill="1" applyBorder="1" applyAlignment="1">
      <alignment horizontal="center" vertical="center" wrapText="1"/>
    </xf>
    <xf numFmtId="0" fontId="7" fillId="0" borderId="9" xfId="5" applyFont="1" applyBorder="1" applyAlignment="1">
      <alignment vertical="center" wrapText="1"/>
    </xf>
    <xf numFmtId="0" fontId="18" fillId="0" borderId="1" xfId="5" applyFont="1" applyBorder="1" applyAlignment="1">
      <alignment horizontal="left" vertical="center" wrapText="1"/>
    </xf>
    <xf numFmtId="0" fontId="18" fillId="0" borderId="0" xfId="5" applyFont="1" applyAlignment="1">
      <alignment horizontal="left" vertical="center" wrapText="1"/>
    </xf>
    <xf numFmtId="166" fontId="0" fillId="0" borderId="0" xfId="0" applyNumberFormat="1"/>
    <xf numFmtId="165" fontId="3" fillId="4" borderId="4" xfId="3" applyNumberFormat="1" applyFont="1" applyFill="1" applyBorder="1" applyAlignment="1">
      <alignment vertical="center" wrapText="1"/>
    </xf>
    <xf numFmtId="168" fontId="18" fillId="0" borderId="0" xfId="5" applyNumberFormat="1" applyFont="1" applyAlignment="1">
      <alignment vertical="center"/>
    </xf>
    <xf numFmtId="0" fontId="0" fillId="6" borderId="0" xfId="0" applyFill="1"/>
    <xf numFmtId="166" fontId="26" fillId="6" borderId="5" xfId="0" applyNumberFormat="1" applyFont="1" applyFill="1" applyBorder="1" applyAlignment="1">
      <alignment horizontal="right" vertical="center" wrapText="1" readingOrder="1"/>
    </xf>
    <xf numFmtId="166" fontId="27" fillId="6" borderId="5" xfId="0" applyNumberFormat="1" applyFont="1" applyFill="1" applyBorder="1" applyAlignment="1">
      <alignment horizontal="right" vertical="center" wrapText="1" readingOrder="1"/>
    </xf>
    <xf numFmtId="0" fontId="41" fillId="0" borderId="0" xfId="0" applyFont="1"/>
    <xf numFmtId="166" fontId="41" fillId="0" borderId="0" xfId="0" applyNumberFormat="1" applyFont="1"/>
    <xf numFmtId="0" fontId="16" fillId="3" borderId="7" xfId="5" applyFont="1" applyFill="1" applyBorder="1" applyAlignment="1">
      <alignment vertical="center" wrapText="1"/>
    </xf>
    <xf numFmtId="165" fontId="36" fillId="3" borderId="8" xfId="3" applyNumberFormat="1" applyFont="1" applyFill="1" applyBorder="1" applyAlignment="1">
      <alignment vertical="center" wrapText="1"/>
    </xf>
    <xf numFmtId="0" fontId="15" fillId="0" borderId="9" xfId="5" applyFont="1" applyBorder="1" applyAlignment="1">
      <alignment horizontal="center" vertical="center" wrapText="1"/>
    </xf>
    <xf numFmtId="3" fontId="16" fillId="0" borderId="0" xfId="5" applyNumberFormat="1" applyFont="1" applyAlignment="1">
      <alignment vertical="center"/>
    </xf>
    <xf numFmtId="0" fontId="0" fillId="0" borderId="0" xfId="0" applyAlignment="1">
      <alignment horizontal="center"/>
    </xf>
    <xf numFmtId="41" fontId="0" fillId="3" borderId="0" xfId="0" applyNumberFormat="1" applyFill="1"/>
    <xf numFmtId="41" fontId="27" fillId="3" borderId="15" xfId="0" applyNumberFormat="1" applyFont="1" applyFill="1" applyBorder="1" applyAlignment="1">
      <alignment horizontal="right" vertical="center" wrapText="1" readingOrder="1"/>
    </xf>
    <xf numFmtId="166" fontId="41" fillId="3" borderId="0" xfId="0" applyNumberFormat="1" applyFont="1" applyFill="1"/>
    <xf numFmtId="41" fontId="41" fillId="0" borderId="0" xfId="0" applyNumberFormat="1" applyFont="1"/>
    <xf numFmtId="41" fontId="41" fillId="3" borderId="0" xfId="0" applyNumberFormat="1" applyFont="1" applyFill="1"/>
    <xf numFmtId="165" fontId="7" fillId="3" borderId="8" xfId="3" applyNumberFormat="1" applyFont="1" applyFill="1" applyBorder="1" applyAlignment="1">
      <alignment vertical="center" wrapText="1"/>
    </xf>
    <xf numFmtId="166" fontId="27" fillId="0" borderId="15" xfId="0" applyNumberFormat="1" applyFont="1" applyBorder="1" applyAlignment="1">
      <alignment horizontal="right" vertical="center" wrapText="1" readingOrder="1"/>
    </xf>
    <xf numFmtId="0" fontId="42" fillId="0" borderId="5" xfId="0" applyFont="1" applyBorder="1" applyAlignment="1">
      <alignment horizontal="left" vertical="center" wrapText="1" readingOrder="1"/>
    </xf>
    <xf numFmtId="0" fontId="43" fillId="0" borderId="5" xfId="0" applyFont="1" applyBorder="1" applyAlignment="1">
      <alignment horizontal="left" vertical="center" readingOrder="1"/>
    </xf>
    <xf numFmtId="166" fontId="44" fillId="0" borderId="5" xfId="0" applyNumberFormat="1" applyFont="1" applyBorder="1" applyAlignment="1">
      <alignment horizontal="right" vertical="center" wrapText="1" readingOrder="1"/>
    </xf>
    <xf numFmtId="0" fontId="45" fillId="0" borderId="5" xfId="0" applyFont="1" applyBorder="1" applyAlignment="1">
      <alignment horizontal="left" vertical="center" wrapText="1" readingOrder="1"/>
    </xf>
    <xf numFmtId="0" fontId="46" fillId="0" borderId="5" xfId="0" applyFont="1" applyBorder="1" applyAlignment="1">
      <alignment horizontal="left" vertical="center" readingOrder="1"/>
    </xf>
    <xf numFmtId="166" fontId="47" fillId="0" borderId="5" xfId="0" applyNumberFormat="1" applyFont="1" applyBorder="1" applyAlignment="1">
      <alignment horizontal="right" vertical="center" wrapText="1" readingOrder="1"/>
    </xf>
    <xf numFmtId="166" fontId="49" fillId="0" borderId="5" xfId="0" applyNumberFormat="1" applyFont="1" applyBorder="1" applyAlignment="1">
      <alignment horizontal="right" vertical="center" wrapText="1" readingOrder="1"/>
    </xf>
    <xf numFmtId="0" fontId="51" fillId="0" borderId="5" xfId="0" applyFont="1" applyBorder="1" applyAlignment="1">
      <alignment horizontal="left" vertical="center" wrapText="1" readingOrder="1"/>
    </xf>
    <xf numFmtId="0" fontId="51" fillId="0" borderId="5" xfId="0" applyFont="1" applyBorder="1" applyAlignment="1">
      <alignment horizontal="left" vertical="center" readingOrder="1"/>
    </xf>
    <xf numFmtId="166" fontId="55" fillId="0" borderId="5" xfId="0" applyNumberFormat="1" applyFont="1" applyBorder="1" applyAlignment="1">
      <alignment horizontal="right" vertical="center" wrapText="1" readingOrder="1"/>
    </xf>
    <xf numFmtId="0" fontId="56" fillId="0" borderId="0" xfId="0" applyFont="1"/>
    <xf numFmtId="164" fontId="56" fillId="0" borderId="0" xfId="1" applyFont="1"/>
    <xf numFmtId="165" fontId="56" fillId="0" borderId="0" xfId="1" applyNumberFormat="1" applyFont="1"/>
    <xf numFmtId="0" fontId="7" fillId="7" borderId="4" xfId="5" applyFont="1" applyFill="1" applyBorder="1" applyAlignment="1">
      <alignment horizontal="center" vertical="center"/>
    </xf>
    <xf numFmtId="0" fontId="7" fillId="7" borderId="7" xfId="0" quotePrefix="1" applyFont="1" applyFill="1" applyBorder="1" applyAlignment="1">
      <alignment vertical="center" wrapText="1"/>
    </xf>
    <xf numFmtId="164" fontId="0" fillId="0" borderId="0" xfId="1" applyFont="1"/>
    <xf numFmtId="0" fontId="53" fillId="0" borderId="5" xfId="0" applyFont="1" applyBorder="1" applyAlignment="1">
      <alignment horizontal="left" vertical="center" wrapText="1" readingOrder="1"/>
    </xf>
    <xf numFmtId="0" fontId="53" fillId="0" borderId="5" xfId="0" applyFont="1" applyBorder="1" applyAlignment="1">
      <alignment horizontal="left" vertical="center" readingOrder="1"/>
    </xf>
    <xf numFmtId="166" fontId="57" fillId="0" borderId="5" xfId="0" applyNumberFormat="1" applyFont="1" applyBorder="1" applyAlignment="1">
      <alignment horizontal="right" vertical="center" wrapText="1" readingOrder="1"/>
    </xf>
    <xf numFmtId="165" fontId="18" fillId="0" borderId="8" xfId="3" applyNumberFormat="1" applyFont="1" applyFill="1" applyBorder="1" applyAlignment="1">
      <alignment vertical="center" wrapText="1"/>
    </xf>
    <xf numFmtId="0" fontId="18" fillId="0" borderId="9" xfId="5" applyFont="1" applyBorder="1" applyAlignment="1">
      <alignment vertical="center" wrapText="1"/>
    </xf>
    <xf numFmtId="165" fontId="7" fillId="7" borderId="8" xfId="3" applyNumberFormat="1" applyFont="1" applyFill="1" applyBorder="1" applyAlignment="1">
      <alignment vertical="center" wrapText="1"/>
    </xf>
    <xf numFmtId="0" fontId="5" fillId="0" borderId="0" xfId="5" applyFont="1" applyAlignment="1">
      <alignment horizontal="center" vertical="center"/>
    </xf>
    <xf numFmtId="0" fontId="5" fillId="0" borderId="0" xfId="5" applyFont="1" applyAlignment="1">
      <alignment vertical="center" wrapText="1"/>
    </xf>
    <xf numFmtId="165" fontId="5" fillId="0" borderId="0" xfId="3" applyNumberFormat="1" applyFont="1" applyBorder="1" applyAlignment="1">
      <alignment horizontal="center" vertical="center" wrapText="1"/>
    </xf>
    <xf numFmtId="0" fontId="5" fillId="0" borderId="0" xfId="5" applyFont="1" applyAlignment="1">
      <alignment horizontal="center" vertical="center" wrapText="1"/>
    </xf>
    <xf numFmtId="165" fontId="18" fillId="0" borderId="0" xfId="3" applyNumberFormat="1" applyFont="1" applyBorder="1" applyAlignment="1">
      <alignment vertical="center"/>
    </xf>
    <xf numFmtId="41" fontId="58" fillId="0" borderId="8" xfId="5" applyNumberFormat="1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 readingOrder="1"/>
    </xf>
    <xf numFmtId="0" fontId="46" fillId="0" borderId="5" xfId="0" applyFont="1" applyBorder="1" applyAlignment="1">
      <alignment horizontal="left" vertical="center" wrapText="1" readingOrder="1"/>
    </xf>
    <xf numFmtId="0" fontId="48" fillId="0" borderId="5" xfId="0" applyFont="1" applyBorder="1" applyAlignment="1">
      <alignment vertical="center" wrapText="1" readingOrder="1"/>
    </xf>
    <xf numFmtId="165" fontId="0" fillId="0" borderId="0" xfId="1" applyNumberFormat="1" applyFont="1"/>
    <xf numFmtId="166" fontId="56" fillId="0" borderId="0" xfId="0" applyNumberFormat="1" applyFont="1"/>
    <xf numFmtId="41" fontId="59" fillId="0" borderId="8" xfId="3" applyNumberFormat="1" applyFont="1" applyFill="1" applyBorder="1" applyAlignment="1">
      <alignment vertical="center" wrapText="1"/>
    </xf>
    <xf numFmtId="41" fontId="59" fillId="0" borderId="9" xfId="3" applyNumberFormat="1" applyFont="1" applyFill="1" applyBorder="1" applyAlignment="1">
      <alignment vertical="center" wrapText="1"/>
    </xf>
    <xf numFmtId="165" fontId="3" fillId="0" borderId="8" xfId="3" applyNumberFormat="1" applyFont="1" applyFill="1" applyBorder="1" applyAlignment="1">
      <alignment horizontal="left" vertical="center" wrapText="1"/>
    </xf>
    <xf numFmtId="165" fontId="3" fillId="0" borderId="4" xfId="3" applyNumberFormat="1" applyFont="1" applyFill="1" applyBorder="1" applyAlignment="1">
      <alignment horizontal="left" vertical="center" wrapText="1"/>
    </xf>
    <xf numFmtId="0" fontId="5" fillId="0" borderId="0" xfId="5" applyFont="1" applyAlignment="1">
      <alignment horizontal="left" vertical="center" wrapText="1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vertical="center" wrapText="1"/>
    </xf>
    <xf numFmtId="41" fontId="2" fillId="0" borderId="18" xfId="5" applyNumberFormat="1" applyFont="1" applyBorder="1" applyAlignment="1">
      <alignment vertical="center" wrapText="1"/>
    </xf>
    <xf numFmtId="0" fontId="5" fillId="0" borderId="19" xfId="5" applyFont="1" applyBorder="1" applyAlignment="1">
      <alignment horizontal="left" vertical="center" wrapText="1"/>
    </xf>
    <xf numFmtId="0" fontId="45" fillId="3" borderId="5" xfId="0" applyFont="1" applyFill="1" applyBorder="1" applyAlignment="1">
      <alignment horizontal="left" vertical="center" wrapText="1" readingOrder="1"/>
    </xf>
    <xf numFmtId="0" fontId="46" fillId="3" borderId="5" xfId="0" applyFont="1" applyFill="1" applyBorder="1" applyAlignment="1">
      <alignment horizontal="left" vertical="center" wrapText="1" readingOrder="1"/>
    </xf>
    <xf numFmtId="166" fontId="47" fillId="3" borderId="5" xfId="0" applyNumberFormat="1" applyFont="1" applyFill="1" applyBorder="1" applyAlignment="1">
      <alignment horizontal="right" vertical="center" wrapText="1" readingOrder="1"/>
    </xf>
    <xf numFmtId="165" fontId="2" fillId="0" borderId="18" xfId="3" applyNumberFormat="1" applyFont="1" applyBorder="1" applyAlignment="1">
      <alignment vertical="center" wrapText="1"/>
    </xf>
    <xf numFmtId="0" fontId="2" fillId="3" borderId="14" xfId="5" applyFont="1" applyFill="1" applyBorder="1" applyAlignment="1">
      <alignment vertical="center" wrapText="1"/>
    </xf>
    <xf numFmtId="165" fontId="51" fillId="0" borderId="8" xfId="3" applyNumberFormat="1" applyFont="1" applyBorder="1" applyAlignment="1">
      <alignment vertical="center" wrapText="1"/>
    </xf>
    <xf numFmtId="165" fontId="51" fillId="0" borderId="9" xfId="3" applyNumberFormat="1" applyFont="1" applyBorder="1" applyAlignment="1">
      <alignment vertical="center" wrapText="1"/>
    </xf>
    <xf numFmtId="41" fontId="36" fillId="0" borderId="8" xfId="3" applyNumberFormat="1" applyFont="1" applyBorder="1" applyAlignment="1">
      <alignment vertical="center" wrapText="1"/>
    </xf>
    <xf numFmtId="41" fontId="7" fillId="0" borderId="8" xfId="3" applyNumberFormat="1" applyFont="1" applyFill="1" applyBorder="1" applyAlignment="1">
      <alignment vertical="center" wrapText="1"/>
    </xf>
    <xf numFmtId="41" fontId="7" fillId="7" borderId="8" xfId="3" applyNumberFormat="1" applyFont="1" applyFill="1" applyBorder="1" applyAlignment="1">
      <alignment vertical="center" wrapText="1"/>
    </xf>
    <xf numFmtId="165" fontId="60" fillId="0" borderId="8" xfId="3" applyNumberFormat="1" applyFont="1" applyFill="1" applyBorder="1" applyAlignment="1">
      <alignment horizontal="left" vertical="center" wrapText="1"/>
    </xf>
    <xf numFmtId="165" fontId="60" fillId="0" borderId="9" xfId="3" applyNumberFormat="1" applyFont="1" applyFill="1" applyBorder="1" applyAlignment="1">
      <alignment horizontal="left" vertical="center" wrapText="1"/>
    </xf>
    <xf numFmtId="165" fontId="2" fillId="0" borderId="8" xfId="5" applyNumberFormat="1" applyFont="1" applyBorder="1" applyAlignment="1">
      <alignment horizontal="center" vertical="center" wrapText="1"/>
    </xf>
    <xf numFmtId="165" fontId="2" fillId="0" borderId="9" xfId="5" applyNumberFormat="1" applyFont="1" applyBorder="1" applyAlignment="1">
      <alignment horizontal="center" vertical="center" wrapText="1"/>
    </xf>
    <xf numFmtId="165" fontId="51" fillId="0" borderId="8" xfId="3" applyNumberFormat="1" applyFont="1" applyBorder="1" applyAlignment="1">
      <alignment horizontal="left" vertical="center" wrapText="1"/>
    </xf>
    <xf numFmtId="165" fontId="51" fillId="0" borderId="9" xfId="3" applyNumberFormat="1" applyFont="1" applyBorder="1" applyAlignment="1">
      <alignment horizontal="left" vertical="center" wrapText="1"/>
    </xf>
    <xf numFmtId="0" fontId="7" fillId="3" borderId="8" xfId="5" applyFont="1" applyFill="1" applyBorder="1" applyAlignment="1">
      <alignment horizontal="left" vertical="center" wrapText="1"/>
    </xf>
    <xf numFmtId="0" fontId="7" fillId="3" borderId="9" xfId="5" applyFont="1" applyFill="1" applyBorder="1" applyAlignment="1">
      <alignment horizontal="left" vertical="center" wrapText="1"/>
    </xf>
    <xf numFmtId="0" fontId="3" fillId="0" borderId="8" xfId="5" applyFont="1" applyBorder="1" applyAlignment="1">
      <alignment horizontal="left" vertical="center" wrapText="1"/>
    </xf>
    <xf numFmtId="0" fontId="3" fillId="0" borderId="9" xfId="5" applyFont="1" applyBorder="1" applyAlignment="1">
      <alignment horizontal="left" vertical="center" wrapText="1"/>
    </xf>
    <xf numFmtId="0" fontId="5" fillId="0" borderId="0" xfId="5" applyFont="1" applyAlignment="1">
      <alignment horizontal="left" vertical="center" wrapText="1"/>
    </xf>
    <xf numFmtId="0" fontId="2" fillId="0" borderId="20" xfId="5" applyFont="1" applyBorder="1" applyAlignment="1">
      <alignment horizontal="center" vertical="center" wrapText="1"/>
    </xf>
    <xf numFmtId="0" fontId="2" fillId="0" borderId="21" xfId="5" applyFont="1" applyBorder="1" applyAlignment="1">
      <alignment horizontal="center" vertical="center" wrapText="1"/>
    </xf>
    <xf numFmtId="165" fontId="51" fillId="0" borderId="22" xfId="3" applyNumberFormat="1" applyFont="1" applyBorder="1" applyAlignment="1">
      <alignment horizontal="left" vertical="center" wrapText="1"/>
    </xf>
    <xf numFmtId="165" fontId="51" fillId="0" borderId="23" xfId="3" applyNumberFormat="1" applyFont="1" applyBorder="1" applyAlignment="1">
      <alignment horizontal="left" vertical="center" wrapText="1"/>
    </xf>
    <xf numFmtId="0" fontId="51" fillId="7" borderId="24" xfId="5" quotePrefix="1" applyFont="1" applyFill="1" applyBorder="1" applyAlignment="1">
      <alignment horizontal="left" vertical="center" wrapText="1"/>
    </xf>
    <xf numFmtId="0" fontId="51" fillId="7" borderId="14" xfId="5" applyFont="1" applyFill="1" applyBorder="1" applyAlignment="1">
      <alignment horizontal="left" vertical="center" wrapText="1"/>
    </xf>
    <xf numFmtId="165" fontId="51" fillId="0" borderId="8" xfId="3" applyNumberFormat="1" applyFont="1" applyFill="1" applyBorder="1" applyAlignment="1">
      <alignment horizontal="left" vertical="center" wrapText="1"/>
    </xf>
    <xf numFmtId="165" fontId="51" fillId="0" borderId="4" xfId="3" applyNumberFormat="1" applyFont="1" applyFill="1" applyBorder="1" applyAlignment="1">
      <alignment horizontal="left" vertical="center" wrapText="1"/>
    </xf>
    <xf numFmtId="0" fontId="51" fillId="3" borderId="8" xfId="5" applyFont="1" applyFill="1" applyBorder="1" applyAlignment="1">
      <alignment horizontal="left" vertical="center" wrapText="1"/>
    </xf>
    <xf numFmtId="0" fontId="51" fillId="3" borderId="9" xfId="5" applyFont="1" applyFill="1" applyBorder="1" applyAlignment="1">
      <alignment horizontal="left" vertical="center" wrapText="1"/>
    </xf>
    <xf numFmtId="0" fontId="3" fillId="0" borderId="8" xfId="5" applyFont="1" applyBorder="1" applyAlignment="1">
      <alignment horizontal="center" vertical="center" wrapText="1"/>
    </xf>
    <xf numFmtId="0" fontId="3" fillId="0" borderId="9" xfId="5" applyFont="1" applyBorder="1" applyAlignment="1">
      <alignment horizontal="center" vertical="center" wrapText="1"/>
    </xf>
    <xf numFmtId="0" fontId="51" fillId="0" borderId="8" xfId="5" applyFont="1" applyBorder="1" applyAlignment="1">
      <alignment horizontal="left" vertical="center" wrapText="1"/>
    </xf>
    <xf numFmtId="0" fontId="51" fillId="0" borderId="9" xfId="5" applyFont="1" applyBorder="1" applyAlignment="1">
      <alignment horizontal="left" vertical="center" wrapText="1"/>
    </xf>
    <xf numFmtId="0" fontId="2" fillId="0" borderId="8" xfId="5" applyFont="1" applyBorder="1" applyAlignment="1">
      <alignment horizontal="left" vertical="center" wrapText="1"/>
    </xf>
    <xf numFmtId="0" fontId="2" fillId="0" borderId="9" xfId="5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 readingOrder="1"/>
    </xf>
    <xf numFmtId="166" fontId="11" fillId="0" borderId="5" xfId="0" applyNumberFormat="1" applyFont="1" applyBorder="1" applyAlignment="1">
      <alignment horizontal="center" vertical="center" wrapText="1" readingOrder="1"/>
    </xf>
    <xf numFmtId="165" fontId="51" fillId="7" borderId="8" xfId="3" applyNumberFormat="1" applyFont="1" applyFill="1" applyBorder="1" applyAlignment="1">
      <alignment horizontal="left" vertical="center" wrapText="1"/>
    </xf>
    <xf numFmtId="165" fontId="51" fillId="7" borderId="9" xfId="3" applyNumberFormat="1" applyFont="1" applyFill="1" applyBorder="1" applyAlignment="1">
      <alignment horizontal="left" vertical="center" wrapText="1"/>
    </xf>
    <xf numFmtId="0" fontId="48" fillId="0" borderId="5" xfId="0" applyFont="1" applyBorder="1" applyAlignment="1">
      <alignment horizontal="center" vertical="center" wrapText="1" readingOrder="1"/>
    </xf>
    <xf numFmtId="0" fontId="51" fillId="0" borderId="8" xfId="0" quotePrefix="1" applyFont="1" applyBorder="1" applyAlignment="1">
      <alignment horizontal="left" vertical="center" wrapText="1"/>
    </xf>
    <xf numFmtId="0" fontId="51" fillId="0" borderId="9" xfId="0" quotePrefix="1" applyFont="1" applyBorder="1" applyAlignment="1">
      <alignment horizontal="left" vertical="center" wrapText="1"/>
    </xf>
    <xf numFmtId="165" fontId="3" fillId="0" borderId="8" xfId="3" applyNumberFormat="1" applyFont="1" applyFill="1" applyBorder="1" applyAlignment="1">
      <alignment horizontal="left" vertical="center" wrapText="1"/>
    </xf>
    <xf numFmtId="165" fontId="3" fillId="0" borderId="4" xfId="3" applyNumberFormat="1" applyFont="1" applyFill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51" fillId="7" borderId="8" xfId="0" quotePrefix="1" applyFont="1" applyFill="1" applyBorder="1" applyAlignment="1">
      <alignment horizontal="left" vertical="center" wrapText="1"/>
    </xf>
    <xf numFmtId="0" fontId="51" fillId="7" borderId="4" xfId="0" applyFont="1" applyFill="1" applyBorder="1" applyAlignment="1">
      <alignment horizontal="left" vertical="center" wrapText="1"/>
    </xf>
    <xf numFmtId="0" fontId="51" fillId="7" borderId="4" xfId="0" quotePrefix="1" applyFont="1" applyFill="1" applyBorder="1" applyAlignment="1">
      <alignment horizontal="left" vertical="center" wrapText="1"/>
    </xf>
    <xf numFmtId="0" fontId="51" fillId="0" borderId="4" xfId="0" quotePrefix="1" applyFont="1" applyBorder="1" applyAlignment="1">
      <alignment horizontal="left" vertical="center" wrapText="1"/>
    </xf>
    <xf numFmtId="0" fontId="61" fillId="0" borderId="8" xfId="5" applyFont="1" applyBorder="1" applyAlignment="1">
      <alignment horizontal="left" vertical="center" wrapText="1"/>
    </xf>
    <xf numFmtId="41" fontId="59" fillId="0" borderId="8" xfId="3" applyNumberFormat="1" applyFont="1" applyFill="1" applyBorder="1" applyAlignment="1">
      <alignment horizontal="left" vertical="center" wrapText="1"/>
    </xf>
    <xf numFmtId="41" fontId="59" fillId="0" borderId="9" xfId="3" applyNumberFormat="1" applyFont="1" applyFill="1" applyBorder="1" applyAlignment="1">
      <alignment horizontal="left" vertical="center" wrapText="1"/>
    </xf>
    <xf numFmtId="0" fontId="7" fillId="0" borderId="8" xfId="5" applyFont="1" applyBorder="1" applyAlignment="1">
      <alignment horizontal="center" vertical="center" wrapText="1"/>
    </xf>
    <xf numFmtId="0" fontId="7" fillId="0" borderId="9" xfId="5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8" xfId="0" quotePrefix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3" borderId="24" xfId="5" quotePrefix="1" applyFont="1" applyFill="1" applyBorder="1" applyAlignment="1">
      <alignment horizontal="left" vertical="center" wrapText="1"/>
    </xf>
    <xf numFmtId="0" fontId="2" fillId="3" borderId="14" xfId="5" applyFont="1" applyFill="1" applyBorder="1" applyAlignment="1">
      <alignment horizontal="left" vertical="center" wrapText="1"/>
    </xf>
    <xf numFmtId="165" fontId="3" fillId="3" borderId="8" xfId="3" applyNumberFormat="1" applyFont="1" applyFill="1" applyBorder="1" applyAlignment="1">
      <alignment horizontal="left" vertical="center" wrapText="1"/>
    </xf>
    <xf numFmtId="165" fontId="3" fillId="3" borderId="4" xfId="3" applyNumberFormat="1" applyFont="1" applyFill="1" applyBorder="1" applyAlignment="1">
      <alignment horizontal="left" vertical="center" wrapText="1"/>
    </xf>
    <xf numFmtId="0" fontId="7" fillId="3" borderId="8" xfId="5" applyFont="1" applyFill="1" applyBorder="1" applyAlignment="1">
      <alignment horizontal="center" vertical="center" wrapText="1"/>
    </xf>
    <xf numFmtId="0" fontId="7" fillId="3" borderId="9" xfId="5" applyFont="1" applyFill="1" applyBorder="1" applyAlignment="1">
      <alignment horizontal="center" vertical="center" wrapText="1"/>
    </xf>
    <xf numFmtId="0" fontId="3" fillId="3" borderId="8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top" wrapText="1" readingOrder="1"/>
    </xf>
    <xf numFmtId="0" fontId="51" fillId="0" borderId="8" xfId="5" applyFont="1" applyBorder="1" applyAlignment="1">
      <alignment horizontal="center" vertical="center" wrapText="1"/>
    </xf>
    <xf numFmtId="0" fontId="51" fillId="0" borderId="9" xfId="5" applyFont="1" applyBorder="1" applyAlignment="1">
      <alignment horizontal="center" vertical="center" wrapText="1"/>
    </xf>
    <xf numFmtId="166" fontId="11" fillId="0" borderId="25" xfId="0" applyNumberFormat="1" applyFont="1" applyBorder="1" applyAlignment="1">
      <alignment horizontal="center" vertical="center" wrapText="1" readingOrder="1"/>
    </xf>
    <xf numFmtId="166" fontId="11" fillId="0" borderId="26" xfId="0" applyNumberFormat="1" applyFont="1" applyBorder="1" applyAlignment="1">
      <alignment horizontal="center" vertical="center" wrapText="1" readingOrder="1"/>
    </xf>
    <xf numFmtId="166" fontId="29" fillId="0" borderId="5" xfId="0" applyNumberFormat="1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35" fillId="0" borderId="0" xfId="0" applyFont="1" applyAlignment="1">
      <alignment horizontal="right" vertical="top" wrapText="1" readingOrder="1"/>
    </xf>
    <xf numFmtId="0" fontId="33" fillId="0" borderId="0" xfId="0" applyFont="1" applyAlignment="1">
      <alignment horizontal="center" vertical="center" wrapText="1" readingOrder="1"/>
    </xf>
    <xf numFmtId="0" fontId="34" fillId="0" borderId="0" xfId="0" applyFont="1" applyAlignment="1">
      <alignment horizontal="center" vertical="top" wrapText="1" readingOrder="1"/>
    </xf>
    <xf numFmtId="166" fontId="14" fillId="0" borderId="5" xfId="0" applyNumberFormat="1" applyFont="1" applyBorder="1" applyAlignment="1">
      <alignment horizontal="center" vertical="center" wrapText="1" readingOrder="1"/>
    </xf>
    <xf numFmtId="165" fontId="2" fillId="3" borderId="8" xfId="5" applyNumberFormat="1" applyFont="1" applyFill="1" applyBorder="1" applyAlignment="1">
      <alignment horizontal="center" vertical="center" wrapText="1"/>
    </xf>
    <xf numFmtId="165" fontId="2" fillId="3" borderId="9" xfId="5" applyNumberFormat="1" applyFont="1" applyFill="1" applyBorder="1" applyAlignment="1">
      <alignment horizontal="center" vertical="center" wrapText="1"/>
    </xf>
    <xf numFmtId="0" fontId="2" fillId="0" borderId="24" xfId="5" quotePrefix="1" applyFont="1" applyBorder="1" applyAlignment="1">
      <alignment horizontal="left" vertical="center" wrapText="1"/>
    </xf>
    <xf numFmtId="0" fontId="2" fillId="0" borderId="14" xfId="5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 readingOrder="1"/>
    </xf>
    <xf numFmtId="166" fontId="2" fillId="0" borderId="5" xfId="0" applyNumberFormat="1" applyFont="1" applyBorder="1" applyAlignment="1">
      <alignment horizontal="center" vertical="center" wrapText="1" readingOrder="1"/>
    </xf>
    <xf numFmtId="0" fontId="29" fillId="0" borderId="5" xfId="0" applyFont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top" wrapText="1" readingOrder="1"/>
    </xf>
    <xf numFmtId="165" fontId="2" fillId="0" borderId="6" xfId="3" applyNumberFormat="1" applyFont="1" applyBorder="1" applyAlignment="1">
      <alignment vertical="center" wrapText="1"/>
    </xf>
    <xf numFmtId="0" fontId="2" fillId="0" borderId="7" xfId="5" quotePrefix="1" applyFont="1" applyBorder="1" applyAlignment="1">
      <alignment vertical="center" wrapText="1"/>
    </xf>
    <xf numFmtId="165" fontId="51" fillId="0" borderId="7" xfId="3" applyNumberFormat="1" applyFont="1" applyBorder="1" applyAlignment="1">
      <alignment horizontal="left" vertical="center" wrapText="1"/>
    </xf>
    <xf numFmtId="0" fontId="51" fillId="7" borderId="8" xfId="5" quotePrefix="1" applyFont="1" applyFill="1" applyBorder="1" applyAlignment="1">
      <alignment horizontal="left" vertical="center" wrapText="1"/>
    </xf>
    <xf numFmtId="0" fontId="51" fillId="7" borderId="4" xfId="5" applyFont="1" applyFill="1" applyBorder="1" applyAlignment="1">
      <alignment horizontal="left" vertical="center" wrapText="1"/>
    </xf>
    <xf numFmtId="44" fontId="5" fillId="3" borderId="8" xfId="3" applyNumberFormat="1" applyFont="1" applyFill="1" applyBorder="1" applyAlignment="1">
      <alignment vertical="center"/>
    </xf>
    <xf numFmtId="0" fontId="2" fillId="0" borderId="6" xfId="5" applyFont="1" applyFill="1" applyBorder="1" applyAlignment="1">
      <alignment vertical="center" wrapText="1"/>
    </xf>
    <xf numFmtId="0" fontId="3" fillId="0" borderId="9" xfId="5" applyFont="1" applyFill="1" applyBorder="1" applyAlignment="1">
      <alignment vertical="center" wrapText="1"/>
    </xf>
    <xf numFmtId="0" fontId="7" fillId="0" borderId="9" xfId="5" applyFont="1" applyFill="1" applyBorder="1" applyAlignment="1">
      <alignment vertical="center" wrapText="1"/>
    </xf>
    <xf numFmtId="41" fontId="18" fillId="3" borderId="8" xfId="3" applyNumberFormat="1" applyFont="1" applyFill="1" applyBorder="1" applyAlignment="1">
      <alignment vertical="center"/>
    </xf>
    <xf numFmtId="41" fontId="59" fillId="3" borderId="9" xfId="3" applyNumberFormat="1" applyFont="1" applyFill="1" applyBorder="1" applyAlignment="1">
      <alignment vertical="center" wrapText="1"/>
    </xf>
    <xf numFmtId="0" fontId="2" fillId="0" borderId="9" xfId="5" applyFont="1" applyFill="1" applyBorder="1" applyAlignment="1">
      <alignment vertical="center" wrapText="1"/>
    </xf>
    <xf numFmtId="165" fontId="3" fillId="3" borderId="8" xfId="5" applyNumberFormat="1" applyFont="1" applyFill="1" applyBorder="1" applyAlignment="1">
      <alignment vertical="center" wrapText="1"/>
    </xf>
    <xf numFmtId="0" fontId="2" fillId="3" borderId="9" xfId="5" applyFont="1" applyFill="1" applyBorder="1" applyAlignment="1">
      <alignment vertical="center" wrapText="1"/>
    </xf>
    <xf numFmtId="0" fontId="58" fillId="0" borderId="0" xfId="0" applyFont="1" applyAlignment="1">
      <alignment vertical="center"/>
    </xf>
    <xf numFmtId="0" fontId="16" fillId="0" borderId="0" xfId="5" applyFont="1" applyAlignment="1">
      <alignment horizontal="left" vertical="center"/>
    </xf>
    <xf numFmtId="38" fontId="7" fillId="0" borderId="0" xfId="5" applyNumberFormat="1" applyFont="1" applyAlignment="1">
      <alignment horizontal="center"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6" fillId="0" borderId="0" xfId="5" applyFont="1" applyAlignment="1">
      <alignment horizontal="left" vertical="center" wrapText="1"/>
    </xf>
    <xf numFmtId="0" fontId="65" fillId="0" borderId="0" xfId="5" applyFont="1" applyAlignment="1">
      <alignment horizontal="left" vertical="center"/>
    </xf>
    <xf numFmtId="0" fontId="66" fillId="0" borderId="0" xfId="0" applyFont="1" applyAlignment="1">
      <alignment vertical="center"/>
    </xf>
    <xf numFmtId="38" fontId="36" fillId="0" borderId="0" xfId="5" applyNumberFormat="1" applyFont="1" applyAlignment="1">
      <alignment horizontal="left" vertical="center"/>
    </xf>
    <xf numFmtId="0" fontId="6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0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14" fontId="16" fillId="0" borderId="0" xfId="5" applyNumberFormat="1" applyFont="1" applyAlignment="1">
      <alignment horizontal="left" vertical="center"/>
    </xf>
    <xf numFmtId="0" fontId="68" fillId="0" borderId="0" xfId="0" applyFont="1" applyAlignment="1">
      <alignment vertical="center" wrapText="1"/>
    </xf>
    <xf numFmtId="16" fontId="69" fillId="0" borderId="0" xfId="0" applyNumberFormat="1" applyFont="1" applyAlignment="1">
      <alignment vertical="center"/>
    </xf>
    <xf numFmtId="0" fontId="16" fillId="8" borderId="27" xfId="5" applyFont="1" applyFill="1" applyBorder="1" applyAlignment="1">
      <alignment horizontal="center" vertical="center" wrapText="1"/>
    </xf>
    <xf numFmtId="0" fontId="16" fillId="8" borderId="28" xfId="5" applyFont="1" applyFill="1" applyBorder="1" applyAlignment="1">
      <alignment horizontal="center" vertical="center" wrapText="1"/>
    </xf>
    <xf numFmtId="0" fontId="16" fillId="8" borderId="28" xfId="5" applyFont="1" applyFill="1" applyBorder="1" applyAlignment="1">
      <alignment horizontal="left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6" fillId="8" borderId="29" xfId="0" applyFont="1" applyFill="1" applyBorder="1" applyAlignment="1">
      <alignment horizontal="center" vertical="center" wrapText="1"/>
    </xf>
    <xf numFmtId="0" fontId="16" fillId="8" borderId="30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38" fontId="53" fillId="8" borderId="32" xfId="0" applyNumberFormat="1" applyFont="1" applyFill="1" applyBorder="1" applyAlignment="1">
      <alignment horizontal="center" vertical="center" wrapText="1"/>
    </xf>
    <xf numFmtId="0" fontId="16" fillId="8" borderId="33" xfId="5" applyFont="1" applyFill="1" applyBorder="1" applyAlignment="1">
      <alignment horizontal="center" vertical="center" wrapText="1"/>
    </xf>
    <xf numFmtId="0" fontId="16" fillId="8" borderId="2" xfId="5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38" fontId="16" fillId="8" borderId="2" xfId="0" applyNumberFormat="1" applyFont="1" applyFill="1" applyBorder="1" applyAlignment="1">
      <alignment horizontal="center" vertical="center" wrapText="1"/>
    </xf>
    <xf numFmtId="38" fontId="53" fillId="8" borderId="34" xfId="0" applyNumberFormat="1" applyFont="1" applyFill="1" applyBorder="1" applyAlignment="1">
      <alignment horizontal="center" vertical="center" wrapText="1"/>
    </xf>
    <xf numFmtId="0" fontId="16" fillId="9" borderId="33" xfId="5" quotePrefix="1" applyFont="1" applyFill="1" applyBorder="1" applyAlignment="1">
      <alignment horizontal="center" vertical="center" wrapText="1"/>
    </xf>
    <xf numFmtId="0" fontId="16" fillId="9" borderId="2" xfId="5" applyFont="1" applyFill="1" applyBorder="1" applyAlignment="1">
      <alignment horizontal="center" vertical="center" wrapText="1"/>
    </xf>
    <xf numFmtId="38" fontId="16" fillId="9" borderId="2" xfId="2" quotePrefix="1" applyNumberFormat="1" applyFont="1" applyFill="1" applyBorder="1" applyAlignment="1">
      <alignment horizontal="left" vertical="center" wrapText="1"/>
    </xf>
    <xf numFmtId="9" fontId="7" fillId="9" borderId="2" xfId="8" quotePrefix="1" applyFont="1" applyFill="1" applyBorder="1" applyAlignment="1">
      <alignment horizontal="center" vertical="center" wrapText="1"/>
    </xf>
    <xf numFmtId="9" fontId="70" fillId="9" borderId="2" xfId="8" applyFont="1" applyFill="1" applyBorder="1" applyAlignment="1">
      <alignment horizontal="center" vertical="center"/>
    </xf>
    <xf numFmtId="9" fontId="16" fillId="9" borderId="2" xfId="8" applyFont="1" applyFill="1" applyBorder="1" applyAlignment="1">
      <alignment horizontal="center" vertical="center" wrapText="1"/>
    </xf>
    <xf numFmtId="9" fontId="53" fillId="9" borderId="35" xfId="8" applyFont="1" applyFill="1" applyBorder="1" applyAlignment="1">
      <alignment horizontal="center" vertical="center" wrapText="1"/>
    </xf>
    <xf numFmtId="0" fontId="16" fillId="0" borderId="33" xfId="5" applyFont="1" applyBorder="1" applyAlignment="1">
      <alignment horizontal="center" vertical="center"/>
    </xf>
    <xf numFmtId="0" fontId="16" fillId="0" borderId="2" xfId="5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9" fontId="16" fillId="0" borderId="2" xfId="8" applyFont="1" applyBorder="1" applyAlignment="1">
      <alignment horizontal="center" vertical="center" wrapText="1"/>
    </xf>
    <xf numFmtId="9" fontId="16" fillId="6" borderId="2" xfId="8" applyFont="1" applyFill="1" applyBorder="1" applyAlignment="1">
      <alignment horizontal="center" vertical="center" wrapText="1"/>
    </xf>
    <xf numFmtId="9" fontId="7" fillId="0" borderId="2" xfId="8" applyFont="1" applyBorder="1" applyAlignment="1">
      <alignment horizontal="center" vertical="center" wrapText="1"/>
    </xf>
    <xf numFmtId="9" fontId="53" fillId="6" borderId="35" xfId="8" applyFont="1" applyFill="1" applyBorder="1" applyAlignment="1">
      <alignment horizontal="center" vertical="center" wrapText="1"/>
    </xf>
    <xf numFmtId="0" fontId="16" fillId="0" borderId="33" xfId="5" quotePrefix="1" applyFont="1" applyBorder="1" applyAlignment="1">
      <alignment horizontal="center" vertical="center" wrapText="1"/>
    </xf>
    <xf numFmtId="38" fontId="16" fillId="0" borderId="2" xfId="5" applyNumberFormat="1" applyFont="1" applyBorder="1" applyAlignment="1">
      <alignment horizontal="left" vertical="center" wrapText="1"/>
    </xf>
    <xf numFmtId="9" fontId="70" fillId="0" borderId="2" xfId="8" applyFont="1" applyBorder="1" applyAlignment="1">
      <alignment horizontal="center" vertical="center"/>
    </xf>
    <xf numFmtId="0" fontId="16" fillId="0" borderId="33" xfId="5" quotePrefix="1" applyFont="1" applyBorder="1" applyAlignment="1">
      <alignment horizontal="center" vertical="center"/>
    </xf>
    <xf numFmtId="9" fontId="68" fillId="0" borderId="2" xfId="8" applyFont="1" applyBorder="1" applyAlignment="1">
      <alignment horizontal="center" vertical="center"/>
    </xf>
    <xf numFmtId="38" fontId="16" fillId="0" borderId="2" xfId="2" quotePrefix="1" applyNumberFormat="1" applyFont="1" applyFill="1" applyBorder="1" applyAlignment="1">
      <alignment horizontal="left" vertical="center" wrapText="1"/>
    </xf>
    <xf numFmtId="9" fontId="7" fillId="0" borderId="2" xfId="8" quotePrefix="1" applyFont="1" applyFill="1" applyBorder="1" applyAlignment="1">
      <alignment horizontal="center" vertical="center" wrapText="1"/>
    </xf>
    <xf numFmtId="9" fontId="7" fillId="10" borderId="2" xfId="8" quotePrefix="1" applyFont="1" applyFill="1" applyBorder="1" applyAlignment="1">
      <alignment horizontal="center" vertical="center" wrapText="1"/>
    </xf>
    <xf numFmtId="9" fontId="70" fillId="10" borderId="2" xfId="8" applyFont="1" applyFill="1" applyBorder="1" applyAlignment="1">
      <alignment horizontal="center" vertical="center"/>
    </xf>
    <xf numFmtId="9" fontId="16" fillId="10" borderId="2" xfId="8" applyFont="1" applyFill="1" applyBorder="1" applyAlignment="1">
      <alignment horizontal="center" vertical="center" wrapText="1"/>
    </xf>
    <xf numFmtId="0" fontId="36" fillId="0" borderId="2" xfId="5" applyFont="1" applyBorder="1" applyAlignment="1">
      <alignment horizontal="left" vertical="center" wrapText="1"/>
    </xf>
    <xf numFmtId="3" fontId="16" fillId="0" borderId="2" xfId="5" applyNumberFormat="1" applyFont="1" applyBorder="1" applyAlignment="1">
      <alignment horizontal="left" vertical="center" wrapText="1"/>
    </xf>
    <xf numFmtId="38" fontId="36" fillId="0" borderId="2" xfId="2" quotePrefix="1" applyNumberFormat="1" applyFont="1" applyFill="1" applyBorder="1" applyAlignment="1">
      <alignment horizontal="left" vertical="center" wrapText="1"/>
    </xf>
    <xf numFmtId="9" fontId="18" fillId="0" borderId="2" xfId="8" quotePrefix="1" applyFont="1" applyFill="1" applyBorder="1" applyAlignment="1">
      <alignment horizontal="center" vertical="center" wrapText="1"/>
    </xf>
    <xf numFmtId="0" fontId="16" fillId="0" borderId="36" xfId="5" quotePrefix="1" applyFont="1" applyBorder="1" applyAlignment="1">
      <alignment horizontal="center" vertical="center" wrapText="1"/>
    </xf>
    <xf numFmtId="0" fontId="16" fillId="0" borderId="37" xfId="5" applyFont="1" applyBorder="1" applyAlignment="1">
      <alignment horizontal="left" vertical="center" wrapText="1"/>
    </xf>
    <xf numFmtId="38" fontId="16" fillId="0" borderId="37" xfId="2" quotePrefix="1" applyNumberFormat="1" applyFont="1" applyFill="1" applyBorder="1" applyAlignment="1">
      <alignment horizontal="left" vertical="center" wrapText="1"/>
    </xf>
    <xf numFmtId="9" fontId="7" fillId="0" borderId="37" xfId="8" quotePrefix="1" applyFont="1" applyFill="1" applyBorder="1" applyAlignment="1">
      <alignment horizontal="center" vertical="center" wrapText="1"/>
    </xf>
    <xf numFmtId="9" fontId="70" fillId="0" borderId="37" xfId="8" applyFont="1" applyBorder="1" applyAlignment="1">
      <alignment horizontal="center" vertical="center"/>
    </xf>
    <xf numFmtId="9" fontId="16" fillId="6" borderId="37" xfId="8" applyFont="1" applyFill="1" applyBorder="1" applyAlignment="1">
      <alignment horizontal="center" vertical="center" wrapText="1"/>
    </xf>
    <xf numFmtId="9" fontId="53" fillId="6" borderId="38" xfId="8" applyFont="1" applyFill="1" applyBorder="1" applyAlignment="1">
      <alignment horizontal="center" vertical="center" wrapText="1"/>
    </xf>
  </cellXfs>
  <cellStyles count="9">
    <cellStyle name="Comma" xfId="1" builtinId="3"/>
    <cellStyle name="Comma 2" xfId="2" xr:uid="{00000000-0005-0000-0000-000001000000}"/>
    <cellStyle name="Comma 3" xfId="3" xr:uid="{00000000-0005-0000-0000-000002000000}"/>
    <cellStyle name="Hyperlink" xfId="4" builtinId="8"/>
    <cellStyle name="Normal" xfId="0" builtinId="0"/>
    <cellStyle name="Normal 2" xfId="5" xr:uid="{00000000-0005-0000-0000-000005000000}"/>
    <cellStyle name="Normal 2 3 2" xfId="6" xr:uid="{00000000-0005-0000-0000-000006000000}"/>
    <cellStyle name="Percent" xfId="8" builtinId="5"/>
    <cellStyle name="標準 4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printerSettings" Target="../printerSettings/printerSettings8.bin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printerSettings" Target="../printerSettings/printerSettings11.bin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b163b668-4ca0-4a28-a22a-a6009668fc17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cc96c2b-845e-4973-b962-843df7a8c3a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4eef86-d7b9-434a-bd42-9bd73e03471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0c650a91-0d66-4a95-bfdd-861008523997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7cb47db4-2913-491c-b2ce-0c3f47e1aa9a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6eaa774-e84b-4bdd-92ce-b4c7909819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93cac1-07b1-4033-8556-1bc8c1a9334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cc96c2b-845e-4973-b962-843df7a8c3a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b0cd62-fa47-49a5-8f4e-d6e10644480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93cac1-07b1-4033-8556-1bc8c1a9334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ongdoan.vn/tin-tuc/hoat-dong-cong-doan-3569/huong-dan-lui-dong-kinh-phi-cong-doan-do-anh-huong-cua-dich-covid19-580666.tld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congdoan.vn/tin-tuc/hoat-dong-cong-doan-3569/huong-dan-lui-dong-kinh-phi-cong-doan-do-anh-huong-cua-dich-covid19-580666.tld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93cac1-07b1-4033-8556-1bc8c1a9334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cc96c2b-845e-4973-b962-843df7a8c3a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congdoan.vn/tin-tuc/hoat-dong-cong-doan-3569/huong-dan-lui-dong-kinh-phi-cong-doan-do-anh-huong-cua-dich-covid19-580666.tl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cc96c2b-845e-4973-b962-843df7a8c3a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93cac1-07b1-4033-8556-1bc8c1a9334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67c0896-f167-440e-afdd-f741f184082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63cdf70-e5c3-4963-a6ae-32fb3fe02c9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637c3a-9109-456b-9a37-bffd2575795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bc23d37-6d9c-4785-abbb-a31db56b59e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eb5f80-e504-468e-97e3-3a6eb03a2ed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22cf8c-6805-4204-91c8-8670198beee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congdoan.vn/tin-tuc/hoat-dong-cong-doan-3569/huong-dan-lui-dong-kinh-phi-cong-doan-do-anh-huong-cua-dich-covid19-580666.tld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9a4d641-9a9f-4e07-9a4f-19006a029ce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607b7b6-d65b-469b-b53d-ad14e2e2a013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6eaa774-e84b-4bdd-92ce-b4c7909819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4eef86-d7b9-434a-bd42-9bd73e03471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congdoan.vn/tin-tuc/hoat-dong-cong-doan-3569/huong-dan-lui-dong-kinh-phi-cong-doan-do-anh-huong-cua-dich-covid19-580666.tl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ec748d7-c731-485d-a85f-6d1c18c2cb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4eef86-d7b9-434a-bd42-9bd73e03471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67c0896-f167-440e-afdd-f741f184082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cc96c2b-845e-4973-b962-843df7a8c3a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14f5f0-1a6b-47bd-8583-2bea13f9779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637c3a-9109-456b-9a37-bffd2575795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54c54f3-00bd-4e6c-9c6f-2edbec9da0c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6eaa774-e84b-4bdd-92ce-b4c7909819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bc23d37-6d9c-4785-abbb-a31db56b59e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b53ebb5-8f8e-4574-a682-bf6b9dccb75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3b0cbdf-6ad8-407f-945a-fd7bcd58593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eb5f80-e504-468e-97e3-3a6eb03a2ed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a93cac1-07b1-4033-8556-1bc8c1a9334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22cf8c-6805-4204-91c8-8670198beee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63cdf70-e5c3-4963-a6ae-32fb3fe02c9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90fe306-4f93-480b-bd31-526133ba63a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62d36a-d8ed-45c2-820f-ace312b12f6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2b53ebb5-8f8e-4574-a682-bf6b9dccb752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PUSummaryDebitBySuppliersDynamic;%3cROOT%3e%3cMISAParameter%20Name=%22FromDate%22%20Value=%22@FromDate%22%20\%3e%3cMISAParameter%20Name=%22ToDate%22%20Value=%22@ToDate%22%20\%3e%3cMISAParameter%20Name=%22BranchID%22%20Value=%22@BranchID%22%20\%3e%3cMISAParameter%20Name=%22IncludeDependentBranch%22%20Value=%22@IncludeDependentBranch%22%20\%3e%3cMISAParameter%20Name=%22AccountNumber%22%20Value=%223388%22%20\%3e%3cMISAParameter%20Name=%22AccountObjectID%22%20Value=%22%22%20\%3e%3cMISAParameter%20Name=%22CurrencyID%22%20Value=%22TH%22%20\%3e%3cMISAParameter%20Name=%22IsWorkingWithManagementBook%22%20Value=%22@IsWorkingWithManagementBook%22%20\%3e%3cMISAParameter%20Name=%22IsGetSupplierHaveBalanceArisingInPeriod%22%20Value=%22@IsGetSupplierHaveBalanceArisingInPeriod%22%20\%3e%3c\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4385462-0664-4cb0-8249-f19e5a2f6d1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cf4742-80c4-44d8-9470-47d781584b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780f0df-e640-4442-af1c-bb3075a8c4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5ffe133-0cf1-4220-8804-8f038b89d7f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d2a7c4b4-16ff-437d-8727-cbcdbb202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9a4d641-9a9f-4e07-9a4f-19006a029ce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05ab9a-9e3c-4f18-b121-76c505aca77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66b36ad-7dfe-43da-89a5-eaf978a9598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bf7d2fd-7ce1-408e-b70a-7018b8d2316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a17553d-dde5-49fd-9d19-9ca08f606f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e31cc7d-5073-408e-90d2-86ef8024b84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e26ecd56-b717-43f7-ad56-5f0ea35cfc3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ac41676-f5ae-428b-9944-7a6d42cfbcc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6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9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88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1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5f6edda-ef16-48b0-ba05-89964e9a06e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b5b718f-0598-46f3-9e2e-b36bc1cc034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ab30d303-2fb6-402d-b850-aa968891ac6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562d751-1266-49ed-b81c-a8798357432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41b9bca-8517-48ee-83dc-40bedc0e51c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46846d4-d02c-4c18-adc9-59360ba375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ab5d18f-b837-4449-95af-1457a8330f8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6eaa774-e84b-4bdd-92ce-b4c7909819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22ed589-0b3c-42db-9489-d6dba606f5a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300cfa7-7a13-4a97-8f92-82cf2dd95a5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0c650a91-0d66-4a95-bfdd-86100852399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9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1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c751812-81db-418e-92af-5419688655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163b668-4ca0-4a28-a22a-a6009668fc17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3117c7bd-d9b8-420d-869c-ce35b28f8f0e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0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d68cd44-9d59-495d-b25e-e21b0398a6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7c49d26-b2df-41ba-8e80-139cee2f60c4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18a58897-fcd4-4f6f-81ed-b8371e14d7c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12e2415-c6ab-43dd-81d9-a123510202c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ecffa96-a869-4517-ad9d-4c92a435b5b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6150c8c6-da41-400a-887e-1bea8b0f79f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6f1897d-e08f-49b9-ae81-646258baa845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cb47db4-2913-491c-b2ce-0c3f47e1aa9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2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54385462-0664-4cb0-8249-f19e5a2f6d14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17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3311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5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71ddb31-cb2a-44d9-b75e-fab2aedbbe1f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93cd4c2-c45b-4c19-9b6d-3cd976ee500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941e6f18-c9cb-4d42-8f71-28c40a0b11e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de108ac-58a8-4463-ade2-7a3257640ee1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8955a166-0cc6-4fe8-950d-780851a63e62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0" Type="http://schemas.openxmlformats.org/officeDocument/2006/relationships/hyperlink" Target="2;GLAccountLedger;%3cROOT%3e%3cMISAParameter%20Name=%22BranchID%22%20Value=%22@BranchID%22%20\%3e%3cMISAParameter%20Name=%22IncludeDependentBranch%22%20Value=%22@IncludeDependentBranch%22%20\%3e%3cMISAParameter%20Name=%22FromDate%22%20Value=%22@FromDate%22%20\%3e%3cMISAParameter%20Name=%22ToDate%22%20Value=%22@ToDate%22%20\%3e%3cMISAParameter%20Name=%22CurrencyID%22%20Value=%22TH%22%20\%3e%3cMISAParameter%20Name=%22AccountNumber%22%20Value=%22,2b53ebb5-8f8e-4574-a682-bf6b9dccb752,%22%20\%3e%3cMISAParameter%20Name=%22IsSimilarSum%22%20Value=%22False%22%20\%3e%3cMISAParameter%20Name=%22IsWorkingWithManagementBook%22%20Value=%22@IsWorkingWithManagementBook%22%20\%3e%3cMISAParameter%20Name=%22IsVietNamese%22%20Value=%22True%22\%3e%3c\ROOT%3e" TargetMode="External"/><Relationship Id="rId4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e491848-185f-4b79-8c29-33ffbf3826aa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7607b7b6-d65b-469b-b53d-ad14e2e2a013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0b157da-ab79-4b3d-8547-b6dbde8007e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2b1181c-f4eb-451a-88e2-4e631ecf3e1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5" Type="http://schemas.openxmlformats.org/officeDocument/2006/relationships/hyperlink" Target="2;PUSummaryDebitBySuppliersDynamic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244%22%20/%3e%3cMISAParameter%20Name=%22AccountObjectID%22%20Value=%22%22%20/%3e%3cMISAParameter%20Name=%22CurrencyID%22%20Value=%22TH%22%20/%3e%3cMISAParameter%20Name=%22IsWorkingWithManagementBook%22%20Value=%22@IsWorkingWithManagementBook%22%20/%3e%3cMISAParameter%20Name=%22IsGetSupplierHaveBalanceArisingInPeriod%22%20Value=%22@IsGetSupplierHaveBalanceArisingInPeriod%22%20/%3e%3c/ROOT%3e" TargetMode="External"/><Relationship Id="rId23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4d9f450d-1217-4ede-b5df-3da89bed9edc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28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4ca8f9e-6d17-44d7-8028-5e2fd9f5eac6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36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f6d792ee-54e4-44ef-b56a-6578bae92fc8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9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ca3546c4-f391-4178-a7f3-8177bfeaa920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7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4eef86-d7b9-434a-bd42-9bd73e03471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10" Type="http://schemas.openxmlformats.org/officeDocument/2006/relationships/hyperlink" Target="2;ReceivableDeptSummary;%3cROOT%3e%3cMISAParameter%20Name=%22FromDate%22%20Value=%22@FromDate%22%20/%3e%3cMISAParameter%20Name=%22ToDate%22%20Value=%22@ToDate%22%20/%3e%3cMISAParameter%20Name=%22BranchID%22%20Value=%22@BranchID%22%20/%3e%3cMISAParameter%20Name=%22IncludeDependentBranch%22%20Value=%22@IncludeDependentBranch%22%20/%3e%3cMISAParameter%20Name=%22AccountNumber%22%20Value=%221312%22%20/%3e%3cMISAParameter%20Name=%22AccountObjectID%22%20Value=%22%22%20/%3e%3cMISAParameter%20Name=%22CurrencyID%22%20Value=%22TH%22%20/%3e%3cMISAParameter%20Name=%22IsShowInPeriodOnly%22%20Value=%22True%22%20/%3e%3cMISAParameter%20Name=%22IsWorkingWithManagementBook%22%20Value=%22@IsWorkingWithManagementBook%22%20/%3e%3c/ROOT%3e" TargetMode="External"/><Relationship Id="rId31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272b2ae1-2bae-449f-8b70-bf208bc8709d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44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bf29d2a1-b21a-4d55-9ec8-cb0ac056b00b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52" Type="http://schemas.openxmlformats.org/officeDocument/2006/relationships/hyperlink" Target="2;GLAccountLedger;%3cROOT%3e%3cMISAParameter%20Name=%22BranchID%22%20Value=%22@BranchID%22%20/%3e%3cMISAParameter%20Name=%22IncludeDependentBranch%22%20Value=%22@IncludeDependentBranch%22%20/%3e%3cMISAParameter%20Name=%22FromDate%22%20Value=%22@FromDate%22%20/%3e%3cMISAParameter%20Name=%22ToDate%22%20Value=%22@ToDate%22%20/%3e%3cMISAParameter%20Name=%22CurrencyID%22%20Value=%22TH%22%20/%3e%3cMISAParameter%20Name=%22AccountNumber%22%20Value=%22,5991fb60-4bb0-404e-afe4-70a1eee77679,%22%20/%3e%3cMISAParameter%20Name=%22IsSimilarSum%22%20Value=%22False%22%20/%3e%3cMISAParameter%20Name=%22IsWorkingWithManagementBook%22%20Value=%22@IsWorkingWithManagementBook%22%20/%3e%3cMISAParameter%20Name=%22IsVietNamese%22%20Value=%22True%22/%3e%3c/ROOT%3e" TargetMode="External"/><Relationship Id="rId60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438E-BB0D-407A-A77A-018906DFD9AF}">
  <sheetPr>
    <tabColor rgb="FFFF0000"/>
  </sheetPr>
  <dimension ref="A1:AZ42"/>
  <sheetViews>
    <sheetView tabSelected="1" zoomScaleNormal="100" workbookViewId="0">
      <selection activeCell="Q18" sqref="Q18"/>
    </sheetView>
  </sheetViews>
  <sheetFormatPr defaultRowHeight="13.2" x14ac:dyDescent="0.25"/>
  <cols>
    <col min="1" max="1" width="4.77734375" customWidth="1"/>
    <col min="2" max="2" width="25.33203125" customWidth="1"/>
    <col min="3" max="3" width="8.109375" customWidth="1"/>
    <col min="4" max="4" width="8.6640625" hidden="1" customWidth="1"/>
    <col min="5" max="6" width="6.33203125" hidden="1" customWidth="1"/>
    <col min="7" max="7" width="11.33203125" hidden="1" customWidth="1"/>
    <col min="8" max="10" width="6.33203125" hidden="1" customWidth="1"/>
    <col min="11" max="11" width="10.109375" hidden="1" customWidth="1"/>
    <col min="12" max="14" width="6.33203125" customWidth="1"/>
    <col min="15" max="15" width="10.5546875" customWidth="1"/>
    <col min="16" max="16" width="6.33203125" customWidth="1"/>
    <col min="17" max="17" width="8.33203125" customWidth="1"/>
    <col min="18" max="18" width="6.33203125" customWidth="1"/>
    <col min="19" max="19" width="10" customWidth="1"/>
    <col min="20" max="22" width="6.33203125" customWidth="1"/>
    <col min="23" max="23" width="10.109375"/>
    <col min="24" max="26" width="6.33203125" hidden="1" customWidth="1"/>
    <col min="27" max="27" width="11.33203125" hidden="1" customWidth="1"/>
    <col min="28" max="30" width="6.33203125" hidden="1" customWidth="1"/>
    <col min="31" max="31" width="10.21875" hidden="1" customWidth="1"/>
    <col min="32" max="34" width="6.33203125" hidden="1" customWidth="1"/>
    <col min="35" max="35" width="10.21875" hidden="1" customWidth="1"/>
    <col min="36" max="38" width="6.33203125" hidden="1" customWidth="1"/>
    <col min="39" max="39" width="9.33203125" hidden="1" customWidth="1"/>
    <col min="40" max="42" width="6.33203125" hidden="1" customWidth="1"/>
    <col min="43" max="43" width="8.109375" hidden="1" customWidth="1"/>
    <col min="44" max="46" width="6.33203125" hidden="1" customWidth="1"/>
    <col min="47" max="47" width="9.21875" hidden="1" customWidth="1"/>
    <col min="48" max="50" width="6.33203125" hidden="1" customWidth="1"/>
    <col min="51" max="51" width="9.5546875" hidden="1" customWidth="1"/>
    <col min="52" max="52" width="10.6640625" customWidth="1"/>
  </cols>
  <sheetData>
    <row r="1" spans="1:52" x14ac:dyDescent="0.25">
      <c r="A1" s="375" t="s">
        <v>504</v>
      </c>
      <c r="B1" s="58"/>
      <c r="C1" s="376"/>
      <c r="D1" s="377"/>
      <c r="E1" s="378"/>
      <c r="F1" s="378"/>
      <c r="G1" s="378"/>
      <c r="H1" s="377"/>
      <c r="I1" s="378"/>
      <c r="J1" s="378"/>
      <c r="K1" s="378"/>
      <c r="L1" s="377"/>
      <c r="M1" s="378"/>
      <c r="N1" s="378"/>
      <c r="O1" s="378"/>
      <c r="P1" s="377"/>
      <c r="Q1" s="378"/>
      <c r="R1" s="378"/>
      <c r="S1" s="378"/>
      <c r="T1" s="377"/>
      <c r="U1" s="378"/>
      <c r="V1" s="378"/>
      <c r="W1" s="378"/>
      <c r="X1" s="377"/>
      <c r="Y1" s="378"/>
      <c r="Z1" s="378"/>
      <c r="AA1" s="378"/>
      <c r="AB1" s="377"/>
      <c r="AC1" s="378"/>
      <c r="AD1" s="378"/>
      <c r="AE1" s="378"/>
      <c r="AF1" s="377"/>
      <c r="AG1" s="378"/>
      <c r="AH1" s="378"/>
      <c r="AI1" s="378"/>
      <c r="AJ1" s="377"/>
      <c r="AK1" s="378"/>
      <c r="AL1" s="378"/>
      <c r="AM1" s="378"/>
      <c r="AN1" s="377"/>
      <c r="AO1" s="378"/>
      <c r="AP1" s="378"/>
      <c r="AQ1" s="378"/>
      <c r="AR1" s="377"/>
      <c r="AS1" s="378"/>
      <c r="AT1" s="378"/>
      <c r="AU1" s="378"/>
      <c r="AV1" s="377"/>
      <c r="AW1" s="378"/>
      <c r="AX1" s="378"/>
      <c r="AY1" s="378"/>
      <c r="AZ1" s="379"/>
    </row>
    <row r="2" spans="1:52" ht="17.399999999999999" x14ac:dyDescent="0.25">
      <c r="A2" s="380" t="s">
        <v>505</v>
      </c>
      <c r="B2" s="380"/>
      <c r="C2" s="380"/>
      <c r="D2" s="380"/>
      <c r="E2" s="380"/>
      <c r="F2" s="380"/>
      <c r="G2" s="380"/>
      <c r="H2" s="375"/>
      <c r="I2" s="378"/>
      <c r="J2" s="378"/>
      <c r="K2" s="378"/>
      <c r="L2" s="378"/>
      <c r="M2" s="378"/>
      <c r="N2" s="378"/>
      <c r="O2" s="378"/>
      <c r="P2" s="378"/>
      <c r="Q2" s="381" t="s">
        <v>506</v>
      </c>
      <c r="R2" s="382" t="s">
        <v>565</v>
      </c>
      <c r="S2" s="383"/>
      <c r="T2" s="384" t="s">
        <v>507</v>
      </c>
      <c r="U2" s="384" t="s">
        <v>154</v>
      </c>
      <c r="V2" s="378"/>
      <c r="W2" s="378"/>
      <c r="X2" s="375"/>
      <c r="Y2" s="378"/>
      <c r="Z2" s="378"/>
      <c r="AA2" s="378"/>
      <c r="AB2" s="375"/>
      <c r="AC2" s="378"/>
      <c r="AD2" s="378"/>
      <c r="AE2" s="378"/>
      <c r="AF2" s="375"/>
      <c r="AG2" s="378"/>
      <c r="AH2" s="378"/>
      <c r="AI2" s="378"/>
      <c r="AJ2" s="375"/>
      <c r="AK2" s="378"/>
      <c r="AL2" s="378"/>
      <c r="AM2" s="378"/>
      <c r="AN2" s="375"/>
      <c r="AO2" s="378"/>
      <c r="AP2" s="378"/>
      <c r="AQ2" s="378"/>
      <c r="AR2" s="375"/>
      <c r="AS2" s="378"/>
      <c r="AT2" s="378"/>
      <c r="AU2" s="378"/>
      <c r="AV2" s="375"/>
      <c r="AW2" s="378"/>
      <c r="AX2" s="378"/>
      <c r="AY2" s="378"/>
      <c r="AZ2" s="379"/>
    </row>
    <row r="3" spans="1:52" ht="18" x14ac:dyDescent="0.25">
      <c r="A3" s="385" t="s">
        <v>508</v>
      </c>
      <c r="B3" s="380"/>
      <c r="C3" s="380"/>
      <c r="D3" s="380"/>
      <c r="E3" s="380"/>
      <c r="F3" s="380"/>
      <c r="G3" s="380"/>
      <c r="H3" s="375"/>
      <c r="I3" s="378"/>
      <c r="J3" s="378"/>
      <c r="K3" s="378"/>
      <c r="L3" s="378"/>
      <c r="M3" s="378"/>
      <c r="N3" s="378"/>
      <c r="O3" s="378"/>
      <c r="P3" s="378"/>
      <c r="Q3" s="381" t="s">
        <v>509</v>
      </c>
      <c r="R3" s="376" t="s">
        <v>510</v>
      </c>
      <c r="S3" s="383"/>
      <c r="T3" s="384" t="s">
        <v>511</v>
      </c>
      <c r="U3" s="384" t="s">
        <v>402</v>
      </c>
      <c r="V3" s="378"/>
      <c r="W3" s="378"/>
      <c r="X3" s="375"/>
      <c r="Y3" s="378"/>
      <c r="Z3" s="378"/>
      <c r="AA3" s="378"/>
      <c r="AB3" s="375"/>
      <c r="AC3" s="378"/>
      <c r="AD3" s="378"/>
      <c r="AE3" s="378"/>
      <c r="AF3" s="375"/>
      <c r="AG3" s="378"/>
      <c r="AH3" s="378"/>
      <c r="AI3" s="378"/>
      <c r="AJ3" s="375"/>
      <c r="AK3" s="378"/>
      <c r="AL3" s="378"/>
      <c r="AM3" s="378"/>
      <c r="AN3" s="375"/>
      <c r="AO3" s="378"/>
      <c r="AP3" s="378"/>
      <c r="AQ3" s="378"/>
      <c r="AR3" s="375"/>
      <c r="AS3" s="378"/>
      <c r="AT3" s="378"/>
      <c r="AU3" s="378"/>
      <c r="AV3" s="375"/>
      <c r="AW3" s="378"/>
      <c r="AX3" s="378"/>
      <c r="AY3" s="378"/>
      <c r="AZ3" s="379"/>
    </row>
    <row r="4" spans="1:52" ht="13.8" x14ac:dyDescent="0.25">
      <c r="A4" s="58"/>
      <c r="B4" s="378"/>
      <c r="C4" s="378"/>
      <c r="D4" s="378"/>
      <c r="E4" s="378"/>
      <c r="F4" s="378"/>
      <c r="G4" s="378"/>
      <c r="H4" s="378"/>
      <c r="I4" s="378"/>
      <c r="J4" s="383"/>
      <c r="K4" s="378"/>
      <c r="L4" s="378"/>
      <c r="M4" s="386"/>
      <c r="N4" s="378"/>
      <c r="O4" s="378"/>
      <c r="P4" s="378"/>
      <c r="Q4" s="378"/>
      <c r="R4" s="378"/>
      <c r="S4" s="383"/>
      <c r="T4" s="384" t="s">
        <v>512</v>
      </c>
      <c r="U4" s="384" t="s">
        <v>11</v>
      </c>
      <c r="V4" s="383"/>
      <c r="W4" s="383"/>
      <c r="X4" s="378"/>
      <c r="Y4" s="378"/>
      <c r="Z4" s="383"/>
      <c r="AA4" s="383"/>
      <c r="AB4" s="378"/>
      <c r="AC4" s="378"/>
      <c r="AD4" s="383"/>
      <c r="AE4" s="383"/>
      <c r="AF4" s="378"/>
      <c r="AG4" s="378"/>
      <c r="AH4" s="383"/>
      <c r="AI4" s="383"/>
      <c r="AJ4" s="378"/>
      <c r="AK4" s="378"/>
      <c r="AL4" s="383"/>
      <c r="AM4" s="383"/>
      <c r="AN4" s="378"/>
      <c r="AO4" s="378"/>
      <c r="AP4" s="383"/>
      <c r="AQ4" s="383"/>
      <c r="AR4" s="378"/>
      <c r="AS4" s="378"/>
      <c r="AT4" s="383"/>
      <c r="AU4" s="383"/>
      <c r="AV4" s="378"/>
      <c r="AW4" s="378"/>
      <c r="AX4" s="383"/>
      <c r="AY4" s="383"/>
      <c r="AZ4" s="387"/>
    </row>
    <row r="5" spans="1:52" ht="13.8" x14ac:dyDescent="0.25">
      <c r="A5" s="58"/>
      <c r="B5" s="378"/>
      <c r="C5" s="378"/>
      <c r="D5" s="378"/>
      <c r="E5" s="378"/>
      <c r="F5" s="378"/>
      <c r="G5" s="378"/>
      <c r="H5" s="378"/>
      <c r="I5" s="378"/>
      <c r="J5" s="383"/>
      <c r="K5" s="378"/>
      <c r="L5" s="378"/>
      <c r="M5" s="386"/>
      <c r="N5" s="378"/>
      <c r="O5" s="378"/>
      <c r="P5" s="378"/>
      <c r="Q5" s="378"/>
      <c r="R5" s="378"/>
      <c r="S5" s="383"/>
      <c r="T5" s="388" t="s">
        <v>513</v>
      </c>
      <c r="U5" s="389">
        <v>2023</v>
      </c>
      <c r="V5" s="383"/>
      <c r="W5" s="383"/>
      <c r="X5" s="378"/>
      <c r="Y5" s="378"/>
      <c r="Z5" s="383"/>
      <c r="AA5" s="383"/>
      <c r="AB5" s="378"/>
      <c r="AC5" s="378"/>
      <c r="AD5" s="383"/>
      <c r="AE5" s="383"/>
      <c r="AF5" s="378"/>
      <c r="AG5" s="378"/>
      <c r="AH5" s="383"/>
      <c r="AI5" s="383"/>
      <c r="AJ5" s="378"/>
      <c r="AK5" s="378"/>
      <c r="AL5" s="383"/>
      <c r="AM5" s="383"/>
      <c r="AN5" s="378"/>
      <c r="AO5" s="378"/>
      <c r="AP5" s="383"/>
      <c r="AQ5" s="383"/>
      <c r="AR5" s="378"/>
      <c r="AS5" s="378"/>
      <c r="AT5" s="383"/>
      <c r="AU5" s="383"/>
      <c r="AV5" s="378"/>
      <c r="AW5" s="378"/>
      <c r="AX5" s="383"/>
      <c r="AY5" s="383"/>
      <c r="AZ5" s="387"/>
    </row>
    <row r="6" spans="1:52" ht="13.8" thickBot="1" x14ac:dyDescent="0.3">
      <c r="A6" s="390"/>
      <c r="B6" s="391" t="s">
        <v>514</v>
      </c>
      <c r="C6" s="376"/>
      <c r="D6" s="377"/>
      <c r="E6" s="377"/>
      <c r="F6" s="377"/>
      <c r="G6" s="392">
        <v>44972</v>
      </c>
      <c r="H6" s="377"/>
      <c r="I6" s="377"/>
      <c r="J6" s="377"/>
      <c r="K6" s="392">
        <v>45002</v>
      </c>
      <c r="L6" s="377"/>
      <c r="M6" s="377"/>
      <c r="N6" s="377"/>
      <c r="O6" s="392">
        <v>45027</v>
      </c>
      <c r="P6" s="377"/>
      <c r="Q6" s="377"/>
      <c r="R6" s="377"/>
      <c r="S6" s="392">
        <v>45058</v>
      </c>
      <c r="T6" s="377"/>
      <c r="U6" s="377"/>
      <c r="V6" s="377"/>
      <c r="W6" s="392"/>
      <c r="X6" s="377"/>
      <c r="Y6" s="377"/>
      <c r="Z6" s="377"/>
      <c r="AA6" s="378"/>
      <c r="AB6" s="377"/>
      <c r="AC6" s="377"/>
      <c r="AD6" s="377"/>
      <c r="AE6" s="378"/>
      <c r="AF6" s="377"/>
      <c r="AG6" s="377"/>
      <c r="AH6" s="377"/>
      <c r="AI6" s="378"/>
      <c r="AJ6" s="377"/>
      <c r="AK6" s="377"/>
      <c r="AL6" s="377"/>
      <c r="AM6" s="378"/>
      <c r="AN6" s="377"/>
      <c r="AO6" s="377"/>
      <c r="AP6" s="377"/>
      <c r="AQ6" s="378"/>
      <c r="AR6" s="377"/>
      <c r="AS6" s="377"/>
      <c r="AT6" s="377"/>
      <c r="AU6" s="378"/>
      <c r="AV6" s="377"/>
      <c r="AW6" s="377"/>
      <c r="AX6" s="377"/>
      <c r="AY6" s="377"/>
      <c r="AZ6" s="379"/>
    </row>
    <row r="7" spans="1:52" x14ac:dyDescent="0.25">
      <c r="A7" s="393" t="s">
        <v>515</v>
      </c>
      <c r="B7" s="394" t="s">
        <v>516</v>
      </c>
      <c r="C7" s="395"/>
      <c r="D7" s="396" t="s">
        <v>517</v>
      </c>
      <c r="E7" s="396"/>
      <c r="F7" s="396"/>
      <c r="G7" s="396"/>
      <c r="H7" s="396" t="s">
        <v>518</v>
      </c>
      <c r="I7" s="396"/>
      <c r="J7" s="396"/>
      <c r="K7" s="396"/>
      <c r="L7" s="396" t="s">
        <v>519</v>
      </c>
      <c r="M7" s="396"/>
      <c r="N7" s="396"/>
      <c r="O7" s="396"/>
      <c r="P7" s="396" t="s">
        <v>520</v>
      </c>
      <c r="Q7" s="396"/>
      <c r="R7" s="396"/>
      <c r="S7" s="396"/>
      <c r="T7" s="396" t="s">
        <v>521</v>
      </c>
      <c r="U7" s="396"/>
      <c r="V7" s="396"/>
      <c r="W7" s="396"/>
      <c r="X7" s="396" t="s">
        <v>522</v>
      </c>
      <c r="Y7" s="396"/>
      <c r="Z7" s="396"/>
      <c r="AA7" s="396"/>
      <c r="AB7" s="396" t="s">
        <v>523</v>
      </c>
      <c r="AC7" s="396"/>
      <c r="AD7" s="396"/>
      <c r="AE7" s="396"/>
      <c r="AF7" s="396" t="s">
        <v>524</v>
      </c>
      <c r="AG7" s="396"/>
      <c r="AH7" s="396"/>
      <c r="AI7" s="396"/>
      <c r="AJ7" s="396" t="s">
        <v>525</v>
      </c>
      <c r="AK7" s="396"/>
      <c r="AL7" s="396"/>
      <c r="AM7" s="396"/>
      <c r="AN7" s="396" t="s">
        <v>526</v>
      </c>
      <c r="AO7" s="396"/>
      <c r="AP7" s="396"/>
      <c r="AQ7" s="396"/>
      <c r="AR7" s="396" t="s">
        <v>527</v>
      </c>
      <c r="AS7" s="396"/>
      <c r="AT7" s="396"/>
      <c r="AU7" s="396"/>
      <c r="AV7" s="397" t="s">
        <v>528</v>
      </c>
      <c r="AW7" s="398"/>
      <c r="AX7" s="398"/>
      <c r="AY7" s="399"/>
      <c r="AZ7" s="400" t="s">
        <v>529</v>
      </c>
    </row>
    <row r="8" spans="1:52" x14ac:dyDescent="0.25">
      <c r="A8" s="401"/>
      <c r="B8" s="402"/>
      <c r="C8" s="403" t="s">
        <v>509</v>
      </c>
      <c r="D8" s="403" t="s">
        <v>530</v>
      </c>
      <c r="E8" s="404" t="s">
        <v>531</v>
      </c>
      <c r="F8" s="404" t="s">
        <v>532</v>
      </c>
      <c r="G8" s="404" t="s">
        <v>533</v>
      </c>
      <c r="H8" s="403" t="s">
        <v>530</v>
      </c>
      <c r="I8" s="404" t="s">
        <v>531</v>
      </c>
      <c r="J8" s="404" t="s">
        <v>532</v>
      </c>
      <c r="K8" s="404" t="s">
        <v>533</v>
      </c>
      <c r="L8" s="403" t="s">
        <v>530</v>
      </c>
      <c r="M8" s="404" t="s">
        <v>531</v>
      </c>
      <c r="N8" s="404" t="s">
        <v>532</v>
      </c>
      <c r="O8" s="404" t="s">
        <v>533</v>
      </c>
      <c r="P8" s="403" t="s">
        <v>530</v>
      </c>
      <c r="Q8" s="404" t="s">
        <v>531</v>
      </c>
      <c r="R8" s="404" t="s">
        <v>532</v>
      </c>
      <c r="S8" s="404" t="s">
        <v>533</v>
      </c>
      <c r="T8" s="403" t="s">
        <v>530</v>
      </c>
      <c r="U8" s="404" t="s">
        <v>531</v>
      </c>
      <c r="V8" s="404" t="s">
        <v>532</v>
      </c>
      <c r="W8" s="404" t="s">
        <v>533</v>
      </c>
      <c r="X8" s="403" t="s">
        <v>530</v>
      </c>
      <c r="Y8" s="404" t="s">
        <v>531</v>
      </c>
      <c r="Z8" s="404" t="s">
        <v>532</v>
      </c>
      <c r="AA8" s="404" t="s">
        <v>533</v>
      </c>
      <c r="AB8" s="403" t="s">
        <v>530</v>
      </c>
      <c r="AC8" s="404" t="s">
        <v>531</v>
      </c>
      <c r="AD8" s="404" t="s">
        <v>532</v>
      </c>
      <c r="AE8" s="404" t="s">
        <v>533</v>
      </c>
      <c r="AF8" s="403" t="s">
        <v>530</v>
      </c>
      <c r="AG8" s="404" t="s">
        <v>531</v>
      </c>
      <c r="AH8" s="404" t="s">
        <v>532</v>
      </c>
      <c r="AI8" s="404" t="s">
        <v>533</v>
      </c>
      <c r="AJ8" s="403" t="s">
        <v>530</v>
      </c>
      <c r="AK8" s="404" t="s">
        <v>531</v>
      </c>
      <c r="AL8" s="404" t="s">
        <v>532</v>
      </c>
      <c r="AM8" s="404" t="s">
        <v>533</v>
      </c>
      <c r="AN8" s="403" t="s">
        <v>530</v>
      </c>
      <c r="AO8" s="404" t="s">
        <v>531</v>
      </c>
      <c r="AP8" s="404" t="s">
        <v>532</v>
      </c>
      <c r="AQ8" s="404" t="s">
        <v>533</v>
      </c>
      <c r="AR8" s="403" t="s">
        <v>530</v>
      </c>
      <c r="AS8" s="404" t="s">
        <v>531</v>
      </c>
      <c r="AT8" s="404" t="s">
        <v>532</v>
      </c>
      <c r="AU8" s="404" t="s">
        <v>533</v>
      </c>
      <c r="AV8" s="403" t="s">
        <v>530</v>
      </c>
      <c r="AW8" s="404" t="s">
        <v>531</v>
      </c>
      <c r="AX8" s="404" t="s">
        <v>532</v>
      </c>
      <c r="AY8" s="404" t="s">
        <v>533</v>
      </c>
      <c r="AZ8" s="405"/>
    </row>
    <row r="9" spans="1:52" x14ac:dyDescent="0.25">
      <c r="A9" s="406"/>
      <c r="B9" s="407" t="s">
        <v>534</v>
      </c>
      <c r="C9" s="408"/>
      <c r="D9" s="409">
        <f t="shared" ref="D9:AX9" si="0">IFERROR(SUM(D10:D42)/COUNTIF(D10:D42,"&gt;0"),0)</f>
        <v>0</v>
      </c>
      <c r="E9" s="410">
        <f t="shared" si="0"/>
        <v>0</v>
      </c>
      <c r="F9" s="410">
        <f t="shared" si="0"/>
        <v>0</v>
      </c>
      <c r="G9" s="411" t="str">
        <f>IFERROR(SUM(G10:G42)/COUNTIF(G10:G42,"&gt;0"),"")</f>
        <v/>
      </c>
      <c r="H9" s="409">
        <f t="shared" si="0"/>
        <v>0</v>
      </c>
      <c r="I9" s="410">
        <f t="shared" si="0"/>
        <v>0</v>
      </c>
      <c r="J9" s="410">
        <f t="shared" si="0"/>
        <v>0</v>
      </c>
      <c r="K9" s="411" t="str">
        <f>IFERROR(SUM(K10:K42)/COUNTIF(K10:K42,"&gt;0"),"")</f>
        <v/>
      </c>
      <c r="L9" s="409">
        <f t="shared" si="0"/>
        <v>0.98928571428571443</v>
      </c>
      <c r="M9" s="410">
        <f t="shared" si="0"/>
        <v>0.99464285714285716</v>
      </c>
      <c r="N9" s="410">
        <f t="shared" si="0"/>
        <v>0</v>
      </c>
      <c r="O9" s="411">
        <f>IFERROR(SUM(O10:O42)/COUNTIF(O10:O42,"&gt;0"),"")</f>
        <v>0.99196428571428563</v>
      </c>
      <c r="P9" s="409">
        <f t="shared" si="0"/>
        <v>0.98214285714285698</v>
      </c>
      <c r="Q9" s="410">
        <f t="shared" si="0"/>
        <v>0</v>
      </c>
      <c r="R9" s="410">
        <f t="shared" si="0"/>
        <v>0</v>
      </c>
      <c r="S9" s="411">
        <f>IFERROR(SUM(S10:S42)/COUNTIF(S10:S42,"&gt;0"),"")</f>
        <v>0.98214285714285698</v>
      </c>
      <c r="T9" s="409">
        <f t="shared" si="0"/>
        <v>0</v>
      </c>
      <c r="U9" s="410">
        <f t="shared" si="0"/>
        <v>0</v>
      </c>
      <c r="V9" s="410">
        <f t="shared" si="0"/>
        <v>0</v>
      </c>
      <c r="W9" s="411" t="str">
        <f>IFERROR(SUM(W10:W42)/COUNTIF(W10:W42,"&gt;0"),"")</f>
        <v/>
      </c>
      <c r="X9" s="409">
        <f t="shared" si="0"/>
        <v>0</v>
      </c>
      <c r="Y9" s="410">
        <f t="shared" si="0"/>
        <v>0</v>
      </c>
      <c r="Z9" s="410">
        <f t="shared" si="0"/>
        <v>0</v>
      </c>
      <c r="AA9" s="411" t="str">
        <f>IFERROR(SUM(AA10:AA42)/COUNTIF(AA10:AA42,"&gt;0"),"")</f>
        <v/>
      </c>
      <c r="AB9" s="409">
        <f t="shared" si="0"/>
        <v>0</v>
      </c>
      <c r="AC9" s="410">
        <f t="shared" si="0"/>
        <v>0</v>
      </c>
      <c r="AD9" s="410">
        <f t="shared" si="0"/>
        <v>0</v>
      </c>
      <c r="AE9" s="411" t="str">
        <f>IFERROR(SUM(AE10:AE42)/COUNTIF(AE10:AE42,"&gt;0"),"")</f>
        <v/>
      </c>
      <c r="AF9" s="409">
        <f t="shared" si="0"/>
        <v>0</v>
      </c>
      <c r="AG9" s="410">
        <f t="shared" si="0"/>
        <v>0</v>
      </c>
      <c r="AH9" s="410">
        <f t="shared" si="0"/>
        <v>0</v>
      </c>
      <c r="AI9" s="411" t="str">
        <f>IFERROR(SUM(AI10:AI42)/COUNTIF(AI10:AI42,"&gt;0"),"")</f>
        <v/>
      </c>
      <c r="AJ9" s="409">
        <f t="shared" si="0"/>
        <v>0</v>
      </c>
      <c r="AK9" s="410">
        <f t="shared" si="0"/>
        <v>0</v>
      </c>
      <c r="AL9" s="410">
        <f t="shared" si="0"/>
        <v>0</v>
      </c>
      <c r="AM9" s="411" t="str">
        <f>IFERROR(SUM(AM10:AM42)/COUNTIF(AM10:AM42,"&gt;0"),"")</f>
        <v/>
      </c>
      <c r="AN9" s="409">
        <f t="shared" si="0"/>
        <v>0</v>
      </c>
      <c r="AO9" s="410">
        <f t="shared" si="0"/>
        <v>0</v>
      </c>
      <c r="AP9" s="410">
        <f t="shared" si="0"/>
        <v>0</v>
      </c>
      <c r="AQ9" s="411" t="str">
        <f>IFERROR(SUM(AQ10:AQ42)/COUNTIF(AQ10:AQ42,"&gt;0"),"")</f>
        <v/>
      </c>
      <c r="AR9" s="409">
        <f t="shared" si="0"/>
        <v>0</v>
      </c>
      <c r="AS9" s="410">
        <f t="shared" si="0"/>
        <v>0</v>
      </c>
      <c r="AT9" s="410">
        <f t="shared" si="0"/>
        <v>0</v>
      </c>
      <c r="AU9" s="411" t="str">
        <f>IFERROR(SUM(AU10:AU42)/COUNTIF(AU10:AU42,"&gt;0"),"")</f>
        <v/>
      </c>
      <c r="AV9" s="409">
        <f t="shared" si="0"/>
        <v>0</v>
      </c>
      <c r="AW9" s="410">
        <f t="shared" si="0"/>
        <v>0</v>
      </c>
      <c r="AX9" s="410">
        <f t="shared" si="0"/>
        <v>0</v>
      </c>
      <c r="AY9" s="411" t="str">
        <f>IFERROR(SUM(AY10:AY42)/COUNTIF(AY10:AY42,"&gt;0"),"")</f>
        <v/>
      </c>
      <c r="AZ9" s="412">
        <f>IFERROR(AVERAGE(AY9,AU9,AQ9,AM9,AI9,AE9,AA9,W9,S9,O9),"")</f>
        <v>0.98705357142857131</v>
      </c>
    </row>
    <row r="10" spans="1:52" x14ac:dyDescent="0.25">
      <c r="A10" s="413">
        <v>1</v>
      </c>
      <c r="B10" s="414" t="s">
        <v>535</v>
      </c>
      <c r="C10" s="415" t="s">
        <v>536</v>
      </c>
      <c r="D10" s="416"/>
      <c r="E10" s="416"/>
      <c r="F10" s="416"/>
      <c r="G10" s="417" t="str">
        <f t="shared" ref="G10:G42" si="1">IFERROR(AVERAGE(D10:F10),"")</f>
        <v/>
      </c>
      <c r="H10" s="416"/>
      <c r="I10" s="416"/>
      <c r="J10" s="416"/>
      <c r="K10" s="417" t="str">
        <f t="shared" ref="K10:K42" si="2">IFERROR(AVERAGE(H10:J10),"")</f>
        <v/>
      </c>
      <c r="L10" s="418">
        <v>1</v>
      </c>
      <c r="M10" s="418">
        <v>1</v>
      </c>
      <c r="N10" s="418"/>
      <c r="O10" s="417">
        <f>IFERROR(AVERAGE(L10:N10),"")</f>
        <v>1</v>
      </c>
      <c r="P10" s="418">
        <v>1</v>
      </c>
      <c r="Q10" s="418"/>
      <c r="R10" s="418"/>
      <c r="S10" s="417">
        <f t="shared" ref="S10:S42" si="3">IFERROR(AVERAGE(P10:R10),"")</f>
        <v>1</v>
      </c>
      <c r="T10" s="418"/>
      <c r="U10" s="418"/>
      <c r="V10" s="418"/>
      <c r="W10" s="417" t="str">
        <f t="shared" ref="W10:W42" si="4">IFERROR(AVERAGE(T10:V10),"")</f>
        <v/>
      </c>
      <c r="X10" s="416"/>
      <c r="Y10" s="416"/>
      <c r="Z10" s="416"/>
      <c r="AA10" s="417" t="str">
        <f t="shared" ref="AA10:AA42" si="5">IFERROR(AVERAGE(X10:Z10),"")</f>
        <v/>
      </c>
      <c r="AB10" s="416"/>
      <c r="AC10" s="416"/>
      <c r="AD10" s="416"/>
      <c r="AE10" s="417" t="str">
        <f t="shared" ref="AE10:AE42" si="6">IFERROR(AVERAGE(AB10:AD10),"")</f>
        <v/>
      </c>
      <c r="AF10" s="416"/>
      <c r="AG10" s="416"/>
      <c r="AH10" s="416"/>
      <c r="AI10" s="417" t="str">
        <f t="shared" ref="AI10:AI42" si="7">IFERROR(AVERAGE(AF10:AH10),"")</f>
        <v/>
      </c>
      <c r="AJ10" s="416"/>
      <c r="AK10" s="416"/>
      <c r="AL10" s="416"/>
      <c r="AM10" s="417" t="str">
        <f t="shared" ref="AM10:AM42" si="8">IFERROR(AVERAGE(AJ10:AL10),"")</f>
        <v/>
      </c>
      <c r="AN10" s="416"/>
      <c r="AO10" s="416"/>
      <c r="AP10" s="416"/>
      <c r="AQ10" s="417" t="str">
        <f t="shared" ref="AQ10:AQ42" si="9">IFERROR(AVERAGE(AN10:AP10),"")</f>
        <v/>
      </c>
      <c r="AR10" s="416"/>
      <c r="AS10" s="416"/>
      <c r="AT10" s="416"/>
      <c r="AU10" s="417" t="str">
        <f t="shared" ref="AU10:AU42" si="10">IFERROR(AVERAGE(AR10:AT10),"")</f>
        <v/>
      </c>
      <c r="AV10" s="416"/>
      <c r="AW10" s="416"/>
      <c r="AX10" s="416"/>
      <c r="AY10" s="417" t="str">
        <f t="shared" ref="AY10:AY42" si="11">IFERROR(AVERAGE(AV10:AX10),"")</f>
        <v/>
      </c>
      <c r="AZ10" s="419">
        <f t="shared" ref="AZ10:AZ42" si="12">IFERROR(AVERAGE(AY10,AU10,AQ10,AM10,AI10,AE10,AA10,W10,S10,O10),"")</f>
        <v>1</v>
      </c>
    </row>
    <row r="11" spans="1:52" x14ac:dyDescent="0.25">
      <c r="A11" s="420">
        <v>2</v>
      </c>
      <c r="B11" s="414" t="s">
        <v>537</v>
      </c>
      <c r="C11" s="421" t="s">
        <v>536</v>
      </c>
      <c r="D11" s="418"/>
      <c r="E11" s="422"/>
      <c r="F11" s="422"/>
      <c r="G11" s="417" t="str">
        <f t="shared" si="1"/>
        <v/>
      </c>
      <c r="H11" s="418"/>
      <c r="I11" s="422"/>
      <c r="J11" s="422"/>
      <c r="K11" s="417" t="str">
        <f t="shared" si="2"/>
        <v/>
      </c>
      <c r="L11" s="418">
        <v>1</v>
      </c>
      <c r="M11" s="422">
        <v>1</v>
      </c>
      <c r="N11" s="422"/>
      <c r="O11" s="417">
        <f t="shared" ref="O11:O42" si="13">IFERROR(AVERAGE(L11:N11),"")</f>
        <v>1</v>
      </c>
      <c r="P11" s="418">
        <v>1</v>
      </c>
      <c r="Q11" s="422"/>
      <c r="R11" s="422"/>
      <c r="S11" s="417">
        <f t="shared" si="3"/>
        <v>1</v>
      </c>
      <c r="T11" s="418"/>
      <c r="U11" s="422"/>
      <c r="V11" s="422"/>
      <c r="W11" s="417" t="str">
        <f t="shared" si="4"/>
        <v/>
      </c>
      <c r="X11" s="418"/>
      <c r="Y11" s="422"/>
      <c r="Z11" s="422"/>
      <c r="AA11" s="417" t="str">
        <f t="shared" si="5"/>
        <v/>
      </c>
      <c r="AB11" s="418"/>
      <c r="AC11" s="422"/>
      <c r="AD11" s="422"/>
      <c r="AE11" s="417" t="str">
        <f t="shared" si="6"/>
        <v/>
      </c>
      <c r="AF11" s="418"/>
      <c r="AG11" s="422"/>
      <c r="AH11" s="422"/>
      <c r="AI11" s="417" t="str">
        <f t="shared" si="7"/>
        <v/>
      </c>
      <c r="AJ11" s="418"/>
      <c r="AK11" s="422"/>
      <c r="AL11" s="422"/>
      <c r="AM11" s="417" t="str">
        <f t="shared" si="8"/>
        <v/>
      </c>
      <c r="AN11" s="418"/>
      <c r="AO11" s="422"/>
      <c r="AP11" s="422"/>
      <c r="AQ11" s="417" t="str">
        <f t="shared" si="9"/>
        <v/>
      </c>
      <c r="AR11" s="418"/>
      <c r="AS11" s="422"/>
      <c r="AT11" s="422"/>
      <c r="AU11" s="417" t="str">
        <f t="shared" si="10"/>
        <v/>
      </c>
      <c r="AV11" s="418"/>
      <c r="AW11" s="422"/>
      <c r="AX11" s="422"/>
      <c r="AY11" s="417" t="str">
        <f t="shared" si="11"/>
        <v/>
      </c>
      <c r="AZ11" s="419">
        <f t="shared" si="12"/>
        <v>1</v>
      </c>
    </row>
    <row r="12" spans="1:52" x14ac:dyDescent="0.25">
      <c r="A12" s="420">
        <v>3</v>
      </c>
      <c r="B12" s="414" t="s">
        <v>538</v>
      </c>
      <c r="C12" s="421" t="s">
        <v>536</v>
      </c>
      <c r="D12" s="418"/>
      <c r="E12" s="422"/>
      <c r="F12" s="422"/>
      <c r="G12" s="417" t="str">
        <f t="shared" si="1"/>
        <v/>
      </c>
      <c r="H12" s="418"/>
      <c r="I12" s="422"/>
      <c r="J12" s="422"/>
      <c r="K12" s="417" t="str">
        <f t="shared" si="2"/>
        <v/>
      </c>
      <c r="L12" s="418">
        <v>1</v>
      </c>
      <c r="M12" s="422">
        <v>1</v>
      </c>
      <c r="N12" s="422"/>
      <c r="O12" s="417">
        <f t="shared" si="13"/>
        <v>1</v>
      </c>
      <c r="P12" s="418">
        <v>1</v>
      </c>
      <c r="Q12" s="422"/>
      <c r="R12" s="422"/>
      <c r="S12" s="417">
        <f t="shared" si="3"/>
        <v>1</v>
      </c>
      <c r="T12" s="418"/>
      <c r="U12" s="422"/>
      <c r="V12" s="422"/>
      <c r="W12" s="417" t="str">
        <f t="shared" si="4"/>
        <v/>
      </c>
      <c r="X12" s="418"/>
      <c r="Y12" s="422"/>
      <c r="Z12" s="422"/>
      <c r="AA12" s="417" t="str">
        <f t="shared" si="5"/>
        <v/>
      </c>
      <c r="AB12" s="418"/>
      <c r="AC12" s="422"/>
      <c r="AD12" s="422"/>
      <c r="AE12" s="417" t="str">
        <f t="shared" si="6"/>
        <v/>
      </c>
      <c r="AF12" s="418"/>
      <c r="AG12" s="422"/>
      <c r="AH12" s="422"/>
      <c r="AI12" s="417" t="str">
        <f t="shared" si="7"/>
        <v/>
      </c>
      <c r="AJ12" s="418"/>
      <c r="AK12" s="422"/>
      <c r="AL12" s="422"/>
      <c r="AM12" s="417" t="str">
        <f t="shared" si="8"/>
        <v/>
      </c>
      <c r="AN12" s="418"/>
      <c r="AO12" s="422"/>
      <c r="AP12" s="422"/>
      <c r="AQ12" s="417" t="str">
        <f t="shared" si="9"/>
        <v/>
      </c>
      <c r="AR12" s="418"/>
      <c r="AS12" s="422"/>
      <c r="AT12" s="422"/>
      <c r="AU12" s="417" t="str">
        <f t="shared" si="10"/>
        <v/>
      </c>
      <c r="AV12" s="418"/>
      <c r="AW12" s="422"/>
      <c r="AX12" s="422"/>
      <c r="AY12" s="417" t="str">
        <f t="shared" si="11"/>
        <v/>
      </c>
      <c r="AZ12" s="419">
        <f t="shared" si="12"/>
        <v>1</v>
      </c>
    </row>
    <row r="13" spans="1:52" x14ac:dyDescent="0.25">
      <c r="A13" s="423">
        <v>4</v>
      </c>
      <c r="B13" s="414" t="s">
        <v>539</v>
      </c>
      <c r="C13" s="421" t="s">
        <v>536</v>
      </c>
      <c r="D13" s="418"/>
      <c r="E13" s="422"/>
      <c r="F13" s="422"/>
      <c r="G13" s="417" t="str">
        <f t="shared" si="1"/>
        <v/>
      </c>
      <c r="H13" s="418"/>
      <c r="I13" s="422"/>
      <c r="J13" s="422"/>
      <c r="K13" s="417" t="str">
        <f t="shared" si="2"/>
        <v/>
      </c>
      <c r="L13" s="418">
        <v>1</v>
      </c>
      <c r="M13" s="422">
        <v>0.9</v>
      </c>
      <c r="N13" s="422"/>
      <c r="O13" s="417">
        <f t="shared" si="13"/>
        <v>0.95</v>
      </c>
      <c r="P13" s="418">
        <v>0.8</v>
      </c>
      <c r="Q13" s="422"/>
      <c r="R13" s="422"/>
      <c r="S13" s="417">
        <f t="shared" si="3"/>
        <v>0.8</v>
      </c>
      <c r="T13" s="418"/>
      <c r="U13" s="422"/>
      <c r="V13" s="422"/>
      <c r="W13" s="417" t="str">
        <f t="shared" si="4"/>
        <v/>
      </c>
      <c r="X13" s="418"/>
      <c r="Y13" s="422"/>
      <c r="Z13" s="422"/>
      <c r="AA13" s="417" t="str">
        <f t="shared" si="5"/>
        <v/>
      </c>
      <c r="AB13" s="418"/>
      <c r="AC13" s="422"/>
      <c r="AD13" s="422"/>
      <c r="AE13" s="417" t="str">
        <f t="shared" si="6"/>
        <v/>
      </c>
      <c r="AF13" s="418"/>
      <c r="AG13" s="422"/>
      <c r="AH13" s="422"/>
      <c r="AI13" s="417" t="str">
        <f t="shared" si="7"/>
        <v/>
      </c>
      <c r="AJ13" s="418"/>
      <c r="AK13" s="422"/>
      <c r="AL13" s="422"/>
      <c r="AM13" s="417" t="str">
        <f t="shared" si="8"/>
        <v/>
      </c>
      <c r="AN13" s="418"/>
      <c r="AO13" s="422"/>
      <c r="AP13" s="422"/>
      <c r="AQ13" s="417" t="str">
        <f t="shared" si="9"/>
        <v/>
      </c>
      <c r="AR13" s="418"/>
      <c r="AS13" s="422"/>
      <c r="AT13" s="422"/>
      <c r="AU13" s="417" t="str">
        <f t="shared" si="10"/>
        <v/>
      </c>
      <c r="AV13" s="418"/>
      <c r="AW13" s="422"/>
      <c r="AX13" s="422"/>
      <c r="AY13" s="417" t="str">
        <f t="shared" si="11"/>
        <v/>
      </c>
      <c r="AZ13" s="419">
        <f t="shared" si="12"/>
        <v>0.875</v>
      </c>
    </row>
    <row r="14" spans="1:52" x14ac:dyDescent="0.25">
      <c r="A14" s="413">
        <v>5</v>
      </c>
      <c r="B14" s="414" t="s">
        <v>540</v>
      </c>
      <c r="C14" s="421" t="s">
        <v>536</v>
      </c>
      <c r="D14" s="418"/>
      <c r="E14" s="422"/>
      <c r="F14" s="422"/>
      <c r="G14" s="417" t="str">
        <f t="shared" si="1"/>
        <v/>
      </c>
      <c r="H14" s="418"/>
      <c r="I14" s="422"/>
      <c r="J14" s="422"/>
      <c r="K14" s="417" t="str">
        <f t="shared" si="2"/>
        <v/>
      </c>
      <c r="L14" s="418">
        <v>1</v>
      </c>
      <c r="M14" s="422">
        <v>1</v>
      </c>
      <c r="N14" s="422"/>
      <c r="O14" s="417">
        <f t="shared" si="13"/>
        <v>1</v>
      </c>
      <c r="P14" s="418">
        <v>1</v>
      </c>
      <c r="Q14" s="422"/>
      <c r="R14" s="422"/>
      <c r="S14" s="417">
        <f t="shared" si="3"/>
        <v>1</v>
      </c>
      <c r="T14" s="418"/>
      <c r="U14" s="422"/>
      <c r="V14" s="422"/>
      <c r="W14" s="417" t="str">
        <f t="shared" si="4"/>
        <v/>
      </c>
      <c r="X14" s="418"/>
      <c r="Y14" s="422"/>
      <c r="Z14" s="422"/>
      <c r="AA14" s="417" t="str">
        <f t="shared" si="5"/>
        <v/>
      </c>
      <c r="AB14" s="418"/>
      <c r="AC14" s="422"/>
      <c r="AD14" s="422"/>
      <c r="AE14" s="417" t="str">
        <f t="shared" si="6"/>
        <v/>
      </c>
      <c r="AF14" s="418"/>
      <c r="AG14" s="422"/>
      <c r="AH14" s="422"/>
      <c r="AI14" s="417" t="str">
        <f t="shared" si="7"/>
        <v/>
      </c>
      <c r="AJ14" s="418"/>
      <c r="AK14" s="422"/>
      <c r="AL14" s="422"/>
      <c r="AM14" s="417" t="str">
        <f t="shared" si="8"/>
        <v/>
      </c>
      <c r="AN14" s="418"/>
      <c r="AO14" s="422"/>
      <c r="AP14" s="422"/>
      <c r="AQ14" s="417" t="str">
        <f t="shared" si="9"/>
        <v/>
      </c>
      <c r="AR14" s="418"/>
      <c r="AS14" s="422"/>
      <c r="AT14" s="422"/>
      <c r="AU14" s="417" t="str">
        <f t="shared" si="10"/>
        <v/>
      </c>
      <c r="AV14" s="418"/>
      <c r="AW14" s="422"/>
      <c r="AX14" s="422"/>
      <c r="AY14" s="417" t="str">
        <f t="shared" si="11"/>
        <v/>
      </c>
      <c r="AZ14" s="419">
        <f t="shared" si="12"/>
        <v>1</v>
      </c>
    </row>
    <row r="15" spans="1:52" x14ac:dyDescent="0.25">
      <c r="A15" s="420">
        <v>6</v>
      </c>
      <c r="B15" s="414" t="s">
        <v>541</v>
      </c>
      <c r="C15" s="414" t="s">
        <v>536</v>
      </c>
      <c r="D15" s="418"/>
      <c r="E15" s="424"/>
      <c r="F15" s="424"/>
      <c r="G15" s="417" t="str">
        <f t="shared" si="1"/>
        <v/>
      </c>
      <c r="H15" s="418"/>
      <c r="I15" s="424"/>
      <c r="J15" s="424"/>
      <c r="K15" s="417" t="str">
        <f t="shared" si="2"/>
        <v/>
      </c>
      <c r="L15" s="418">
        <v>1</v>
      </c>
      <c r="M15" s="422">
        <v>1</v>
      </c>
      <c r="N15" s="424"/>
      <c r="O15" s="417">
        <f t="shared" si="13"/>
        <v>1</v>
      </c>
      <c r="P15" s="418">
        <v>1</v>
      </c>
      <c r="Q15" s="422"/>
      <c r="R15" s="424"/>
      <c r="S15" s="417">
        <f t="shared" si="3"/>
        <v>1</v>
      </c>
      <c r="T15" s="418"/>
      <c r="U15" s="424"/>
      <c r="V15" s="424"/>
      <c r="W15" s="417" t="str">
        <f t="shared" si="4"/>
        <v/>
      </c>
      <c r="X15" s="418"/>
      <c r="Y15" s="424"/>
      <c r="Z15" s="424"/>
      <c r="AA15" s="417" t="str">
        <f t="shared" si="5"/>
        <v/>
      </c>
      <c r="AB15" s="418"/>
      <c r="AC15" s="424"/>
      <c r="AD15" s="424"/>
      <c r="AE15" s="417" t="str">
        <f t="shared" si="6"/>
        <v/>
      </c>
      <c r="AF15" s="418"/>
      <c r="AG15" s="424"/>
      <c r="AH15" s="424"/>
      <c r="AI15" s="417" t="str">
        <f t="shared" si="7"/>
        <v/>
      </c>
      <c r="AJ15" s="418"/>
      <c r="AK15" s="424"/>
      <c r="AL15" s="424"/>
      <c r="AM15" s="417" t="str">
        <f t="shared" si="8"/>
        <v/>
      </c>
      <c r="AN15" s="418"/>
      <c r="AO15" s="424"/>
      <c r="AP15" s="424"/>
      <c r="AQ15" s="417" t="str">
        <f t="shared" si="9"/>
        <v/>
      </c>
      <c r="AR15" s="418"/>
      <c r="AS15" s="424"/>
      <c r="AT15" s="424"/>
      <c r="AU15" s="417" t="str">
        <f t="shared" si="10"/>
        <v/>
      </c>
      <c r="AV15" s="418"/>
      <c r="AW15" s="424"/>
      <c r="AX15" s="424"/>
      <c r="AY15" s="417" t="str">
        <f t="shared" si="11"/>
        <v/>
      </c>
      <c r="AZ15" s="419">
        <f t="shared" si="12"/>
        <v>1</v>
      </c>
    </row>
    <row r="16" spans="1:52" x14ac:dyDescent="0.25">
      <c r="A16" s="420">
        <v>7</v>
      </c>
      <c r="B16" s="414" t="s">
        <v>542</v>
      </c>
      <c r="C16" s="425" t="s">
        <v>536</v>
      </c>
      <c r="D16" s="426"/>
      <c r="E16" s="422"/>
      <c r="F16" s="422"/>
      <c r="G16" s="417" t="str">
        <f t="shared" si="1"/>
        <v/>
      </c>
      <c r="H16" s="426"/>
      <c r="I16" s="422"/>
      <c r="J16" s="422"/>
      <c r="K16" s="417" t="str">
        <f t="shared" si="2"/>
        <v/>
      </c>
      <c r="L16" s="427"/>
      <c r="M16" s="428"/>
      <c r="N16" s="428"/>
      <c r="O16" s="429" t="str">
        <f t="shared" si="13"/>
        <v/>
      </c>
      <c r="P16" s="427"/>
      <c r="Q16" s="428"/>
      <c r="R16" s="422"/>
      <c r="S16" s="417" t="str">
        <f t="shared" si="3"/>
        <v/>
      </c>
      <c r="T16" s="426"/>
      <c r="U16" s="422"/>
      <c r="V16" s="422"/>
      <c r="W16" s="417" t="str">
        <f t="shared" si="4"/>
        <v/>
      </c>
      <c r="X16" s="426"/>
      <c r="Y16" s="422"/>
      <c r="Z16" s="422"/>
      <c r="AA16" s="417" t="str">
        <f t="shared" si="5"/>
        <v/>
      </c>
      <c r="AB16" s="426"/>
      <c r="AC16" s="422"/>
      <c r="AD16" s="422"/>
      <c r="AE16" s="417" t="str">
        <f t="shared" si="6"/>
        <v/>
      </c>
      <c r="AF16" s="426"/>
      <c r="AG16" s="422"/>
      <c r="AH16" s="422"/>
      <c r="AI16" s="417" t="str">
        <f t="shared" si="7"/>
        <v/>
      </c>
      <c r="AJ16" s="426"/>
      <c r="AK16" s="422"/>
      <c r="AL16" s="422"/>
      <c r="AM16" s="417" t="str">
        <f t="shared" si="8"/>
        <v/>
      </c>
      <c r="AN16" s="426"/>
      <c r="AO16" s="422"/>
      <c r="AP16" s="422"/>
      <c r="AQ16" s="417" t="str">
        <f t="shared" si="9"/>
        <v/>
      </c>
      <c r="AR16" s="426"/>
      <c r="AS16" s="422"/>
      <c r="AT16" s="422"/>
      <c r="AU16" s="417" t="str">
        <f t="shared" si="10"/>
        <v/>
      </c>
      <c r="AV16" s="426"/>
      <c r="AW16" s="422"/>
      <c r="AX16" s="422"/>
      <c r="AY16" s="417" t="str">
        <f t="shared" si="11"/>
        <v/>
      </c>
      <c r="AZ16" s="419" t="str">
        <f t="shared" si="12"/>
        <v/>
      </c>
    </row>
    <row r="17" spans="1:52" ht="13.8" x14ac:dyDescent="0.25">
      <c r="A17" s="423">
        <v>8</v>
      </c>
      <c r="B17" s="430" t="s">
        <v>543</v>
      </c>
      <c r="C17" s="425" t="s">
        <v>536</v>
      </c>
      <c r="D17" s="426"/>
      <c r="E17" s="422"/>
      <c r="F17" s="422"/>
      <c r="G17" s="417" t="str">
        <f t="shared" si="1"/>
        <v/>
      </c>
      <c r="H17" s="426"/>
      <c r="I17" s="422"/>
      <c r="J17" s="422"/>
      <c r="K17" s="417" t="str">
        <f t="shared" si="2"/>
        <v/>
      </c>
      <c r="L17" s="418">
        <v>1</v>
      </c>
      <c r="M17" s="422">
        <v>1</v>
      </c>
      <c r="N17" s="424"/>
      <c r="O17" s="417">
        <f>IFERROR(AVERAGE(L17:N17),"")</f>
        <v>1</v>
      </c>
      <c r="P17" s="418">
        <v>1</v>
      </c>
      <c r="Q17" s="422"/>
      <c r="R17" s="422"/>
      <c r="S17" s="417">
        <f t="shared" si="3"/>
        <v>1</v>
      </c>
      <c r="T17" s="426"/>
      <c r="U17" s="422"/>
      <c r="V17" s="422"/>
      <c r="W17" s="417" t="str">
        <f t="shared" si="4"/>
        <v/>
      </c>
      <c r="X17" s="426"/>
      <c r="Y17" s="422"/>
      <c r="Z17" s="422"/>
      <c r="AA17" s="417" t="str">
        <f t="shared" si="5"/>
        <v/>
      </c>
      <c r="AB17" s="426"/>
      <c r="AC17" s="422"/>
      <c r="AD17" s="422"/>
      <c r="AE17" s="417" t="str">
        <f t="shared" si="6"/>
        <v/>
      </c>
      <c r="AF17" s="426"/>
      <c r="AG17" s="422"/>
      <c r="AH17" s="422"/>
      <c r="AI17" s="417" t="str">
        <f t="shared" si="7"/>
        <v/>
      </c>
      <c r="AJ17" s="426"/>
      <c r="AK17" s="422"/>
      <c r="AL17" s="422"/>
      <c r="AM17" s="417" t="str">
        <f t="shared" si="8"/>
        <v/>
      </c>
      <c r="AN17" s="426"/>
      <c r="AO17" s="422"/>
      <c r="AP17" s="422"/>
      <c r="AQ17" s="417" t="str">
        <f t="shared" si="9"/>
        <v/>
      </c>
      <c r="AR17" s="426"/>
      <c r="AS17" s="422"/>
      <c r="AT17" s="422"/>
      <c r="AU17" s="417" t="str">
        <f t="shared" si="10"/>
        <v/>
      </c>
      <c r="AV17" s="426"/>
      <c r="AW17" s="422"/>
      <c r="AX17" s="422"/>
      <c r="AY17" s="417" t="str">
        <f t="shared" si="11"/>
        <v/>
      </c>
      <c r="AZ17" s="419">
        <f t="shared" si="12"/>
        <v>1</v>
      </c>
    </row>
    <row r="18" spans="1:52" x14ac:dyDescent="0.25">
      <c r="A18" s="413">
        <v>9</v>
      </c>
      <c r="B18" s="414" t="s">
        <v>544</v>
      </c>
      <c r="C18" s="425" t="s">
        <v>536</v>
      </c>
      <c r="D18" s="426"/>
      <c r="E18" s="422"/>
      <c r="F18" s="422"/>
      <c r="G18" s="417" t="str">
        <f t="shared" si="1"/>
        <v/>
      </c>
      <c r="H18" s="426"/>
      <c r="I18" s="422"/>
      <c r="J18" s="422"/>
      <c r="K18" s="417" t="str">
        <f t="shared" si="2"/>
        <v/>
      </c>
      <c r="L18" s="426">
        <v>1</v>
      </c>
      <c r="M18" s="422">
        <v>0.95</v>
      </c>
      <c r="N18" s="422"/>
      <c r="O18" s="417">
        <f t="shared" si="13"/>
        <v>0.97499999999999998</v>
      </c>
      <c r="P18" s="426">
        <v>1</v>
      </c>
      <c r="Q18" s="422"/>
      <c r="R18" s="422"/>
      <c r="S18" s="417">
        <f t="shared" si="3"/>
        <v>1</v>
      </c>
      <c r="T18" s="426"/>
      <c r="U18" s="422"/>
      <c r="V18" s="422"/>
      <c r="W18" s="417" t="str">
        <f t="shared" si="4"/>
        <v/>
      </c>
      <c r="X18" s="426"/>
      <c r="Y18" s="422"/>
      <c r="Z18" s="422"/>
      <c r="AA18" s="417" t="str">
        <f t="shared" si="5"/>
        <v/>
      </c>
      <c r="AB18" s="426"/>
      <c r="AC18" s="422"/>
      <c r="AD18" s="422"/>
      <c r="AE18" s="417" t="str">
        <f t="shared" si="6"/>
        <v/>
      </c>
      <c r="AF18" s="426"/>
      <c r="AG18" s="422"/>
      <c r="AH18" s="422"/>
      <c r="AI18" s="417" t="str">
        <f t="shared" si="7"/>
        <v/>
      </c>
      <c r="AJ18" s="426"/>
      <c r="AK18" s="422"/>
      <c r="AL18" s="422"/>
      <c r="AM18" s="417" t="str">
        <f t="shared" si="8"/>
        <v/>
      </c>
      <c r="AN18" s="426"/>
      <c r="AO18" s="422"/>
      <c r="AP18" s="422"/>
      <c r="AQ18" s="417" t="str">
        <f t="shared" si="9"/>
        <v/>
      </c>
      <c r="AR18" s="426"/>
      <c r="AS18" s="422"/>
      <c r="AT18" s="422"/>
      <c r="AU18" s="417" t="str">
        <f t="shared" si="10"/>
        <v/>
      </c>
      <c r="AV18" s="426"/>
      <c r="AW18" s="422"/>
      <c r="AX18" s="422"/>
      <c r="AY18" s="417" t="str">
        <f t="shared" si="11"/>
        <v/>
      </c>
      <c r="AZ18" s="419">
        <f t="shared" si="12"/>
        <v>0.98750000000000004</v>
      </c>
    </row>
    <row r="19" spans="1:52" x14ac:dyDescent="0.25">
      <c r="A19" s="420">
        <v>10</v>
      </c>
      <c r="B19" s="414" t="s">
        <v>545</v>
      </c>
      <c r="C19" s="425" t="s">
        <v>536</v>
      </c>
      <c r="D19" s="426"/>
      <c r="E19" s="422"/>
      <c r="F19" s="422"/>
      <c r="G19" s="417"/>
      <c r="H19" s="426"/>
      <c r="I19" s="422"/>
      <c r="J19" s="422"/>
      <c r="K19" s="417"/>
      <c r="L19" s="426">
        <v>1</v>
      </c>
      <c r="M19" s="422">
        <v>1</v>
      </c>
      <c r="N19" s="422"/>
      <c r="O19" s="417">
        <f>IFERROR(AVERAGE(L19:N19),"")</f>
        <v>1</v>
      </c>
      <c r="P19" s="426">
        <v>1</v>
      </c>
      <c r="Q19" s="422"/>
      <c r="R19" s="422"/>
      <c r="S19" s="417">
        <f>IFERROR(AVERAGE(P19:R19),"")</f>
        <v>1</v>
      </c>
      <c r="T19" s="426"/>
      <c r="U19" s="422"/>
      <c r="V19" s="422"/>
      <c r="W19" s="417" t="str">
        <f>IFERROR(AVERAGE(T19:V19),"")</f>
        <v/>
      </c>
      <c r="X19" s="426"/>
      <c r="Y19" s="422"/>
      <c r="Z19" s="422"/>
      <c r="AA19" s="417" t="str">
        <f>IFERROR(AVERAGE(X19:Z19),"")</f>
        <v/>
      </c>
      <c r="AB19" s="426"/>
      <c r="AC19" s="422"/>
      <c r="AD19" s="422"/>
      <c r="AE19" s="417" t="str">
        <f>IFERROR(AVERAGE(AB19:AD19),"")</f>
        <v/>
      </c>
      <c r="AF19" s="426"/>
      <c r="AG19" s="422"/>
      <c r="AH19" s="422"/>
      <c r="AI19" s="417" t="str">
        <f>IFERROR(AVERAGE(AF19:AH19),"")</f>
        <v/>
      </c>
      <c r="AJ19" s="426"/>
      <c r="AK19" s="422"/>
      <c r="AL19" s="422"/>
      <c r="AM19" s="417" t="str">
        <f>IFERROR(AVERAGE(AJ19:AL19),"")</f>
        <v/>
      </c>
      <c r="AN19" s="426"/>
      <c r="AO19" s="422"/>
      <c r="AP19" s="422"/>
      <c r="AQ19" s="417" t="str">
        <f>IFERROR(AVERAGE(AN19:AP19),"")</f>
        <v/>
      </c>
      <c r="AR19" s="426"/>
      <c r="AS19" s="422"/>
      <c r="AT19" s="422"/>
      <c r="AU19" s="417" t="str">
        <f>IFERROR(AVERAGE(AR19:AT19),"")</f>
        <v/>
      </c>
      <c r="AV19" s="426"/>
      <c r="AW19" s="422"/>
      <c r="AX19" s="422"/>
      <c r="AY19" s="417" t="str">
        <f>IFERROR(AVERAGE(AV19:AX19),"")</f>
        <v/>
      </c>
      <c r="AZ19" s="419">
        <f t="shared" si="12"/>
        <v>1</v>
      </c>
    </row>
    <row r="20" spans="1:52" x14ac:dyDescent="0.25">
      <c r="A20" s="420">
        <v>11</v>
      </c>
      <c r="B20" s="414" t="s">
        <v>546</v>
      </c>
      <c r="C20" s="425" t="s">
        <v>536</v>
      </c>
      <c r="D20" s="426"/>
      <c r="E20" s="422"/>
      <c r="F20" s="422"/>
      <c r="G20" s="417" t="str">
        <f t="shared" si="1"/>
        <v/>
      </c>
      <c r="H20" s="426"/>
      <c r="I20" s="422"/>
      <c r="J20" s="422"/>
      <c r="K20" s="417" t="str">
        <f t="shared" si="2"/>
        <v/>
      </c>
      <c r="L20" s="427"/>
      <c r="M20" s="428"/>
      <c r="N20" s="428"/>
      <c r="O20" s="429" t="str">
        <f t="shared" si="13"/>
        <v/>
      </c>
      <c r="P20" s="427"/>
      <c r="Q20" s="428"/>
      <c r="R20" s="422"/>
      <c r="S20" s="417" t="str">
        <f t="shared" si="3"/>
        <v/>
      </c>
      <c r="T20" s="426"/>
      <c r="U20" s="422"/>
      <c r="V20" s="422"/>
      <c r="W20" s="417" t="str">
        <f t="shared" si="4"/>
        <v/>
      </c>
      <c r="X20" s="426"/>
      <c r="Y20" s="422"/>
      <c r="Z20" s="422"/>
      <c r="AA20" s="417" t="str">
        <f t="shared" si="5"/>
        <v/>
      </c>
      <c r="AB20" s="426"/>
      <c r="AC20" s="422"/>
      <c r="AD20" s="422"/>
      <c r="AE20" s="417" t="str">
        <f t="shared" si="6"/>
        <v/>
      </c>
      <c r="AF20" s="426"/>
      <c r="AG20" s="422"/>
      <c r="AH20" s="422"/>
      <c r="AI20" s="417" t="str">
        <f t="shared" si="7"/>
        <v/>
      </c>
      <c r="AJ20" s="426"/>
      <c r="AK20" s="422"/>
      <c r="AL20" s="422"/>
      <c r="AM20" s="417" t="str">
        <f t="shared" si="8"/>
        <v/>
      </c>
      <c r="AN20" s="426"/>
      <c r="AO20" s="422"/>
      <c r="AP20" s="422"/>
      <c r="AQ20" s="417" t="str">
        <f t="shared" si="9"/>
        <v/>
      </c>
      <c r="AR20" s="426"/>
      <c r="AS20" s="422"/>
      <c r="AT20" s="422"/>
      <c r="AU20" s="417" t="str">
        <f t="shared" si="10"/>
        <v/>
      </c>
      <c r="AV20" s="426"/>
      <c r="AW20" s="422"/>
      <c r="AX20" s="422"/>
      <c r="AY20" s="417" t="str">
        <f t="shared" si="11"/>
        <v/>
      </c>
      <c r="AZ20" s="419" t="str">
        <f t="shared" si="12"/>
        <v/>
      </c>
    </row>
    <row r="21" spans="1:52" ht="26.4" x14ac:dyDescent="0.25">
      <c r="A21" s="423">
        <v>12</v>
      </c>
      <c r="B21" s="414" t="s">
        <v>547</v>
      </c>
      <c r="C21" s="425" t="s">
        <v>536</v>
      </c>
      <c r="D21" s="426"/>
      <c r="E21" s="422"/>
      <c r="F21" s="422"/>
      <c r="G21" s="417" t="str">
        <f t="shared" si="1"/>
        <v/>
      </c>
      <c r="H21" s="426"/>
      <c r="I21" s="422"/>
      <c r="J21" s="422"/>
      <c r="K21" s="417" t="str">
        <f t="shared" si="2"/>
        <v/>
      </c>
      <c r="L21" s="427"/>
      <c r="M21" s="428"/>
      <c r="N21" s="428"/>
      <c r="O21" s="429" t="str">
        <f t="shared" si="13"/>
        <v/>
      </c>
      <c r="P21" s="427"/>
      <c r="Q21" s="428"/>
      <c r="R21" s="422"/>
      <c r="S21" s="417" t="str">
        <f t="shared" si="3"/>
        <v/>
      </c>
      <c r="T21" s="426"/>
      <c r="U21" s="422"/>
      <c r="V21" s="422"/>
      <c r="W21" s="417" t="str">
        <f t="shared" si="4"/>
        <v/>
      </c>
      <c r="X21" s="426"/>
      <c r="Y21" s="422"/>
      <c r="Z21" s="422"/>
      <c r="AA21" s="417" t="str">
        <f t="shared" si="5"/>
        <v/>
      </c>
      <c r="AB21" s="426"/>
      <c r="AC21" s="422"/>
      <c r="AD21" s="422"/>
      <c r="AE21" s="417" t="str">
        <f t="shared" si="6"/>
        <v/>
      </c>
      <c r="AF21" s="426"/>
      <c r="AG21" s="422"/>
      <c r="AH21" s="422"/>
      <c r="AI21" s="417" t="str">
        <f t="shared" si="7"/>
        <v/>
      </c>
      <c r="AJ21" s="426"/>
      <c r="AK21" s="422"/>
      <c r="AL21" s="422"/>
      <c r="AM21" s="417" t="str">
        <f t="shared" si="8"/>
        <v/>
      </c>
      <c r="AN21" s="426"/>
      <c r="AO21" s="422"/>
      <c r="AP21" s="422"/>
      <c r="AQ21" s="417" t="str">
        <f t="shared" si="9"/>
        <v/>
      </c>
      <c r="AR21" s="426"/>
      <c r="AS21" s="422"/>
      <c r="AT21" s="422"/>
      <c r="AU21" s="417" t="str">
        <f t="shared" si="10"/>
        <v/>
      </c>
      <c r="AV21" s="426"/>
      <c r="AW21" s="422"/>
      <c r="AX21" s="422"/>
      <c r="AY21" s="417" t="str">
        <f t="shared" si="11"/>
        <v/>
      </c>
      <c r="AZ21" s="419" t="str">
        <f t="shared" si="12"/>
        <v/>
      </c>
    </row>
    <row r="22" spans="1:52" x14ac:dyDescent="0.25">
      <c r="A22" s="413">
        <v>13</v>
      </c>
      <c r="B22" s="414" t="s">
        <v>548</v>
      </c>
      <c r="C22" s="425" t="s">
        <v>536</v>
      </c>
      <c r="D22" s="426"/>
      <c r="E22" s="422"/>
      <c r="F22" s="422"/>
      <c r="G22" s="417" t="str">
        <f t="shared" si="1"/>
        <v/>
      </c>
      <c r="H22" s="426"/>
      <c r="I22" s="422"/>
      <c r="J22" s="422"/>
      <c r="K22" s="417" t="str">
        <f t="shared" si="2"/>
        <v/>
      </c>
      <c r="L22" s="426">
        <v>1</v>
      </c>
      <c r="M22" s="422">
        <v>1</v>
      </c>
      <c r="N22" s="422"/>
      <c r="O22" s="417">
        <f t="shared" si="13"/>
        <v>1</v>
      </c>
      <c r="P22" s="426">
        <v>1</v>
      </c>
      <c r="Q22" s="422"/>
      <c r="R22" s="422"/>
      <c r="S22" s="417">
        <f t="shared" si="3"/>
        <v>1</v>
      </c>
      <c r="T22" s="426"/>
      <c r="U22" s="422"/>
      <c r="V22" s="422"/>
      <c r="W22" s="417" t="str">
        <f t="shared" si="4"/>
        <v/>
      </c>
      <c r="X22" s="426"/>
      <c r="Y22" s="422"/>
      <c r="Z22" s="422"/>
      <c r="AA22" s="417" t="str">
        <f t="shared" si="5"/>
        <v/>
      </c>
      <c r="AB22" s="426"/>
      <c r="AC22" s="422"/>
      <c r="AD22" s="422"/>
      <c r="AE22" s="417" t="str">
        <f t="shared" si="6"/>
        <v/>
      </c>
      <c r="AF22" s="426"/>
      <c r="AG22" s="422"/>
      <c r="AH22" s="422"/>
      <c r="AI22" s="417" t="str">
        <f t="shared" si="7"/>
        <v/>
      </c>
      <c r="AJ22" s="426"/>
      <c r="AK22" s="422"/>
      <c r="AL22" s="422"/>
      <c r="AM22" s="417" t="str">
        <f t="shared" si="8"/>
        <v/>
      </c>
      <c r="AN22" s="426"/>
      <c r="AO22" s="422"/>
      <c r="AP22" s="422"/>
      <c r="AQ22" s="417" t="str">
        <f t="shared" si="9"/>
        <v/>
      </c>
      <c r="AR22" s="426"/>
      <c r="AS22" s="422"/>
      <c r="AT22" s="422"/>
      <c r="AU22" s="417" t="str">
        <f t="shared" si="10"/>
        <v/>
      </c>
      <c r="AV22" s="426"/>
      <c r="AW22" s="422"/>
      <c r="AX22" s="422"/>
      <c r="AY22" s="417" t="str">
        <f t="shared" si="11"/>
        <v/>
      </c>
      <c r="AZ22" s="419">
        <f t="shared" si="12"/>
        <v>1</v>
      </c>
    </row>
    <row r="23" spans="1:52" x14ac:dyDescent="0.25">
      <c r="A23" s="420">
        <v>14</v>
      </c>
      <c r="B23" s="414" t="s">
        <v>567</v>
      </c>
      <c r="C23" s="425" t="s">
        <v>536</v>
      </c>
      <c r="D23" s="426"/>
      <c r="E23" s="422"/>
      <c r="F23" s="422"/>
      <c r="G23" s="417" t="str">
        <f t="shared" si="1"/>
        <v/>
      </c>
      <c r="H23" s="426"/>
      <c r="I23" s="422"/>
      <c r="J23" s="422"/>
      <c r="K23" s="417" t="str">
        <f t="shared" si="2"/>
        <v/>
      </c>
      <c r="L23" s="426">
        <v>1</v>
      </c>
      <c r="M23" s="422">
        <v>1</v>
      </c>
      <c r="N23" s="422"/>
      <c r="O23" s="417">
        <f t="shared" si="13"/>
        <v>1</v>
      </c>
      <c r="P23" s="426">
        <v>1</v>
      </c>
      <c r="Q23" s="422"/>
      <c r="R23" s="422"/>
      <c r="S23" s="417">
        <f t="shared" si="3"/>
        <v>1</v>
      </c>
      <c r="T23" s="426"/>
      <c r="U23" s="422"/>
      <c r="V23" s="422"/>
      <c r="W23" s="417" t="str">
        <f t="shared" si="4"/>
        <v/>
      </c>
      <c r="X23" s="426"/>
      <c r="Y23" s="422"/>
      <c r="Z23" s="422"/>
      <c r="AA23" s="417" t="str">
        <f t="shared" si="5"/>
        <v/>
      </c>
      <c r="AB23" s="426"/>
      <c r="AC23" s="422"/>
      <c r="AD23" s="422"/>
      <c r="AE23" s="417" t="str">
        <f t="shared" si="6"/>
        <v/>
      </c>
      <c r="AF23" s="426"/>
      <c r="AG23" s="422"/>
      <c r="AH23" s="422"/>
      <c r="AI23" s="417" t="str">
        <f t="shared" si="7"/>
        <v/>
      </c>
      <c r="AJ23" s="426"/>
      <c r="AK23" s="422"/>
      <c r="AL23" s="422"/>
      <c r="AM23" s="417" t="str">
        <f t="shared" si="8"/>
        <v/>
      </c>
      <c r="AN23" s="426"/>
      <c r="AO23" s="422"/>
      <c r="AP23" s="422"/>
      <c r="AQ23" s="417" t="str">
        <f t="shared" si="9"/>
        <v/>
      </c>
      <c r="AR23" s="426"/>
      <c r="AS23" s="422"/>
      <c r="AT23" s="422"/>
      <c r="AU23" s="417" t="str">
        <f t="shared" si="10"/>
        <v/>
      </c>
      <c r="AV23" s="426"/>
      <c r="AW23" s="422"/>
      <c r="AX23" s="422"/>
      <c r="AY23" s="417" t="str">
        <f t="shared" si="11"/>
        <v/>
      </c>
      <c r="AZ23" s="419">
        <f t="shared" si="12"/>
        <v>1</v>
      </c>
    </row>
    <row r="24" spans="1:52" x14ac:dyDescent="0.25">
      <c r="A24" s="420">
        <v>15</v>
      </c>
      <c r="B24" s="414" t="s">
        <v>568</v>
      </c>
      <c r="C24" s="425" t="s">
        <v>536</v>
      </c>
      <c r="D24" s="426"/>
      <c r="E24" s="422"/>
      <c r="F24" s="422"/>
      <c r="G24" s="417"/>
      <c r="H24" s="426"/>
      <c r="I24" s="422"/>
      <c r="J24" s="422"/>
      <c r="K24" s="417"/>
      <c r="L24" s="426">
        <v>0.8</v>
      </c>
      <c r="M24" s="422">
        <v>1</v>
      </c>
      <c r="N24" s="422"/>
      <c r="O24" s="417">
        <f t="shared" ref="O24:O26" si="14">IFERROR(AVERAGE(L24:N24),"")</f>
        <v>0.9</v>
      </c>
      <c r="P24" s="426">
        <v>1</v>
      </c>
      <c r="Q24" s="422"/>
      <c r="R24" s="422"/>
      <c r="S24" s="417">
        <f t="shared" ref="S24:S26" si="15">IFERROR(AVERAGE(P24:R24),"")</f>
        <v>1</v>
      </c>
      <c r="T24" s="426"/>
      <c r="U24" s="422"/>
      <c r="V24" s="422"/>
      <c r="W24" s="417" t="str">
        <f t="shared" ref="W24:W26" si="16">IFERROR(AVERAGE(T24:V24),"")</f>
        <v/>
      </c>
      <c r="X24" s="426"/>
      <c r="Y24" s="422"/>
      <c r="Z24" s="422"/>
      <c r="AA24" s="417" t="str">
        <f t="shared" ref="AA24:AA26" si="17">IFERROR(AVERAGE(X24:Z24),"")</f>
        <v/>
      </c>
      <c r="AB24" s="426"/>
      <c r="AC24" s="422"/>
      <c r="AD24" s="422"/>
      <c r="AE24" s="417" t="str">
        <f t="shared" ref="AE24:AE26" si="18">IFERROR(AVERAGE(AB24:AD24),"")</f>
        <v/>
      </c>
      <c r="AF24" s="426"/>
      <c r="AG24" s="422"/>
      <c r="AH24" s="422"/>
      <c r="AI24" s="417" t="str">
        <f t="shared" ref="AI24:AI26" si="19">IFERROR(AVERAGE(AF24:AH24),"")</f>
        <v/>
      </c>
      <c r="AJ24" s="426"/>
      <c r="AK24" s="422"/>
      <c r="AL24" s="422"/>
      <c r="AM24" s="417" t="str">
        <f t="shared" ref="AM24:AM26" si="20">IFERROR(AVERAGE(AJ24:AL24),"")</f>
        <v/>
      </c>
      <c r="AN24" s="426"/>
      <c r="AO24" s="422"/>
      <c r="AP24" s="422"/>
      <c r="AQ24" s="417" t="str">
        <f t="shared" ref="AQ24:AQ26" si="21">IFERROR(AVERAGE(AN24:AP24),"")</f>
        <v/>
      </c>
      <c r="AR24" s="426"/>
      <c r="AS24" s="422"/>
      <c r="AT24" s="422"/>
      <c r="AU24" s="417" t="str">
        <f t="shared" ref="AU24:AU26" si="22">IFERROR(AVERAGE(AR24:AT24),"")</f>
        <v/>
      </c>
      <c r="AV24" s="426"/>
      <c r="AW24" s="422"/>
      <c r="AX24" s="422"/>
      <c r="AY24" s="417" t="str">
        <f t="shared" ref="AY24:AY26" si="23">IFERROR(AVERAGE(AV24:AX24),"")</f>
        <v/>
      </c>
      <c r="AZ24" s="419">
        <f t="shared" ref="AZ24:AZ26" si="24">IFERROR(AVERAGE(AY24,AU24,AQ24,AM24,AI24,AE24,AA24,W24,S24,O24),"")</f>
        <v>0.95</v>
      </c>
    </row>
    <row r="25" spans="1:52" x14ac:dyDescent="0.25">
      <c r="A25" s="423">
        <v>16</v>
      </c>
      <c r="B25" s="414" t="s">
        <v>569</v>
      </c>
      <c r="C25" s="425" t="s">
        <v>536</v>
      </c>
      <c r="D25" s="426"/>
      <c r="E25" s="422"/>
      <c r="F25" s="422"/>
      <c r="G25" s="417"/>
      <c r="H25" s="426"/>
      <c r="I25" s="422"/>
      <c r="J25" s="422"/>
      <c r="K25" s="417"/>
      <c r="L25" s="426">
        <v>0.9</v>
      </c>
      <c r="M25" s="422">
        <v>1</v>
      </c>
      <c r="N25" s="422"/>
      <c r="O25" s="417">
        <f t="shared" si="14"/>
        <v>0.95</v>
      </c>
      <c r="P25" s="426">
        <v>1</v>
      </c>
      <c r="Q25" s="422"/>
      <c r="R25" s="422"/>
      <c r="S25" s="417">
        <f t="shared" si="15"/>
        <v>1</v>
      </c>
      <c r="T25" s="426"/>
      <c r="U25" s="422"/>
      <c r="V25" s="422"/>
      <c r="W25" s="417" t="str">
        <f t="shared" si="16"/>
        <v/>
      </c>
      <c r="X25" s="426"/>
      <c r="Y25" s="422"/>
      <c r="Z25" s="422"/>
      <c r="AA25" s="417" t="str">
        <f t="shared" si="17"/>
        <v/>
      </c>
      <c r="AB25" s="426"/>
      <c r="AC25" s="422"/>
      <c r="AD25" s="422"/>
      <c r="AE25" s="417" t="str">
        <f t="shared" si="18"/>
        <v/>
      </c>
      <c r="AF25" s="426"/>
      <c r="AG25" s="422"/>
      <c r="AH25" s="422"/>
      <c r="AI25" s="417" t="str">
        <f t="shared" si="19"/>
        <v/>
      </c>
      <c r="AJ25" s="426"/>
      <c r="AK25" s="422"/>
      <c r="AL25" s="422"/>
      <c r="AM25" s="417" t="str">
        <f t="shared" si="20"/>
        <v/>
      </c>
      <c r="AN25" s="426"/>
      <c r="AO25" s="422"/>
      <c r="AP25" s="422"/>
      <c r="AQ25" s="417" t="str">
        <f t="shared" si="21"/>
        <v/>
      </c>
      <c r="AR25" s="426"/>
      <c r="AS25" s="422"/>
      <c r="AT25" s="422"/>
      <c r="AU25" s="417" t="str">
        <f t="shared" si="22"/>
        <v/>
      </c>
      <c r="AV25" s="426"/>
      <c r="AW25" s="422"/>
      <c r="AX25" s="422"/>
      <c r="AY25" s="417" t="str">
        <f t="shared" si="23"/>
        <v/>
      </c>
      <c r="AZ25" s="419">
        <f t="shared" si="24"/>
        <v>0.97499999999999998</v>
      </c>
    </row>
    <row r="26" spans="1:52" x14ac:dyDescent="0.25">
      <c r="A26" s="413">
        <v>17</v>
      </c>
      <c r="B26" s="414" t="s">
        <v>566</v>
      </c>
      <c r="C26" s="425" t="s">
        <v>536</v>
      </c>
      <c r="D26" s="426"/>
      <c r="E26" s="422"/>
      <c r="F26" s="422"/>
      <c r="G26" s="417"/>
      <c r="H26" s="426"/>
      <c r="I26" s="422"/>
      <c r="J26" s="422"/>
      <c r="K26" s="417"/>
      <c r="L26" s="426">
        <v>1</v>
      </c>
      <c r="M26" s="422">
        <v>1</v>
      </c>
      <c r="N26" s="422"/>
      <c r="O26" s="417">
        <f t="shared" si="14"/>
        <v>1</v>
      </c>
      <c r="P26" s="426">
        <v>1</v>
      </c>
      <c r="Q26" s="422"/>
      <c r="R26" s="422"/>
      <c r="S26" s="417">
        <f t="shared" si="15"/>
        <v>1</v>
      </c>
      <c r="T26" s="426"/>
      <c r="U26" s="422"/>
      <c r="V26" s="422"/>
      <c r="W26" s="417" t="str">
        <f t="shared" si="16"/>
        <v/>
      </c>
      <c r="X26" s="426"/>
      <c r="Y26" s="422"/>
      <c r="Z26" s="422"/>
      <c r="AA26" s="417" t="str">
        <f t="shared" si="17"/>
        <v/>
      </c>
      <c r="AB26" s="426"/>
      <c r="AC26" s="422"/>
      <c r="AD26" s="422"/>
      <c r="AE26" s="417" t="str">
        <f t="shared" si="18"/>
        <v/>
      </c>
      <c r="AF26" s="426"/>
      <c r="AG26" s="422"/>
      <c r="AH26" s="422"/>
      <c r="AI26" s="417" t="str">
        <f t="shared" si="19"/>
        <v/>
      </c>
      <c r="AJ26" s="426"/>
      <c r="AK26" s="422"/>
      <c r="AL26" s="422"/>
      <c r="AM26" s="417" t="str">
        <f t="shared" si="20"/>
        <v/>
      </c>
      <c r="AN26" s="426"/>
      <c r="AO26" s="422"/>
      <c r="AP26" s="422"/>
      <c r="AQ26" s="417" t="str">
        <f t="shared" si="21"/>
        <v/>
      </c>
      <c r="AR26" s="426"/>
      <c r="AS26" s="422"/>
      <c r="AT26" s="422"/>
      <c r="AU26" s="417" t="str">
        <f t="shared" si="22"/>
        <v/>
      </c>
      <c r="AV26" s="426"/>
      <c r="AW26" s="422"/>
      <c r="AX26" s="422"/>
      <c r="AY26" s="417" t="str">
        <f t="shared" si="23"/>
        <v/>
      </c>
      <c r="AZ26" s="419">
        <f t="shared" si="24"/>
        <v>1</v>
      </c>
    </row>
    <row r="27" spans="1:52" x14ac:dyDescent="0.25">
      <c r="A27" s="420">
        <v>18</v>
      </c>
      <c r="B27" s="414" t="s">
        <v>549</v>
      </c>
      <c r="C27" s="425" t="s">
        <v>536</v>
      </c>
      <c r="D27" s="426"/>
      <c r="E27" s="422"/>
      <c r="F27" s="422"/>
      <c r="G27" s="417" t="str">
        <f t="shared" si="1"/>
        <v/>
      </c>
      <c r="H27" s="426"/>
      <c r="I27" s="422"/>
      <c r="J27" s="422"/>
      <c r="K27" s="417" t="str">
        <f t="shared" si="2"/>
        <v/>
      </c>
      <c r="L27" s="427"/>
      <c r="M27" s="428"/>
      <c r="N27" s="428"/>
      <c r="O27" s="429" t="str">
        <f t="shared" si="13"/>
        <v/>
      </c>
      <c r="P27" s="427"/>
      <c r="Q27" s="428"/>
      <c r="R27" s="422"/>
      <c r="S27" s="417" t="str">
        <f t="shared" si="3"/>
        <v/>
      </c>
      <c r="T27" s="426"/>
      <c r="U27" s="422"/>
      <c r="V27" s="422"/>
      <c r="W27" s="417" t="str">
        <f t="shared" si="4"/>
        <v/>
      </c>
      <c r="X27" s="426"/>
      <c r="Y27" s="422"/>
      <c r="Z27" s="422"/>
      <c r="AA27" s="417" t="str">
        <f t="shared" si="5"/>
        <v/>
      </c>
      <c r="AB27" s="426"/>
      <c r="AC27" s="422"/>
      <c r="AD27" s="422"/>
      <c r="AE27" s="417" t="str">
        <f t="shared" si="6"/>
        <v/>
      </c>
      <c r="AF27" s="426"/>
      <c r="AG27" s="422"/>
      <c r="AH27" s="422"/>
      <c r="AI27" s="417" t="str">
        <f t="shared" si="7"/>
        <v/>
      </c>
      <c r="AJ27" s="426"/>
      <c r="AK27" s="422"/>
      <c r="AL27" s="422"/>
      <c r="AM27" s="417" t="str">
        <f t="shared" si="8"/>
        <v/>
      </c>
      <c r="AN27" s="426"/>
      <c r="AO27" s="422"/>
      <c r="AP27" s="422"/>
      <c r="AQ27" s="417" t="str">
        <f t="shared" si="9"/>
        <v/>
      </c>
      <c r="AR27" s="426"/>
      <c r="AS27" s="422"/>
      <c r="AT27" s="422"/>
      <c r="AU27" s="417" t="str">
        <f t="shared" si="10"/>
        <v/>
      </c>
      <c r="AV27" s="426"/>
      <c r="AW27" s="422"/>
      <c r="AX27" s="422"/>
      <c r="AY27" s="417" t="str">
        <f t="shared" si="11"/>
        <v/>
      </c>
      <c r="AZ27" s="419" t="str">
        <f t="shared" si="12"/>
        <v/>
      </c>
    </row>
    <row r="28" spans="1:52" ht="26.4" x14ac:dyDescent="0.25">
      <c r="A28" s="420">
        <v>19</v>
      </c>
      <c r="B28" s="414" t="s">
        <v>550</v>
      </c>
      <c r="C28" s="425" t="s">
        <v>536</v>
      </c>
      <c r="D28" s="426"/>
      <c r="E28" s="422"/>
      <c r="F28" s="422"/>
      <c r="G28" s="417" t="str">
        <f t="shared" si="1"/>
        <v/>
      </c>
      <c r="H28" s="426"/>
      <c r="I28" s="422"/>
      <c r="J28" s="422"/>
      <c r="K28" s="417" t="str">
        <f t="shared" si="2"/>
        <v/>
      </c>
      <c r="L28" s="426">
        <v>1</v>
      </c>
      <c r="M28" s="422">
        <v>1</v>
      </c>
      <c r="N28" s="422"/>
      <c r="O28" s="417">
        <f t="shared" si="13"/>
        <v>1</v>
      </c>
      <c r="P28" s="426">
        <v>1</v>
      </c>
      <c r="Q28" s="422"/>
      <c r="R28" s="422"/>
      <c r="S28" s="417">
        <f t="shared" si="3"/>
        <v>1</v>
      </c>
      <c r="T28" s="426"/>
      <c r="U28" s="422"/>
      <c r="V28" s="422"/>
      <c r="W28" s="417" t="str">
        <f t="shared" si="4"/>
        <v/>
      </c>
      <c r="X28" s="426"/>
      <c r="Y28" s="422"/>
      <c r="Z28" s="422"/>
      <c r="AA28" s="417" t="str">
        <f t="shared" si="5"/>
        <v/>
      </c>
      <c r="AB28" s="426"/>
      <c r="AC28" s="422"/>
      <c r="AD28" s="422"/>
      <c r="AE28" s="417" t="str">
        <f t="shared" si="6"/>
        <v/>
      </c>
      <c r="AF28" s="426"/>
      <c r="AG28" s="422"/>
      <c r="AH28" s="422"/>
      <c r="AI28" s="417" t="str">
        <f t="shared" si="7"/>
        <v/>
      </c>
      <c r="AJ28" s="426"/>
      <c r="AK28" s="422"/>
      <c r="AL28" s="422"/>
      <c r="AM28" s="417" t="str">
        <f t="shared" si="8"/>
        <v/>
      </c>
      <c r="AN28" s="426"/>
      <c r="AO28" s="422"/>
      <c r="AP28" s="422"/>
      <c r="AQ28" s="417" t="str">
        <f t="shared" si="9"/>
        <v/>
      </c>
      <c r="AR28" s="426"/>
      <c r="AS28" s="422"/>
      <c r="AT28" s="422"/>
      <c r="AU28" s="417" t="str">
        <f t="shared" si="10"/>
        <v/>
      </c>
      <c r="AV28" s="426"/>
      <c r="AW28" s="422"/>
      <c r="AX28" s="422"/>
      <c r="AY28" s="417" t="str">
        <f t="shared" si="11"/>
        <v/>
      </c>
      <c r="AZ28" s="419">
        <f t="shared" si="12"/>
        <v>1</v>
      </c>
    </row>
    <row r="29" spans="1:52" x14ac:dyDescent="0.25">
      <c r="A29" s="423">
        <v>20</v>
      </c>
      <c r="B29" s="414" t="s">
        <v>551</v>
      </c>
      <c r="C29" s="425" t="s">
        <v>536</v>
      </c>
      <c r="D29" s="426"/>
      <c r="E29" s="422"/>
      <c r="F29" s="422"/>
      <c r="G29" s="417" t="str">
        <f t="shared" si="1"/>
        <v/>
      </c>
      <c r="H29" s="426"/>
      <c r="I29" s="422"/>
      <c r="J29" s="422"/>
      <c r="K29" s="417" t="str">
        <f t="shared" si="2"/>
        <v/>
      </c>
      <c r="L29" s="426">
        <v>1</v>
      </c>
      <c r="M29" s="422">
        <v>1</v>
      </c>
      <c r="N29" s="422"/>
      <c r="O29" s="417">
        <f t="shared" si="13"/>
        <v>1</v>
      </c>
      <c r="P29" s="426">
        <v>1</v>
      </c>
      <c r="Q29" s="422"/>
      <c r="R29" s="422"/>
      <c r="S29" s="417">
        <f t="shared" si="3"/>
        <v>1</v>
      </c>
      <c r="T29" s="426"/>
      <c r="U29" s="422"/>
      <c r="V29" s="422"/>
      <c r="W29" s="417" t="str">
        <f t="shared" si="4"/>
        <v/>
      </c>
      <c r="X29" s="426"/>
      <c r="Y29" s="422"/>
      <c r="Z29" s="422"/>
      <c r="AA29" s="417" t="str">
        <f t="shared" si="5"/>
        <v/>
      </c>
      <c r="AB29" s="426"/>
      <c r="AC29" s="422"/>
      <c r="AD29" s="422"/>
      <c r="AE29" s="417" t="str">
        <f t="shared" si="6"/>
        <v/>
      </c>
      <c r="AF29" s="426"/>
      <c r="AG29" s="422"/>
      <c r="AH29" s="422"/>
      <c r="AI29" s="417" t="str">
        <f t="shared" si="7"/>
        <v/>
      </c>
      <c r="AJ29" s="426"/>
      <c r="AK29" s="422"/>
      <c r="AL29" s="422"/>
      <c r="AM29" s="417" t="str">
        <f t="shared" si="8"/>
        <v/>
      </c>
      <c r="AN29" s="426"/>
      <c r="AO29" s="422"/>
      <c r="AP29" s="422"/>
      <c r="AQ29" s="417" t="str">
        <f t="shared" si="9"/>
        <v/>
      </c>
      <c r="AR29" s="426"/>
      <c r="AS29" s="422"/>
      <c r="AT29" s="422"/>
      <c r="AU29" s="417" t="str">
        <f t="shared" si="10"/>
        <v/>
      </c>
      <c r="AV29" s="426"/>
      <c r="AW29" s="422"/>
      <c r="AX29" s="422"/>
      <c r="AY29" s="417" t="str">
        <f t="shared" si="11"/>
        <v/>
      </c>
      <c r="AZ29" s="419">
        <f t="shared" si="12"/>
        <v>1</v>
      </c>
    </row>
    <row r="30" spans="1:52" x14ac:dyDescent="0.25">
      <c r="A30" s="413">
        <v>21</v>
      </c>
      <c r="B30" s="414" t="s">
        <v>552</v>
      </c>
      <c r="C30" s="425" t="s">
        <v>536</v>
      </c>
      <c r="D30" s="426"/>
      <c r="E30" s="422"/>
      <c r="F30" s="422"/>
      <c r="G30" s="417" t="str">
        <f t="shared" si="1"/>
        <v/>
      </c>
      <c r="H30" s="426"/>
      <c r="I30" s="422"/>
      <c r="J30" s="422"/>
      <c r="K30" s="417" t="str">
        <f t="shared" si="2"/>
        <v/>
      </c>
      <c r="L30" s="427"/>
      <c r="M30" s="428"/>
      <c r="N30" s="428"/>
      <c r="O30" s="429" t="str">
        <f t="shared" si="13"/>
        <v/>
      </c>
      <c r="P30" s="427"/>
      <c r="Q30" s="428"/>
      <c r="R30" s="422"/>
      <c r="S30" s="417" t="str">
        <f t="shared" si="3"/>
        <v/>
      </c>
      <c r="T30" s="426"/>
      <c r="U30" s="422"/>
      <c r="V30" s="422"/>
      <c r="W30" s="417" t="str">
        <f t="shared" si="4"/>
        <v/>
      </c>
      <c r="X30" s="426"/>
      <c r="Y30" s="422"/>
      <c r="Z30" s="422"/>
      <c r="AA30" s="417" t="str">
        <f t="shared" si="5"/>
        <v/>
      </c>
      <c r="AB30" s="426"/>
      <c r="AC30" s="422"/>
      <c r="AD30" s="422"/>
      <c r="AE30" s="417" t="str">
        <f t="shared" si="6"/>
        <v/>
      </c>
      <c r="AF30" s="426"/>
      <c r="AG30" s="422"/>
      <c r="AH30" s="422"/>
      <c r="AI30" s="417" t="str">
        <f t="shared" si="7"/>
        <v/>
      </c>
      <c r="AJ30" s="426"/>
      <c r="AK30" s="422"/>
      <c r="AL30" s="422"/>
      <c r="AM30" s="417" t="str">
        <f t="shared" si="8"/>
        <v/>
      </c>
      <c r="AN30" s="426"/>
      <c r="AO30" s="422"/>
      <c r="AP30" s="422"/>
      <c r="AQ30" s="417" t="str">
        <f t="shared" si="9"/>
        <v/>
      </c>
      <c r="AR30" s="426"/>
      <c r="AS30" s="422"/>
      <c r="AT30" s="422"/>
      <c r="AU30" s="417" t="str">
        <f t="shared" si="10"/>
        <v/>
      </c>
      <c r="AV30" s="426"/>
      <c r="AW30" s="422"/>
      <c r="AX30" s="422"/>
      <c r="AY30" s="417" t="str">
        <f t="shared" si="11"/>
        <v/>
      </c>
      <c r="AZ30" s="419" t="str">
        <f t="shared" si="12"/>
        <v/>
      </c>
    </row>
    <row r="31" spans="1:52" x14ac:dyDescent="0.25">
      <c r="A31" s="420">
        <v>22</v>
      </c>
      <c r="B31" s="414" t="s">
        <v>553</v>
      </c>
      <c r="C31" s="425" t="s">
        <v>536</v>
      </c>
      <c r="D31" s="426"/>
      <c r="E31" s="422"/>
      <c r="F31" s="422"/>
      <c r="G31" s="417" t="str">
        <f t="shared" si="1"/>
        <v/>
      </c>
      <c r="H31" s="426"/>
      <c r="I31" s="422"/>
      <c r="J31" s="422"/>
      <c r="K31" s="417" t="str">
        <f t="shared" si="2"/>
        <v/>
      </c>
      <c r="L31" s="426">
        <v>1</v>
      </c>
      <c r="M31" s="422">
        <v>1</v>
      </c>
      <c r="N31" s="422"/>
      <c r="O31" s="417">
        <f t="shared" si="13"/>
        <v>1</v>
      </c>
      <c r="P31" s="426">
        <v>0.9</v>
      </c>
      <c r="Q31" s="422"/>
      <c r="R31" s="422"/>
      <c r="S31" s="417">
        <f t="shared" si="3"/>
        <v>0.9</v>
      </c>
      <c r="T31" s="426"/>
      <c r="U31" s="422"/>
      <c r="V31" s="422"/>
      <c r="W31" s="417" t="str">
        <f t="shared" si="4"/>
        <v/>
      </c>
      <c r="X31" s="426"/>
      <c r="Y31" s="422"/>
      <c r="Z31" s="422"/>
      <c r="AA31" s="417" t="str">
        <f t="shared" si="5"/>
        <v/>
      </c>
      <c r="AB31" s="426"/>
      <c r="AC31" s="422"/>
      <c r="AD31" s="422"/>
      <c r="AE31" s="417" t="str">
        <f t="shared" si="6"/>
        <v/>
      </c>
      <c r="AF31" s="426"/>
      <c r="AG31" s="422"/>
      <c r="AH31" s="422"/>
      <c r="AI31" s="417" t="str">
        <f t="shared" si="7"/>
        <v/>
      </c>
      <c r="AJ31" s="426"/>
      <c r="AK31" s="422"/>
      <c r="AL31" s="422"/>
      <c r="AM31" s="417" t="str">
        <f t="shared" si="8"/>
        <v/>
      </c>
      <c r="AN31" s="426"/>
      <c r="AO31" s="422"/>
      <c r="AP31" s="422"/>
      <c r="AQ31" s="417" t="str">
        <f t="shared" si="9"/>
        <v/>
      </c>
      <c r="AR31" s="426"/>
      <c r="AS31" s="422"/>
      <c r="AT31" s="422"/>
      <c r="AU31" s="417" t="str">
        <f t="shared" si="10"/>
        <v/>
      </c>
      <c r="AV31" s="426"/>
      <c r="AW31" s="422"/>
      <c r="AX31" s="422"/>
      <c r="AY31" s="417" t="str">
        <f t="shared" si="11"/>
        <v/>
      </c>
      <c r="AZ31" s="419">
        <f t="shared" si="12"/>
        <v>0.95</v>
      </c>
    </row>
    <row r="32" spans="1:52" x14ac:dyDescent="0.25">
      <c r="A32" s="420">
        <v>23</v>
      </c>
      <c r="B32" s="414" t="s">
        <v>554</v>
      </c>
      <c r="C32" s="425" t="s">
        <v>536</v>
      </c>
      <c r="D32" s="426"/>
      <c r="E32" s="422"/>
      <c r="F32" s="422"/>
      <c r="G32" s="417" t="str">
        <f t="shared" si="1"/>
        <v/>
      </c>
      <c r="H32" s="426"/>
      <c r="I32" s="422"/>
      <c r="J32" s="422"/>
      <c r="K32" s="417" t="str">
        <f t="shared" si="2"/>
        <v/>
      </c>
      <c r="L32" s="426">
        <v>1</v>
      </c>
      <c r="M32" s="422">
        <v>1</v>
      </c>
      <c r="N32" s="422"/>
      <c r="O32" s="417">
        <f t="shared" si="13"/>
        <v>1</v>
      </c>
      <c r="P32" s="426">
        <v>1</v>
      </c>
      <c r="Q32" s="422"/>
      <c r="R32" s="422"/>
      <c r="S32" s="417">
        <f t="shared" si="3"/>
        <v>1</v>
      </c>
      <c r="T32" s="426"/>
      <c r="U32" s="422"/>
      <c r="V32" s="422"/>
      <c r="W32" s="417" t="str">
        <f t="shared" si="4"/>
        <v/>
      </c>
      <c r="X32" s="426"/>
      <c r="Y32" s="422"/>
      <c r="Z32" s="422"/>
      <c r="AA32" s="417" t="str">
        <f t="shared" si="5"/>
        <v/>
      </c>
      <c r="AB32" s="426"/>
      <c r="AC32" s="422"/>
      <c r="AD32" s="422"/>
      <c r="AE32" s="417" t="str">
        <f t="shared" si="6"/>
        <v/>
      </c>
      <c r="AF32" s="426"/>
      <c r="AG32" s="422"/>
      <c r="AH32" s="422"/>
      <c r="AI32" s="417" t="str">
        <f t="shared" si="7"/>
        <v/>
      </c>
      <c r="AJ32" s="426"/>
      <c r="AK32" s="422"/>
      <c r="AL32" s="422"/>
      <c r="AM32" s="417" t="str">
        <f t="shared" si="8"/>
        <v/>
      </c>
      <c r="AN32" s="426"/>
      <c r="AO32" s="422"/>
      <c r="AP32" s="422"/>
      <c r="AQ32" s="417" t="str">
        <f t="shared" si="9"/>
        <v/>
      </c>
      <c r="AR32" s="426"/>
      <c r="AS32" s="422"/>
      <c r="AT32" s="422"/>
      <c r="AU32" s="417" t="str">
        <f t="shared" si="10"/>
        <v/>
      </c>
      <c r="AV32" s="426"/>
      <c r="AW32" s="422"/>
      <c r="AX32" s="422"/>
      <c r="AY32" s="417" t="str">
        <f t="shared" si="11"/>
        <v/>
      </c>
      <c r="AZ32" s="419">
        <f t="shared" si="12"/>
        <v>1</v>
      </c>
    </row>
    <row r="33" spans="1:52" x14ac:dyDescent="0.25">
      <c r="A33" s="423">
        <v>24</v>
      </c>
      <c r="B33" s="414" t="s">
        <v>555</v>
      </c>
      <c r="C33" s="425" t="s">
        <v>536</v>
      </c>
      <c r="D33" s="426"/>
      <c r="E33" s="422"/>
      <c r="F33" s="422"/>
      <c r="G33" s="417" t="str">
        <f t="shared" si="1"/>
        <v/>
      </c>
      <c r="H33" s="426"/>
      <c r="I33" s="422"/>
      <c r="J33" s="422"/>
      <c r="K33" s="417" t="str">
        <f t="shared" si="2"/>
        <v/>
      </c>
      <c r="L33" s="426">
        <v>1</v>
      </c>
      <c r="M33" s="422">
        <v>1</v>
      </c>
      <c r="N33" s="422"/>
      <c r="O33" s="417">
        <f t="shared" si="13"/>
        <v>1</v>
      </c>
      <c r="P33" s="426">
        <v>1</v>
      </c>
      <c r="Q33" s="422"/>
      <c r="R33" s="422"/>
      <c r="S33" s="417">
        <f t="shared" si="3"/>
        <v>1</v>
      </c>
      <c r="T33" s="426"/>
      <c r="U33" s="422"/>
      <c r="V33" s="422"/>
      <c r="W33" s="417" t="str">
        <f t="shared" si="4"/>
        <v/>
      </c>
      <c r="X33" s="426"/>
      <c r="Y33" s="422"/>
      <c r="Z33" s="422"/>
      <c r="AA33" s="417" t="str">
        <f t="shared" si="5"/>
        <v/>
      </c>
      <c r="AB33" s="426"/>
      <c r="AC33" s="422"/>
      <c r="AD33" s="422"/>
      <c r="AE33" s="417" t="str">
        <f t="shared" si="6"/>
        <v/>
      </c>
      <c r="AF33" s="426"/>
      <c r="AG33" s="422"/>
      <c r="AH33" s="422"/>
      <c r="AI33" s="417" t="str">
        <f t="shared" si="7"/>
        <v/>
      </c>
      <c r="AJ33" s="426"/>
      <c r="AK33" s="422"/>
      <c r="AL33" s="422"/>
      <c r="AM33" s="417" t="str">
        <f t="shared" si="8"/>
        <v/>
      </c>
      <c r="AN33" s="426"/>
      <c r="AO33" s="422"/>
      <c r="AP33" s="422"/>
      <c r="AQ33" s="417" t="str">
        <f t="shared" si="9"/>
        <v/>
      </c>
      <c r="AR33" s="426"/>
      <c r="AS33" s="422"/>
      <c r="AT33" s="422"/>
      <c r="AU33" s="417" t="str">
        <f t="shared" si="10"/>
        <v/>
      </c>
      <c r="AV33" s="426"/>
      <c r="AW33" s="422"/>
      <c r="AX33" s="422"/>
      <c r="AY33" s="417" t="str">
        <f t="shared" si="11"/>
        <v/>
      </c>
      <c r="AZ33" s="419">
        <f t="shared" si="12"/>
        <v>1</v>
      </c>
    </row>
    <row r="34" spans="1:52" x14ac:dyDescent="0.25">
      <c r="A34" s="413">
        <v>25</v>
      </c>
      <c r="B34" s="414" t="s">
        <v>556</v>
      </c>
      <c r="C34" s="425" t="s">
        <v>536</v>
      </c>
      <c r="D34" s="426"/>
      <c r="E34" s="422"/>
      <c r="F34" s="422"/>
      <c r="G34" s="417" t="str">
        <f t="shared" si="1"/>
        <v/>
      </c>
      <c r="H34" s="426"/>
      <c r="I34" s="422"/>
      <c r="J34" s="422"/>
      <c r="K34" s="417" t="str">
        <f t="shared" si="2"/>
        <v/>
      </c>
      <c r="L34" s="426">
        <v>1</v>
      </c>
      <c r="M34" s="422">
        <v>1</v>
      </c>
      <c r="N34" s="422"/>
      <c r="O34" s="417">
        <f t="shared" si="13"/>
        <v>1</v>
      </c>
      <c r="P34" s="426">
        <v>1</v>
      </c>
      <c r="Q34" s="422"/>
      <c r="R34" s="422"/>
      <c r="S34" s="417">
        <f t="shared" si="3"/>
        <v>1</v>
      </c>
      <c r="T34" s="426"/>
      <c r="U34" s="422"/>
      <c r="V34" s="422"/>
      <c r="W34" s="417" t="str">
        <f t="shared" si="4"/>
        <v/>
      </c>
      <c r="X34" s="426"/>
      <c r="Y34" s="422"/>
      <c r="Z34" s="422"/>
      <c r="AA34" s="417" t="str">
        <f t="shared" si="5"/>
        <v/>
      </c>
      <c r="AB34" s="426"/>
      <c r="AC34" s="422"/>
      <c r="AD34" s="422"/>
      <c r="AE34" s="417" t="str">
        <f t="shared" si="6"/>
        <v/>
      </c>
      <c r="AF34" s="426"/>
      <c r="AG34" s="422"/>
      <c r="AH34" s="422"/>
      <c r="AI34" s="417" t="str">
        <f t="shared" si="7"/>
        <v/>
      </c>
      <c r="AJ34" s="426"/>
      <c r="AK34" s="422"/>
      <c r="AL34" s="422"/>
      <c r="AM34" s="417" t="str">
        <f t="shared" si="8"/>
        <v/>
      </c>
      <c r="AN34" s="426"/>
      <c r="AO34" s="422"/>
      <c r="AP34" s="422"/>
      <c r="AQ34" s="417" t="str">
        <f t="shared" si="9"/>
        <v/>
      </c>
      <c r="AR34" s="426"/>
      <c r="AS34" s="422"/>
      <c r="AT34" s="422"/>
      <c r="AU34" s="417" t="str">
        <f t="shared" si="10"/>
        <v/>
      </c>
      <c r="AV34" s="426"/>
      <c r="AW34" s="422"/>
      <c r="AX34" s="422"/>
      <c r="AY34" s="417" t="str">
        <f t="shared" si="11"/>
        <v/>
      </c>
      <c r="AZ34" s="419">
        <f t="shared" si="12"/>
        <v>1</v>
      </c>
    </row>
    <row r="35" spans="1:52" x14ac:dyDescent="0.25">
      <c r="A35" s="420">
        <v>26</v>
      </c>
      <c r="B35" s="414" t="s">
        <v>557</v>
      </c>
      <c r="C35" s="425" t="s">
        <v>536</v>
      </c>
      <c r="D35" s="426"/>
      <c r="E35" s="422"/>
      <c r="F35" s="422"/>
      <c r="G35" s="417" t="str">
        <f t="shared" si="1"/>
        <v/>
      </c>
      <c r="H35" s="426"/>
      <c r="I35" s="422"/>
      <c r="J35" s="422"/>
      <c r="K35" s="417" t="str">
        <f t="shared" si="2"/>
        <v/>
      </c>
      <c r="L35" s="426">
        <v>1</v>
      </c>
      <c r="M35" s="422">
        <v>1</v>
      </c>
      <c r="N35" s="422"/>
      <c r="O35" s="417">
        <f t="shared" si="13"/>
        <v>1</v>
      </c>
      <c r="P35" s="426">
        <v>1</v>
      </c>
      <c r="Q35" s="422"/>
      <c r="R35" s="422"/>
      <c r="S35" s="417">
        <f t="shared" si="3"/>
        <v>1</v>
      </c>
      <c r="T35" s="426"/>
      <c r="U35" s="422"/>
      <c r="V35" s="422"/>
      <c r="W35" s="417" t="str">
        <f t="shared" si="4"/>
        <v/>
      </c>
      <c r="X35" s="426"/>
      <c r="Y35" s="422"/>
      <c r="Z35" s="422"/>
      <c r="AA35" s="417" t="str">
        <f t="shared" si="5"/>
        <v/>
      </c>
      <c r="AB35" s="426"/>
      <c r="AC35" s="422"/>
      <c r="AD35" s="422"/>
      <c r="AE35" s="417" t="str">
        <f t="shared" si="6"/>
        <v/>
      </c>
      <c r="AF35" s="426"/>
      <c r="AG35" s="422"/>
      <c r="AH35" s="422"/>
      <c r="AI35" s="417" t="str">
        <f t="shared" si="7"/>
        <v/>
      </c>
      <c r="AJ35" s="426"/>
      <c r="AK35" s="422"/>
      <c r="AL35" s="422"/>
      <c r="AM35" s="417" t="str">
        <f t="shared" si="8"/>
        <v/>
      </c>
      <c r="AN35" s="426"/>
      <c r="AO35" s="422"/>
      <c r="AP35" s="422"/>
      <c r="AQ35" s="417" t="str">
        <f t="shared" si="9"/>
        <v/>
      </c>
      <c r="AR35" s="426"/>
      <c r="AS35" s="422"/>
      <c r="AT35" s="422"/>
      <c r="AU35" s="417" t="str">
        <f t="shared" si="10"/>
        <v/>
      </c>
      <c r="AV35" s="426"/>
      <c r="AW35" s="422"/>
      <c r="AX35" s="422"/>
      <c r="AY35" s="417" t="str">
        <f t="shared" si="11"/>
        <v/>
      </c>
      <c r="AZ35" s="419">
        <f t="shared" si="12"/>
        <v>1</v>
      </c>
    </row>
    <row r="36" spans="1:52" x14ac:dyDescent="0.25">
      <c r="A36" s="420">
        <v>27</v>
      </c>
      <c r="B36" s="414" t="s">
        <v>558</v>
      </c>
      <c r="C36" s="425" t="s">
        <v>536</v>
      </c>
      <c r="D36" s="426"/>
      <c r="E36" s="422"/>
      <c r="F36" s="422"/>
      <c r="G36" s="417" t="str">
        <f t="shared" si="1"/>
        <v/>
      </c>
      <c r="H36" s="426"/>
      <c r="I36" s="422"/>
      <c r="J36" s="422"/>
      <c r="K36" s="417" t="str">
        <f t="shared" si="2"/>
        <v/>
      </c>
      <c r="L36" s="426">
        <v>1</v>
      </c>
      <c r="M36" s="422">
        <v>1</v>
      </c>
      <c r="N36" s="422"/>
      <c r="O36" s="417">
        <f t="shared" si="13"/>
        <v>1</v>
      </c>
      <c r="P36" s="426">
        <v>0.9</v>
      </c>
      <c r="Q36" s="422"/>
      <c r="R36" s="422"/>
      <c r="S36" s="417">
        <f t="shared" si="3"/>
        <v>0.9</v>
      </c>
      <c r="T36" s="426"/>
      <c r="U36" s="422"/>
      <c r="V36" s="422"/>
      <c r="W36" s="417" t="str">
        <f t="shared" si="4"/>
        <v/>
      </c>
      <c r="X36" s="426"/>
      <c r="Y36" s="422"/>
      <c r="Z36" s="422"/>
      <c r="AA36" s="417" t="str">
        <f t="shared" si="5"/>
        <v/>
      </c>
      <c r="AB36" s="426"/>
      <c r="AC36" s="422"/>
      <c r="AD36" s="422"/>
      <c r="AE36" s="417" t="str">
        <f t="shared" si="6"/>
        <v/>
      </c>
      <c r="AF36" s="426"/>
      <c r="AG36" s="422"/>
      <c r="AH36" s="422"/>
      <c r="AI36" s="417" t="str">
        <f t="shared" si="7"/>
        <v/>
      </c>
      <c r="AJ36" s="426"/>
      <c r="AK36" s="422"/>
      <c r="AL36" s="422"/>
      <c r="AM36" s="417" t="str">
        <f t="shared" si="8"/>
        <v/>
      </c>
      <c r="AN36" s="426"/>
      <c r="AO36" s="422"/>
      <c r="AP36" s="422"/>
      <c r="AQ36" s="417" t="str">
        <f t="shared" si="9"/>
        <v/>
      </c>
      <c r="AR36" s="426"/>
      <c r="AS36" s="422"/>
      <c r="AT36" s="422"/>
      <c r="AU36" s="417" t="str">
        <f t="shared" si="10"/>
        <v/>
      </c>
      <c r="AV36" s="426"/>
      <c r="AW36" s="422"/>
      <c r="AX36" s="422"/>
      <c r="AY36" s="417" t="str">
        <f t="shared" si="11"/>
        <v/>
      </c>
      <c r="AZ36" s="419">
        <f t="shared" si="12"/>
        <v>0.95</v>
      </c>
    </row>
    <row r="37" spans="1:52" x14ac:dyDescent="0.25">
      <c r="A37" s="423">
        <v>28</v>
      </c>
      <c r="B37" s="414" t="s">
        <v>559</v>
      </c>
      <c r="C37" s="425" t="s">
        <v>536</v>
      </c>
      <c r="D37" s="426"/>
      <c r="E37" s="422"/>
      <c r="F37" s="422"/>
      <c r="G37" s="417" t="str">
        <f t="shared" si="1"/>
        <v/>
      </c>
      <c r="H37" s="426"/>
      <c r="I37" s="422"/>
      <c r="J37" s="422"/>
      <c r="K37" s="417" t="str">
        <f t="shared" si="2"/>
        <v/>
      </c>
      <c r="L37" s="426">
        <v>1</v>
      </c>
      <c r="M37" s="422">
        <v>1</v>
      </c>
      <c r="N37" s="422"/>
      <c r="O37" s="417">
        <f t="shared" si="13"/>
        <v>1</v>
      </c>
      <c r="P37" s="426">
        <v>1</v>
      </c>
      <c r="Q37" s="422"/>
      <c r="R37" s="422"/>
      <c r="S37" s="417">
        <f t="shared" si="3"/>
        <v>1</v>
      </c>
      <c r="T37" s="426"/>
      <c r="U37" s="422"/>
      <c r="V37" s="422"/>
      <c r="W37" s="417" t="str">
        <f t="shared" si="4"/>
        <v/>
      </c>
      <c r="X37" s="426"/>
      <c r="Y37" s="422"/>
      <c r="Z37" s="422"/>
      <c r="AA37" s="417" t="str">
        <f t="shared" si="5"/>
        <v/>
      </c>
      <c r="AB37" s="426"/>
      <c r="AC37" s="422"/>
      <c r="AD37" s="422"/>
      <c r="AE37" s="417" t="str">
        <f t="shared" si="6"/>
        <v/>
      </c>
      <c r="AF37" s="426"/>
      <c r="AG37" s="422"/>
      <c r="AH37" s="422"/>
      <c r="AI37" s="417" t="str">
        <f t="shared" si="7"/>
        <v/>
      </c>
      <c r="AJ37" s="426"/>
      <c r="AK37" s="422"/>
      <c r="AL37" s="422"/>
      <c r="AM37" s="417" t="str">
        <f t="shared" si="8"/>
        <v/>
      </c>
      <c r="AN37" s="426"/>
      <c r="AO37" s="422"/>
      <c r="AP37" s="422"/>
      <c r="AQ37" s="417" t="str">
        <f t="shared" si="9"/>
        <v/>
      </c>
      <c r="AR37" s="426"/>
      <c r="AS37" s="422"/>
      <c r="AT37" s="422"/>
      <c r="AU37" s="417" t="str">
        <f t="shared" si="10"/>
        <v/>
      </c>
      <c r="AV37" s="426"/>
      <c r="AW37" s="422"/>
      <c r="AX37" s="422"/>
      <c r="AY37" s="417" t="str">
        <f t="shared" si="11"/>
        <v/>
      </c>
      <c r="AZ37" s="419">
        <f t="shared" si="12"/>
        <v>1</v>
      </c>
    </row>
    <row r="38" spans="1:52" x14ac:dyDescent="0.25">
      <c r="A38" s="413">
        <v>29</v>
      </c>
      <c r="B38" s="431" t="s">
        <v>560</v>
      </c>
      <c r="C38" s="425" t="s">
        <v>536</v>
      </c>
      <c r="D38" s="426"/>
      <c r="E38" s="422"/>
      <c r="F38" s="422"/>
      <c r="G38" s="417" t="str">
        <f t="shared" si="1"/>
        <v/>
      </c>
      <c r="H38" s="426"/>
      <c r="I38" s="422"/>
      <c r="J38" s="422"/>
      <c r="K38" s="417" t="str">
        <f t="shared" si="2"/>
        <v/>
      </c>
      <c r="L38" s="426">
        <v>1</v>
      </c>
      <c r="M38" s="422">
        <v>1</v>
      </c>
      <c r="N38" s="422"/>
      <c r="O38" s="417">
        <f t="shared" si="13"/>
        <v>1</v>
      </c>
      <c r="P38" s="426">
        <v>1</v>
      </c>
      <c r="Q38" s="422"/>
      <c r="R38" s="422"/>
      <c r="S38" s="417">
        <f t="shared" si="3"/>
        <v>1</v>
      </c>
      <c r="T38" s="426"/>
      <c r="U38" s="422"/>
      <c r="V38" s="422"/>
      <c r="W38" s="417" t="str">
        <f t="shared" si="4"/>
        <v/>
      </c>
      <c r="X38" s="426"/>
      <c r="Y38" s="422"/>
      <c r="Z38" s="422"/>
      <c r="AA38" s="417" t="str">
        <f t="shared" si="5"/>
        <v/>
      </c>
      <c r="AB38" s="426"/>
      <c r="AC38" s="422"/>
      <c r="AD38" s="422"/>
      <c r="AE38" s="417" t="str">
        <f t="shared" si="6"/>
        <v/>
      </c>
      <c r="AF38" s="426"/>
      <c r="AG38" s="422"/>
      <c r="AH38" s="422"/>
      <c r="AI38" s="417" t="str">
        <f t="shared" si="7"/>
        <v/>
      </c>
      <c r="AJ38" s="426"/>
      <c r="AK38" s="422"/>
      <c r="AL38" s="422"/>
      <c r="AM38" s="417" t="str">
        <f t="shared" si="8"/>
        <v/>
      </c>
      <c r="AN38" s="426"/>
      <c r="AO38" s="422"/>
      <c r="AP38" s="422"/>
      <c r="AQ38" s="417" t="str">
        <f t="shared" si="9"/>
        <v/>
      </c>
      <c r="AR38" s="426"/>
      <c r="AS38" s="422"/>
      <c r="AT38" s="422"/>
      <c r="AU38" s="417" t="str">
        <f t="shared" si="10"/>
        <v/>
      </c>
      <c r="AV38" s="426"/>
      <c r="AW38" s="422"/>
      <c r="AX38" s="422"/>
      <c r="AY38" s="417" t="str">
        <f t="shared" si="11"/>
        <v/>
      </c>
      <c r="AZ38" s="419">
        <f t="shared" si="12"/>
        <v>1</v>
      </c>
    </row>
    <row r="39" spans="1:52" ht="13.8" x14ac:dyDescent="0.25">
      <c r="A39" s="420">
        <v>30</v>
      </c>
      <c r="B39" s="414" t="s">
        <v>561</v>
      </c>
      <c r="C39" s="432" t="s">
        <v>536</v>
      </c>
      <c r="D39" s="433"/>
      <c r="E39" s="424"/>
      <c r="F39" s="424"/>
      <c r="G39" s="417" t="str">
        <f t="shared" si="1"/>
        <v/>
      </c>
      <c r="H39" s="433"/>
      <c r="I39" s="424"/>
      <c r="J39" s="424"/>
      <c r="K39" s="417" t="str">
        <f t="shared" si="2"/>
        <v/>
      </c>
      <c r="L39" s="426">
        <v>1</v>
      </c>
      <c r="M39" s="422">
        <v>1</v>
      </c>
      <c r="N39" s="424"/>
      <c r="O39" s="417">
        <f t="shared" si="13"/>
        <v>1</v>
      </c>
      <c r="P39" s="426">
        <v>1</v>
      </c>
      <c r="Q39" s="422"/>
      <c r="R39" s="424"/>
      <c r="S39" s="417">
        <f t="shared" si="3"/>
        <v>1</v>
      </c>
      <c r="T39" s="433"/>
      <c r="U39" s="424"/>
      <c r="V39" s="424"/>
      <c r="W39" s="417" t="str">
        <f t="shared" si="4"/>
        <v/>
      </c>
      <c r="X39" s="433"/>
      <c r="Y39" s="424"/>
      <c r="Z39" s="424"/>
      <c r="AA39" s="417" t="str">
        <f t="shared" si="5"/>
        <v/>
      </c>
      <c r="AB39" s="433"/>
      <c r="AC39" s="424"/>
      <c r="AD39" s="424"/>
      <c r="AE39" s="417" t="str">
        <f t="shared" si="6"/>
        <v/>
      </c>
      <c r="AF39" s="433"/>
      <c r="AG39" s="424"/>
      <c r="AH39" s="424"/>
      <c r="AI39" s="417" t="str">
        <f t="shared" si="7"/>
        <v/>
      </c>
      <c r="AJ39" s="433"/>
      <c r="AK39" s="424"/>
      <c r="AL39" s="424"/>
      <c r="AM39" s="417" t="str">
        <f t="shared" si="8"/>
        <v/>
      </c>
      <c r="AN39" s="433"/>
      <c r="AO39" s="424"/>
      <c r="AP39" s="424"/>
      <c r="AQ39" s="417" t="str">
        <f t="shared" si="9"/>
        <v/>
      </c>
      <c r="AR39" s="433"/>
      <c r="AS39" s="424"/>
      <c r="AT39" s="424"/>
      <c r="AU39" s="417" t="str">
        <f t="shared" si="10"/>
        <v/>
      </c>
      <c r="AV39" s="433"/>
      <c r="AW39" s="424"/>
      <c r="AX39" s="424"/>
      <c r="AY39" s="417" t="str">
        <f t="shared" si="11"/>
        <v/>
      </c>
      <c r="AZ39" s="419">
        <f t="shared" si="12"/>
        <v>1</v>
      </c>
    </row>
    <row r="40" spans="1:52" ht="13.8" x14ac:dyDescent="0.25">
      <c r="A40" s="420">
        <v>31</v>
      </c>
      <c r="B40" s="414" t="s">
        <v>562</v>
      </c>
      <c r="C40" s="432" t="s">
        <v>536</v>
      </c>
      <c r="D40" s="433"/>
      <c r="E40" s="424"/>
      <c r="F40" s="424"/>
      <c r="G40" s="417" t="str">
        <f t="shared" si="1"/>
        <v/>
      </c>
      <c r="H40" s="433"/>
      <c r="I40" s="424"/>
      <c r="J40" s="424"/>
      <c r="K40" s="417" t="str">
        <f t="shared" si="2"/>
        <v/>
      </c>
      <c r="L40" s="426">
        <v>1</v>
      </c>
      <c r="M40" s="422">
        <v>1</v>
      </c>
      <c r="N40" s="424"/>
      <c r="O40" s="417">
        <f t="shared" si="13"/>
        <v>1</v>
      </c>
      <c r="P40" s="426">
        <v>1</v>
      </c>
      <c r="Q40" s="422"/>
      <c r="R40" s="424"/>
      <c r="S40" s="417">
        <f t="shared" si="3"/>
        <v>1</v>
      </c>
      <c r="T40" s="433"/>
      <c r="U40" s="424"/>
      <c r="V40" s="424"/>
      <c r="W40" s="417" t="str">
        <f t="shared" si="4"/>
        <v/>
      </c>
      <c r="X40" s="433"/>
      <c r="Y40" s="424"/>
      <c r="Z40" s="424"/>
      <c r="AA40" s="417" t="str">
        <f t="shared" si="5"/>
        <v/>
      </c>
      <c r="AB40" s="433"/>
      <c r="AC40" s="424"/>
      <c r="AD40" s="424"/>
      <c r="AE40" s="417" t="str">
        <f t="shared" si="6"/>
        <v/>
      </c>
      <c r="AF40" s="433"/>
      <c r="AG40" s="424"/>
      <c r="AH40" s="424"/>
      <c r="AI40" s="417" t="str">
        <f t="shared" si="7"/>
        <v/>
      </c>
      <c r="AJ40" s="433"/>
      <c r="AK40" s="424"/>
      <c r="AL40" s="424"/>
      <c r="AM40" s="417" t="str">
        <f t="shared" si="8"/>
        <v/>
      </c>
      <c r="AN40" s="433"/>
      <c r="AO40" s="424"/>
      <c r="AP40" s="424"/>
      <c r="AQ40" s="417" t="str">
        <f t="shared" si="9"/>
        <v/>
      </c>
      <c r="AR40" s="433"/>
      <c r="AS40" s="424"/>
      <c r="AT40" s="424"/>
      <c r="AU40" s="417" t="str">
        <f t="shared" si="10"/>
        <v/>
      </c>
      <c r="AV40" s="433"/>
      <c r="AW40" s="424"/>
      <c r="AX40" s="424"/>
      <c r="AY40" s="417" t="str">
        <f>IFERROR(AVERAGE(AV40:AX40),"")</f>
        <v/>
      </c>
      <c r="AZ40" s="419">
        <f t="shared" si="12"/>
        <v>1</v>
      </c>
    </row>
    <row r="41" spans="1:52" ht="13.8" x14ac:dyDescent="0.25">
      <c r="A41" s="423">
        <v>32</v>
      </c>
      <c r="B41" s="414" t="s">
        <v>563</v>
      </c>
      <c r="C41" s="432" t="s">
        <v>536</v>
      </c>
      <c r="D41" s="433"/>
      <c r="E41" s="424"/>
      <c r="F41" s="424"/>
      <c r="G41" s="417" t="str">
        <f t="shared" si="1"/>
        <v/>
      </c>
      <c r="H41" s="433"/>
      <c r="I41" s="424"/>
      <c r="J41" s="424"/>
      <c r="K41" s="417" t="str">
        <f t="shared" si="2"/>
        <v/>
      </c>
      <c r="L41" s="426">
        <v>1</v>
      </c>
      <c r="M41" s="422">
        <v>1</v>
      </c>
      <c r="N41" s="424"/>
      <c r="O41" s="417">
        <f t="shared" si="13"/>
        <v>1</v>
      </c>
      <c r="P41" s="426">
        <v>1</v>
      </c>
      <c r="Q41" s="422"/>
      <c r="R41" s="424"/>
      <c r="S41" s="417">
        <f t="shared" si="3"/>
        <v>1</v>
      </c>
      <c r="T41" s="433"/>
      <c r="U41" s="424"/>
      <c r="V41" s="424"/>
      <c r="W41" s="417" t="str">
        <f t="shared" si="4"/>
        <v/>
      </c>
      <c r="X41" s="433"/>
      <c r="Y41" s="424"/>
      <c r="Z41" s="424"/>
      <c r="AA41" s="417" t="str">
        <f t="shared" si="5"/>
        <v/>
      </c>
      <c r="AB41" s="433"/>
      <c r="AC41" s="424"/>
      <c r="AD41" s="424"/>
      <c r="AE41" s="417" t="str">
        <f t="shared" si="6"/>
        <v/>
      </c>
      <c r="AF41" s="433"/>
      <c r="AG41" s="424"/>
      <c r="AH41" s="424"/>
      <c r="AI41" s="417" t="str">
        <f t="shared" si="7"/>
        <v/>
      </c>
      <c r="AJ41" s="433"/>
      <c r="AK41" s="424"/>
      <c r="AL41" s="424"/>
      <c r="AM41" s="417" t="str">
        <f t="shared" si="8"/>
        <v/>
      </c>
      <c r="AN41" s="433"/>
      <c r="AO41" s="424"/>
      <c r="AP41" s="424"/>
      <c r="AQ41" s="417" t="str">
        <f t="shared" si="9"/>
        <v/>
      </c>
      <c r="AR41" s="433"/>
      <c r="AS41" s="424"/>
      <c r="AT41" s="424"/>
      <c r="AU41" s="417" t="str">
        <f t="shared" si="10"/>
        <v/>
      </c>
      <c r="AV41" s="433"/>
      <c r="AW41" s="424"/>
      <c r="AX41" s="424"/>
      <c r="AY41" s="417" t="str">
        <f t="shared" si="11"/>
        <v/>
      </c>
      <c r="AZ41" s="419">
        <f t="shared" si="12"/>
        <v>1</v>
      </c>
    </row>
    <row r="42" spans="1:52" ht="27.6" thickBot="1" x14ac:dyDescent="0.3">
      <c r="A42" s="434">
        <v>33</v>
      </c>
      <c r="B42" s="435" t="s">
        <v>564</v>
      </c>
      <c r="C42" s="436" t="s">
        <v>536</v>
      </c>
      <c r="D42" s="437"/>
      <c r="E42" s="438"/>
      <c r="F42" s="438"/>
      <c r="G42" s="439" t="str">
        <f t="shared" si="1"/>
        <v/>
      </c>
      <c r="H42" s="437"/>
      <c r="I42" s="438"/>
      <c r="J42" s="438"/>
      <c r="K42" s="439" t="str">
        <f t="shared" si="2"/>
        <v/>
      </c>
      <c r="L42" s="437">
        <v>1</v>
      </c>
      <c r="M42" s="438">
        <v>1</v>
      </c>
      <c r="N42" s="438"/>
      <c r="O42" s="439">
        <f t="shared" si="13"/>
        <v>1</v>
      </c>
      <c r="P42" s="437">
        <v>0.9</v>
      </c>
      <c r="Q42" s="438"/>
      <c r="R42" s="438"/>
      <c r="S42" s="439">
        <f t="shared" si="3"/>
        <v>0.9</v>
      </c>
      <c r="T42" s="437"/>
      <c r="U42" s="438"/>
      <c r="V42" s="438"/>
      <c r="W42" s="439" t="str">
        <f t="shared" si="4"/>
        <v/>
      </c>
      <c r="X42" s="437"/>
      <c r="Y42" s="438"/>
      <c r="Z42" s="438"/>
      <c r="AA42" s="439" t="str">
        <f t="shared" si="5"/>
        <v/>
      </c>
      <c r="AB42" s="437"/>
      <c r="AC42" s="438"/>
      <c r="AD42" s="438"/>
      <c r="AE42" s="439" t="str">
        <f t="shared" si="6"/>
        <v/>
      </c>
      <c r="AF42" s="437"/>
      <c r="AG42" s="438"/>
      <c r="AH42" s="438"/>
      <c r="AI42" s="439" t="str">
        <f t="shared" si="7"/>
        <v/>
      </c>
      <c r="AJ42" s="437"/>
      <c r="AK42" s="438"/>
      <c r="AL42" s="438"/>
      <c r="AM42" s="439" t="str">
        <f t="shared" si="8"/>
        <v/>
      </c>
      <c r="AN42" s="437"/>
      <c r="AO42" s="438"/>
      <c r="AP42" s="438"/>
      <c r="AQ42" s="439" t="str">
        <f t="shared" si="9"/>
        <v/>
      </c>
      <c r="AR42" s="437"/>
      <c r="AS42" s="438"/>
      <c r="AT42" s="438"/>
      <c r="AU42" s="439" t="str">
        <f t="shared" si="10"/>
        <v/>
      </c>
      <c r="AV42" s="437"/>
      <c r="AW42" s="438"/>
      <c r="AX42" s="438"/>
      <c r="AY42" s="439" t="str">
        <f t="shared" si="11"/>
        <v/>
      </c>
      <c r="AZ42" s="440">
        <f t="shared" si="12"/>
        <v>0.95</v>
      </c>
    </row>
  </sheetData>
  <mergeCells count="15">
    <mergeCell ref="AR7:AU7"/>
    <mergeCell ref="AV7:AY7"/>
    <mergeCell ref="AZ7:AZ8"/>
    <mergeCell ref="T7:W7"/>
    <mergeCell ref="X7:AA7"/>
    <mergeCell ref="AB7:AE7"/>
    <mergeCell ref="AF7:AI7"/>
    <mergeCell ref="AJ7:AM7"/>
    <mergeCell ref="AN7:AQ7"/>
    <mergeCell ref="A7:A8"/>
    <mergeCell ref="B7:B8"/>
    <mergeCell ref="D7:G7"/>
    <mergeCell ref="H7:K7"/>
    <mergeCell ref="L7:O7"/>
    <mergeCell ref="P7:S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7"/>
  <sheetViews>
    <sheetView view="pageBreakPreview" topLeftCell="A32" zoomScaleNormal="100" zoomScaleSheetLayoutView="100" workbookViewId="0">
      <selection activeCell="B16" sqref="B16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6.6640625" style="67" customWidth="1"/>
    <col min="4" max="4" width="37.109375" style="67" customWidth="1"/>
    <col min="5" max="5" width="11.554687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402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44935</v>
      </c>
    </row>
    <row r="6" spans="1:6" ht="17.25" customHeight="1" x14ac:dyDescent="0.25">
      <c r="A6" s="293"/>
      <c r="B6" s="293"/>
      <c r="C6" s="8" t="s">
        <v>4</v>
      </c>
      <c r="D6" s="10">
        <v>44896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14749335</v>
      </c>
      <c r="D10" s="160"/>
      <c r="E10" s="179">
        <f>C10-'TB12.22'!G3</f>
        <v>0</v>
      </c>
      <c r="F10" s="59"/>
    </row>
    <row r="11" spans="1:6" ht="31.5" customHeight="1" x14ac:dyDescent="0.25">
      <c r="A11" s="244"/>
      <c r="B11" s="245"/>
      <c r="C11" s="320" t="s">
        <v>403</v>
      </c>
      <c r="D11" s="321"/>
    </row>
    <row r="12" spans="1:6" ht="24.45" customHeight="1" x14ac:dyDescent="0.25">
      <c r="A12" s="244"/>
      <c r="B12" s="245"/>
      <c r="C12" s="320" t="s">
        <v>404</v>
      </c>
      <c r="D12" s="322"/>
    </row>
    <row r="13" spans="1:6" x14ac:dyDescent="0.25">
      <c r="A13" s="15"/>
      <c r="B13" s="76"/>
      <c r="C13" s="315"/>
      <c r="D13" s="323"/>
    </row>
    <row r="14" spans="1:6" s="58" customFormat="1" ht="32.549999999999997" customHeight="1" x14ac:dyDescent="0.25">
      <c r="A14" s="14">
        <v>112</v>
      </c>
      <c r="B14" s="23"/>
      <c r="C14" s="298" t="s">
        <v>405</v>
      </c>
      <c r="D14" s="299"/>
      <c r="F14" s="59"/>
    </row>
    <row r="15" spans="1:6" x14ac:dyDescent="0.25">
      <c r="A15" s="15" t="s">
        <v>27</v>
      </c>
      <c r="B15" s="25" t="s">
        <v>137</v>
      </c>
      <c r="C15" s="120">
        <v>707150781</v>
      </c>
      <c r="D15" s="120"/>
      <c r="E15" s="178">
        <f>C15-'TB12.22'!G7</f>
        <v>0</v>
      </c>
    </row>
    <row r="16" spans="1:6" x14ac:dyDescent="0.25">
      <c r="A16" s="15" t="s">
        <v>31</v>
      </c>
      <c r="B16" s="25" t="s">
        <v>137</v>
      </c>
      <c r="C16" s="121">
        <v>120593.89</v>
      </c>
      <c r="D16" s="120">
        <v>2861234871</v>
      </c>
      <c r="E16" s="178">
        <f>D16-'TB12.22'!G9</f>
        <v>0</v>
      </c>
    </row>
    <row r="17" spans="1:6" x14ac:dyDescent="0.25">
      <c r="A17" s="15"/>
      <c r="B17" s="25" t="s">
        <v>238</v>
      </c>
      <c r="C17" s="317" t="s">
        <v>159</v>
      </c>
      <c r="D17" s="318"/>
    </row>
    <row r="18" spans="1:6" ht="12.75" customHeight="1" x14ac:dyDescent="0.25">
      <c r="A18" s="15" t="s">
        <v>33</v>
      </c>
      <c r="B18" s="25" t="s">
        <v>137</v>
      </c>
      <c r="C18" s="121">
        <v>1400.7200000000012</v>
      </c>
      <c r="D18" s="120">
        <v>31845369</v>
      </c>
      <c r="E18" s="178">
        <f>D18-'TB8.22'!G10</f>
        <v>0</v>
      </c>
    </row>
    <row r="19" spans="1:6" x14ac:dyDescent="0.25">
      <c r="A19" s="15"/>
      <c r="B19" s="25"/>
      <c r="C19" s="26"/>
      <c r="D19" s="27"/>
    </row>
    <row r="20" spans="1:6" s="58" customFormat="1" x14ac:dyDescent="0.25">
      <c r="A20" s="17">
        <v>1312</v>
      </c>
      <c r="B20" s="28"/>
      <c r="C20" s="69">
        <f>SUM(C21:C21)</f>
        <v>30399.809999999827</v>
      </c>
      <c r="D20" s="29">
        <f>SUM(D21:D21)</f>
        <v>713179542</v>
      </c>
      <c r="E20" s="179"/>
      <c r="F20" s="59"/>
    </row>
    <row r="21" spans="1:6" s="62" customFormat="1" x14ac:dyDescent="0.25">
      <c r="A21" s="18"/>
      <c r="B21" s="30" t="s">
        <v>406</v>
      </c>
      <c r="C21" s="177">
        <v>30399.809999999827</v>
      </c>
      <c r="D21" s="31">
        <v>713179542</v>
      </c>
      <c r="E21" s="60">
        <f>D21/C21</f>
        <v>23459.999980263168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58" customFormat="1" ht="24" customHeight="1" x14ac:dyDescent="0.25">
      <c r="A23" s="17">
        <v>133</v>
      </c>
      <c r="B23" s="33"/>
      <c r="C23" s="44"/>
      <c r="D23" s="120"/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14623999</v>
      </c>
      <c r="D24" s="32"/>
      <c r="E24" s="179">
        <f>C24-'TB12.22'!G16</f>
        <v>0</v>
      </c>
      <c r="F24" s="59"/>
    </row>
    <row r="25" spans="1:6" s="58" customFormat="1" ht="25.95" customHeight="1" x14ac:dyDescent="0.25">
      <c r="A25" s="17"/>
      <c r="B25" s="28"/>
      <c r="C25" s="287" t="s">
        <v>407</v>
      </c>
      <c r="D25" s="288"/>
      <c r="E25" s="179"/>
      <c r="F25" s="59"/>
    </row>
    <row r="26" spans="1:6" x14ac:dyDescent="0.25">
      <c r="A26" s="15"/>
      <c r="B26" s="33"/>
      <c r="C26" s="34"/>
      <c r="D26" s="35"/>
    </row>
    <row r="27" spans="1:6" s="58" customFormat="1" x14ac:dyDescent="0.25">
      <c r="A27" s="17">
        <v>244</v>
      </c>
      <c r="B27" s="28" t="s">
        <v>141</v>
      </c>
      <c r="C27" s="36">
        <f>SUM(C28:C31)</f>
        <v>129065340</v>
      </c>
      <c r="D27" s="37"/>
      <c r="E27" s="179">
        <f>C27-'TB12.22'!G17</f>
        <v>0</v>
      </c>
      <c r="F27" s="59"/>
    </row>
    <row r="28" spans="1:6" s="62" customFormat="1" x14ac:dyDescent="0.25">
      <c r="A28" s="18"/>
      <c r="B28" s="30" t="s">
        <v>349</v>
      </c>
      <c r="C28" s="38">
        <v>121835340</v>
      </c>
      <c r="D28" s="39"/>
      <c r="F28" s="61"/>
    </row>
    <row r="29" spans="1:6" s="62" customFormat="1" x14ac:dyDescent="0.25">
      <c r="A29" s="18"/>
      <c r="B29" s="30" t="s">
        <v>143</v>
      </c>
      <c r="C29" s="38">
        <v>5000000</v>
      </c>
      <c r="D29" s="39"/>
      <c r="F29" s="61"/>
    </row>
    <row r="30" spans="1:6" s="62" customFormat="1" x14ac:dyDescent="0.25">
      <c r="A30" s="18"/>
      <c r="B30" s="30" t="s">
        <v>144</v>
      </c>
      <c r="C30" s="38">
        <v>250000</v>
      </c>
      <c r="D30" s="39"/>
      <c r="F30" s="61"/>
    </row>
    <row r="31" spans="1:6" s="62" customFormat="1" x14ac:dyDescent="0.25">
      <c r="A31" s="18"/>
      <c r="B31" s="30" t="s">
        <v>157</v>
      </c>
      <c r="C31" s="38">
        <v>1980000</v>
      </c>
      <c r="D31" s="39"/>
      <c r="F31" s="61"/>
    </row>
    <row r="32" spans="1:6" s="58" customFormat="1" x14ac:dyDescent="0.25">
      <c r="A32" s="17">
        <v>331</v>
      </c>
      <c r="B32" s="28" t="s">
        <v>164</v>
      </c>
      <c r="C32" s="36">
        <f>SUM(C33:C38)</f>
        <v>36508416</v>
      </c>
      <c r="D32" s="40"/>
      <c r="E32" s="179">
        <f>C32-'TB12.22'!H18</f>
        <v>0</v>
      </c>
      <c r="F32" s="59"/>
    </row>
    <row r="33" spans="1:6" s="62" customFormat="1" x14ac:dyDescent="0.25">
      <c r="A33" s="18"/>
      <c r="B33" s="30" t="s">
        <v>9</v>
      </c>
      <c r="C33" s="152">
        <v>20871216</v>
      </c>
      <c r="D33" s="39" t="s">
        <v>410</v>
      </c>
      <c r="E33" s="180"/>
      <c r="F33" s="61"/>
    </row>
    <row r="34" spans="1:6" s="62" customFormat="1" x14ac:dyDescent="0.25">
      <c r="A34" s="18"/>
      <c r="B34" s="30" t="s">
        <v>206</v>
      </c>
      <c r="C34" s="152"/>
      <c r="D34" s="39"/>
      <c r="F34" s="61"/>
    </row>
    <row r="35" spans="1:6" s="62" customFormat="1" x14ac:dyDescent="0.25">
      <c r="A35" s="18"/>
      <c r="B35" s="30" t="s">
        <v>191</v>
      </c>
      <c r="C35" s="152"/>
      <c r="D35" s="39"/>
      <c r="F35" s="61"/>
    </row>
    <row r="36" spans="1:6" s="62" customFormat="1" x14ac:dyDescent="0.25">
      <c r="A36" s="18"/>
      <c r="B36" s="30" t="s">
        <v>190</v>
      </c>
      <c r="C36" s="152">
        <v>3662000</v>
      </c>
      <c r="D36" s="39" t="s">
        <v>411</v>
      </c>
      <c r="F36" s="61"/>
    </row>
    <row r="37" spans="1:6" s="62" customFormat="1" x14ac:dyDescent="0.25">
      <c r="A37" s="18"/>
      <c r="B37" s="30" t="s">
        <v>408</v>
      </c>
      <c r="C37" s="152">
        <v>475200</v>
      </c>
      <c r="D37" s="39"/>
      <c r="F37" s="61"/>
    </row>
    <row r="38" spans="1:6" s="62" customFormat="1" x14ac:dyDescent="0.25">
      <c r="A38" s="18"/>
      <c r="B38" s="30" t="s">
        <v>409</v>
      </c>
      <c r="C38" s="152">
        <v>11500000</v>
      </c>
      <c r="D38" s="39"/>
      <c r="F38" s="61"/>
    </row>
    <row r="39" spans="1:6" s="62" customFormat="1" x14ac:dyDescent="0.25">
      <c r="A39" s="18"/>
      <c r="B39" s="30"/>
      <c r="C39" s="152"/>
      <c r="D39" s="39"/>
      <c r="F39" s="61"/>
    </row>
    <row r="40" spans="1:6" s="62" customFormat="1" ht="13.8" x14ac:dyDescent="0.25">
      <c r="A40" s="18"/>
      <c r="B40" s="28" t="s">
        <v>165</v>
      </c>
      <c r="C40" s="36">
        <f>SUM(C41:C43)</f>
        <v>0</v>
      </c>
      <c r="D40" s="43"/>
      <c r="F40" s="61"/>
    </row>
    <row r="41" spans="1:6" s="62" customFormat="1" x14ac:dyDescent="0.25">
      <c r="A41" s="18"/>
      <c r="B41" s="30" t="s">
        <v>323</v>
      </c>
      <c r="C41" s="152"/>
      <c r="D41" s="39"/>
      <c r="F41" s="61"/>
    </row>
    <row r="42" spans="1:6" s="62" customFormat="1" x14ac:dyDescent="0.25">
      <c r="A42" s="18"/>
      <c r="B42" s="30" t="s">
        <v>322</v>
      </c>
      <c r="C42" s="152"/>
      <c r="D42" s="39"/>
      <c r="E42" s="62" t="s">
        <v>152</v>
      </c>
      <c r="F42" s="61"/>
    </row>
    <row r="43" spans="1:6" s="62" customFormat="1" x14ac:dyDescent="0.25">
      <c r="A43" s="18"/>
      <c r="B43" s="30"/>
      <c r="C43" s="38"/>
      <c r="D43" s="39"/>
      <c r="F43" s="61"/>
    </row>
    <row r="44" spans="1:6" s="58" customFormat="1" x14ac:dyDescent="0.25">
      <c r="A44" s="17">
        <v>3334</v>
      </c>
      <c r="B44" s="28"/>
      <c r="C44" s="36"/>
      <c r="D44" s="71"/>
      <c r="F44" s="59"/>
    </row>
    <row r="45" spans="1:6" x14ac:dyDescent="0.25">
      <c r="A45" s="15"/>
      <c r="B45" s="33"/>
      <c r="C45" s="90"/>
      <c r="D45" s="91"/>
    </row>
    <row r="46" spans="1:6" s="58" customFormat="1" ht="13.8" x14ac:dyDescent="0.25">
      <c r="A46" s="186">
        <v>3335</v>
      </c>
      <c r="B46" s="187" t="s">
        <v>145</v>
      </c>
      <c r="C46" s="190">
        <f>SUM(C47:C56)</f>
        <v>107959447</v>
      </c>
      <c r="D46" s="189"/>
      <c r="E46" s="222">
        <f>C46-'TB12.22'!H21</f>
        <v>0</v>
      </c>
      <c r="F46" s="82"/>
    </row>
    <row r="47" spans="1:6" x14ac:dyDescent="0.25">
      <c r="A47" s="191"/>
      <c r="B47" s="192" t="s">
        <v>380</v>
      </c>
      <c r="C47" s="193">
        <v>2447404</v>
      </c>
      <c r="D47" s="194" t="s">
        <v>381</v>
      </c>
    </row>
    <row r="48" spans="1:6" x14ac:dyDescent="0.25">
      <c r="A48" s="191"/>
      <c r="B48" s="192" t="s">
        <v>391</v>
      </c>
      <c r="C48" s="193">
        <v>2201529</v>
      </c>
      <c r="D48" s="194" t="s">
        <v>381</v>
      </c>
    </row>
    <row r="49" spans="1:11" x14ac:dyDescent="0.25">
      <c r="A49" s="191"/>
      <c r="B49" s="192" t="s">
        <v>400</v>
      </c>
      <c r="C49" s="193">
        <v>2090541</v>
      </c>
      <c r="D49" s="194" t="s">
        <v>381</v>
      </c>
    </row>
    <row r="50" spans="1:11" x14ac:dyDescent="0.25">
      <c r="A50" s="191"/>
      <c r="B50" s="192" t="s">
        <v>418</v>
      </c>
      <c r="C50" s="193">
        <v>1633677</v>
      </c>
      <c r="D50" s="194" t="s">
        <v>419</v>
      </c>
    </row>
    <row r="51" spans="1:11" x14ac:dyDescent="0.25">
      <c r="A51" s="191"/>
      <c r="B51" s="192" t="s">
        <v>392</v>
      </c>
      <c r="C51" s="193">
        <v>14765425</v>
      </c>
      <c r="D51" s="194" t="s">
        <v>381</v>
      </c>
    </row>
    <row r="52" spans="1:11" x14ac:dyDescent="0.25">
      <c r="A52" s="191"/>
      <c r="B52" s="192" t="s">
        <v>399</v>
      </c>
      <c r="C52" s="252">
        <v>48457375</v>
      </c>
      <c r="D52" s="194" t="s">
        <v>381</v>
      </c>
    </row>
    <row r="53" spans="1:11" x14ac:dyDescent="0.25">
      <c r="A53" s="191"/>
      <c r="B53" s="192" t="s">
        <v>420</v>
      </c>
      <c r="C53" s="193">
        <v>33454553</v>
      </c>
      <c r="D53" s="194" t="s">
        <v>381</v>
      </c>
    </row>
    <row r="54" spans="1:11" x14ac:dyDescent="0.25">
      <c r="A54" s="191"/>
      <c r="B54" s="192" t="s">
        <v>421</v>
      </c>
      <c r="C54" s="193">
        <v>1171728</v>
      </c>
      <c r="D54" s="194" t="s">
        <v>381</v>
      </c>
    </row>
    <row r="55" spans="1:11" x14ac:dyDescent="0.25">
      <c r="A55" s="191"/>
      <c r="B55" s="192" t="s">
        <v>422</v>
      </c>
      <c r="C55" s="193">
        <v>1737215</v>
      </c>
      <c r="D55" s="194" t="s">
        <v>381</v>
      </c>
    </row>
    <row r="56" spans="1:11" x14ac:dyDescent="0.25">
      <c r="A56" s="181"/>
      <c r="B56" s="192"/>
      <c r="C56" s="182"/>
      <c r="D56" s="194"/>
    </row>
    <row r="57" spans="1:11" ht="13.8" x14ac:dyDescent="0.25">
      <c r="A57" s="186">
        <v>334</v>
      </c>
      <c r="B57" s="184"/>
      <c r="C57" s="190">
        <f>SUM(C58:C59)</f>
        <v>309364224</v>
      </c>
      <c r="D57" s="35"/>
      <c r="E57" s="178">
        <f>C57-'TB12.22'!H23</f>
        <v>7881509</v>
      </c>
      <c r="G57" s="57"/>
      <c r="H57" s="57"/>
      <c r="I57" s="57"/>
      <c r="J57" s="57"/>
      <c r="K57" s="57">
        <f>(I57+J57)*10%</f>
        <v>0</v>
      </c>
    </row>
    <row r="58" spans="1:11" s="58" customFormat="1" x14ac:dyDescent="0.25">
      <c r="A58" s="186"/>
      <c r="B58" s="187"/>
      <c r="C58" s="250">
        <v>275764224</v>
      </c>
      <c r="D58" s="251" t="s">
        <v>415</v>
      </c>
      <c r="E58" s="178"/>
      <c r="F58" s="59"/>
      <c r="G58" s="57"/>
      <c r="H58" s="57"/>
      <c r="I58" s="57"/>
      <c r="J58" s="57"/>
      <c r="K58" s="57">
        <f>(I58+J58)*10%</f>
        <v>0</v>
      </c>
    </row>
    <row r="59" spans="1:11" s="58" customFormat="1" x14ac:dyDescent="0.25">
      <c r="A59" s="186"/>
      <c r="B59" s="187"/>
      <c r="C59" s="250">
        <v>33600000</v>
      </c>
      <c r="D59" s="251" t="s">
        <v>416</v>
      </c>
      <c r="E59" s="178"/>
      <c r="F59" s="59"/>
      <c r="G59" s="57"/>
      <c r="H59" s="57"/>
      <c r="I59" s="57"/>
      <c r="J59" s="57"/>
      <c r="K59" s="57"/>
    </row>
    <row r="60" spans="1:11" s="58" customFormat="1" ht="22.05" customHeight="1" x14ac:dyDescent="0.25">
      <c r="A60" s="186"/>
      <c r="B60" s="187"/>
      <c r="C60" s="283" t="s">
        <v>417</v>
      </c>
      <c r="D60" s="284"/>
      <c r="E60" s="178"/>
      <c r="F60" s="59"/>
      <c r="G60" s="57"/>
      <c r="H60" s="57"/>
      <c r="I60" s="57"/>
      <c r="J60" s="57"/>
      <c r="K60" s="57"/>
    </row>
    <row r="61" spans="1:11" x14ac:dyDescent="0.25">
      <c r="A61" s="15"/>
      <c r="B61" s="25"/>
      <c r="C61" s="34"/>
      <c r="D61" s="16"/>
      <c r="G61" s="57"/>
      <c r="H61" s="57"/>
      <c r="I61" s="57"/>
      <c r="J61" s="57"/>
      <c r="K61" s="57">
        <f>(I61+J61)*10%</f>
        <v>0</v>
      </c>
    </row>
    <row r="62" spans="1:11" s="58" customFormat="1" x14ac:dyDescent="0.25">
      <c r="A62" s="17">
        <v>335</v>
      </c>
      <c r="B62" s="28"/>
      <c r="C62" s="36">
        <f>SUM(C63:C64)</f>
        <v>0</v>
      </c>
      <c r="D62" s="37" t="s">
        <v>166</v>
      </c>
      <c r="E62" s="179"/>
      <c r="F62" s="59"/>
      <c r="G62" s="57"/>
      <c r="H62" s="57"/>
      <c r="I62" s="57"/>
    </row>
    <row r="63" spans="1:11" s="62" customFormat="1" x14ac:dyDescent="0.25">
      <c r="A63" s="18"/>
      <c r="B63" s="30"/>
      <c r="C63" s="152"/>
      <c r="D63" s="45"/>
      <c r="E63" s="198"/>
      <c r="F63" s="61"/>
    </row>
    <row r="64" spans="1:11" s="62" customFormat="1" x14ac:dyDescent="0.25">
      <c r="A64" s="18"/>
      <c r="B64" s="30"/>
      <c r="C64" s="152"/>
      <c r="D64" s="45"/>
      <c r="F64" s="61"/>
    </row>
    <row r="65" spans="1:9" s="62" customFormat="1" x14ac:dyDescent="0.25">
      <c r="A65" s="18"/>
      <c r="B65" s="30"/>
      <c r="C65" s="152"/>
      <c r="D65" s="45"/>
      <c r="F65" s="61"/>
    </row>
    <row r="66" spans="1:9" s="58" customFormat="1" x14ac:dyDescent="0.25">
      <c r="A66" s="17">
        <v>3382</v>
      </c>
      <c r="B66" s="28" t="s">
        <v>245</v>
      </c>
      <c r="C66" s="46">
        <f>SUM(C67:C69)</f>
        <v>0</v>
      </c>
      <c r="D66" s="28" t="s">
        <v>423</v>
      </c>
      <c r="E66" s="185">
        <f>C66-'TB12.22'!H25</f>
        <v>0</v>
      </c>
      <c r="F66" s="59"/>
    </row>
    <row r="67" spans="1:9" s="62" customFormat="1" x14ac:dyDescent="0.25">
      <c r="A67" s="18"/>
      <c r="B67" s="30"/>
      <c r="C67" s="47"/>
      <c r="D67" s="45"/>
      <c r="F67" s="61"/>
    </row>
    <row r="68" spans="1:9" s="62" customFormat="1" x14ac:dyDescent="0.25">
      <c r="A68" s="253"/>
      <c r="B68" s="254"/>
      <c r="C68" s="255"/>
      <c r="D68" s="256"/>
      <c r="F68" s="61"/>
    </row>
    <row r="69" spans="1:9" s="62" customFormat="1" x14ac:dyDescent="0.25">
      <c r="A69" s="253"/>
      <c r="B69" s="254"/>
      <c r="C69" s="255"/>
      <c r="D69" s="256"/>
      <c r="F69" s="257"/>
    </row>
    <row r="70" spans="1:9" s="58" customFormat="1" x14ac:dyDescent="0.25">
      <c r="A70" s="17" t="s">
        <v>147</v>
      </c>
      <c r="B70" s="28" t="s">
        <v>148</v>
      </c>
      <c r="C70" s="51"/>
      <c r="D70" s="45"/>
      <c r="F70" s="59"/>
    </row>
    <row r="71" spans="1:9" ht="26.4" x14ac:dyDescent="0.25">
      <c r="A71" s="15"/>
      <c r="B71" s="33" t="s">
        <v>149</v>
      </c>
      <c r="C71" s="77"/>
      <c r="D71" s="78" t="s">
        <v>384</v>
      </c>
    </row>
    <row r="72" spans="1:9" x14ac:dyDescent="0.25">
      <c r="A72" s="15"/>
      <c r="B72" s="184" t="s">
        <v>424</v>
      </c>
      <c r="C72" s="77"/>
      <c r="D72" s="78"/>
    </row>
    <row r="73" spans="1:9" s="58" customFormat="1" x14ac:dyDescent="0.25">
      <c r="A73" s="17">
        <v>3388</v>
      </c>
      <c r="B73" s="28"/>
      <c r="C73" s="123"/>
      <c r="D73" s="124"/>
      <c r="F73" s="59"/>
    </row>
    <row r="74" spans="1:9" ht="12.75" customHeight="1" x14ac:dyDescent="0.25">
      <c r="A74" s="15"/>
      <c r="B74" s="187" t="s">
        <v>163</v>
      </c>
      <c r="C74" s="258">
        <f>SUM(C75:C76)</f>
        <v>55970043</v>
      </c>
      <c r="D74" s="221"/>
      <c r="E74" s="174">
        <f>C74-'TB12.22'!H29</f>
        <v>0</v>
      </c>
    </row>
    <row r="75" spans="1:9" s="62" customFormat="1" x14ac:dyDescent="0.25">
      <c r="A75" s="18"/>
      <c r="B75" s="209" t="s">
        <v>425</v>
      </c>
      <c r="C75" s="140">
        <v>55970043</v>
      </c>
      <c r="D75" s="80">
        <v>265199</v>
      </c>
      <c r="E75" s="213">
        <f>C75/D75</f>
        <v>211.04922341336129</v>
      </c>
      <c r="F75" s="61"/>
    </row>
    <row r="76" spans="1:9" s="62" customFormat="1" ht="25.95" customHeight="1" x14ac:dyDescent="0.25">
      <c r="A76" s="18"/>
      <c r="B76" s="209"/>
      <c r="C76" s="325" t="s">
        <v>426</v>
      </c>
      <c r="D76" s="326"/>
      <c r="E76" s="213"/>
      <c r="F76" s="61"/>
      <c r="G76" s="62">
        <v>7539701</v>
      </c>
      <c r="H76" s="62">
        <v>41580</v>
      </c>
      <c r="I76" s="62">
        <f>G76/H76</f>
        <v>181.32999037999039</v>
      </c>
    </row>
    <row r="77" spans="1:9" s="62" customFormat="1" x14ac:dyDescent="0.25">
      <c r="A77" s="18"/>
      <c r="B77" s="210"/>
      <c r="C77" s="140"/>
      <c r="D77" s="80"/>
      <c r="E77" s="64"/>
      <c r="F77" s="61"/>
      <c r="G77" s="62">
        <v>341807</v>
      </c>
      <c r="H77" s="62">
        <v>1885</v>
      </c>
      <c r="I77" s="62">
        <f>G77/H77</f>
        <v>181.32997347480105</v>
      </c>
    </row>
    <row r="78" spans="1:9" s="58" customFormat="1" x14ac:dyDescent="0.25">
      <c r="A78" s="17">
        <v>413</v>
      </c>
      <c r="B78" s="28"/>
      <c r="C78" s="74"/>
      <c r="D78" s="176"/>
      <c r="E78" s="81"/>
      <c r="F78" s="59"/>
      <c r="G78" s="58">
        <v>48088535</v>
      </c>
      <c r="H78" s="58">
        <v>221734</v>
      </c>
      <c r="I78" s="62">
        <f>G78/H78</f>
        <v>216.87488161490796</v>
      </c>
    </row>
    <row r="79" spans="1:9" s="62" customFormat="1" x14ac:dyDescent="0.25">
      <c r="A79" s="18"/>
      <c r="B79" s="210"/>
      <c r="C79" s="140"/>
      <c r="D79" s="80"/>
      <c r="E79" s="64"/>
      <c r="F79" s="61"/>
    </row>
    <row r="80" spans="1:9" s="62" customFormat="1" x14ac:dyDescent="0.25">
      <c r="A80" s="18"/>
      <c r="B80" s="72"/>
      <c r="C80" s="38"/>
      <c r="D80" s="80"/>
      <c r="E80" s="64"/>
      <c r="F80" s="61"/>
    </row>
    <row r="81" spans="1:8" s="58" customFormat="1" ht="13.8" x14ac:dyDescent="0.25">
      <c r="A81" s="17">
        <v>511</v>
      </c>
      <c r="B81" s="28" t="s">
        <v>229</v>
      </c>
      <c r="C81" s="74">
        <v>30399.81</v>
      </c>
      <c r="D81" s="73">
        <v>23460</v>
      </c>
      <c r="E81" s="81">
        <f>D81/C81</f>
        <v>0.77171534953672405</v>
      </c>
      <c r="F81" s="59"/>
    </row>
    <row r="82" spans="1:8" ht="21" customHeight="1" x14ac:dyDescent="0.25">
      <c r="A82" s="15"/>
      <c r="B82" s="33"/>
      <c r="C82" s="285"/>
      <c r="D82" s="286"/>
      <c r="E82" s="57"/>
      <c r="F82" s="65"/>
      <c r="G82" s="66"/>
    </row>
    <row r="83" spans="1:8" s="58" customFormat="1" ht="26.4" x14ac:dyDescent="0.25">
      <c r="A83" s="17">
        <v>642</v>
      </c>
      <c r="B83" s="28"/>
      <c r="C83" s="36"/>
      <c r="D83" s="125" t="s">
        <v>212</v>
      </c>
      <c r="F83" s="59"/>
    </row>
    <row r="84" spans="1:8" ht="39.6" x14ac:dyDescent="0.25">
      <c r="A84" s="15"/>
      <c r="B84" s="33"/>
      <c r="C84" s="34"/>
      <c r="D84" s="96" t="s">
        <v>200</v>
      </c>
      <c r="E84" s="57"/>
      <c r="F84" s="65"/>
      <c r="G84" s="66"/>
    </row>
    <row r="85" spans="1:8" ht="26.4" x14ac:dyDescent="0.25">
      <c r="A85" s="15"/>
      <c r="B85" s="33"/>
      <c r="C85" s="34"/>
      <c r="D85" s="96" t="s">
        <v>201</v>
      </c>
      <c r="E85" s="57"/>
      <c r="F85" s="65"/>
      <c r="G85" s="66"/>
    </row>
    <row r="86" spans="1:8" ht="31.95" customHeight="1" x14ac:dyDescent="0.25">
      <c r="A86" s="15"/>
      <c r="B86" s="33"/>
      <c r="C86" s="287" t="s">
        <v>427</v>
      </c>
      <c r="D86" s="288"/>
      <c r="E86" s="57"/>
      <c r="F86" s="65"/>
      <c r="G86" s="66"/>
    </row>
    <row r="87" spans="1:8" x14ac:dyDescent="0.25">
      <c r="A87" s="15"/>
      <c r="B87" s="33"/>
      <c r="C87" s="34"/>
      <c r="D87" s="34"/>
      <c r="E87" s="57"/>
      <c r="F87" s="65"/>
      <c r="G87" s="66"/>
    </row>
    <row r="88" spans="1:8" x14ac:dyDescent="0.25">
      <c r="A88" s="15"/>
      <c r="B88" s="33"/>
      <c r="C88" s="34"/>
      <c r="D88" s="34"/>
      <c r="E88" s="57"/>
      <c r="F88" s="65"/>
      <c r="G88" s="66"/>
    </row>
    <row r="89" spans="1:8" x14ac:dyDescent="0.25">
      <c r="A89" s="15"/>
      <c r="B89" s="33"/>
      <c r="C89" s="34"/>
      <c r="D89" s="34"/>
      <c r="E89" s="57"/>
      <c r="F89" s="65"/>
      <c r="G89" s="66"/>
    </row>
    <row r="90" spans="1:8" s="58" customFormat="1" x14ac:dyDescent="0.25">
      <c r="A90" s="17" t="s">
        <v>158</v>
      </c>
      <c r="B90" s="28"/>
      <c r="C90" s="50"/>
      <c r="D90" s="37"/>
      <c r="F90" s="59"/>
    </row>
    <row r="91" spans="1:8" x14ac:dyDescent="0.25">
      <c r="A91" s="15"/>
      <c r="B91" s="33"/>
      <c r="C91" s="49"/>
      <c r="D91" s="176"/>
      <c r="E91" s="57"/>
      <c r="F91" s="65"/>
      <c r="G91" s="66"/>
    </row>
    <row r="92" spans="1:8" x14ac:dyDescent="0.25">
      <c r="A92" s="15"/>
      <c r="B92" s="33"/>
      <c r="C92" s="49"/>
      <c r="D92" s="48"/>
      <c r="E92" s="57"/>
      <c r="F92" s="65"/>
      <c r="G92" s="66"/>
    </row>
    <row r="93" spans="1:8" ht="26.4" x14ac:dyDescent="0.25">
      <c r="A93" s="19" t="s">
        <v>153</v>
      </c>
      <c r="B93" s="75"/>
      <c r="C93" s="327"/>
      <c r="D93" s="328"/>
    </row>
    <row r="94" spans="1:8" s="57" customFormat="1" ht="32.25" customHeight="1" x14ac:dyDescent="0.25">
      <c r="A94" s="15"/>
      <c r="B94" s="33"/>
      <c r="C94" s="329"/>
      <c r="D94" s="330"/>
      <c r="E94" s="56"/>
      <c r="G94" s="56"/>
      <c r="H94" s="56"/>
    </row>
    <row r="95" spans="1:8" s="57" customFormat="1" x14ac:dyDescent="0.25">
      <c r="A95" s="15"/>
      <c r="B95" s="33"/>
      <c r="C95" s="291" t="s">
        <v>172</v>
      </c>
      <c r="D95" s="292"/>
      <c r="E95" s="56"/>
      <c r="G95" s="56"/>
      <c r="H95" s="56"/>
    </row>
    <row r="96" spans="1:8" s="57" customFormat="1" x14ac:dyDescent="0.25">
      <c r="A96" s="15"/>
      <c r="B96" s="33"/>
      <c r="C96" s="291"/>
      <c r="D96" s="292"/>
      <c r="E96" s="56"/>
      <c r="G96" s="56"/>
      <c r="H96" s="56"/>
    </row>
    <row r="97" spans="1:8" s="57" customFormat="1" ht="33" customHeight="1" x14ac:dyDescent="0.25">
      <c r="A97" s="15"/>
      <c r="B97" s="33"/>
      <c r="C97" s="302" t="s">
        <v>186</v>
      </c>
      <c r="D97" s="303"/>
      <c r="E97" s="56"/>
      <c r="G97" s="56"/>
      <c r="H97" s="56"/>
    </row>
    <row r="98" spans="1:8" s="57" customFormat="1" x14ac:dyDescent="0.25">
      <c r="A98" s="15"/>
      <c r="B98" s="33"/>
      <c r="C98" s="304"/>
      <c r="D98" s="305"/>
      <c r="E98" s="56"/>
      <c r="G98" s="56"/>
      <c r="H98" s="56"/>
    </row>
    <row r="99" spans="1:8" s="57" customFormat="1" ht="36.450000000000003" customHeight="1" x14ac:dyDescent="0.25">
      <c r="A99" s="83" t="s">
        <v>189</v>
      </c>
      <c r="B99" s="33"/>
      <c r="C99" s="306" t="s">
        <v>428</v>
      </c>
      <c r="D99" s="307"/>
      <c r="E99" s="56"/>
      <c r="G99" s="56"/>
      <c r="H99" s="56"/>
    </row>
    <row r="100" spans="1:8" s="57" customFormat="1" x14ac:dyDescent="0.25">
      <c r="A100" s="85"/>
      <c r="B100" s="33"/>
      <c r="C100" s="304"/>
      <c r="D100" s="305"/>
      <c r="E100" s="56"/>
      <c r="G100" s="56"/>
      <c r="H100" s="56"/>
    </row>
    <row r="101" spans="1:8" s="57" customFormat="1" x14ac:dyDescent="0.25">
      <c r="A101" s="85"/>
      <c r="B101" s="33"/>
      <c r="C101" s="308" t="s">
        <v>412</v>
      </c>
      <c r="D101" s="309"/>
      <c r="E101" s="56"/>
      <c r="G101" s="56"/>
      <c r="H101" s="56"/>
    </row>
    <row r="102" spans="1:8" s="57" customFormat="1" ht="33" customHeight="1" x14ac:dyDescent="0.25">
      <c r="A102" s="85"/>
      <c r="B102" s="33"/>
      <c r="C102" s="291" t="s">
        <v>413</v>
      </c>
      <c r="D102" s="292"/>
      <c r="E102" s="56"/>
      <c r="G102" s="56"/>
      <c r="H102" s="56"/>
    </row>
    <row r="103" spans="1:8" s="57" customFormat="1" ht="40.950000000000003" customHeight="1" x14ac:dyDescent="0.25">
      <c r="A103" s="85"/>
      <c r="B103" s="33"/>
      <c r="C103" s="324" t="s">
        <v>414</v>
      </c>
      <c r="D103" s="292"/>
      <c r="E103" s="56"/>
      <c r="G103" s="56"/>
      <c r="H103" s="56"/>
    </row>
    <row r="104" spans="1:8" s="57" customFormat="1" x14ac:dyDescent="0.25">
      <c r="A104" s="85"/>
      <c r="B104" s="33"/>
      <c r="C104" s="304"/>
      <c r="D104" s="305"/>
      <c r="E104" s="56"/>
      <c r="G104" s="56"/>
      <c r="H104" s="56"/>
    </row>
    <row r="105" spans="1:8" s="57" customFormat="1" x14ac:dyDescent="0.25">
      <c r="A105" s="85"/>
      <c r="B105" s="33"/>
      <c r="C105" s="304"/>
      <c r="D105" s="305"/>
      <c r="E105" s="56"/>
      <c r="G105" s="56"/>
      <c r="H105" s="56"/>
    </row>
    <row r="106" spans="1:8" s="57" customFormat="1" x14ac:dyDescent="0.25">
      <c r="A106" s="85"/>
      <c r="B106" s="33"/>
      <c r="C106" s="304"/>
      <c r="D106" s="305"/>
      <c r="E106" s="56"/>
      <c r="G106" s="56"/>
      <c r="H106" s="56"/>
    </row>
    <row r="107" spans="1:8" s="57" customFormat="1" x14ac:dyDescent="0.25">
      <c r="A107" s="85"/>
      <c r="B107" s="33"/>
      <c r="C107" s="304"/>
      <c r="D107" s="305"/>
      <c r="E107" s="56"/>
      <c r="G107" s="56"/>
      <c r="H107" s="56"/>
    </row>
  </sheetData>
  <mergeCells count="27">
    <mergeCell ref="A5:B7"/>
    <mergeCell ref="C9:D9"/>
    <mergeCell ref="C11:D11"/>
    <mergeCell ref="C13:D13"/>
    <mergeCell ref="C14:D14"/>
    <mergeCell ref="C12:D12"/>
    <mergeCell ref="C25:D25"/>
    <mergeCell ref="C82:D82"/>
    <mergeCell ref="C93:D93"/>
    <mergeCell ref="C94:D94"/>
    <mergeCell ref="C17:D17"/>
    <mergeCell ref="C107:D107"/>
    <mergeCell ref="C60:D60"/>
    <mergeCell ref="C76:D76"/>
    <mergeCell ref="C86:D86"/>
    <mergeCell ref="C101:D101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95:D95"/>
    <mergeCell ref="C96:D96"/>
  </mergeCells>
  <pageMargins left="0.45" right="0.34" top="0.43" bottom="0.37" header="0.32" footer="0.27"/>
  <pageSetup paperSize="9" scale="4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9"/>
  <sheetViews>
    <sheetView workbookViewId="0">
      <pane ySplit="2" topLeftCell="A13" activePane="bottomLeft" state="frozen"/>
      <selection activeCell="B16" sqref="B16"/>
      <selection pane="bottomLeft" activeCell="B16" sqref="B16"/>
    </sheetView>
  </sheetViews>
  <sheetFormatPr defaultRowHeight="13.2" x14ac:dyDescent="0.25"/>
  <cols>
    <col min="1" max="1" width="8.109375" customWidth="1"/>
    <col min="2" max="2" width="32.44140625" customWidth="1"/>
    <col min="3" max="5" width="19" customWidth="1"/>
    <col min="6" max="6" width="16" customWidth="1"/>
    <col min="7" max="7" width="17" customWidth="1"/>
    <col min="8" max="8" width="19" customWidth="1"/>
    <col min="10" max="10" width="9.77734375" bestFit="1" customWidth="1"/>
    <col min="11" max="11" width="8.77734375" style="246" customWidth="1"/>
  </cols>
  <sheetData>
    <row r="1" spans="1:12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2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2" x14ac:dyDescent="0.25">
      <c r="A3" s="231" t="s">
        <v>20</v>
      </c>
      <c r="B3" s="232" t="s">
        <v>21</v>
      </c>
      <c r="C3" s="233">
        <v>107561349</v>
      </c>
      <c r="D3" s="233">
        <v>0</v>
      </c>
      <c r="E3" s="233">
        <v>0</v>
      </c>
      <c r="F3" s="233">
        <v>92812014</v>
      </c>
      <c r="G3" s="233">
        <v>14749335</v>
      </c>
      <c r="H3" s="233">
        <v>0</v>
      </c>
    </row>
    <row r="4" spans="1:12" s="241" customFormat="1" x14ac:dyDescent="0.25">
      <c r="A4" s="238" t="s">
        <v>22</v>
      </c>
      <c r="B4" s="239" t="s">
        <v>23</v>
      </c>
      <c r="C4" s="240">
        <v>107561349</v>
      </c>
      <c r="D4" s="240">
        <v>0</v>
      </c>
      <c r="E4" s="240">
        <v>0</v>
      </c>
      <c r="F4" s="240">
        <v>92812014</v>
      </c>
      <c r="G4" s="240">
        <v>14749335</v>
      </c>
      <c r="H4" s="240">
        <v>0</v>
      </c>
      <c r="J4" s="241">
        <v>14749335</v>
      </c>
      <c r="K4" s="242"/>
      <c r="L4" s="243">
        <f>G4-J4</f>
        <v>0</v>
      </c>
    </row>
    <row r="5" spans="1:12" x14ac:dyDescent="0.25">
      <c r="A5" s="231" t="s">
        <v>24</v>
      </c>
      <c r="B5" s="232" t="s">
        <v>25</v>
      </c>
      <c r="C5" s="233">
        <v>2534203738</v>
      </c>
      <c r="D5" s="233">
        <v>0</v>
      </c>
      <c r="E5" s="233">
        <v>2582604256</v>
      </c>
      <c r="F5" s="233">
        <v>1516576973</v>
      </c>
      <c r="G5" s="233">
        <v>3600231021</v>
      </c>
      <c r="H5" s="233">
        <v>0</v>
      </c>
    </row>
    <row r="6" spans="1:12" x14ac:dyDescent="0.25">
      <c r="A6" s="231" t="s">
        <v>26</v>
      </c>
      <c r="B6" s="232" t="s">
        <v>23</v>
      </c>
      <c r="C6" s="233">
        <v>198960259</v>
      </c>
      <c r="D6" s="233">
        <v>0</v>
      </c>
      <c r="E6" s="233">
        <v>981258054</v>
      </c>
      <c r="F6" s="233">
        <v>473067532</v>
      </c>
      <c r="G6" s="233">
        <v>707150781</v>
      </c>
      <c r="H6" s="233">
        <v>0</v>
      </c>
    </row>
    <row r="7" spans="1:12" s="241" customFormat="1" x14ac:dyDescent="0.25">
      <c r="A7" s="238" t="s">
        <v>27</v>
      </c>
      <c r="B7" s="239" t="s">
        <v>28</v>
      </c>
      <c r="C7" s="240">
        <v>198960259</v>
      </c>
      <c r="D7" s="240">
        <v>0</v>
      </c>
      <c r="E7" s="240">
        <v>981258054</v>
      </c>
      <c r="F7" s="240">
        <v>473067532</v>
      </c>
      <c r="G7" s="240">
        <v>707150781</v>
      </c>
      <c r="H7" s="240">
        <v>0</v>
      </c>
      <c r="J7" s="241">
        <v>707150781</v>
      </c>
      <c r="K7" s="242">
        <f>G7-J7</f>
        <v>0</v>
      </c>
    </row>
    <row r="8" spans="1:12" x14ac:dyDescent="0.25">
      <c r="A8" s="231" t="s">
        <v>29</v>
      </c>
      <c r="B8" s="232" t="s">
        <v>30</v>
      </c>
      <c r="C8" s="233">
        <v>2335243479</v>
      </c>
      <c r="D8" s="233">
        <v>0</v>
      </c>
      <c r="E8" s="233">
        <v>1601346202</v>
      </c>
      <c r="F8" s="233">
        <v>1043509441</v>
      </c>
      <c r="G8" s="233">
        <v>2893080240</v>
      </c>
      <c r="H8" s="233">
        <v>0</v>
      </c>
    </row>
    <row r="9" spans="1:12" x14ac:dyDescent="0.25">
      <c r="A9" s="234" t="s">
        <v>31</v>
      </c>
      <c r="B9" s="235" t="s">
        <v>32</v>
      </c>
      <c r="C9" s="236">
        <v>2303398110</v>
      </c>
      <c r="D9" s="236">
        <v>0</v>
      </c>
      <c r="E9" s="236">
        <v>1601346202</v>
      </c>
      <c r="F9" s="236">
        <v>1043509441</v>
      </c>
      <c r="G9" s="236">
        <v>2861234871</v>
      </c>
      <c r="H9" s="236">
        <v>0</v>
      </c>
    </row>
    <row r="10" spans="1:12" x14ac:dyDescent="0.25">
      <c r="A10" s="234" t="s">
        <v>33</v>
      </c>
      <c r="B10" s="235" t="s">
        <v>34</v>
      </c>
      <c r="C10" s="236">
        <v>31845369</v>
      </c>
      <c r="D10" s="236">
        <v>0</v>
      </c>
      <c r="E10" s="236">
        <v>0</v>
      </c>
      <c r="F10" s="236">
        <v>0</v>
      </c>
      <c r="G10" s="236">
        <v>31845369</v>
      </c>
      <c r="H10" s="236">
        <v>0</v>
      </c>
    </row>
    <row r="11" spans="1:12" x14ac:dyDescent="0.25">
      <c r="A11" s="231" t="s">
        <v>35</v>
      </c>
      <c r="B11" s="232" t="s">
        <v>36</v>
      </c>
      <c r="C11" s="233">
        <v>1653394778</v>
      </c>
      <c r="D11" s="233">
        <v>0</v>
      </c>
      <c r="E11" s="233">
        <v>713179543</v>
      </c>
      <c r="F11" s="233">
        <v>1653394779</v>
      </c>
      <c r="G11" s="233">
        <v>713179542</v>
      </c>
      <c r="H11" s="233">
        <v>0</v>
      </c>
    </row>
    <row r="12" spans="1:12" s="241" customFormat="1" x14ac:dyDescent="0.25">
      <c r="A12" s="238" t="s">
        <v>37</v>
      </c>
      <c r="B12" s="239" t="s">
        <v>38</v>
      </c>
      <c r="C12" s="240">
        <v>1653394778</v>
      </c>
      <c r="D12" s="240">
        <v>0</v>
      </c>
      <c r="E12" s="240">
        <v>713179543</v>
      </c>
      <c r="F12" s="240">
        <v>1653394779</v>
      </c>
      <c r="G12" s="240">
        <v>713179542</v>
      </c>
      <c r="H12" s="240">
        <v>0</v>
      </c>
      <c r="K12" s="242"/>
    </row>
    <row r="13" spans="1:12" x14ac:dyDescent="0.25">
      <c r="A13" s="231" t="s">
        <v>39</v>
      </c>
      <c r="B13" s="232" t="s">
        <v>40</v>
      </c>
      <c r="C13" s="233">
        <v>828054023</v>
      </c>
      <c r="D13" s="233">
        <v>0</v>
      </c>
      <c r="E13" s="233">
        <v>6033363</v>
      </c>
      <c r="F13" s="233">
        <v>0</v>
      </c>
      <c r="G13" s="233">
        <v>834087386</v>
      </c>
      <c r="H13" s="233">
        <v>0</v>
      </c>
    </row>
    <row r="14" spans="1:12" x14ac:dyDescent="0.25">
      <c r="A14" s="234" t="s">
        <v>41</v>
      </c>
      <c r="B14" s="235" t="s">
        <v>42</v>
      </c>
      <c r="C14" s="236">
        <v>828054023</v>
      </c>
      <c r="D14" s="236">
        <v>0</v>
      </c>
      <c r="E14" s="236">
        <v>6033363</v>
      </c>
      <c r="F14" s="236">
        <v>0</v>
      </c>
      <c r="G14" s="236">
        <v>834087386</v>
      </c>
      <c r="H14" s="236">
        <v>0</v>
      </c>
    </row>
    <row r="15" spans="1:12" x14ac:dyDescent="0.25">
      <c r="A15" s="231" t="s">
        <v>43</v>
      </c>
      <c r="B15" s="232" t="s">
        <v>44</v>
      </c>
      <c r="C15" s="233">
        <v>0</v>
      </c>
      <c r="D15" s="233">
        <v>0</v>
      </c>
      <c r="E15" s="233">
        <v>534312445</v>
      </c>
      <c r="F15" s="233">
        <v>534312445</v>
      </c>
      <c r="G15" s="233">
        <v>0</v>
      </c>
      <c r="H15" s="233">
        <v>0</v>
      </c>
    </row>
    <row r="16" spans="1:12" s="241" customFormat="1" x14ac:dyDescent="0.25">
      <c r="A16" s="247" t="s">
        <v>45</v>
      </c>
      <c r="B16" s="248" t="s">
        <v>46</v>
      </c>
      <c r="C16" s="249">
        <v>51051621</v>
      </c>
      <c r="D16" s="249">
        <v>0</v>
      </c>
      <c r="E16" s="249">
        <v>1994545</v>
      </c>
      <c r="F16" s="249">
        <v>38422167</v>
      </c>
      <c r="G16" s="249">
        <v>14623999</v>
      </c>
      <c r="H16" s="249">
        <v>0</v>
      </c>
      <c r="J16" s="241">
        <v>14623999</v>
      </c>
      <c r="K16" s="242">
        <f>G16-J16</f>
        <v>0</v>
      </c>
    </row>
    <row r="17" spans="1:8" x14ac:dyDescent="0.25">
      <c r="A17" s="231" t="s">
        <v>47</v>
      </c>
      <c r="B17" s="232" t="s">
        <v>48</v>
      </c>
      <c r="C17" s="233">
        <v>129065340</v>
      </c>
      <c r="D17" s="233">
        <v>0</v>
      </c>
      <c r="E17" s="233">
        <v>0</v>
      </c>
      <c r="F17" s="233">
        <v>0</v>
      </c>
      <c r="G17" s="233">
        <v>129065340</v>
      </c>
      <c r="H17" s="233">
        <v>0</v>
      </c>
    </row>
    <row r="18" spans="1:8" x14ac:dyDescent="0.25">
      <c r="A18" s="231" t="s">
        <v>49</v>
      </c>
      <c r="B18" s="232" t="s">
        <v>50</v>
      </c>
      <c r="C18" s="233">
        <v>0</v>
      </c>
      <c r="D18" s="233">
        <v>57211216</v>
      </c>
      <c r="E18" s="233">
        <v>101368557</v>
      </c>
      <c r="F18" s="233">
        <v>80665757</v>
      </c>
      <c r="G18" s="233">
        <v>0</v>
      </c>
      <c r="H18" s="233">
        <v>36508416</v>
      </c>
    </row>
    <row r="19" spans="1:8" x14ac:dyDescent="0.25">
      <c r="A19" s="234" t="s">
        <v>51</v>
      </c>
      <c r="B19" s="235" t="s">
        <v>52</v>
      </c>
      <c r="C19" s="236">
        <v>0</v>
      </c>
      <c r="D19" s="236">
        <v>57211216</v>
      </c>
      <c r="E19" s="236">
        <v>101368557</v>
      </c>
      <c r="F19" s="236">
        <v>80665757</v>
      </c>
      <c r="G19" s="236">
        <v>0</v>
      </c>
      <c r="H19" s="236">
        <v>36508416</v>
      </c>
    </row>
    <row r="20" spans="1:8" x14ac:dyDescent="0.25">
      <c r="A20" s="231" t="s">
        <v>53</v>
      </c>
      <c r="B20" s="232" t="s">
        <v>54</v>
      </c>
      <c r="C20" s="233">
        <v>0</v>
      </c>
      <c r="D20" s="233">
        <v>69962274</v>
      </c>
      <c r="E20" s="233">
        <v>0</v>
      </c>
      <c r="F20" s="233">
        <v>37997173</v>
      </c>
      <c r="G20" s="233">
        <v>0</v>
      </c>
      <c r="H20" s="233">
        <v>107959447</v>
      </c>
    </row>
    <row r="21" spans="1:8" x14ac:dyDescent="0.25">
      <c r="A21" s="234" t="s">
        <v>57</v>
      </c>
      <c r="B21" s="235" t="s">
        <v>58</v>
      </c>
      <c r="C21" s="236">
        <v>0</v>
      </c>
      <c r="D21" s="236">
        <v>69962274</v>
      </c>
      <c r="E21" s="236">
        <v>0</v>
      </c>
      <c r="F21" s="236">
        <v>37997173</v>
      </c>
      <c r="G21" s="236">
        <v>0</v>
      </c>
      <c r="H21" s="236">
        <v>107959447</v>
      </c>
    </row>
    <row r="22" spans="1:8" x14ac:dyDescent="0.25">
      <c r="A22" s="231" t="s">
        <v>59</v>
      </c>
      <c r="B22" s="232" t="s">
        <v>60</v>
      </c>
      <c r="C22" s="233">
        <v>0</v>
      </c>
      <c r="D22" s="233">
        <v>319232331</v>
      </c>
      <c r="E22" s="233">
        <v>392880578</v>
      </c>
      <c r="F22" s="233">
        <v>375130962</v>
      </c>
      <c r="G22" s="233">
        <v>0</v>
      </c>
      <c r="H22" s="233">
        <v>301482715</v>
      </c>
    </row>
    <row r="23" spans="1:8" x14ac:dyDescent="0.25">
      <c r="A23" s="234" t="s">
        <v>61</v>
      </c>
      <c r="B23" s="235" t="s">
        <v>62</v>
      </c>
      <c r="C23" s="236">
        <v>0</v>
      </c>
      <c r="D23" s="236">
        <v>319232331</v>
      </c>
      <c r="E23" s="236">
        <v>392880578</v>
      </c>
      <c r="F23" s="236">
        <v>375130962</v>
      </c>
      <c r="G23" s="236">
        <v>0</v>
      </c>
      <c r="H23" s="236">
        <v>301482715</v>
      </c>
    </row>
    <row r="24" spans="1:8" x14ac:dyDescent="0.25">
      <c r="A24" s="231" t="s">
        <v>67</v>
      </c>
      <c r="B24" s="232" t="s">
        <v>68</v>
      </c>
      <c r="C24" s="233">
        <v>1295295</v>
      </c>
      <c r="D24" s="233">
        <v>76537622</v>
      </c>
      <c r="E24" s="233">
        <v>161657107</v>
      </c>
      <c r="F24" s="233">
        <v>142384823</v>
      </c>
      <c r="G24" s="233">
        <v>0</v>
      </c>
      <c r="H24" s="233">
        <v>55970043</v>
      </c>
    </row>
    <row r="25" spans="1:8" x14ac:dyDescent="0.25">
      <c r="A25" s="234" t="s">
        <v>69</v>
      </c>
      <c r="B25" s="235" t="s">
        <v>70</v>
      </c>
      <c r="C25" s="236">
        <v>0</v>
      </c>
      <c r="D25" s="236">
        <v>22964900</v>
      </c>
      <c r="E25" s="236">
        <v>27522240</v>
      </c>
      <c r="F25" s="236">
        <v>4557340</v>
      </c>
      <c r="G25" s="236">
        <v>0</v>
      </c>
      <c r="H25" s="236">
        <v>0</v>
      </c>
    </row>
    <row r="26" spans="1:8" x14ac:dyDescent="0.25">
      <c r="A26" s="234" t="s">
        <v>71</v>
      </c>
      <c r="B26" s="235" t="s">
        <v>72</v>
      </c>
      <c r="C26" s="236">
        <v>1295295</v>
      </c>
      <c r="D26" s="236">
        <v>0</v>
      </c>
      <c r="E26" s="236">
        <v>64409790</v>
      </c>
      <c r="F26" s="236">
        <v>65705085</v>
      </c>
      <c r="G26" s="236">
        <v>0</v>
      </c>
      <c r="H26" s="236">
        <v>0</v>
      </c>
    </row>
    <row r="27" spans="1:8" x14ac:dyDescent="0.25">
      <c r="A27" s="234" t="s">
        <v>73</v>
      </c>
      <c r="B27" s="235" t="s">
        <v>74</v>
      </c>
      <c r="C27" s="236">
        <v>0</v>
      </c>
      <c r="D27" s="236">
        <v>0</v>
      </c>
      <c r="E27" s="236">
        <v>11595015</v>
      </c>
      <c r="F27" s="236">
        <v>11595015</v>
      </c>
      <c r="G27" s="236">
        <v>0</v>
      </c>
      <c r="H27" s="236">
        <v>0</v>
      </c>
    </row>
    <row r="28" spans="1:8" x14ac:dyDescent="0.25">
      <c r="A28" s="234" t="s">
        <v>75</v>
      </c>
      <c r="B28" s="235" t="s">
        <v>76</v>
      </c>
      <c r="C28" s="236">
        <v>0</v>
      </c>
      <c r="D28" s="236">
        <v>0</v>
      </c>
      <c r="E28" s="236">
        <v>4557340</v>
      </c>
      <c r="F28" s="236">
        <v>4557340</v>
      </c>
      <c r="G28" s="236">
        <v>0</v>
      </c>
      <c r="H28" s="236">
        <v>0</v>
      </c>
    </row>
    <row r="29" spans="1:8" x14ac:dyDescent="0.25">
      <c r="A29" s="234" t="s">
        <v>77</v>
      </c>
      <c r="B29" s="235" t="s">
        <v>68</v>
      </c>
      <c r="C29" s="236">
        <v>0</v>
      </c>
      <c r="D29" s="236">
        <v>53572722</v>
      </c>
      <c r="E29" s="236">
        <v>53572722</v>
      </c>
      <c r="F29" s="236">
        <v>55970043</v>
      </c>
      <c r="G29" s="236">
        <v>0</v>
      </c>
      <c r="H29" s="236">
        <v>55970043</v>
      </c>
    </row>
    <row r="30" spans="1:8" x14ac:dyDescent="0.25">
      <c r="A30" s="231" t="s">
        <v>78</v>
      </c>
      <c r="B30" s="232" t="s">
        <v>79</v>
      </c>
      <c r="C30" s="233">
        <v>0</v>
      </c>
      <c r="D30" s="233">
        <v>420720000</v>
      </c>
      <c r="E30" s="233">
        <v>0</v>
      </c>
      <c r="F30" s="233">
        <v>0</v>
      </c>
      <c r="G30" s="233">
        <v>0</v>
      </c>
      <c r="H30" s="233">
        <v>420720000</v>
      </c>
    </row>
    <row r="31" spans="1:8" x14ac:dyDescent="0.25">
      <c r="A31" s="231" t="s">
        <v>80</v>
      </c>
      <c r="B31" s="232" t="s">
        <v>81</v>
      </c>
      <c r="C31" s="233">
        <v>0</v>
      </c>
      <c r="D31" s="233">
        <v>420720000</v>
      </c>
      <c r="E31" s="233">
        <v>0</v>
      </c>
      <c r="F31" s="233">
        <v>0</v>
      </c>
      <c r="G31" s="233">
        <v>0</v>
      </c>
      <c r="H31" s="233">
        <v>420720000</v>
      </c>
    </row>
    <row r="32" spans="1:8" x14ac:dyDescent="0.25">
      <c r="A32" s="234" t="s">
        <v>82</v>
      </c>
      <c r="B32" s="235" t="s">
        <v>83</v>
      </c>
      <c r="C32" s="236">
        <v>0</v>
      </c>
      <c r="D32" s="236">
        <v>420720000</v>
      </c>
      <c r="E32" s="236">
        <v>0</v>
      </c>
      <c r="F32" s="236">
        <v>0</v>
      </c>
      <c r="G32" s="236">
        <v>0</v>
      </c>
      <c r="H32" s="236">
        <v>420720000</v>
      </c>
    </row>
    <row r="33" spans="1:8" x14ac:dyDescent="0.25">
      <c r="A33" s="231" t="s">
        <v>84</v>
      </c>
      <c r="B33" s="232" t="s">
        <v>85</v>
      </c>
      <c r="C33" s="233">
        <v>0</v>
      </c>
      <c r="D33" s="233">
        <v>4360962701</v>
      </c>
      <c r="E33" s="233">
        <v>0</v>
      </c>
      <c r="F33" s="233">
        <v>22333301</v>
      </c>
      <c r="G33" s="233">
        <v>0</v>
      </c>
      <c r="H33" s="233">
        <v>4383296002</v>
      </c>
    </row>
    <row r="34" spans="1:8" x14ac:dyDescent="0.25">
      <c r="A34" s="234" t="s">
        <v>86</v>
      </c>
      <c r="B34" s="235" t="s">
        <v>87</v>
      </c>
      <c r="C34" s="236">
        <v>0</v>
      </c>
      <c r="D34" s="236">
        <v>3348794253</v>
      </c>
      <c r="E34" s="236">
        <v>0</v>
      </c>
      <c r="F34" s="236">
        <v>0</v>
      </c>
      <c r="G34" s="236">
        <v>0</v>
      </c>
      <c r="H34" s="236">
        <v>3348794253</v>
      </c>
    </row>
    <row r="35" spans="1:8" x14ac:dyDescent="0.25">
      <c r="A35" s="234" t="s">
        <v>88</v>
      </c>
      <c r="B35" s="235" t="s">
        <v>89</v>
      </c>
      <c r="C35" s="236">
        <v>0</v>
      </c>
      <c r="D35" s="236">
        <v>1012168448</v>
      </c>
      <c r="E35" s="236">
        <v>0</v>
      </c>
      <c r="F35" s="236">
        <v>22333301</v>
      </c>
      <c r="G35" s="236">
        <v>0</v>
      </c>
      <c r="H35" s="236">
        <v>1034501749</v>
      </c>
    </row>
    <row r="36" spans="1:8" x14ac:dyDescent="0.25">
      <c r="A36" s="231" t="s">
        <v>90</v>
      </c>
      <c r="B36" s="232" t="s">
        <v>91</v>
      </c>
      <c r="C36" s="233">
        <v>0</v>
      </c>
      <c r="D36" s="233">
        <v>0</v>
      </c>
      <c r="E36" s="233">
        <v>713179543</v>
      </c>
      <c r="F36" s="233">
        <v>713179543</v>
      </c>
      <c r="G36" s="233">
        <v>0</v>
      </c>
      <c r="H36" s="233">
        <v>0</v>
      </c>
    </row>
    <row r="37" spans="1:8" x14ac:dyDescent="0.25">
      <c r="A37" s="231" t="s">
        <v>92</v>
      </c>
      <c r="B37" s="232" t="s">
        <v>93</v>
      </c>
      <c r="C37" s="233">
        <v>0</v>
      </c>
      <c r="D37" s="233">
        <v>0</v>
      </c>
      <c r="E37" s="233">
        <v>713179543</v>
      </c>
      <c r="F37" s="233">
        <v>713179543</v>
      </c>
      <c r="G37" s="233">
        <v>0</v>
      </c>
      <c r="H37" s="233">
        <v>0</v>
      </c>
    </row>
    <row r="38" spans="1:8" x14ac:dyDescent="0.25">
      <c r="A38" s="234" t="s">
        <v>94</v>
      </c>
      <c r="B38" s="235" t="s">
        <v>95</v>
      </c>
      <c r="C38" s="236">
        <v>0</v>
      </c>
      <c r="D38" s="236">
        <v>0</v>
      </c>
      <c r="E38" s="236">
        <v>713179543</v>
      </c>
      <c r="F38" s="236">
        <v>713179543</v>
      </c>
      <c r="G38" s="236">
        <v>0</v>
      </c>
      <c r="H38" s="236">
        <v>0</v>
      </c>
    </row>
    <row r="39" spans="1:8" x14ac:dyDescent="0.25">
      <c r="A39" s="231" t="s">
        <v>96</v>
      </c>
      <c r="B39" s="232" t="s">
        <v>97</v>
      </c>
      <c r="C39" s="233">
        <v>0</v>
      </c>
      <c r="D39" s="233">
        <v>0</v>
      </c>
      <c r="E39" s="233">
        <v>13345492</v>
      </c>
      <c r="F39" s="233">
        <v>13345492</v>
      </c>
      <c r="G39" s="233">
        <v>0</v>
      </c>
      <c r="H39" s="233">
        <v>0</v>
      </c>
    </row>
    <row r="40" spans="1:8" x14ac:dyDescent="0.25">
      <c r="A40" s="234" t="s">
        <v>98</v>
      </c>
      <c r="B40" s="235" t="s">
        <v>99</v>
      </c>
      <c r="C40" s="236">
        <v>0</v>
      </c>
      <c r="D40" s="236">
        <v>0</v>
      </c>
      <c r="E40" s="236">
        <v>78054</v>
      </c>
      <c r="F40" s="236">
        <v>78054</v>
      </c>
      <c r="G40" s="236">
        <v>0</v>
      </c>
      <c r="H40" s="236">
        <v>0</v>
      </c>
    </row>
    <row r="41" spans="1:8" x14ac:dyDescent="0.25">
      <c r="A41" s="234" t="s">
        <v>100</v>
      </c>
      <c r="B41" s="235" t="s">
        <v>101</v>
      </c>
      <c r="C41" s="236">
        <v>0</v>
      </c>
      <c r="D41" s="236">
        <v>0</v>
      </c>
      <c r="E41" s="236">
        <v>13267438</v>
      </c>
      <c r="F41" s="236">
        <v>13267438</v>
      </c>
      <c r="G41" s="236">
        <v>0</v>
      </c>
      <c r="H41" s="236">
        <v>0</v>
      </c>
    </row>
    <row r="42" spans="1:8" x14ac:dyDescent="0.25">
      <c r="A42" s="231" t="s">
        <v>102</v>
      </c>
      <c r="B42" s="232" t="s">
        <v>103</v>
      </c>
      <c r="C42" s="233">
        <v>0</v>
      </c>
      <c r="D42" s="233">
        <v>0</v>
      </c>
      <c r="E42" s="233">
        <v>341121019</v>
      </c>
      <c r="F42" s="233">
        <v>341121019</v>
      </c>
      <c r="G42" s="233">
        <v>0</v>
      </c>
      <c r="H42" s="233">
        <v>0</v>
      </c>
    </row>
    <row r="43" spans="1:8" x14ac:dyDescent="0.25">
      <c r="A43" s="231" t="s">
        <v>104</v>
      </c>
      <c r="B43" s="232" t="s">
        <v>105</v>
      </c>
      <c r="C43" s="233">
        <v>0</v>
      </c>
      <c r="D43" s="233">
        <v>0</v>
      </c>
      <c r="E43" s="233">
        <v>193395906</v>
      </c>
      <c r="F43" s="233">
        <v>193395906</v>
      </c>
      <c r="G43" s="233">
        <v>0</v>
      </c>
      <c r="H43" s="233">
        <v>0</v>
      </c>
    </row>
    <row r="44" spans="1:8" x14ac:dyDescent="0.25">
      <c r="A44" s="234" t="s">
        <v>106</v>
      </c>
      <c r="B44" s="235" t="s">
        <v>107</v>
      </c>
      <c r="C44" s="236">
        <v>0</v>
      </c>
      <c r="D44" s="236">
        <v>0</v>
      </c>
      <c r="E44" s="236">
        <v>135583087</v>
      </c>
      <c r="F44" s="236">
        <v>135583087</v>
      </c>
      <c r="G44" s="236">
        <v>0</v>
      </c>
      <c r="H44" s="236">
        <v>0</v>
      </c>
    </row>
    <row r="45" spans="1:8" x14ac:dyDescent="0.25">
      <c r="A45" s="234" t="s">
        <v>108</v>
      </c>
      <c r="B45" s="235" t="s">
        <v>109</v>
      </c>
      <c r="C45" s="236">
        <v>0</v>
      </c>
      <c r="D45" s="236">
        <v>0</v>
      </c>
      <c r="E45" s="236">
        <v>5472250</v>
      </c>
      <c r="F45" s="236">
        <v>5472250</v>
      </c>
      <c r="G45" s="236">
        <v>0</v>
      </c>
      <c r="H45" s="236">
        <v>0</v>
      </c>
    </row>
    <row r="46" spans="1:8" x14ac:dyDescent="0.25">
      <c r="A46" s="234" t="s">
        <v>110</v>
      </c>
      <c r="B46" s="235" t="s">
        <v>111</v>
      </c>
      <c r="C46" s="236">
        <v>0</v>
      </c>
      <c r="D46" s="236">
        <v>0</v>
      </c>
      <c r="E46" s="236">
        <v>14365567</v>
      </c>
      <c r="F46" s="236">
        <v>14365567</v>
      </c>
      <c r="G46" s="236">
        <v>0</v>
      </c>
      <c r="H46" s="236">
        <v>0</v>
      </c>
    </row>
    <row r="47" spans="1:8" x14ac:dyDescent="0.25">
      <c r="A47" s="234" t="s">
        <v>112</v>
      </c>
      <c r="B47" s="235" t="s">
        <v>113</v>
      </c>
      <c r="C47" s="236">
        <v>0</v>
      </c>
      <c r="D47" s="236">
        <v>0</v>
      </c>
      <c r="E47" s="236">
        <v>37975002</v>
      </c>
      <c r="F47" s="236">
        <v>37975002</v>
      </c>
      <c r="G47" s="236">
        <v>0</v>
      </c>
      <c r="H47" s="236">
        <v>0</v>
      </c>
    </row>
    <row r="48" spans="1:8" x14ac:dyDescent="0.25">
      <c r="A48" s="231" t="s">
        <v>114</v>
      </c>
      <c r="B48" s="232" t="s">
        <v>115</v>
      </c>
      <c r="C48" s="233">
        <v>0</v>
      </c>
      <c r="D48" s="233">
        <v>0</v>
      </c>
      <c r="E48" s="233">
        <v>534312445</v>
      </c>
      <c r="F48" s="233">
        <v>534312445</v>
      </c>
      <c r="G48" s="233">
        <v>0</v>
      </c>
      <c r="H48" s="233">
        <v>0</v>
      </c>
    </row>
    <row r="49" spans="1:8" x14ac:dyDescent="0.25">
      <c r="A49" s="231" t="s">
        <v>116</v>
      </c>
      <c r="B49" s="232" t="s">
        <v>117</v>
      </c>
      <c r="C49" s="233">
        <v>0</v>
      </c>
      <c r="D49" s="233">
        <v>0</v>
      </c>
      <c r="E49" s="233">
        <v>72471506</v>
      </c>
      <c r="F49" s="233">
        <v>72471506</v>
      </c>
      <c r="G49" s="233">
        <v>0</v>
      </c>
      <c r="H49" s="233">
        <v>0</v>
      </c>
    </row>
    <row r="50" spans="1:8" x14ac:dyDescent="0.25">
      <c r="A50" s="234" t="s">
        <v>118</v>
      </c>
      <c r="B50" s="235" t="s">
        <v>119</v>
      </c>
      <c r="C50" s="236">
        <v>0</v>
      </c>
      <c r="D50" s="236">
        <v>0</v>
      </c>
      <c r="E50" s="236">
        <v>72471506</v>
      </c>
      <c r="F50" s="236">
        <v>72471506</v>
      </c>
      <c r="G50" s="236">
        <v>0</v>
      </c>
      <c r="H50" s="236">
        <v>0</v>
      </c>
    </row>
    <row r="51" spans="1:8" x14ac:dyDescent="0.25">
      <c r="A51" s="231" t="s">
        <v>120</v>
      </c>
      <c r="B51" s="232" t="s">
        <v>121</v>
      </c>
      <c r="C51" s="233">
        <v>0</v>
      </c>
      <c r="D51" s="233">
        <v>0</v>
      </c>
      <c r="E51" s="233">
        <v>99395446</v>
      </c>
      <c r="F51" s="233">
        <v>99395446</v>
      </c>
      <c r="G51" s="233">
        <v>0</v>
      </c>
      <c r="H51" s="233">
        <v>0</v>
      </c>
    </row>
    <row r="52" spans="1:8" x14ac:dyDescent="0.25">
      <c r="A52" s="234" t="s">
        <v>122</v>
      </c>
      <c r="B52" s="235" t="s">
        <v>123</v>
      </c>
      <c r="C52" s="236">
        <v>0</v>
      </c>
      <c r="D52" s="236">
        <v>0</v>
      </c>
      <c r="E52" s="236">
        <v>36610085</v>
      </c>
      <c r="F52" s="236">
        <v>36610085</v>
      </c>
      <c r="G52" s="236">
        <v>0</v>
      </c>
      <c r="H52" s="236">
        <v>0</v>
      </c>
    </row>
    <row r="53" spans="1:8" x14ac:dyDescent="0.25">
      <c r="A53" s="234" t="s">
        <v>124</v>
      </c>
      <c r="B53" s="235" t="s">
        <v>125</v>
      </c>
      <c r="C53" s="236">
        <v>0</v>
      </c>
      <c r="D53" s="236">
        <v>0</v>
      </c>
      <c r="E53" s="236">
        <v>1898536</v>
      </c>
      <c r="F53" s="236">
        <v>1898536</v>
      </c>
      <c r="G53" s="236">
        <v>0</v>
      </c>
      <c r="H53" s="236">
        <v>0</v>
      </c>
    </row>
    <row r="54" spans="1:8" x14ac:dyDescent="0.25">
      <c r="A54" s="234" t="s">
        <v>126</v>
      </c>
      <c r="B54" s="235" t="s">
        <v>127</v>
      </c>
      <c r="C54" s="236">
        <v>0</v>
      </c>
      <c r="D54" s="236">
        <v>0</v>
      </c>
      <c r="E54" s="236">
        <v>2786810</v>
      </c>
      <c r="F54" s="236">
        <v>2786810</v>
      </c>
      <c r="G54" s="236">
        <v>0</v>
      </c>
      <c r="H54" s="236">
        <v>0</v>
      </c>
    </row>
    <row r="55" spans="1:8" x14ac:dyDescent="0.25">
      <c r="A55" s="234" t="s">
        <v>128</v>
      </c>
      <c r="B55" s="235" t="s">
        <v>113</v>
      </c>
      <c r="C55" s="236">
        <v>0</v>
      </c>
      <c r="D55" s="236">
        <v>0</v>
      </c>
      <c r="E55" s="236">
        <v>11922168</v>
      </c>
      <c r="F55" s="236">
        <v>11922168</v>
      </c>
      <c r="G55" s="236">
        <v>0</v>
      </c>
      <c r="H55" s="236">
        <v>0</v>
      </c>
    </row>
    <row r="56" spans="1:8" x14ac:dyDescent="0.25">
      <c r="A56" s="234" t="s">
        <v>129</v>
      </c>
      <c r="B56" s="235" t="s">
        <v>130</v>
      </c>
      <c r="C56" s="236">
        <v>0</v>
      </c>
      <c r="D56" s="236">
        <v>0</v>
      </c>
      <c r="E56" s="236">
        <v>46177847</v>
      </c>
      <c r="F56" s="236">
        <v>46177847</v>
      </c>
      <c r="G56" s="236">
        <v>0</v>
      </c>
      <c r="H56" s="236">
        <v>0</v>
      </c>
    </row>
    <row r="57" spans="1:8" x14ac:dyDescent="0.25">
      <c r="A57" s="231" t="s">
        <v>160</v>
      </c>
      <c r="B57" s="232" t="s">
        <v>161</v>
      </c>
      <c r="C57" s="233">
        <v>0</v>
      </c>
      <c r="D57" s="233">
        <v>0</v>
      </c>
      <c r="E57" s="233">
        <v>1987663</v>
      </c>
      <c r="F57" s="233">
        <v>1987663</v>
      </c>
      <c r="G57" s="233">
        <v>0</v>
      </c>
      <c r="H57" s="233">
        <v>0</v>
      </c>
    </row>
    <row r="58" spans="1:8" x14ac:dyDescent="0.25">
      <c r="A58" s="231" t="s">
        <v>133</v>
      </c>
      <c r="B58" s="232" t="s">
        <v>134</v>
      </c>
      <c r="C58" s="233">
        <v>0</v>
      </c>
      <c r="D58" s="233">
        <v>0</v>
      </c>
      <c r="E58" s="233">
        <v>728512698</v>
      </c>
      <c r="F58" s="233">
        <v>728512698</v>
      </c>
      <c r="G58" s="233">
        <v>0</v>
      </c>
      <c r="H58" s="233">
        <v>0</v>
      </c>
    </row>
    <row r="59" spans="1:8" ht="13.8" x14ac:dyDescent="0.25">
      <c r="A59" s="314" t="s">
        <v>135</v>
      </c>
      <c r="B59" s="314"/>
      <c r="C59" s="237">
        <v>5304626144</v>
      </c>
      <c r="D59" s="237">
        <v>5304626144</v>
      </c>
      <c r="E59" s="237">
        <v>7191752112</v>
      </c>
      <c r="F59" s="237">
        <v>7191752112</v>
      </c>
      <c r="G59" s="237">
        <v>5305936623</v>
      </c>
      <c r="H59" s="237">
        <v>5305936623</v>
      </c>
    </row>
  </sheetData>
  <mergeCells count="6">
    <mergeCell ref="G1:H1"/>
    <mergeCell ref="A59:B59"/>
    <mergeCell ref="A1:A2"/>
    <mergeCell ref="B1:B2"/>
    <mergeCell ref="C1:D1"/>
    <mergeCell ref="E1:F1"/>
  </mergeCells>
  <hyperlinks>
    <hyperlink ref="A3" r:id="rId1" xr:uid="{00000000-0004-0000-0700-000000000000}"/>
    <hyperlink ref="A4" r:id="rId2" xr:uid="{00000000-0004-0000-0700-000001000000}"/>
    <hyperlink ref="A5" r:id="rId3" xr:uid="{00000000-0004-0000-0700-000002000000}"/>
    <hyperlink ref="A6" r:id="rId4" xr:uid="{00000000-0004-0000-0700-000003000000}"/>
    <hyperlink ref="A7" r:id="rId5" xr:uid="{00000000-0004-0000-0700-000004000000}"/>
    <hyperlink ref="A8" r:id="rId6" xr:uid="{00000000-0004-0000-0700-000005000000}"/>
    <hyperlink ref="A9" r:id="rId7" xr:uid="{00000000-0004-0000-0700-000006000000}"/>
    <hyperlink ref="A10" r:id="rId8" xr:uid="{00000000-0004-0000-0700-000007000000}"/>
    <hyperlink ref="A11" r:id="rId9" xr:uid="{00000000-0004-0000-0700-000008000000}"/>
    <hyperlink ref="A12" r:id="rId10" xr:uid="{00000000-0004-0000-0700-000009000000}"/>
    <hyperlink ref="A13" r:id="rId11" xr:uid="{00000000-0004-0000-0700-00000A000000}"/>
    <hyperlink ref="A14" r:id="rId12" xr:uid="{00000000-0004-0000-0700-00000B000000}"/>
    <hyperlink ref="A15" r:id="rId13" xr:uid="{00000000-0004-0000-0700-00000C000000}"/>
    <hyperlink ref="A16" r:id="rId14" xr:uid="{00000000-0004-0000-0700-00000D000000}"/>
    <hyperlink ref="A17" r:id="rId15" xr:uid="{00000000-0004-0000-0700-00000E000000}"/>
    <hyperlink ref="A18" r:id="rId16" xr:uid="{00000000-0004-0000-0700-00000F000000}"/>
    <hyperlink ref="A19" r:id="rId17" xr:uid="{00000000-0004-0000-0700-000010000000}"/>
    <hyperlink ref="A20" r:id="rId18" xr:uid="{00000000-0004-0000-0700-000011000000}"/>
    <hyperlink ref="A21" r:id="rId19" xr:uid="{00000000-0004-0000-0700-000012000000}"/>
    <hyperlink ref="A22" r:id="rId20" xr:uid="{00000000-0004-0000-0700-000013000000}"/>
    <hyperlink ref="A23" r:id="rId21" xr:uid="{00000000-0004-0000-0700-000014000000}"/>
    <hyperlink ref="A24" r:id="rId22" xr:uid="{00000000-0004-0000-0700-000015000000}"/>
    <hyperlink ref="A25" r:id="rId23" xr:uid="{00000000-0004-0000-0700-000016000000}"/>
    <hyperlink ref="A26" r:id="rId24" xr:uid="{00000000-0004-0000-0700-000017000000}"/>
    <hyperlink ref="A27" r:id="rId25" xr:uid="{00000000-0004-0000-0700-000018000000}"/>
    <hyperlink ref="A28" r:id="rId26" xr:uid="{00000000-0004-0000-0700-000019000000}"/>
    <hyperlink ref="A29" r:id="rId27" xr:uid="{00000000-0004-0000-0700-00001A000000}"/>
    <hyperlink ref="A30" r:id="rId28" xr:uid="{00000000-0004-0000-0700-00001B000000}"/>
    <hyperlink ref="A31" r:id="rId29" xr:uid="{00000000-0004-0000-0700-00001C000000}"/>
    <hyperlink ref="A32" r:id="rId30" xr:uid="{00000000-0004-0000-0700-00001D000000}"/>
    <hyperlink ref="A33" r:id="rId31" xr:uid="{00000000-0004-0000-0700-00001E000000}"/>
    <hyperlink ref="A34" r:id="rId32" xr:uid="{00000000-0004-0000-0700-00001F000000}"/>
    <hyperlink ref="A35" r:id="rId33" xr:uid="{00000000-0004-0000-0700-000020000000}"/>
    <hyperlink ref="A36" r:id="rId34" xr:uid="{00000000-0004-0000-0700-000021000000}"/>
    <hyperlink ref="A37" r:id="rId35" xr:uid="{00000000-0004-0000-0700-000022000000}"/>
    <hyperlink ref="A38" r:id="rId36" xr:uid="{00000000-0004-0000-0700-000023000000}"/>
    <hyperlink ref="A39" r:id="rId37" xr:uid="{00000000-0004-0000-0700-000024000000}"/>
    <hyperlink ref="A40" r:id="rId38" xr:uid="{00000000-0004-0000-0700-000025000000}"/>
    <hyperlink ref="A41" r:id="rId39" xr:uid="{00000000-0004-0000-0700-000026000000}"/>
    <hyperlink ref="A42" r:id="rId40" xr:uid="{00000000-0004-0000-0700-000027000000}"/>
    <hyperlink ref="A43" r:id="rId41" xr:uid="{00000000-0004-0000-0700-000028000000}"/>
    <hyperlink ref="A44" r:id="rId42" xr:uid="{00000000-0004-0000-0700-000029000000}"/>
    <hyperlink ref="A45" r:id="rId43" xr:uid="{00000000-0004-0000-0700-00002A000000}"/>
    <hyperlink ref="A46" r:id="rId44" xr:uid="{00000000-0004-0000-0700-00002B000000}"/>
    <hyperlink ref="A47" r:id="rId45" xr:uid="{00000000-0004-0000-0700-00002C000000}"/>
    <hyperlink ref="A48" r:id="rId46" xr:uid="{00000000-0004-0000-0700-00002D000000}"/>
    <hyperlink ref="A49" r:id="rId47" xr:uid="{00000000-0004-0000-0700-00002E000000}"/>
    <hyperlink ref="A50" r:id="rId48" xr:uid="{00000000-0004-0000-0700-00002F000000}"/>
    <hyperlink ref="A51" r:id="rId49" xr:uid="{00000000-0004-0000-0700-000030000000}"/>
    <hyperlink ref="A52" r:id="rId50" xr:uid="{00000000-0004-0000-0700-000031000000}"/>
    <hyperlink ref="A53" r:id="rId51" xr:uid="{00000000-0004-0000-0700-000032000000}"/>
    <hyperlink ref="A54" r:id="rId52" xr:uid="{00000000-0004-0000-0700-000033000000}"/>
    <hyperlink ref="A55" r:id="rId53" xr:uid="{00000000-0004-0000-0700-000034000000}"/>
    <hyperlink ref="A56" r:id="rId54" xr:uid="{00000000-0004-0000-0700-000035000000}"/>
    <hyperlink ref="A57" r:id="rId55" xr:uid="{00000000-0004-0000-0700-000036000000}"/>
    <hyperlink ref="A58" r:id="rId56" xr:uid="{00000000-0004-0000-0700-000037000000}"/>
  </hyperlinks>
  <pageMargins left="0.7" right="0.7" top="0.75" bottom="0.75" header="0.3" footer="0.3"/>
  <pageSetup orientation="portrait" verticalDpi="0" r:id="rId5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7"/>
  <sheetViews>
    <sheetView view="pageBreakPreview" zoomScaleNormal="100" zoomScaleSheetLayoutView="100" workbookViewId="0">
      <selection activeCell="D15" sqref="D15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6.6640625" style="67" customWidth="1"/>
    <col min="4" max="4" width="37.109375" style="67" customWidth="1"/>
    <col min="5" max="5" width="11.554687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44907</v>
      </c>
    </row>
    <row r="6" spans="1:6" ht="17.25" customHeight="1" x14ac:dyDescent="0.25">
      <c r="A6" s="293"/>
      <c r="B6" s="293"/>
      <c r="C6" s="8" t="s">
        <v>4</v>
      </c>
      <c r="D6" s="10">
        <v>44866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107561349</v>
      </c>
      <c r="D10" s="160"/>
      <c r="E10" s="179">
        <f>C10-'TB11.22'!G3</f>
        <v>0</v>
      </c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198960259</v>
      </c>
      <c r="D14" s="120"/>
      <c r="E14" s="178">
        <f>C14-'TB11.22'!G7</f>
        <v>0</v>
      </c>
    </row>
    <row r="15" spans="1:6" x14ac:dyDescent="0.25">
      <c r="A15" s="15" t="s">
        <v>31</v>
      </c>
      <c r="B15" s="25" t="s">
        <v>137</v>
      </c>
      <c r="C15" s="121">
        <v>96993.74</v>
      </c>
      <c r="D15" s="120">
        <v>2303398110</v>
      </c>
      <c r="E15" s="178">
        <f>D15-'TB11.22'!G9</f>
        <v>0</v>
      </c>
    </row>
    <row r="16" spans="1:6" x14ac:dyDescent="0.25">
      <c r="A16" s="15"/>
      <c r="B16" s="25" t="s">
        <v>238</v>
      </c>
      <c r="C16" s="317" t="s">
        <v>159</v>
      </c>
      <c r="D16" s="318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D17-'TB8.22'!G10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66911.97</v>
      </c>
      <c r="D19" s="29">
        <f>SUM(D20:D21)</f>
        <v>1653394779</v>
      </c>
      <c r="E19" s="179"/>
      <c r="F19" s="59"/>
    </row>
    <row r="20" spans="1:6" s="62" customFormat="1" x14ac:dyDescent="0.25">
      <c r="A20" s="18"/>
      <c r="B20" s="30" t="s">
        <v>389</v>
      </c>
      <c r="C20" s="177">
        <v>34617.31</v>
      </c>
      <c r="D20" s="31">
        <v>855393730</v>
      </c>
      <c r="E20" s="60">
        <f>D20/C20</f>
        <v>24709.999997111274</v>
      </c>
      <c r="F20" s="61"/>
    </row>
    <row r="21" spans="1:6" s="62" customFormat="1" x14ac:dyDescent="0.25">
      <c r="A21" s="18"/>
      <c r="B21" s="30" t="s">
        <v>398</v>
      </c>
      <c r="C21" s="70">
        <v>32294.66</v>
      </c>
      <c r="D21" s="31">
        <v>798001049</v>
      </c>
      <c r="E21" s="60">
        <f>D21/C21</f>
        <v>24710.00001238595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58" customFormat="1" ht="24" customHeight="1" x14ac:dyDescent="0.25">
      <c r="A23" s="17">
        <v>133</v>
      </c>
      <c r="B23" s="33"/>
      <c r="C23" s="44"/>
      <c r="D23" s="120"/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46604954</v>
      </c>
      <c r="D24" s="32"/>
      <c r="E24" s="179">
        <f>C24-'TB11.22'!G16</f>
        <v>0</v>
      </c>
      <c r="F24" s="59"/>
    </row>
    <row r="25" spans="1:6" x14ac:dyDescent="0.25">
      <c r="A25" s="15"/>
      <c r="B25" s="33"/>
      <c r="C25" s="34"/>
      <c r="D25" s="35"/>
    </row>
    <row r="26" spans="1:6" s="58" customFormat="1" x14ac:dyDescent="0.25">
      <c r="A26" s="17">
        <v>244</v>
      </c>
      <c r="B26" s="28" t="s">
        <v>141</v>
      </c>
      <c r="C26" s="36">
        <f>SUM(C27:C30)</f>
        <v>129065340</v>
      </c>
      <c r="D26" s="37"/>
      <c r="E26" s="179">
        <f>C26-'TB11.22'!G17</f>
        <v>0</v>
      </c>
      <c r="F26" s="59"/>
    </row>
    <row r="27" spans="1:6" s="62" customFormat="1" x14ac:dyDescent="0.25">
      <c r="A27" s="18"/>
      <c r="B27" s="30" t="s">
        <v>349</v>
      </c>
      <c r="C27" s="38">
        <v>121835340</v>
      </c>
      <c r="D27" s="39"/>
      <c r="F27" s="61"/>
    </row>
    <row r="28" spans="1:6" s="62" customFormat="1" x14ac:dyDescent="0.25">
      <c r="A28" s="18"/>
      <c r="B28" s="30" t="s">
        <v>143</v>
      </c>
      <c r="C28" s="38">
        <v>5000000</v>
      </c>
      <c r="D28" s="39"/>
      <c r="F28" s="61"/>
    </row>
    <row r="29" spans="1:6" s="62" customFormat="1" x14ac:dyDescent="0.25">
      <c r="A29" s="18"/>
      <c r="B29" s="30" t="s">
        <v>144</v>
      </c>
      <c r="C29" s="38">
        <v>250000</v>
      </c>
      <c r="D29" s="39"/>
      <c r="F29" s="61"/>
    </row>
    <row r="30" spans="1:6" s="62" customFormat="1" x14ac:dyDescent="0.25">
      <c r="A30" s="18"/>
      <c r="B30" s="30" t="s">
        <v>157</v>
      </c>
      <c r="C30" s="38">
        <v>1980000</v>
      </c>
      <c r="D30" s="39"/>
      <c r="F30" s="61"/>
    </row>
    <row r="31" spans="1:6" s="58" customFormat="1" x14ac:dyDescent="0.25">
      <c r="A31" s="17">
        <v>331</v>
      </c>
      <c r="B31" s="28" t="s">
        <v>164</v>
      </c>
      <c r="C31" s="36">
        <f>SUM(C32:C35)</f>
        <v>45711216</v>
      </c>
      <c r="D31" s="40"/>
      <c r="E31" s="179">
        <f>C31-'TB11.22'!H18</f>
        <v>0</v>
      </c>
      <c r="F31" s="59"/>
    </row>
    <row r="32" spans="1:6" s="62" customFormat="1" x14ac:dyDescent="0.25">
      <c r="A32" s="18"/>
      <c r="B32" s="30" t="s">
        <v>9</v>
      </c>
      <c r="C32" s="152">
        <v>45711216</v>
      </c>
      <c r="D32" s="39" t="s">
        <v>397</v>
      </c>
      <c r="E32" s="180"/>
      <c r="F32" s="61"/>
    </row>
    <row r="33" spans="1:6" s="62" customFormat="1" x14ac:dyDescent="0.25">
      <c r="A33" s="18"/>
      <c r="B33" s="30" t="s">
        <v>206</v>
      </c>
      <c r="C33" s="152"/>
      <c r="D33" s="39"/>
      <c r="F33" s="61"/>
    </row>
    <row r="34" spans="1:6" s="62" customFormat="1" x14ac:dyDescent="0.25">
      <c r="A34" s="18"/>
      <c r="B34" s="30" t="s">
        <v>191</v>
      </c>
      <c r="C34" s="152"/>
      <c r="D34" s="39"/>
      <c r="F34" s="61"/>
    </row>
    <row r="35" spans="1:6" s="62" customFormat="1" x14ac:dyDescent="0.25">
      <c r="A35" s="18"/>
      <c r="B35" s="30" t="s">
        <v>190</v>
      </c>
      <c r="C35" s="152"/>
      <c r="D35" s="39"/>
      <c r="E35" s="62" t="s">
        <v>152</v>
      </c>
      <c r="F35" s="61"/>
    </row>
    <row r="36" spans="1:6" s="62" customFormat="1" x14ac:dyDescent="0.25">
      <c r="A36" s="18"/>
      <c r="B36" s="30"/>
      <c r="C36" s="152"/>
      <c r="D36" s="39"/>
      <c r="F36" s="61"/>
    </row>
    <row r="37" spans="1:6" s="62" customFormat="1" ht="13.8" x14ac:dyDescent="0.25">
      <c r="A37" s="18"/>
      <c r="B37" s="28" t="s">
        <v>165</v>
      </c>
      <c r="C37" s="36">
        <f>SUM(C38:C40)</f>
        <v>0</v>
      </c>
      <c r="D37" s="43"/>
      <c r="F37" s="61"/>
    </row>
    <row r="38" spans="1:6" s="62" customFormat="1" x14ac:dyDescent="0.25">
      <c r="A38" s="18"/>
      <c r="B38" s="30" t="s">
        <v>323</v>
      </c>
      <c r="C38" s="152"/>
      <c r="D38" s="39"/>
      <c r="F38" s="61"/>
    </row>
    <row r="39" spans="1:6" s="62" customFormat="1" x14ac:dyDescent="0.25">
      <c r="A39" s="18"/>
      <c r="B39" s="30" t="s">
        <v>322</v>
      </c>
      <c r="C39" s="152"/>
      <c r="D39" s="39"/>
      <c r="E39" s="62" t="s">
        <v>152</v>
      </c>
      <c r="F39" s="61"/>
    </row>
    <row r="40" spans="1:6" s="62" customFormat="1" x14ac:dyDescent="0.25">
      <c r="A40" s="18"/>
      <c r="B40" s="30"/>
      <c r="C40" s="38"/>
      <c r="D40" s="39"/>
      <c r="F40" s="61"/>
    </row>
    <row r="41" spans="1:6" s="58" customFormat="1" x14ac:dyDescent="0.25">
      <c r="A41" s="17">
        <v>3334</v>
      </c>
      <c r="B41" s="28"/>
      <c r="C41" s="36"/>
      <c r="D41" s="71"/>
      <c r="F41" s="59"/>
    </row>
    <row r="42" spans="1:6" x14ac:dyDescent="0.25">
      <c r="A42" s="15"/>
      <c r="B42" s="33"/>
      <c r="C42" s="90"/>
      <c r="D42" s="91"/>
    </row>
    <row r="43" spans="1:6" s="58" customFormat="1" ht="13.8" x14ac:dyDescent="0.25">
      <c r="A43" s="186">
        <v>3335</v>
      </c>
      <c r="B43" s="187" t="s">
        <v>145</v>
      </c>
      <c r="C43" s="190">
        <f>SUM(C44:C50)</f>
        <v>46054582</v>
      </c>
      <c r="D43" s="189"/>
      <c r="E43" s="222">
        <f>C43-'TB11.22'!H21</f>
        <v>0</v>
      </c>
      <c r="F43" s="82"/>
    </row>
    <row r="44" spans="1:6" x14ac:dyDescent="0.25">
      <c r="A44" s="191"/>
      <c r="B44" s="192" t="s">
        <v>380</v>
      </c>
      <c r="C44" s="193">
        <v>2447404</v>
      </c>
      <c r="D44" s="194" t="s">
        <v>381</v>
      </c>
    </row>
    <row r="45" spans="1:6" x14ac:dyDescent="0.25">
      <c r="A45" s="191"/>
      <c r="B45" s="192" t="s">
        <v>391</v>
      </c>
      <c r="C45" s="193">
        <v>2201529</v>
      </c>
      <c r="D45" s="194" t="s">
        <v>381</v>
      </c>
    </row>
    <row r="46" spans="1:6" x14ac:dyDescent="0.25">
      <c r="A46" s="191"/>
      <c r="B46" s="192" t="s">
        <v>400</v>
      </c>
      <c r="C46" s="193">
        <v>2090541</v>
      </c>
      <c r="D46" s="194" t="s">
        <v>381</v>
      </c>
    </row>
    <row r="47" spans="1:6" x14ac:dyDescent="0.25">
      <c r="A47" s="191"/>
      <c r="B47" s="192" t="s">
        <v>392</v>
      </c>
      <c r="C47" s="193">
        <v>14765425</v>
      </c>
      <c r="D47" s="194" t="s">
        <v>381</v>
      </c>
    </row>
    <row r="48" spans="1:6" x14ac:dyDescent="0.25">
      <c r="A48" s="191"/>
      <c r="B48" s="192" t="s">
        <v>399</v>
      </c>
      <c r="C48" s="229">
        <v>24549683</v>
      </c>
      <c r="D48" s="206" t="s">
        <v>353</v>
      </c>
    </row>
    <row r="49" spans="1:11" x14ac:dyDescent="0.25">
      <c r="A49" s="191"/>
      <c r="B49" s="192"/>
      <c r="C49" s="193"/>
      <c r="D49" s="194"/>
    </row>
    <row r="50" spans="1:11" x14ac:dyDescent="0.25">
      <c r="A50" s="181"/>
      <c r="B50" s="192"/>
      <c r="C50" s="182"/>
      <c r="D50" s="194"/>
    </row>
    <row r="51" spans="1:11" x14ac:dyDescent="0.25">
      <c r="A51" s="181"/>
      <c r="B51" s="184"/>
      <c r="C51" s="306"/>
      <c r="D51" s="307"/>
      <c r="G51" s="57"/>
      <c r="H51" s="57"/>
      <c r="I51" s="57"/>
      <c r="J51" s="57"/>
      <c r="K51" s="57">
        <f>(I51+J51)*10%</f>
        <v>0</v>
      </c>
    </row>
    <row r="52" spans="1:11" s="58" customFormat="1" ht="13.8" x14ac:dyDescent="0.25">
      <c r="A52" s="186">
        <v>334</v>
      </c>
      <c r="B52" s="187"/>
      <c r="C52" s="188">
        <v>319232331</v>
      </c>
      <c r="D52" s="189" t="s">
        <v>210</v>
      </c>
      <c r="E52" s="178"/>
      <c r="F52" s="59"/>
      <c r="G52" s="57"/>
      <c r="H52" s="57"/>
      <c r="I52" s="57"/>
      <c r="J52" s="57"/>
      <c r="K52" s="57">
        <f>(I52+J52)*10%</f>
        <v>0</v>
      </c>
    </row>
    <row r="53" spans="1:11" x14ac:dyDescent="0.25">
      <c r="A53" s="15"/>
      <c r="B53" s="25"/>
      <c r="C53" s="34"/>
      <c r="D53" s="16"/>
      <c r="G53" s="57"/>
      <c r="H53" s="57"/>
      <c r="I53" s="57"/>
      <c r="J53" s="57"/>
      <c r="K53" s="57">
        <f>(I53+J53)*10%</f>
        <v>0</v>
      </c>
    </row>
    <row r="54" spans="1:11" s="58" customFormat="1" x14ac:dyDescent="0.25">
      <c r="A54" s="17">
        <v>335</v>
      </c>
      <c r="B54" s="28"/>
      <c r="C54" s="36">
        <f>SUM(C55:C56)</f>
        <v>0</v>
      </c>
      <c r="D54" s="37" t="s">
        <v>166</v>
      </c>
      <c r="E54" s="179"/>
      <c r="F54" s="59"/>
      <c r="G54" s="57"/>
      <c r="H54" s="57"/>
      <c r="I54" s="57"/>
    </row>
    <row r="55" spans="1:11" s="62" customFormat="1" x14ac:dyDescent="0.25">
      <c r="A55" s="18"/>
      <c r="B55" s="30"/>
      <c r="C55" s="152"/>
      <c r="D55" s="45"/>
      <c r="E55" s="198"/>
      <c r="F55" s="61"/>
    </row>
    <row r="56" spans="1:11" s="62" customFormat="1" x14ac:dyDescent="0.25">
      <c r="A56" s="18"/>
      <c r="B56" s="30"/>
      <c r="C56" s="152"/>
      <c r="D56" s="45"/>
      <c r="F56" s="61"/>
    </row>
    <row r="57" spans="1:11" s="62" customFormat="1" x14ac:dyDescent="0.25">
      <c r="A57" s="18"/>
      <c r="B57" s="30"/>
      <c r="C57" s="152"/>
      <c r="D57" s="45"/>
      <c r="F57" s="61"/>
    </row>
    <row r="58" spans="1:11" s="58" customFormat="1" x14ac:dyDescent="0.25">
      <c r="A58" s="17">
        <v>3382</v>
      </c>
      <c r="B58" s="28" t="s">
        <v>245</v>
      </c>
      <c r="C58" s="46">
        <f>SUM(C59:C60)</f>
        <v>22964900</v>
      </c>
      <c r="D58" s="28" t="s">
        <v>244</v>
      </c>
      <c r="E58" s="185">
        <f>C58-'TB11.22'!H25</f>
        <v>0</v>
      </c>
      <c r="F58" s="59"/>
    </row>
    <row r="59" spans="1:11" s="62" customFormat="1" x14ac:dyDescent="0.25">
      <c r="A59" s="18"/>
      <c r="B59" s="30" t="s">
        <v>401</v>
      </c>
      <c r="C59" s="47">
        <f>18407560+4557340</f>
        <v>22964900</v>
      </c>
      <c r="D59" s="45"/>
      <c r="F59" s="61"/>
    </row>
    <row r="60" spans="1:11" s="62" customFormat="1" x14ac:dyDescent="0.25">
      <c r="A60" s="18"/>
      <c r="B60" s="30"/>
      <c r="C60" s="47"/>
      <c r="D60" s="45"/>
      <c r="F60" s="61"/>
    </row>
    <row r="61" spans="1:11" s="58" customFormat="1" x14ac:dyDescent="0.25">
      <c r="A61" s="17" t="s">
        <v>147</v>
      </c>
      <c r="B61" s="28" t="s">
        <v>148</v>
      </c>
      <c r="C61" s="51"/>
      <c r="D61" s="45"/>
      <c r="F61" s="59"/>
    </row>
    <row r="62" spans="1:11" ht="26.4" x14ac:dyDescent="0.25">
      <c r="A62" s="15"/>
      <c r="B62" s="33" t="s">
        <v>149</v>
      </c>
      <c r="C62" s="77"/>
      <c r="D62" s="78" t="s">
        <v>384</v>
      </c>
    </row>
    <row r="63" spans="1:11" x14ac:dyDescent="0.25">
      <c r="A63" s="15"/>
      <c r="B63" s="33"/>
      <c r="C63" s="77"/>
      <c r="D63" s="78"/>
    </row>
    <row r="64" spans="1:11" s="58" customFormat="1" x14ac:dyDescent="0.25">
      <c r="A64" s="17">
        <v>3388</v>
      </c>
      <c r="B64" s="28"/>
      <c r="C64" s="123"/>
      <c r="D64" s="124"/>
      <c r="F64" s="59"/>
    </row>
    <row r="65" spans="1:7" ht="12.75" customHeight="1" x14ac:dyDescent="0.25">
      <c r="A65" s="15"/>
      <c r="B65" s="187" t="s">
        <v>163</v>
      </c>
      <c r="C65" s="94">
        <f>SUM(C66:C67)</f>
        <v>53572722</v>
      </c>
      <c r="D65" s="221" t="s">
        <v>148</v>
      </c>
      <c r="E65" s="174">
        <f>C65-'TB11.22'!H29</f>
        <v>0</v>
      </c>
    </row>
    <row r="66" spans="1:7" s="62" customFormat="1" x14ac:dyDescent="0.25">
      <c r="A66" s="18"/>
      <c r="B66" s="209" t="s">
        <v>395</v>
      </c>
      <c r="C66" s="140">
        <v>53572722</v>
      </c>
      <c r="D66" s="80">
        <v>296211</v>
      </c>
      <c r="E66" s="213">
        <f>C66/D66</f>
        <v>180.86000182302482</v>
      </c>
      <c r="F66" s="61"/>
    </row>
    <row r="67" spans="1:7" s="62" customFormat="1" x14ac:dyDescent="0.25">
      <c r="A67" s="18"/>
      <c r="B67" s="209"/>
      <c r="C67" s="140"/>
      <c r="D67" s="80"/>
      <c r="E67" s="213"/>
      <c r="F67" s="61"/>
    </row>
    <row r="68" spans="1:7" s="62" customFormat="1" x14ac:dyDescent="0.25">
      <c r="A68" s="18"/>
      <c r="B68" s="210"/>
      <c r="C68" s="140"/>
      <c r="D68" s="80"/>
      <c r="E68" s="64"/>
      <c r="F68" s="61"/>
    </row>
    <row r="69" spans="1:7" s="58" customFormat="1" x14ac:dyDescent="0.25">
      <c r="A69" s="17">
        <v>413</v>
      </c>
      <c r="B69" s="28"/>
      <c r="C69" s="74"/>
      <c r="D69" s="176"/>
      <c r="E69" s="81"/>
      <c r="F69" s="59"/>
    </row>
    <row r="70" spans="1:7" s="62" customFormat="1" x14ac:dyDescent="0.25">
      <c r="A70" s="18"/>
      <c r="B70" s="210"/>
      <c r="C70" s="140"/>
      <c r="D70" s="80"/>
      <c r="E70" s="64"/>
      <c r="F70" s="61"/>
    </row>
    <row r="71" spans="1:7" s="62" customFormat="1" x14ac:dyDescent="0.25">
      <c r="A71" s="18"/>
      <c r="B71" s="72"/>
      <c r="C71" s="38"/>
      <c r="D71" s="80"/>
      <c r="E71" s="64"/>
      <c r="F71" s="61"/>
    </row>
    <row r="72" spans="1:7" s="58" customFormat="1" ht="13.8" x14ac:dyDescent="0.25">
      <c r="A72" s="17">
        <v>511</v>
      </c>
      <c r="B72" s="28" t="s">
        <v>204</v>
      </c>
      <c r="C72" s="74">
        <v>32294.66</v>
      </c>
      <c r="D72" s="73">
        <v>798001049</v>
      </c>
      <c r="E72" s="81">
        <f>D72/C72</f>
        <v>24710.00001238595</v>
      </c>
      <c r="F72" s="59"/>
    </row>
    <row r="73" spans="1:7" ht="21" customHeight="1" x14ac:dyDescent="0.25">
      <c r="A73" s="15"/>
      <c r="B73" s="33"/>
      <c r="C73" s="285"/>
      <c r="D73" s="286"/>
      <c r="E73" s="57"/>
      <c r="F73" s="65"/>
      <c r="G73" s="66"/>
    </row>
    <row r="74" spans="1:7" s="58" customFormat="1" ht="26.4" x14ac:dyDescent="0.25">
      <c r="A74" s="17">
        <v>642</v>
      </c>
      <c r="B74" s="28"/>
      <c r="C74" s="36"/>
      <c r="D74" s="125" t="s">
        <v>212</v>
      </c>
      <c r="F74" s="59"/>
    </row>
    <row r="75" spans="1:7" ht="39.6" x14ac:dyDescent="0.25">
      <c r="A75" s="15"/>
      <c r="B75" s="33"/>
      <c r="C75" s="34"/>
      <c r="D75" s="96" t="s">
        <v>200</v>
      </c>
      <c r="E75" s="57"/>
      <c r="F75" s="65"/>
      <c r="G75" s="66"/>
    </row>
    <row r="76" spans="1:7" ht="26.4" x14ac:dyDescent="0.25">
      <c r="A76" s="15"/>
      <c r="B76" s="33"/>
      <c r="C76" s="34"/>
      <c r="D76" s="96" t="s">
        <v>201</v>
      </c>
      <c r="E76" s="57"/>
      <c r="F76" s="65"/>
      <c r="G76" s="66"/>
    </row>
    <row r="77" spans="1:7" s="58" customFormat="1" x14ac:dyDescent="0.25">
      <c r="A77" s="17" t="s">
        <v>158</v>
      </c>
      <c r="B77" s="28"/>
      <c r="C77" s="50"/>
      <c r="D77" s="37"/>
      <c r="F77" s="59"/>
    </row>
    <row r="78" spans="1:7" x14ac:dyDescent="0.25">
      <c r="A78" s="15"/>
      <c r="B78" s="33"/>
      <c r="C78" s="49"/>
      <c r="D78" s="176"/>
      <c r="E78" s="57"/>
      <c r="F78" s="65"/>
      <c r="G78" s="66"/>
    </row>
    <row r="79" spans="1:7" x14ac:dyDescent="0.25">
      <c r="A79" s="15"/>
      <c r="B79" s="33"/>
      <c r="C79" s="49"/>
      <c r="D79" s="48"/>
      <c r="E79" s="57"/>
      <c r="F79" s="65"/>
      <c r="G79" s="66"/>
    </row>
    <row r="80" spans="1:7" ht="26.4" x14ac:dyDescent="0.25">
      <c r="A80" s="19" t="s">
        <v>153</v>
      </c>
      <c r="B80" s="75"/>
      <c r="C80" s="327"/>
      <c r="D80" s="328"/>
    </row>
    <row r="81" spans="1:8" s="57" customFormat="1" ht="32.25" customHeight="1" x14ac:dyDescent="0.25">
      <c r="A81" s="15"/>
      <c r="B81" s="33"/>
      <c r="C81" s="329"/>
      <c r="D81" s="330"/>
      <c r="E81" s="56"/>
      <c r="G81" s="56"/>
      <c r="H81" s="56"/>
    </row>
    <row r="82" spans="1:8" s="57" customFormat="1" x14ac:dyDescent="0.25">
      <c r="A82" s="15"/>
      <c r="B82" s="33"/>
      <c r="C82" s="291" t="s">
        <v>172</v>
      </c>
      <c r="D82" s="292"/>
      <c r="E82" s="56"/>
      <c r="G82" s="56"/>
      <c r="H82" s="56"/>
    </row>
    <row r="83" spans="1:8" s="57" customFormat="1" x14ac:dyDescent="0.25">
      <c r="A83" s="15"/>
      <c r="B83" s="33"/>
      <c r="C83" s="291"/>
      <c r="D83" s="292"/>
      <c r="E83" s="56"/>
      <c r="G83" s="56"/>
      <c r="H83" s="56"/>
    </row>
    <row r="84" spans="1:8" s="57" customFormat="1" ht="33" customHeight="1" x14ac:dyDescent="0.25">
      <c r="A84" s="15"/>
      <c r="B84" s="33"/>
      <c r="C84" s="302" t="s">
        <v>186</v>
      </c>
      <c r="D84" s="303"/>
      <c r="E84" s="56"/>
      <c r="G84" s="56"/>
      <c r="H84" s="56"/>
    </row>
    <row r="85" spans="1:8" s="57" customFormat="1" x14ac:dyDescent="0.25">
      <c r="A85" s="15"/>
      <c r="B85" s="33"/>
      <c r="C85" s="304"/>
      <c r="D85" s="305"/>
      <c r="E85" s="56"/>
      <c r="G85" s="56"/>
      <c r="H85" s="56"/>
    </row>
    <row r="86" spans="1:8" s="57" customFormat="1" x14ac:dyDescent="0.25">
      <c r="A86" s="83" t="s">
        <v>189</v>
      </c>
      <c r="B86" s="33"/>
      <c r="C86" s="291"/>
      <c r="D86" s="292"/>
      <c r="E86" s="56"/>
      <c r="G86" s="56"/>
      <c r="H86" s="56"/>
    </row>
    <row r="87" spans="1:8" s="57" customFormat="1" x14ac:dyDescent="0.25">
      <c r="A87" s="85"/>
      <c r="B87" s="84"/>
      <c r="C87" s="304"/>
      <c r="D87" s="305"/>
      <c r="E87" s="56"/>
      <c r="G87" s="56"/>
      <c r="H87" s="56"/>
    </row>
  </sheetData>
  <mergeCells count="16">
    <mergeCell ref="C16:D16"/>
    <mergeCell ref="A5:B7"/>
    <mergeCell ref="C9:D9"/>
    <mergeCell ref="C11:D11"/>
    <mergeCell ref="C12:D12"/>
    <mergeCell ref="C13:D13"/>
    <mergeCell ref="C84:D84"/>
    <mergeCell ref="C85:D85"/>
    <mergeCell ref="C86:D86"/>
    <mergeCell ref="C87:D87"/>
    <mergeCell ref="C51:D51"/>
    <mergeCell ref="C73:D73"/>
    <mergeCell ref="C80:D80"/>
    <mergeCell ref="C81:D81"/>
    <mergeCell ref="C82:D82"/>
    <mergeCell ref="C83:D83"/>
  </mergeCells>
  <pageMargins left="0.45" right="0.34" top="0.43" bottom="0.37" header="0.32" footer="0.27"/>
  <pageSetup paperSize="9" scale="5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2" topLeftCell="A18" activePane="bottomLeft" state="frozen"/>
      <selection pane="bottomLeft" activeCell="G26" sqref="G26"/>
    </sheetView>
  </sheetViews>
  <sheetFormatPr defaultRowHeight="13.2" x14ac:dyDescent="0.25"/>
  <cols>
    <col min="1" max="1" width="8.109375" customWidth="1"/>
    <col min="2" max="2" width="32.44140625" customWidth="1"/>
    <col min="3" max="5" width="19" customWidth="1"/>
    <col min="6" max="6" width="16" customWidth="1"/>
    <col min="7" max="7" width="17" customWidth="1"/>
    <col min="8" max="8" width="19" customWidth="1"/>
    <col min="9" max="9" width="6.88671875" bestFit="1" customWidth="1"/>
    <col min="10" max="10" width="9.109375" bestFit="1" customWidth="1"/>
  </cols>
  <sheetData>
    <row r="1" spans="1:10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0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0" x14ac:dyDescent="0.25">
      <c r="A3" s="105" t="s">
        <v>20</v>
      </c>
      <c r="B3" s="106" t="s">
        <v>21</v>
      </c>
      <c r="C3" s="127">
        <v>37651733</v>
      </c>
      <c r="D3" s="127">
        <v>0</v>
      </c>
      <c r="E3" s="127">
        <v>175000000</v>
      </c>
      <c r="F3" s="127">
        <v>105090384</v>
      </c>
      <c r="G3" s="127">
        <v>107561349</v>
      </c>
      <c r="H3" s="127">
        <v>0</v>
      </c>
      <c r="I3" s="110"/>
      <c r="J3" s="110"/>
    </row>
    <row r="4" spans="1:10" x14ac:dyDescent="0.25">
      <c r="A4" s="111" t="s">
        <v>22</v>
      </c>
      <c r="B4" s="112" t="s">
        <v>23</v>
      </c>
      <c r="C4" s="128">
        <v>37651733</v>
      </c>
      <c r="D4" s="128">
        <v>0</v>
      </c>
      <c r="E4" s="128">
        <v>175000000</v>
      </c>
      <c r="F4" s="128">
        <v>105090384</v>
      </c>
      <c r="G4" s="128">
        <v>107561349</v>
      </c>
      <c r="H4" s="128">
        <v>0</v>
      </c>
      <c r="I4" s="110"/>
      <c r="J4" s="110"/>
    </row>
    <row r="5" spans="1:10" x14ac:dyDescent="0.25">
      <c r="A5" s="105" t="s">
        <v>24</v>
      </c>
      <c r="B5" s="106" t="s">
        <v>25</v>
      </c>
      <c r="C5" s="127">
        <v>2444449773</v>
      </c>
      <c r="D5" s="127">
        <v>0</v>
      </c>
      <c r="E5" s="127">
        <v>752845636</v>
      </c>
      <c r="F5" s="127">
        <v>663091671</v>
      </c>
      <c r="G5" s="127">
        <v>2534203738</v>
      </c>
      <c r="H5" s="127">
        <v>0</v>
      </c>
      <c r="I5" s="110"/>
      <c r="J5" s="110"/>
    </row>
    <row r="6" spans="1:10" x14ac:dyDescent="0.25">
      <c r="A6" s="105" t="s">
        <v>26</v>
      </c>
      <c r="B6" s="106" t="s">
        <v>23</v>
      </c>
      <c r="C6" s="127">
        <v>804006850</v>
      </c>
      <c r="D6" s="127">
        <v>0</v>
      </c>
      <c r="E6" s="127">
        <v>90710</v>
      </c>
      <c r="F6" s="127">
        <v>605137301</v>
      </c>
      <c r="G6" s="127">
        <v>198960259</v>
      </c>
      <c r="H6" s="127">
        <v>0</v>
      </c>
      <c r="I6" s="110"/>
      <c r="J6" s="110"/>
    </row>
    <row r="7" spans="1:10" x14ac:dyDescent="0.25">
      <c r="A7" s="111" t="s">
        <v>27</v>
      </c>
      <c r="B7" s="112" t="s">
        <v>28</v>
      </c>
      <c r="C7" s="128">
        <v>804006850</v>
      </c>
      <c r="D7" s="128">
        <v>0</v>
      </c>
      <c r="E7" s="128">
        <v>90710</v>
      </c>
      <c r="F7" s="128">
        <v>605137301</v>
      </c>
      <c r="G7" s="128">
        <v>198960259</v>
      </c>
      <c r="H7" s="128">
        <v>0</v>
      </c>
      <c r="I7" s="110"/>
      <c r="J7" s="110"/>
    </row>
    <row r="8" spans="1:10" x14ac:dyDescent="0.25">
      <c r="A8" s="105" t="s">
        <v>29</v>
      </c>
      <c r="B8" s="106" t="s">
        <v>30</v>
      </c>
      <c r="C8" s="127">
        <v>1640442923</v>
      </c>
      <c r="D8" s="127">
        <v>0</v>
      </c>
      <c r="E8" s="127">
        <v>752754926</v>
      </c>
      <c r="F8" s="127">
        <v>57954370</v>
      </c>
      <c r="G8" s="127">
        <v>2335243479</v>
      </c>
      <c r="H8" s="127">
        <v>0</v>
      </c>
      <c r="I8" s="110"/>
      <c r="J8" s="110"/>
    </row>
    <row r="9" spans="1:10" ht="26.4" x14ac:dyDescent="0.25">
      <c r="A9" s="111" t="s">
        <v>31</v>
      </c>
      <c r="B9" s="112" t="s">
        <v>32</v>
      </c>
      <c r="C9" s="128">
        <v>1608597554</v>
      </c>
      <c r="D9" s="128">
        <v>0</v>
      </c>
      <c r="E9" s="128">
        <v>752754926</v>
      </c>
      <c r="F9" s="128">
        <v>57954370</v>
      </c>
      <c r="G9" s="128">
        <v>2303398110</v>
      </c>
      <c r="H9" s="128">
        <v>0</v>
      </c>
      <c r="I9" s="110"/>
      <c r="J9" s="110"/>
    </row>
    <row r="10" spans="1:10" ht="26.4" x14ac:dyDescent="0.25">
      <c r="A10" s="111" t="s">
        <v>33</v>
      </c>
      <c r="B10" s="112" t="s">
        <v>34</v>
      </c>
      <c r="C10" s="128">
        <v>31845369</v>
      </c>
      <c r="D10" s="128">
        <v>0</v>
      </c>
      <c r="E10" s="128">
        <v>0</v>
      </c>
      <c r="F10" s="128">
        <v>0</v>
      </c>
      <c r="G10" s="128">
        <v>31845369</v>
      </c>
      <c r="H10" s="128">
        <v>0</v>
      </c>
      <c r="I10" s="110"/>
      <c r="J10" s="110"/>
    </row>
    <row r="11" spans="1:10" x14ac:dyDescent="0.25">
      <c r="A11" s="129" t="s">
        <v>35</v>
      </c>
      <c r="B11" s="20" t="s">
        <v>36</v>
      </c>
      <c r="C11" s="130">
        <v>1573213967</v>
      </c>
      <c r="D11" s="130">
        <v>0</v>
      </c>
      <c r="E11" s="130">
        <v>832857036</v>
      </c>
      <c r="F11" s="130">
        <v>752676225</v>
      </c>
      <c r="G11" s="130">
        <v>1653394778</v>
      </c>
      <c r="H11" s="130">
        <v>0</v>
      </c>
    </row>
    <row r="12" spans="1:10" x14ac:dyDescent="0.25">
      <c r="A12" s="131" t="s">
        <v>37</v>
      </c>
      <c r="B12" s="21" t="s">
        <v>38</v>
      </c>
      <c r="C12" s="132">
        <v>1573213967</v>
      </c>
      <c r="D12" s="132">
        <v>0</v>
      </c>
      <c r="E12" s="132">
        <v>832857036</v>
      </c>
      <c r="F12" s="132">
        <v>752676225</v>
      </c>
      <c r="G12" s="132">
        <v>1653394778</v>
      </c>
      <c r="H12" s="132">
        <v>0</v>
      </c>
    </row>
    <row r="13" spans="1:10" x14ac:dyDescent="0.25">
      <c r="A13" s="129" t="s">
        <v>39</v>
      </c>
      <c r="B13" s="20" t="s">
        <v>40</v>
      </c>
      <c r="C13" s="130">
        <v>820347073</v>
      </c>
      <c r="D13" s="130">
        <v>0</v>
      </c>
      <c r="E13" s="130">
        <v>7706950</v>
      </c>
      <c r="F13" s="130">
        <v>0</v>
      </c>
      <c r="G13" s="130">
        <v>828054023</v>
      </c>
      <c r="H13" s="130">
        <v>0</v>
      </c>
    </row>
    <row r="14" spans="1:10" ht="26.4" x14ac:dyDescent="0.25">
      <c r="A14" s="131" t="s">
        <v>41</v>
      </c>
      <c r="B14" s="21" t="s">
        <v>42</v>
      </c>
      <c r="C14" s="132">
        <v>820347073</v>
      </c>
      <c r="D14" s="132">
        <v>0</v>
      </c>
      <c r="E14" s="132">
        <v>7706950</v>
      </c>
      <c r="F14" s="132">
        <v>0</v>
      </c>
      <c r="G14" s="132">
        <v>828054023</v>
      </c>
      <c r="H14" s="132">
        <v>0</v>
      </c>
    </row>
    <row r="15" spans="1:10" x14ac:dyDescent="0.25">
      <c r="A15" s="129" t="s">
        <v>43</v>
      </c>
      <c r="B15" s="20" t="s">
        <v>44</v>
      </c>
      <c r="C15" s="130">
        <v>0</v>
      </c>
      <c r="D15" s="130">
        <v>0</v>
      </c>
      <c r="E15" s="130">
        <v>530442788</v>
      </c>
      <c r="F15" s="130">
        <v>530442788</v>
      </c>
      <c r="G15" s="130">
        <v>0</v>
      </c>
      <c r="H15" s="130">
        <v>0</v>
      </c>
    </row>
    <row r="16" spans="1:10" x14ac:dyDescent="0.25">
      <c r="A16" s="129" t="s">
        <v>45</v>
      </c>
      <c r="B16" s="20" t="s">
        <v>46</v>
      </c>
      <c r="C16" s="130">
        <v>84985147</v>
      </c>
      <c r="D16" s="130">
        <v>0</v>
      </c>
      <c r="E16" s="130">
        <v>0</v>
      </c>
      <c r="F16" s="130">
        <v>38380193</v>
      </c>
      <c r="G16" s="130">
        <v>46604954</v>
      </c>
      <c r="H16" s="130">
        <v>0</v>
      </c>
    </row>
    <row r="17" spans="1:10" x14ac:dyDescent="0.25">
      <c r="A17" s="129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</row>
    <row r="18" spans="1:10" x14ac:dyDescent="0.25">
      <c r="A18" s="129" t="s">
        <v>49</v>
      </c>
      <c r="B18" s="20" t="s">
        <v>50</v>
      </c>
      <c r="C18" s="130">
        <v>0</v>
      </c>
      <c r="D18" s="130">
        <v>18175104</v>
      </c>
      <c r="E18" s="130">
        <v>73311636</v>
      </c>
      <c r="F18" s="130">
        <v>100847748</v>
      </c>
      <c r="G18" s="130">
        <v>0</v>
      </c>
      <c r="H18" s="130">
        <v>45711216</v>
      </c>
    </row>
    <row r="19" spans="1:10" x14ac:dyDescent="0.25">
      <c r="A19" s="131" t="s">
        <v>51</v>
      </c>
      <c r="B19" s="21" t="s">
        <v>52</v>
      </c>
      <c r="C19" s="132">
        <v>0</v>
      </c>
      <c r="D19" s="132">
        <v>18175104</v>
      </c>
      <c r="E19" s="132">
        <v>73311636</v>
      </c>
      <c r="F19" s="132">
        <v>100847748</v>
      </c>
      <c r="G19" s="132">
        <v>0</v>
      </c>
      <c r="H19" s="132">
        <v>45711216</v>
      </c>
    </row>
    <row r="20" spans="1:10" x14ac:dyDescent="0.25">
      <c r="A20" s="129" t="s">
        <v>53</v>
      </c>
      <c r="B20" s="20" t="s">
        <v>54</v>
      </c>
      <c r="C20" s="130">
        <v>0</v>
      </c>
      <c r="D20" s="130">
        <v>19414358</v>
      </c>
      <c r="E20" s="130">
        <v>0</v>
      </c>
      <c r="F20" s="130">
        <v>26640224</v>
      </c>
      <c r="G20" s="130">
        <v>0</v>
      </c>
      <c r="H20" s="130">
        <v>46054582</v>
      </c>
    </row>
    <row r="21" spans="1:10" x14ac:dyDescent="0.25">
      <c r="A21" s="131" t="s">
        <v>57</v>
      </c>
      <c r="B21" s="21" t="s">
        <v>58</v>
      </c>
      <c r="C21" s="132">
        <v>0</v>
      </c>
      <c r="D21" s="132">
        <v>19414358</v>
      </c>
      <c r="E21" s="132">
        <v>0</v>
      </c>
      <c r="F21" s="132">
        <v>26640224</v>
      </c>
      <c r="G21" s="132">
        <v>0</v>
      </c>
      <c r="H21" s="132">
        <v>46054582</v>
      </c>
    </row>
    <row r="22" spans="1:10" x14ac:dyDescent="0.25">
      <c r="A22" s="129" t="s">
        <v>59</v>
      </c>
      <c r="B22" s="20" t="s">
        <v>60</v>
      </c>
      <c r="C22" s="130">
        <v>0</v>
      </c>
      <c r="D22" s="130">
        <v>326369609</v>
      </c>
      <c r="E22" s="130">
        <v>398050803</v>
      </c>
      <c r="F22" s="130">
        <v>390913525</v>
      </c>
      <c r="G22" s="130">
        <v>0</v>
      </c>
      <c r="H22" s="130">
        <v>319232331</v>
      </c>
    </row>
    <row r="23" spans="1:10" x14ac:dyDescent="0.25">
      <c r="A23" s="131" t="s">
        <v>61</v>
      </c>
      <c r="B23" s="21" t="s">
        <v>62</v>
      </c>
      <c r="C23" s="132">
        <v>0</v>
      </c>
      <c r="D23" s="132">
        <v>326369609</v>
      </c>
      <c r="E23" s="132">
        <v>398050803</v>
      </c>
      <c r="F23" s="132">
        <v>390913525</v>
      </c>
      <c r="G23" s="132">
        <v>0</v>
      </c>
      <c r="H23" s="132">
        <v>319232331</v>
      </c>
    </row>
    <row r="24" spans="1:10" x14ac:dyDescent="0.25">
      <c r="A24" s="129" t="s">
        <v>67</v>
      </c>
      <c r="B24" s="20" t="s">
        <v>68</v>
      </c>
      <c r="C24" s="130">
        <v>0</v>
      </c>
      <c r="D24" s="130">
        <v>82797840</v>
      </c>
      <c r="E24" s="130">
        <v>147543015</v>
      </c>
      <c r="F24" s="130">
        <v>139987502</v>
      </c>
      <c r="G24" s="130">
        <v>1295295</v>
      </c>
      <c r="H24" s="130">
        <v>76537622</v>
      </c>
    </row>
    <row r="25" spans="1:10" x14ac:dyDescent="0.25">
      <c r="A25" s="131" t="s">
        <v>69</v>
      </c>
      <c r="B25" s="21" t="s">
        <v>70</v>
      </c>
      <c r="C25" s="132">
        <v>0</v>
      </c>
      <c r="D25" s="132">
        <v>18407560</v>
      </c>
      <c r="E25" s="132">
        <v>0</v>
      </c>
      <c r="F25" s="132">
        <v>4557340</v>
      </c>
      <c r="G25" s="132">
        <v>0</v>
      </c>
      <c r="H25" s="132">
        <v>22964900</v>
      </c>
    </row>
    <row r="26" spans="1:10" x14ac:dyDescent="0.25">
      <c r="A26" s="131" t="s">
        <v>71</v>
      </c>
      <c r="B26" s="21" t="s">
        <v>72</v>
      </c>
      <c r="C26" s="132">
        <v>0</v>
      </c>
      <c r="D26" s="132">
        <v>6303705</v>
      </c>
      <c r="E26" s="132">
        <v>73304085</v>
      </c>
      <c r="F26" s="132">
        <v>65705085</v>
      </c>
      <c r="G26" s="132">
        <v>1295295</v>
      </c>
      <c r="H26" s="132">
        <v>0</v>
      </c>
      <c r="I26" s="230">
        <v>3282958</v>
      </c>
      <c r="J26" s="211">
        <f>I26-G26</f>
        <v>1987663</v>
      </c>
    </row>
    <row r="27" spans="1:10" x14ac:dyDescent="0.25">
      <c r="A27" s="131" t="s">
        <v>73</v>
      </c>
      <c r="B27" s="21" t="s">
        <v>74</v>
      </c>
      <c r="C27" s="132">
        <v>0</v>
      </c>
      <c r="D27" s="132">
        <v>1341000</v>
      </c>
      <c r="E27" s="132">
        <v>12936015</v>
      </c>
      <c r="F27" s="132">
        <v>11595015</v>
      </c>
      <c r="G27" s="132">
        <v>0</v>
      </c>
      <c r="H27" s="132">
        <v>0</v>
      </c>
    </row>
    <row r="28" spans="1:10" x14ac:dyDescent="0.25">
      <c r="A28" s="131" t="s">
        <v>75</v>
      </c>
      <c r="B28" s="21" t="s">
        <v>76</v>
      </c>
      <c r="C28" s="132">
        <v>0</v>
      </c>
      <c r="D28" s="132">
        <v>0</v>
      </c>
      <c r="E28" s="132">
        <v>4557340</v>
      </c>
      <c r="F28" s="132">
        <v>4557340</v>
      </c>
      <c r="G28" s="132">
        <v>0</v>
      </c>
      <c r="H28" s="132">
        <v>0</v>
      </c>
    </row>
    <row r="29" spans="1:10" x14ac:dyDescent="0.25">
      <c r="A29" s="131" t="s">
        <v>77</v>
      </c>
      <c r="B29" s="21" t="s">
        <v>68</v>
      </c>
      <c r="C29" s="132">
        <v>0</v>
      </c>
      <c r="D29" s="132">
        <v>56745575</v>
      </c>
      <c r="E29" s="132">
        <v>56745575</v>
      </c>
      <c r="F29" s="132">
        <v>53572722</v>
      </c>
      <c r="G29" s="132">
        <v>0</v>
      </c>
      <c r="H29" s="132">
        <v>53572722</v>
      </c>
    </row>
    <row r="30" spans="1:10" x14ac:dyDescent="0.25">
      <c r="A30" s="129" t="s">
        <v>78</v>
      </c>
      <c r="B30" s="20" t="s">
        <v>79</v>
      </c>
      <c r="C30" s="130">
        <v>0</v>
      </c>
      <c r="D30" s="130">
        <v>420720000</v>
      </c>
      <c r="E30" s="130">
        <v>0</v>
      </c>
      <c r="F30" s="130">
        <v>0</v>
      </c>
      <c r="G30" s="130">
        <v>0</v>
      </c>
      <c r="H30" s="130">
        <v>420720000</v>
      </c>
    </row>
    <row r="31" spans="1:10" x14ac:dyDescent="0.25">
      <c r="A31" s="129" t="s">
        <v>80</v>
      </c>
      <c r="B31" s="20" t="s">
        <v>81</v>
      </c>
      <c r="C31" s="130">
        <v>0</v>
      </c>
      <c r="D31" s="130">
        <v>420720000</v>
      </c>
      <c r="E31" s="130">
        <v>0</v>
      </c>
      <c r="F31" s="130">
        <v>0</v>
      </c>
      <c r="G31" s="130">
        <v>0</v>
      </c>
      <c r="H31" s="130">
        <v>420720000</v>
      </c>
    </row>
    <row r="32" spans="1:10" x14ac:dyDescent="0.25">
      <c r="A32" s="131" t="s">
        <v>82</v>
      </c>
      <c r="B32" s="21" t="s">
        <v>83</v>
      </c>
      <c r="C32" s="132">
        <v>0</v>
      </c>
      <c r="D32" s="132">
        <v>420720000</v>
      </c>
      <c r="E32" s="132">
        <v>0</v>
      </c>
      <c r="F32" s="132">
        <v>0</v>
      </c>
      <c r="G32" s="132">
        <v>0</v>
      </c>
      <c r="H32" s="132">
        <v>420720000</v>
      </c>
    </row>
    <row r="33" spans="1:8" x14ac:dyDescent="0.25">
      <c r="A33" s="129" t="s">
        <v>84</v>
      </c>
      <c r="B33" s="20" t="s">
        <v>85</v>
      </c>
      <c r="C33" s="130">
        <v>0</v>
      </c>
      <c r="D33" s="130">
        <v>4222236122</v>
      </c>
      <c r="E33" s="130">
        <v>0</v>
      </c>
      <c r="F33" s="130">
        <v>169687604</v>
      </c>
      <c r="G33" s="130">
        <v>0</v>
      </c>
      <c r="H33" s="130">
        <v>4391923726</v>
      </c>
    </row>
    <row r="34" spans="1:8" ht="26.4" x14ac:dyDescent="0.25">
      <c r="A34" s="131" t="s">
        <v>86</v>
      </c>
      <c r="B34" s="21" t="s">
        <v>87</v>
      </c>
      <c r="C34" s="132">
        <v>0</v>
      </c>
      <c r="D34" s="132">
        <v>3348794253</v>
      </c>
      <c r="E34" s="132">
        <v>0</v>
      </c>
      <c r="F34" s="132">
        <v>0</v>
      </c>
      <c r="G34" s="132">
        <v>0</v>
      </c>
      <c r="H34" s="132">
        <v>3348794253</v>
      </c>
    </row>
    <row r="35" spans="1:8" ht="26.4" x14ac:dyDescent="0.25">
      <c r="A35" s="131" t="s">
        <v>88</v>
      </c>
      <c r="B35" s="21" t="s">
        <v>89</v>
      </c>
      <c r="C35" s="132">
        <v>0</v>
      </c>
      <c r="D35" s="132">
        <v>873441869</v>
      </c>
      <c r="E35" s="132">
        <v>0</v>
      </c>
      <c r="F35" s="132">
        <v>169687604</v>
      </c>
      <c r="G35" s="132">
        <v>0</v>
      </c>
      <c r="H35" s="132">
        <v>1043129473</v>
      </c>
    </row>
    <row r="36" spans="1:8" ht="26.4" x14ac:dyDescent="0.25">
      <c r="A36" s="129" t="s">
        <v>90</v>
      </c>
      <c r="B36" s="20" t="s">
        <v>91</v>
      </c>
      <c r="C36" s="130">
        <v>0</v>
      </c>
      <c r="D36" s="130">
        <v>0</v>
      </c>
      <c r="E36" s="130">
        <v>798001049</v>
      </c>
      <c r="F36" s="130">
        <v>798001049</v>
      </c>
      <c r="G36" s="130">
        <v>0</v>
      </c>
      <c r="H36" s="130">
        <v>0</v>
      </c>
    </row>
    <row r="37" spans="1:8" x14ac:dyDescent="0.25">
      <c r="A37" s="129" t="s">
        <v>92</v>
      </c>
      <c r="B37" s="20" t="s">
        <v>93</v>
      </c>
      <c r="C37" s="130">
        <v>0</v>
      </c>
      <c r="D37" s="130">
        <v>0</v>
      </c>
      <c r="E37" s="130">
        <v>798001049</v>
      </c>
      <c r="F37" s="130">
        <v>798001049</v>
      </c>
      <c r="G37" s="130">
        <v>0</v>
      </c>
      <c r="H37" s="130">
        <v>0</v>
      </c>
    </row>
    <row r="38" spans="1:8" x14ac:dyDescent="0.25">
      <c r="A38" s="131" t="s">
        <v>94</v>
      </c>
      <c r="B38" s="21" t="s">
        <v>95</v>
      </c>
      <c r="C38" s="132">
        <v>0</v>
      </c>
      <c r="D38" s="132">
        <v>0</v>
      </c>
      <c r="E38" s="132">
        <v>798001049</v>
      </c>
      <c r="F38" s="132">
        <v>798001049</v>
      </c>
      <c r="G38" s="132">
        <v>0</v>
      </c>
      <c r="H38" s="132">
        <v>0</v>
      </c>
    </row>
    <row r="39" spans="1:8" x14ac:dyDescent="0.25">
      <c r="A39" s="129" t="s">
        <v>96</v>
      </c>
      <c r="B39" s="20" t="s">
        <v>97</v>
      </c>
      <c r="C39" s="130">
        <v>0</v>
      </c>
      <c r="D39" s="130">
        <v>0</v>
      </c>
      <c r="E39" s="130">
        <v>35025398</v>
      </c>
      <c r="F39" s="130">
        <v>35025398</v>
      </c>
      <c r="G39" s="130">
        <v>0</v>
      </c>
      <c r="H39" s="130">
        <v>0</v>
      </c>
    </row>
    <row r="40" spans="1:8" ht="26.4" x14ac:dyDescent="0.25">
      <c r="A40" s="131" t="s">
        <v>98</v>
      </c>
      <c r="B40" s="21" t="s">
        <v>99</v>
      </c>
      <c r="C40" s="132">
        <v>0</v>
      </c>
      <c r="D40" s="132">
        <v>0</v>
      </c>
      <c r="E40" s="132">
        <v>109493</v>
      </c>
      <c r="F40" s="132">
        <v>109493</v>
      </c>
      <c r="G40" s="132">
        <v>0</v>
      </c>
      <c r="H40" s="132">
        <v>0</v>
      </c>
    </row>
    <row r="41" spans="1:8" x14ac:dyDescent="0.25">
      <c r="A41" s="131" t="s">
        <v>100</v>
      </c>
      <c r="B41" s="21" t="s">
        <v>101</v>
      </c>
      <c r="C41" s="132">
        <v>0</v>
      </c>
      <c r="D41" s="132">
        <v>0</v>
      </c>
      <c r="E41" s="132">
        <v>34915905</v>
      </c>
      <c r="F41" s="132">
        <v>34915905</v>
      </c>
      <c r="G41" s="132">
        <v>0</v>
      </c>
      <c r="H41" s="132">
        <v>0</v>
      </c>
    </row>
    <row r="42" spans="1:8" x14ac:dyDescent="0.25">
      <c r="A42" s="129" t="s">
        <v>102</v>
      </c>
      <c r="B42" s="20" t="s">
        <v>103</v>
      </c>
      <c r="C42" s="130">
        <v>0</v>
      </c>
      <c r="D42" s="130">
        <v>0</v>
      </c>
      <c r="E42" s="130">
        <v>352030583</v>
      </c>
      <c r="F42" s="130">
        <v>352030583</v>
      </c>
      <c r="G42" s="130">
        <v>0</v>
      </c>
      <c r="H42" s="130">
        <v>0</v>
      </c>
    </row>
    <row r="43" spans="1:8" x14ac:dyDescent="0.25">
      <c r="A43" s="129" t="s">
        <v>104</v>
      </c>
      <c r="B43" s="20" t="s">
        <v>105</v>
      </c>
      <c r="C43" s="130">
        <v>0</v>
      </c>
      <c r="D43" s="130">
        <v>0</v>
      </c>
      <c r="E43" s="130">
        <v>178412205</v>
      </c>
      <c r="F43" s="130">
        <v>178412205</v>
      </c>
      <c r="G43" s="130">
        <v>0</v>
      </c>
      <c r="H43" s="130">
        <v>0</v>
      </c>
    </row>
    <row r="44" spans="1:8" x14ac:dyDescent="0.25">
      <c r="A44" s="131" t="s">
        <v>106</v>
      </c>
      <c r="B44" s="21" t="s">
        <v>107</v>
      </c>
      <c r="C44" s="132">
        <v>0</v>
      </c>
      <c r="D44" s="132">
        <v>0</v>
      </c>
      <c r="E44" s="132">
        <v>120662405</v>
      </c>
      <c r="F44" s="132">
        <v>120662405</v>
      </c>
      <c r="G44" s="132">
        <v>0</v>
      </c>
      <c r="H44" s="132">
        <v>0</v>
      </c>
    </row>
    <row r="45" spans="1:8" x14ac:dyDescent="0.25">
      <c r="A45" s="131" t="s">
        <v>108</v>
      </c>
      <c r="B45" s="21" t="s">
        <v>109</v>
      </c>
      <c r="C45" s="132">
        <v>0</v>
      </c>
      <c r="D45" s="132">
        <v>0</v>
      </c>
      <c r="E45" s="132">
        <v>4546000</v>
      </c>
      <c r="F45" s="132">
        <v>4546000</v>
      </c>
      <c r="G45" s="132">
        <v>0</v>
      </c>
      <c r="H45" s="132">
        <v>0</v>
      </c>
    </row>
    <row r="46" spans="1:8" x14ac:dyDescent="0.25">
      <c r="A46" s="131" t="s">
        <v>110</v>
      </c>
      <c r="B46" s="21" t="s">
        <v>111</v>
      </c>
      <c r="C46" s="132">
        <v>0</v>
      </c>
      <c r="D46" s="132">
        <v>0</v>
      </c>
      <c r="E46" s="132">
        <v>14739593</v>
      </c>
      <c r="F46" s="132">
        <v>14739593</v>
      </c>
      <c r="G46" s="132">
        <v>0</v>
      </c>
      <c r="H46" s="132">
        <v>0</v>
      </c>
    </row>
    <row r="47" spans="1:8" x14ac:dyDescent="0.25">
      <c r="A47" s="131" t="s">
        <v>112</v>
      </c>
      <c r="B47" s="21" t="s">
        <v>113</v>
      </c>
      <c r="C47" s="132">
        <v>0</v>
      </c>
      <c r="D47" s="132">
        <v>0</v>
      </c>
      <c r="E47" s="132">
        <v>38464207</v>
      </c>
      <c r="F47" s="132">
        <v>38464207</v>
      </c>
      <c r="G47" s="132">
        <v>0</v>
      </c>
      <c r="H47" s="132">
        <v>0</v>
      </c>
    </row>
    <row r="48" spans="1:8" x14ac:dyDescent="0.25">
      <c r="A48" s="129" t="s">
        <v>114</v>
      </c>
      <c r="B48" s="20" t="s">
        <v>115</v>
      </c>
      <c r="C48" s="130">
        <v>0</v>
      </c>
      <c r="D48" s="130">
        <v>0</v>
      </c>
      <c r="E48" s="130">
        <v>530442788</v>
      </c>
      <c r="F48" s="130">
        <v>530442788</v>
      </c>
      <c r="G48" s="130">
        <v>0</v>
      </c>
      <c r="H48" s="130">
        <v>0</v>
      </c>
    </row>
    <row r="49" spans="1:8" x14ac:dyDescent="0.25">
      <c r="A49" s="129" t="s">
        <v>116</v>
      </c>
      <c r="B49" s="20" t="s">
        <v>117</v>
      </c>
      <c r="C49" s="130">
        <v>0</v>
      </c>
      <c r="D49" s="130">
        <v>0</v>
      </c>
      <c r="E49" s="130">
        <v>547717</v>
      </c>
      <c r="F49" s="130">
        <v>547717</v>
      </c>
      <c r="G49" s="130">
        <v>0</v>
      </c>
      <c r="H49" s="130">
        <v>0</v>
      </c>
    </row>
    <row r="50" spans="1:8" x14ac:dyDescent="0.25">
      <c r="A50" s="131" t="s">
        <v>118</v>
      </c>
      <c r="B50" s="21" t="s">
        <v>119</v>
      </c>
      <c r="C50" s="132">
        <v>0</v>
      </c>
      <c r="D50" s="132">
        <v>0</v>
      </c>
      <c r="E50" s="132">
        <v>547717</v>
      </c>
      <c r="F50" s="132">
        <v>547717</v>
      </c>
      <c r="G50" s="132">
        <v>0</v>
      </c>
      <c r="H50" s="132">
        <v>0</v>
      </c>
    </row>
    <row r="51" spans="1:8" x14ac:dyDescent="0.25">
      <c r="A51" s="129" t="s">
        <v>120</v>
      </c>
      <c r="B51" s="20" t="s">
        <v>121</v>
      </c>
      <c r="C51" s="130">
        <v>0</v>
      </c>
      <c r="D51" s="130">
        <v>0</v>
      </c>
      <c r="E51" s="130">
        <v>133250545</v>
      </c>
      <c r="F51" s="130">
        <v>133250545</v>
      </c>
      <c r="G51" s="130">
        <v>0</v>
      </c>
      <c r="H51" s="130">
        <v>0</v>
      </c>
    </row>
    <row r="52" spans="1:8" x14ac:dyDescent="0.25">
      <c r="A52" s="131" t="s">
        <v>122</v>
      </c>
      <c r="B52" s="21" t="s">
        <v>123</v>
      </c>
      <c r="C52" s="132">
        <v>0</v>
      </c>
      <c r="D52" s="132">
        <v>0</v>
      </c>
      <c r="E52" s="132">
        <v>57567069</v>
      </c>
      <c r="F52" s="132">
        <v>57567069</v>
      </c>
      <c r="G52" s="132">
        <v>0</v>
      </c>
      <c r="H52" s="132">
        <v>0</v>
      </c>
    </row>
    <row r="53" spans="1:8" x14ac:dyDescent="0.25">
      <c r="A53" s="131" t="s">
        <v>124</v>
      </c>
      <c r="B53" s="21" t="s">
        <v>125</v>
      </c>
      <c r="C53" s="132">
        <v>0</v>
      </c>
      <c r="D53" s="132">
        <v>0</v>
      </c>
      <c r="E53" s="132">
        <v>764800</v>
      </c>
      <c r="F53" s="132">
        <v>764800</v>
      </c>
      <c r="G53" s="132">
        <v>0</v>
      </c>
      <c r="H53" s="132">
        <v>0</v>
      </c>
    </row>
    <row r="54" spans="1:8" x14ac:dyDescent="0.25">
      <c r="A54" s="131" t="s">
        <v>126</v>
      </c>
      <c r="B54" s="21" t="s">
        <v>127</v>
      </c>
      <c r="C54" s="132">
        <v>0</v>
      </c>
      <c r="D54" s="132">
        <v>0</v>
      </c>
      <c r="E54" s="132">
        <v>8673155</v>
      </c>
      <c r="F54" s="132">
        <v>8673155</v>
      </c>
      <c r="G54" s="132">
        <v>0</v>
      </c>
      <c r="H54" s="132">
        <v>0</v>
      </c>
    </row>
    <row r="55" spans="1:8" x14ac:dyDescent="0.25">
      <c r="A55" s="131" t="s">
        <v>128</v>
      </c>
      <c r="B55" s="21" t="s">
        <v>113</v>
      </c>
      <c r="C55" s="132">
        <v>0</v>
      </c>
      <c r="D55" s="132">
        <v>0</v>
      </c>
      <c r="E55" s="132">
        <v>13032712</v>
      </c>
      <c r="F55" s="132">
        <v>13032712</v>
      </c>
      <c r="G55" s="132">
        <v>0</v>
      </c>
      <c r="H55" s="132">
        <v>0</v>
      </c>
    </row>
    <row r="56" spans="1:8" x14ac:dyDescent="0.25">
      <c r="A56" s="131" t="s">
        <v>129</v>
      </c>
      <c r="B56" s="21" t="s">
        <v>130</v>
      </c>
      <c r="C56" s="132">
        <v>0</v>
      </c>
      <c r="D56" s="132">
        <v>0</v>
      </c>
      <c r="E56" s="132">
        <v>53212809</v>
      </c>
      <c r="F56" s="132">
        <v>53212809</v>
      </c>
      <c r="G56" s="132">
        <v>0</v>
      </c>
      <c r="H56" s="132">
        <v>0</v>
      </c>
    </row>
    <row r="57" spans="1:8" x14ac:dyDescent="0.25">
      <c r="A57" s="129" t="s">
        <v>133</v>
      </c>
      <c r="B57" s="20" t="s">
        <v>134</v>
      </c>
      <c r="C57" s="130">
        <v>0</v>
      </c>
      <c r="D57" s="130">
        <v>0</v>
      </c>
      <c r="E57" s="130">
        <v>833007664</v>
      </c>
      <c r="F57" s="130">
        <v>833007664</v>
      </c>
      <c r="G57" s="130">
        <v>0</v>
      </c>
      <c r="H57" s="130">
        <v>0</v>
      </c>
    </row>
    <row r="58" spans="1:8" ht="13.8" x14ac:dyDescent="0.25">
      <c r="A58" s="310" t="s">
        <v>135</v>
      </c>
      <c r="B58" s="310"/>
      <c r="C58" s="130">
        <v>5089713033</v>
      </c>
      <c r="D58" s="130">
        <v>5089713033</v>
      </c>
      <c r="E58" s="130">
        <v>5778475813</v>
      </c>
      <c r="F58" s="130">
        <v>5778475813</v>
      </c>
      <c r="G58" s="130">
        <v>5300179477</v>
      </c>
      <c r="H58" s="130">
        <v>5300179477</v>
      </c>
    </row>
    <row r="59" spans="1:8" x14ac:dyDescent="0.25">
      <c r="A59" s="118"/>
      <c r="B59" s="118"/>
      <c r="C59" s="118"/>
      <c r="D59" s="118"/>
      <c r="E59" s="118"/>
      <c r="F59" s="118"/>
      <c r="G59" s="118"/>
      <c r="H59" s="118"/>
    </row>
  </sheetData>
  <mergeCells count="6">
    <mergeCell ref="A58:B58"/>
    <mergeCell ref="A1:A2"/>
    <mergeCell ref="B1:B2"/>
    <mergeCell ref="C1:D1"/>
    <mergeCell ref="E1:F1"/>
    <mergeCell ref="G1:H1"/>
  </mergeCells>
  <hyperlinks>
    <hyperlink ref="A3" r:id="rId1" xr:uid="{00000000-0004-0000-0900-000000000000}"/>
    <hyperlink ref="A4" r:id="rId2" xr:uid="{00000000-0004-0000-0900-000001000000}"/>
    <hyperlink ref="A5" r:id="rId3" xr:uid="{00000000-0004-0000-0900-000002000000}"/>
    <hyperlink ref="A6" r:id="rId4" xr:uid="{00000000-0004-0000-0900-000003000000}"/>
    <hyperlink ref="A7" r:id="rId5" xr:uid="{00000000-0004-0000-0900-000004000000}"/>
    <hyperlink ref="A8" r:id="rId6" xr:uid="{00000000-0004-0000-0900-000005000000}"/>
    <hyperlink ref="A9" r:id="rId7" xr:uid="{00000000-0004-0000-0900-000006000000}"/>
    <hyperlink ref="A10" r:id="rId8" xr:uid="{00000000-0004-0000-0900-000007000000}"/>
    <hyperlink ref="A11" r:id="rId9" xr:uid="{00000000-0004-0000-0900-000008000000}"/>
    <hyperlink ref="A12" r:id="rId10" xr:uid="{00000000-0004-0000-0900-000009000000}"/>
    <hyperlink ref="A13" r:id="rId11" xr:uid="{00000000-0004-0000-0900-00000A000000}"/>
    <hyperlink ref="A14" r:id="rId12" xr:uid="{00000000-0004-0000-0900-00000B000000}"/>
    <hyperlink ref="A15" r:id="rId13" xr:uid="{00000000-0004-0000-0900-00000C000000}"/>
    <hyperlink ref="A16" r:id="rId14" xr:uid="{00000000-0004-0000-0900-00000D000000}"/>
    <hyperlink ref="A17" r:id="rId15" xr:uid="{00000000-0004-0000-0900-00000E000000}"/>
    <hyperlink ref="A18" r:id="rId16" xr:uid="{00000000-0004-0000-0900-00000F000000}"/>
    <hyperlink ref="A19" r:id="rId17" xr:uid="{00000000-0004-0000-0900-000010000000}"/>
    <hyperlink ref="A20" r:id="rId18" xr:uid="{00000000-0004-0000-0900-000011000000}"/>
    <hyperlink ref="A21" r:id="rId19" xr:uid="{00000000-0004-0000-0900-000012000000}"/>
    <hyperlink ref="A22" r:id="rId20" xr:uid="{00000000-0004-0000-0900-000013000000}"/>
    <hyperlink ref="A23" r:id="rId21" xr:uid="{00000000-0004-0000-0900-000014000000}"/>
    <hyperlink ref="A24" r:id="rId22" xr:uid="{00000000-0004-0000-0900-000015000000}"/>
    <hyperlink ref="A25" r:id="rId23" xr:uid="{00000000-0004-0000-0900-000016000000}"/>
    <hyperlink ref="A26" r:id="rId24" xr:uid="{00000000-0004-0000-0900-000017000000}"/>
    <hyperlink ref="A27" r:id="rId25" xr:uid="{00000000-0004-0000-0900-000018000000}"/>
    <hyperlink ref="A28" r:id="rId26" xr:uid="{00000000-0004-0000-0900-000019000000}"/>
    <hyperlink ref="A29" r:id="rId27" xr:uid="{00000000-0004-0000-0900-00001A000000}"/>
    <hyperlink ref="A30" r:id="rId28" xr:uid="{00000000-0004-0000-0900-00001B000000}"/>
    <hyperlink ref="A31" r:id="rId29" xr:uid="{00000000-0004-0000-0900-00001C000000}"/>
    <hyperlink ref="A32" r:id="rId30" xr:uid="{00000000-0004-0000-0900-00001D000000}"/>
    <hyperlink ref="A33" r:id="rId31" xr:uid="{00000000-0004-0000-0900-00001E000000}"/>
    <hyperlink ref="A34" r:id="rId32" xr:uid="{00000000-0004-0000-0900-00001F000000}"/>
    <hyperlink ref="A35" r:id="rId33" xr:uid="{00000000-0004-0000-0900-000020000000}"/>
    <hyperlink ref="A36" r:id="rId34" xr:uid="{00000000-0004-0000-0900-000021000000}"/>
    <hyperlink ref="A37" r:id="rId35" xr:uid="{00000000-0004-0000-0900-000022000000}"/>
    <hyperlink ref="A38" r:id="rId36" xr:uid="{00000000-0004-0000-0900-000023000000}"/>
    <hyperlink ref="A39" r:id="rId37" xr:uid="{00000000-0004-0000-0900-000024000000}"/>
    <hyperlink ref="A40" r:id="rId38" xr:uid="{00000000-0004-0000-0900-000025000000}"/>
    <hyperlink ref="A41" r:id="rId39" xr:uid="{00000000-0004-0000-0900-000026000000}"/>
    <hyperlink ref="A42" r:id="rId40" xr:uid="{00000000-0004-0000-0900-000027000000}"/>
    <hyperlink ref="A43" r:id="rId41" xr:uid="{00000000-0004-0000-0900-000028000000}"/>
    <hyperlink ref="A44" r:id="rId42" xr:uid="{00000000-0004-0000-0900-000029000000}"/>
    <hyperlink ref="A45" r:id="rId43" xr:uid="{00000000-0004-0000-0900-00002A000000}"/>
    <hyperlink ref="A46" r:id="rId44" xr:uid="{00000000-0004-0000-0900-00002B000000}"/>
    <hyperlink ref="A47" r:id="rId45" xr:uid="{00000000-0004-0000-0900-00002C000000}"/>
    <hyperlink ref="A48" r:id="rId46" xr:uid="{00000000-0004-0000-0900-00002D000000}"/>
    <hyperlink ref="A49" r:id="rId47" xr:uid="{00000000-0004-0000-0900-00002E000000}"/>
    <hyperlink ref="A50" r:id="rId48" xr:uid="{00000000-0004-0000-0900-00002F000000}"/>
    <hyperlink ref="A51" r:id="rId49" xr:uid="{00000000-0004-0000-0900-000030000000}"/>
    <hyperlink ref="A52" r:id="rId50" xr:uid="{00000000-0004-0000-0900-000031000000}"/>
    <hyperlink ref="A53" r:id="rId51" xr:uid="{00000000-0004-0000-0900-000032000000}"/>
    <hyperlink ref="A54" r:id="rId52" xr:uid="{00000000-0004-0000-0900-000033000000}"/>
    <hyperlink ref="A55" r:id="rId53" xr:uid="{00000000-0004-0000-0900-000034000000}"/>
    <hyperlink ref="A56" r:id="rId54" xr:uid="{00000000-0004-0000-0900-000035000000}"/>
    <hyperlink ref="A57" r:id="rId55" xr:uid="{00000000-0004-0000-0900-000036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5"/>
  <sheetViews>
    <sheetView view="pageBreakPreview" zoomScaleNormal="100" zoomScaleSheetLayoutView="100" workbookViewId="0">
      <selection activeCell="D63" sqref="D63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6.6640625" style="67" customWidth="1"/>
    <col min="4" max="4" width="37.109375" style="67" customWidth="1"/>
    <col min="5" max="5" width="10.8867187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44875</v>
      </c>
    </row>
    <row r="6" spans="1:6" ht="17.25" customHeight="1" x14ac:dyDescent="0.25">
      <c r="A6" s="293"/>
      <c r="B6" s="293"/>
      <c r="C6" s="8" t="s">
        <v>4</v>
      </c>
      <c r="D6" s="10">
        <v>44835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37651733</v>
      </c>
      <c r="D10" s="160"/>
      <c r="E10" s="179">
        <f>C10-'TB10.22'!G3</f>
        <v>0</v>
      </c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804006850</v>
      </c>
      <c r="D14" s="120"/>
      <c r="E14" s="178">
        <f>C14-'TB10.22'!G7</f>
        <v>0</v>
      </c>
    </row>
    <row r="15" spans="1:6" x14ac:dyDescent="0.25">
      <c r="A15" s="15" t="s">
        <v>31</v>
      </c>
      <c r="B15" s="25" t="s">
        <v>137</v>
      </c>
      <c r="C15" s="121">
        <v>68988.960000000006</v>
      </c>
      <c r="D15" s="120">
        <v>1608597554</v>
      </c>
      <c r="E15" s="178">
        <f>D15-'TB10.22'!G9</f>
        <v>0</v>
      </c>
    </row>
    <row r="16" spans="1:6" x14ac:dyDescent="0.25">
      <c r="A16" s="15"/>
      <c r="B16" s="25" t="s">
        <v>238</v>
      </c>
      <c r="C16" s="335" t="s">
        <v>390</v>
      </c>
      <c r="D16" s="336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D17-'TB8.22'!G10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65059.22</v>
      </c>
      <c r="D19" s="29">
        <f>SUM(D20:D21)</f>
        <v>1573213968</v>
      </c>
      <c r="E19" s="179"/>
      <c r="F19" s="59"/>
    </row>
    <row r="20" spans="1:6" s="62" customFormat="1" x14ac:dyDescent="0.25">
      <c r="A20" s="18"/>
      <c r="B20" s="30" t="s">
        <v>386</v>
      </c>
      <c r="C20" s="177">
        <v>30441.91</v>
      </c>
      <c r="D20" s="31">
        <v>717820238</v>
      </c>
      <c r="E20" s="60">
        <f>D20/C20</f>
        <v>23580.000006569891</v>
      </c>
      <c r="F20" s="61"/>
    </row>
    <row r="21" spans="1:6" s="62" customFormat="1" x14ac:dyDescent="0.25">
      <c r="A21" s="18"/>
      <c r="B21" s="30" t="s">
        <v>389</v>
      </c>
      <c r="C21" s="70">
        <v>34617.31</v>
      </c>
      <c r="D21" s="31">
        <v>855393730</v>
      </c>
      <c r="E21" s="60">
        <f>D21/C21</f>
        <v>24709.999997111274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58" customFormat="1" ht="24" customHeight="1" x14ac:dyDescent="0.25">
      <c r="A23" s="17">
        <v>133</v>
      </c>
      <c r="B23" s="33"/>
      <c r="C23" s="44"/>
      <c r="D23" s="120"/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84985147</v>
      </c>
      <c r="D24" s="32"/>
      <c r="E24" s="179"/>
      <c r="F24" s="59"/>
    </row>
    <row r="25" spans="1:6" x14ac:dyDescent="0.25">
      <c r="A25" s="15"/>
      <c r="B25" s="33"/>
      <c r="C25" s="34"/>
      <c r="D25" s="35"/>
    </row>
    <row r="26" spans="1:6" s="58" customFormat="1" x14ac:dyDescent="0.25">
      <c r="A26" s="17">
        <v>244</v>
      </c>
      <c r="B26" s="28" t="s">
        <v>141</v>
      </c>
      <c r="C26" s="36">
        <f>SUM(C27:C30)</f>
        <v>129065340</v>
      </c>
      <c r="D26" s="37"/>
      <c r="E26" s="179">
        <f>C26-'TB10.22'!G17</f>
        <v>0</v>
      </c>
      <c r="F26" s="59"/>
    </row>
    <row r="27" spans="1:6" s="62" customFormat="1" x14ac:dyDescent="0.25">
      <c r="A27" s="18"/>
      <c r="B27" s="30" t="s">
        <v>349</v>
      </c>
      <c r="C27" s="38">
        <v>121835340</v>
      </c>
      <c r="D27" s="39"/>
      <c r="F27" s="61"/>
    </row>
    <row r="28" spans="1:6" s="62" customFormat="1" x14ac:dyDescent="0.25">
      <c r="A28" s="18"/>
      <c r="B28" s="30" t="s">
        <v>143</v>
      </c>
      <c r="C28" s="38">
        <v>5000000</v>
      </c>
      <c r="D28" s="39"/>
      <c r="F28" s="61"/>
    </row>
    <row r="29" spans="1:6" s="62" customFormat="1" x14ac:dyDescent="0.25">
      <c r="A29" s="18"/>
      <c r="B29" s="30" t="s">
        <v>144</v>
      </c>
      <c r="C29" s="38">
        <v>250000</v>
      </c>
      <c r="D29" s="39"/>
      <c r="F29" s="61"/>
    </row>
    <row r="30" spans="1:6" s="62" customFormat="1" x14ac:dyDescent="0.25">
      <c r="A30" s="18"/>
      <c r="B30" s="30" t="s">
        <v>157</v>
      </c>
      <c r="C30" s="38">
        <v>1980000</v>
      </c>
      <c r="D30" s="39"/>
      <c r="F30" s="61"/>
    </row>
    <row r="31" spans="1:6" s="58" customFormat="1" x14ac:dyDescent="0.25">
      <c r="A31" s="17">
        <v>331</v>
      </c>
      <c r="B31" s="28" t="s">
        <v>164</v>
      </c>
      <c r="C31" s="36">
        <f>SUM(C32:C35)</f>
        <v>18175104</v>
      </c>
      <c r="D31" s="40"/>
      <c r="E31" s="179">
        <f>C31-'TB10.22'!H18</f>
        <v>0</v>
      </c>
      <c r="F31" s="59"/>
    </row>
    <row r="32" spans="1:6" s="62" customFormat="1" x14ac:dyDescent="0.25">
      <c r="A32" s="18"/>
      <c r="B32" s="30" t="s">
        <v>9</v>
      </c>
      <c r="C32" s="152">
        <v>18175104</v>
      </c>
      <c r="D32" s="39" t="s">
        <v>388</v>
      </c>
      <c r="E32" s="180"/>
      <c r="F32" s="61"/>
    </row>
    <row r="33" spans="1:6" s="62" customFormat="1" x14ac:dyDescent="0.25">
      <c r="A33" s="18"/>
      <c r="B33" s="30" t="s">
        <v>206</v>
      </c>
      <c r="C33" s="152"/>
      <c r="D33" s="39"/>
      <c r="F33" s="61"/>
    </row>
    <row r="34" spans="1:6" s="62" customFormat="1" x14ac:dyDescent="0.25">
      <c r="A34" s="18"/>
      <c r="B34" s="30" t="s">
        <v>191</v>
      </c>
      <c r="C34" s="152"/>
      <c r="D34" s="39"/>
      <c r="F34" s="61"/>
    </row>
    <row r="35" spans="1:6" s="62" customFormat="1" x14ac:dyDescent="0.25">
      <c r="A35" s="18"/>
      <c r="B35" s="30" t="s">
        <v>190</v>
      </c>
      <c r="C35" s="152"/>
      <c r="D35" s="39"/>
      <c r="E35" s="62" t="s">
        <v>152</v>
      </c>
      <c r="F35" s="61"/>
    </row>
    <row r="36" spans="1:6" s="62" customFormat="1" x14ac:dyDescent="0.25">
      <c r="A36" s="18"/>
      <c r="B36" s="30"/>
      <c r="C36" s="152"/>
      <c r="D36" s="39"/>
      <c r="F36" s="61"/>
    </row>
    <row r="37" spans="1:6" s="62" customFormat="1" ht="13.8" x14ac:dyDescent="0.25">
      <c r="A37" s="18"/>
      <c r="B37" s="28" t="s">
        <v>165</v>
      </c>
      <c r="C37" s="36">
        <f>SUM(C38:C40)</f>
        <v>0</v>
      </c>
      <c r="D37" s="43"/>
      <c r="F37" s="61"/>
    </row>
    <row r="38" spans="1:6" s="62" customFormat="1" x14ac:dyDescent="0.25">
      <c r="A38" s="18"/>
      <c r="B38" s="30" t="s">
        <v>323</v>
      </c>
      <c r="C38" s="152"/>
      <c r="D38" s="39"/>
      <c r="F38" s="61"/>
    </row>
    <row r="39" spans="1:6" s="62" customFormat="1" x14ac:dyDescent="0.25">
      <c r="A39" s="18"/>
      <c r="B39" s="30" t="s">
        <v>322</v>
      </c>
      <c r="C39" s="152"/>
      <c r="D39" s="39"/>
      <c r="E39" s="62" t="s">
        <v>152</v>
      </c>
      <c r="F39" s="61"/>
    </row>
    <row r="40" spans="1:6" s="62" customFormat="1" x14ac:dyDescent="0.25">
      <c r="A40" s="18"/>
      <c r="B40" s="30"/>
      <c r="C40" s="38"/>
      <c r="D40" s="39"/>
      <c r="F40" s="61"/>
    </row>
    <row r="41" spans="1:6" s="58" customFormat="1" x14ac:dyDescent="0.25">
      <c r="A41" s="17">
        <v>3334</v>
      </c>
      <c r="B41" s="28"/>
      <c r="C41" s="36"/>
      <c r="D41" s="71"/>
      <c r="F41" s="59"/>
    </row>
    <row r="42" spans="1:6" x14ac:dyDescent="0.25">
      <c r="A42" s="15"/>
      <c r="B42" s="33"/>
      <c r="C42" s="90"/>
      <c r="D42" s="91"/>
    </row>
    <row r="43" spans="1:6" s="58" customFormat="1" ht="13.8" x14ac:dyDescent="0.25">
      <c r="A43" s="186">
        <v>3335</v>
      </c>
      <c r="B43" s="187" t="s">
        <v>145</v>
      </c>
      <c r="C43" s="190">
        <f>SUM(C44:C48)</f>
        <v>19414358</v>
      </c>
      <c r="D43" s="189"/>
      <c r="E43" s="222">
        <f>C43-'TB10.22'!H22</f>
        <v>0</v>
      </c>
      <c r="F43" s="82"/>
    </row>
    <row r="44" spans="1:6" x14ac:dyDescent="0.25">
      <c r="A44" s="191"/>
      <c r="B44" s="192" t="s">
        <v>380</v>
      </c>
      <c r="C44" s="193">
        <v>2447404</v>
      </c>
      <c r="D44" s="194" t="s">
        <v>381</v>
      </c>
    </row>
    <row r="45" spans="1:6" x14ac:dyDescent="0.25">
      <c r="A45" s="191"/>
      <c r="B45" s="192" t="s">
        <v>391</v>
      </c>
      <c r="C45" s="193">
        <v>2201529</v>
      </c>
      <c r="D45" s="194" t="s">
        <v>381</v>
      </c>
    </row>
    <row r="46" spans="1:6" x14ac:dyDescent="0.25">
      <c r="A46" s="191"/>
      <c r="B46" s="192" t="s">
        <v>392</v>
      </c>
      <c r="C46" s="193">
        <v>14765425</v>
      </c>
      <c r="D46" s="194" t="s">
        <v>381</v>
      </c>
    </row>
    <row r="47" spans="1:6" x14ac:dyDescent="0.25">
      <c r="A47" s="191"/>
      <c r="B47" s="192"/>
      <c r="C47" s="193"/>
      <c r="D47" s="194"/>
    </row>
    <row r="48" spans="1:6" x14ac:dyDescent="0.25">
      <c r="A48" s="181"/>
      <c r="B48" s="192"/>
      <c r="C48" s="182"/>
      <c r="D48" s="194"/>
    </row>
    <row r="49" spans="1:11" x14ac:dyDescent="0.25">
      <c r="A49" s="181"/>
      <c r="B49" s="184"/>
      <c r="C49" s="306"/>
      <c r="D49" s="307"/>
      <c r="G49" s="57"/>
      <c r="H49" s="57"/>
      <c r="I49" s="57"/>
      <c r="J49" s="57"/>
      <c r="K49" s="57">
        <f>(I49+J49)*10%</f>
        <v>0</v>
      </c>
    </row>
    <row r="50" spans="1:11" s="58" customFormat="1" ht="13.8" x14ac:dyDescent="0.25">
      <c r="A50" s="186">
        <v>334</v>
      </c>
      <c r="B50" s="187"/>
      <c r="C50" s="188">
        <v>326369609</v>
      </c>
      <c r="D50" s="189" t="s">
        <v>210</v>
      </c>
      <c r="E50" s="178"/>
      <c r="F50" s="59"/>
      <c r="G50" s="57"/>
      <c r="H50" s="57"/>
      <c r="I50" s="57"/>
      <c r="J50" s="57"/>
      <c r="K50" s="57">
        <f>(I50+J50)*10%</f>
        <v>0</v>
      </c>
    </row>
    <row r="51" spans="1:11" x14ac:dyDescent="0.25">
      <c r="A51" s="15"/>
      <c r="B51" s="25"/>
      <c r="C51" s="34"/>
      <c r="D51" s="16"/>
      <c r="G51" s="57"/>
      <c r="H51" s="57"/>
      <c r="I51" s="57"/>
      <c r="J51" s="57"/>
      <c r="K51" s="57">
        <f>(I51+J51)*10%</f>
        <v>0</v>
      </c>
    </row>
    <row r="52" spans="1:11" s="58" customFormat="1" x14ac:dyDescent="0.25">
      <c r="A52" s="17">
        <v>335</v>
      </c>
      <c r="B52" s="28"/>
      <c r="C52" s="36">
        <f>SUM(C53:C54)</f>
        <v>0</v>
      </c>
      <c r="D52" s="37" t="s">
        <v>166</v>
      </c>
      <c r="E52" s="179"/>
      <c r="F52" s="59"/>
      <c r="G52" s="57"/>
      <c r="H52" s="57"/>
      <c r="I52" s="57"/>
    </row>
    <row r="53" spans="1:11" s="62" customFormat="1" x14ac:dyDescent="0.25">
      <c r="A53" s="18"/>
      <c r="B53" s="30"/>
      <c r="C53" s="152"/>
      <c r="D53" s="45"/>
      <c r="E53" s="198"/>
      <c r="F53" s="61"/>
    </row>
    <row r="54" spans="1:11" s="62" customFormat="1" x14ac:dyDescent="0.25">
      <c r="A54" s="18"/>
      <c r="B54" s="30"/>
      <c r="C54" s="152"/>
      <c r="D54" s="45"/>
      <c r="F54" s="61"/>
    </row>
    <row r="55" spans="1:11" s="62" customFormat="1" x14ac:dyDescent="0.25">
      <c r="A55" s="18"/>
      <c r="B55" s="30"/>
      <c r="C55" s="152"/>
      <c r="D55" s="45"/>
      <c r="F55" s="61"/>
    </row>
    <row r="56" spans="1:11" s="58" customFormat="1" x14ac:dyDescent="0.25">
      <c r="A56" s="17">
        <v>3382</v>
      </c>
      <c r="B56" s="28" t="s">
        <v>245</v>
      </c>
      <c r="C56" s="46">
        <f>SUM(C57:C58)</f>
        <v>18407560</v>
      </c>
      <c r="D56" s="28" t="s">
        <v>244</v>
      </c>
      <c r="E56" s="185">
        <f>C56-'TB10.22'!H26</f>
        <v>0</v>
      </c>
      <c r="F56" s="59"/>
    </row>
    <row r="57" spans="1:11" s="62" customFormat="1" x14ac:dyDescent="0.25">
      <c r="A57" s="18"/>
      <c r="B57" s="30" t="s">
        <v>393</v>
      </c>
      <c r="C57" s="47">
        <v>18407560</v>
      </c>
      <c r="D57" s="45"/>
      <c r="F57" s="61"/>
    </row>
    <row r="58" spans="1:11" s="62" customFormat="1" x14ac:dyDescent="0.25">
      <c r="A58" s="18"/>
      <c r="B58" s="30"/>
      <c r="C58" s="47"/>
      <c r="D58" s="45"/>
      <c r="F58" s="61"/>
    </row>
    <row r="59" spans="1:11" s="58" customFormat="1" x14ac:dyDescent="0.25">
      <c r="A59" s="17" t="s">
        <v>147</v>
      </c>
      <c r="B59" s="28" t="s">
        <v>148</v>
      </c>
      <c r="C59" s="51"/>
      <c r="D59" s="45"/>
      <c r="F59" s="59"/>
    </row>
    <row r="60" spans="1:11" ht="26.4" x14ac:dyDescent="0.25">
      <c r="A60" s="15"/>
      <c r="B60" s="33" t="s">
        <v>149</v>
      </c>
      <c r="C60" s="77"/>
      <c r="D60" s="78" t="s">
        <v>384</v>
      </c>
    </row>
    <row r="61" spans="1:11" x14ac:dyDescent="0.25">
      <c r="A61" s="15"/>
      <c r="B61" s="33"/>
      <c r="C61" s="77"/>
      <c r="D61" s="78"/>
    </row>
    <row r="62" spans="1:11" s="58" customFormat="1" x14ac:dyDescent="0.25">
      <c r="A62" s="17">
        <v>3388</v>
      </c>
      <c r="B62" s="28"/>
      <c r="C62" s="123"/>
      <c r="D62" s="124"/>
      <c r="F62" s="59"/>
    </row>
    <row r="63" spans="1:11" ht="12.75" customHeight="1" x14ac:dyDescent="0.25">
      <c r="A63" s="15"/>
      <c r="B63" s="187" t="s">
        <v>163</v>
      </c>
      <c r="C63" s="94">
        <f>SUM(C64:C65)</f>
        <v>56745575</v>
      </c>
      <c r="D63" s="221" t="s">
        <v>148</v>
      </c>
      <c r="E63" s="174">
        <f>C63-'TB10.22'!H30</f>
        <v>0</v>
      </c>
    </row>
    <row r="64" spans="1:11" s="62" customFormat="1" x14ac:dyDescent="0.25">
      <c r="A64" s="18"/>
      <c r="B64" s="209" t="s">
        <v>395</v>
      </c>
      <c r="C64" s="140">
        <v>55824585</v>
      </c>
      <c r="D64" s="80">
        <v>327225</v>
      </c>
      <c r="E64" s="213">
        <f>C64/D64</f>
        <v>170.6</v>
      </c>
      <c r="F64" s="61"/>
    </row>
    <row r="65" spans="1:8" s="62" customFormat="1" x14ac:dyDescent="0.25">
      <c r="A65" s="18"/>
      <c r="B65" s="209" t="s">
        <v>394</v>
      </c>
      <c r="C65" s="140">
        <v>920990</v>
      </c>
      <c r="D65" s="80">
        <v>5279.9977068164881</v>
      </c>
      <c r="E65" s="213">
        <f>C65/D65</f>
        <v>174.43</v>
      </c>
      <c r="F65" s="61"/>
    </row>
    <row r="66" spans="1:8" s="62" customFormat="1" x14ac:dyDescent="0.25">
      <c r="A66" s="18"/>
      <c r="B66" s="210"/>
      <c r="C66" s="140"/>
      <c r="D66" s="80"/>
      <c r="E66" s="64"/>
      <c r="F66" s="61"/>
    </row>
    <row r="67" spans="1:8" s="58" customFormat="1" x14ac:dyDescent="0.25">
      <c r="A67" s="17">
        <v>413</v>
      </c>
      <c r="B67" s="28"/>
      <c r="C67" s="74"/>
      <c r="D67" s="176"/>
      <c r="E67" s="81"/>
      <c r="F67" s="59"/>
    </row>
    <row r="68" spans="1:8" s="62" customFormat="1" x14ac:dyDescent="0.25">
      <c r="A68" s="18"/>
      <c r="B68" s="210"/>
      <c r="C68" s="140"/>
      <c r="D68" s="80"/>
      <c r="E68" s="64"/>
      <c r="F68" s="61"/>
    </row>
    <row r="69" spans="1:8" s="62" customFormat="1" x14ac:dyDescent="0.25">
      <c r="A69" s="18"/>
      <c r="B69" s="72"/>
      <c r="C69" s="38"/>
      <c r="D69" s="80"/>
      <c r="E69" s="64"/>
      <c r="F69" s="61"/>
    </row>
    <row r="70" spans="1:8" s="58" customFormat="1" ht="13.8" x14ac:dyDescent="0.25">
      <c r="A70" s="17">
        <v>511</v>
      </c>
      <c r="B70" s="28" t="s">
        <v>396</v>
      </c>
      <c r="C70" s="74">
        <v>34617.31</v>
      </c>
      <c r="D70" s="73">
        <v>855393730</v>
      </c>
      <c r="E70" s="81">
        <f>D70/C70</f>
        <v>24709.999997111274</v>
      </c>
      <c r="F70" s="59"/>
    </row>
    <row r="71" spans="1:8" ht="21" customHeight="1" x14ac:dyDescent="0.25">
      <c r="A71" s="15"/>
      <c r="B71" s="33"/>
      <c r="C71" s="285"/>
      <c r="D71" s="286"/>
      <c r="E71" s="57"/>
      <c r="F71" s="65"/>
      <c r="G71" s="66"/>
    </row>
    <row r="72" spans="1:8" s="58" customFormat="1" ht="26.4" x14ac:dyDescent="0.25">
      <c r="A72" s="17">
        <v>642</v>
      </c>
      <c r="B72" s="28"/>
      <c r="C72" s="36"/>
      <c r="D72" s="125" t="s">
        <v>212</v>
      </c>
      <c r="F72" s="59"/>
    </row>
    <row r="73" spans="1:8" ht="39.6" x14ac:dyDescent="0.25">
      <c r="A73" s="15"/>
      <c r="B73" s="33"/>
      <c r="C73" s="34"/>
      <c r="D73" s="96" t="s">
        <v>200</v>
      </c>
      <c r="E73" s="57"/>
      <c r="F73" s="65"/>
      <c r="G73" s="66"/>
    </row>
    <row r="74" spans="1:8" ht="26.4" x14ac:dyDescent="0.25">
      <c r="A74" s="15"/>
      <c r="B74" s="33"/>
      <c r="C74" s="34"/>
      <c r="D74" s="96" t="s">
        <v>201</v>
      </c>
      <c r="E74" s="57"/>
      <c r="F74" s="65"/>
      <c r="G74" s="66"/>
    </row>
    <row r="75" spans="1:8" s="58" customFormat="1" x14ac:dyDescent="0.25">
      <c r="A75" s="17" t="s">
        <v>158</v>
      </c>
      <c r="B75" s="28"/>
      <c r="C75" s="50"/>
      <c r="D75" s="37"/>
      <c r="F75" s="59"/>
    </row>
    <row r="76" spans="1:8" x14ac:dyDescent="0.25">
      <c r="A76" s="15"/>
      <c r="B76" s="33"/>
      <c r="C76" s="49"/>
      <c r="D76" s="176"/>
      <c r="E76" s="57"/>
      <c r="F76" s="65"/>
      <c r="G76" s="66"/>
    </row>
    <row r="77" spans="1:8" x14ac:dyDescent="0.25">
      <c r="A77" s="15"/>
      <c r="B77" s="33"/>
      <c r="C77" s="49"/>
      <c r="D77" s="48"/>
      <c r="E77" s="57"/>
      <c r="F77" s="65"/>
      <c r="G77" s="66"/>
    </row>
    <row r="78" spans="1:8" ht="26.4" x14ac:dyDescent="0.25">
      <c r="A78" s="19" t="s">
        <v>153</v>
      </c>
      <c r="B78" s="75"/>
      <c r="C78" s="327"/>
      <c r="D78" s="328"/>
    </row>
    <row r="79" spans="1:8" s="57" customFormat="1" ht="32.25" customHeight="1" x14ac:dyDescent="0.25">
      <c r="A79" s="15"/>
      <c r="B79" s="33"/>
      <c r="C79" s="329"/>
      <c r="D79" s="330"/>
      <c r="E79" s="56"/>
      <c r="G79" s="56"/>
      <c r="H79" s="56"/>
    </row>
    <row r="80" spans="1:8" s="57" customFormat="1" x14ac:dyDescent="0.25">
      <c r="A80" s="15"/>
      <c r="B80" s="33"/>
      <c r="C80" s="291" t="s">
        <v>172</v>
      </c>
      <c r="D80" s="292"/>
      <c r="E80" s="56"/>
      <c r="G80" s="56"/>
      <c r="H80" s="56"/>
    </row>
    <row r="81" spans="1:8" s="57" customFormat="1" x14ac:dyDescent="0.25">
      <c r="A81" s="15"/>
      <c r="B81" s="33"/>
      <c r="C81" s="291"/>
      <c r="D81" s="292"/>
      <c r="E81" s="56"/>
      <c r="G81" s="56"/>
      <c r="H81" s="56"/>
    </row>
    <row r="82" spans="1:8" s="57" customFormat="1" ht="33" customHeight="1" x14ac:dyDescent="0.25">
      <c r="A82" s="15"/>
      <c r="B82" s="33"/>
      <c r="C82" s="302" t="s">
        <v>186</v>
      </c>
      <c r="D82" s="303"/>
      <c r="E82" s="56"/>
      <c r="G82" s="56"/>
      <c r="H82" s="56"/>
    </row>
    <row r="83" spans="1:8" s="57" customFormat="1" x14ac:dyDescent="0.25">
      <c r="A83" s="15"/>
      <c r="B83" s="33"/>
      <c r="C83" s="304"/>
      <c r="D83" s="305"/>
      <c r="E83" s="56"/>
      <c r="G83" s="56"/>
      <c r="H83" s="56"/>
    </row>
    <row r="84" spans="1:8" s="57" customFormat="1" x14ac:dyDescent="0.25">
      <c r="A84" s="83" t="s">
        <v>189</v>
      </c>
      <c r="B84" s="33"/>
      <c r="C84" s="291"/>
      <c r="D84" s="292"/>
      <c r="E84" s="56"/>
      <c r="G84" s="56"/>
      <c r="H84" s="56"/>
    </row>
    <row r="85" spans="1:8" s="57" customFormat="1" x14ac:dyDescent="0.25">
      <c r="A85" s="85"/>
      <c r="B85" s="84"/>
      <c r="C85" s="304"/>
      <c r="D85" s="305"/>
      <c r="E85" s="56"/>
      <c r="G85" s="56"/>
      <c r="H85" s="56"/>
    </row>
  </sheetData>
  <mergeCells count="16">
    <mergeCell ref="C16:D16"/>
    <mergeCell ref="A5:B7"/>
    <mergeCell ref="C9:D9"/>
    <mergeCell ref="C11:D11"/>
    <mergeCell ref="C12:D12"/>
    <mergeCell ref="C13:D13"/>
    <mergeCell ref="C82:D82"/>
    <mergeCell ref="C83:D83"/>
    <mergeCell ref="C84:D84"/>
    <mergeCell ref="C85:D85"/>
    <mergeCell ref="C49:D49"/>
    <mergeCell ref="C71:D71"/>
    <mergeCell ref="C78:D78"/>
    <mergeCell ref="C79:D79"/>
    <mergeCell ref="C80:D80"/>
    <mergeCell ref="C81:D81"/>
  </mergeCells>
  <pageMargins left="0.45" right="0.34" top="0.43" bottom="0.37" header="0.32" footer="0.27"/>
  <pageSetup paperSize="9" scale="5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8"/>
  <sheetViews>
    <sheetView topLeftCell="A7" workbookViewId="0">
      <selection activeCell="B60" sqref="B60"/>
    </sheetView>
  </sheetViews>
  <sheetFormatPr defaultRowHeight="13.2" x14ac:dyDescent="0.25"/>
  <cols>
    <col min="1" max="1" width="8.109375" customWidth="1"/>
    <col min="2" max="2" width="37.5546875" customWidth="1"/>
    <col min="3" max="8" width="12.6640625" customWidth="1"/>
    <col min="9" max="9" width="10.77734375" style="227" bestFit="1" customWidth="1"/>
    <col min="10" max="10" width="14.109375" style="133" bestFit="1" customWidth="1"/>
    <col min="11" max="11" width="9" style="227" bestFit="1" customWidth="1"/>
    <col min="12" max="12" width="8.88671875" style="217" customWidth="1"/>
  </cols>
  <sheetData>
    <row r="1" spans="1:12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2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2" x14ac:dyDescent="0.25">
      <c r="A3" s="105" t="s">
        <v>20</v>
      </c>
      <c r="B3" s="106" t="s">
        <v>21</v>
      </c>
      <c r="C3" s="127">
        <v>63021057</v>
      </c>
      <c r="D3" s="127">
        <v>0</v>
      </c>
      <c r="E3" s="127">
        <v>0</v>
      </c>
      <c r="F3" s="127">
        <v>25369324</v>
      </c>
      <c r="G3" s="127">
        <v>37651733</v>
      </c>
      <c r="H3" s="127">
        <v>0</v>
      </c>
      <c r="I3" s="228">
        <v>37651733</v>
      </c>
      <c r="J3" s="224">
        <v>0</v>
      </c>
      <c r="K3" s="228">
        <f>G3-I3</f>
        <v>0</v>
      </c>
      <c r="L3" s="226">
        <f>H3-J3</f>
        <v>0</v>
      </c>
    </row>
    <row r="4" spans="1:12" x14ac:dyDescent="0.25">
      <c r="A4" s="111" t="s">
        <v>22</v>
      </c>
      <c r="B4" s="112" t="s">
        <v>23</v>
      </c>
      <c r="C4" s="128">
        <v>63021057</v>
      </c>
      <c r="D4" s="128">
        <v>0</v>
      </c>
      <c r="E4" s="128">
        <v>0</v>
      </c>
      <c r="F4" s="128">
        <v>25369324</v>
      </c>
      <c r="G4" s="128">
        <v>37651733</v>
      </c>
      <c r="H4" s="128">
        <v>0</v>
      </c>
      <c r="I4" s="228">
        <v>37651733</v>
      </c>
      <c r="J4" s="224">
        <v>0</v>
      </c>
      <c r="K4" s="228">
        <f t="shared" ref="K4:K36" si="0">G4-I4</f>
        <v>0</v>
      </c>
      <c r="L4" s="226">
        <f t="shared" ref="L4:L36" si="1">H4-J4</f>
        <v>0</v>
      </c>
    </row>
    <row r="5" spans="1:12" x14ac:dyDescent="0.25">
      <c r="A5" s="129" t="s">
        <v>24</v>
      </c>
      <c r="B5" s="20" t="s">
        <v>25</v>
      </c>
      <c r="C5" s="130">
        <v>2131579639</v>
      </c>
      <c r="D5" s="130">
        <v>0</v>
      </c>
      <c r="E5" s="130">
        <v>1750837883</v>
      </c>
      <c r="F5" s="130">
        <v>1437967749</v>
      </c>
      <c r="G5" s="130">
        <v>2444449773</v>
      </c>
      <c r="H5" s="130">
        <v>0</v>
      </c>
      <c r="I5" s="227">
        <v>2444449773</v>
      </c>
      <c r="J5" s="133">
        <v>0</v>
      </c>
      <c r="K5" s="228">
        <f t="shared" si="0"/>
        <v>0</v>
      </c>
      <c r="L5" s="226">
        <f t="shared" si="1"/>
        <v>0</v>
      </c>
    </row>
    <row r="6" spans="1:12" x14ac:dyDescent="0.25">
      <c r="A6" s="105" t="s">
        <v>26</v>
      </c>
      <c r="B6" s="106" t="s">
        <v>23</v>
      </c>
      <c r="C6" s="127">
        <v>219890763</v>
      </c>
      <c r="D6" s="127">
        <v>0</v>
      </c>
      <c r="E6" s="127">
        <v>983506385</v>
      </c>
      <c r="F6" s="127">
        <v>399390298</v>
      </c>
      <c r="G6" s="127">
        <v>804006850</v>
      </c>
      <c r="H6" s="127">
        <v>0</v>
      </c>
      <c r="I6" s="228">
        <v>804006850</v>
      </c>
      <c r="J6" s="224">
        <v>0</v>
      </c>
      <c r="K6" s="228">
        <f t="shared" si="0"/>
        <v>0</v>
      </c>
      <c r="L6" s="226">
        <f t="shared" si="1"/>
        <v>0</v>
      </c>
    </row>
    <row r="7" spans="1:12" x14ac:dyDescent="0.25">
      <c r="A7" s="111" t="s">
        <v>27</v>
      </c>
      <c r="B7" s="112" t="s">
        <v>28</v>
      </c>
      <c r="C7" s="128">
        <v>219890763</v>
      </c>
      <c r="D7" s="128">
        <v>0</v>
      </c>
      <c r="E7" s="128">
        <v>983506385</v>
      </c>
      <c r="F7" s="128">
        <v>399390298</v>
      </c>
      <c r="G7" s="128">
        <v>804006850</v>
      </c>
      <c r="H7" s="128">
        <v>0</v>
      </c>
      <c r="I7" s="228">
        <v>804006850</v>
      </c>
      <c r="J7" s="224">
        <v>0</v>
      </c>
      <c r="K7" s="228">
        <f t="shared" si="0"/>
        <v>0</v>
      </c>
      <c r="L7" s="226">
        <f t="shared" si="1"/>
        <v>0</v>
      </c>
    </row>
    <row r="8" spans="1:12" x14ac:dyDescent="0.25">
      <c r="A8" s="129" t="s">
        <v>29</v>
      </c>
      <c r="B8" s="20" t="s">
        <v>30</v>
      </c>
      <c r="C8" s="130">
        <v>1911688876</v>
      </c>
      <c r="D8" s="130">
        <v>0</v>
      </c>
      <c r="E8" s="130">
        <v>767331498</v>
      </c>
      <c r="F8" s="130">
        <v>1038577451</v>
      </c>
      <c r="G8" s="130">
        <v>1640442923</v>
      </c>
      <c r="H8" s="130">
        <v>0</v>
      </c>
      <c r="I8" s="227">
        <v>1640442923</v>
      </c>
      <c r="J8" s="133">
        <v>0</v>
      </c>
      <c r="K8" s="228">
        <f t="shared" si="0"/>
        <v>0</v>
      </c>
      <c r="L8" s="226">
        <f t="shared" si="1"/>
        <v>0</v>
      </c>
    </row>
    <row r="9" spans="1:12" x14ac:dyDescent="0.25">
      <c r="A9" s="111" t="s">
        <v>31</v>
      </c>
      <c r="B9" s="112" t="s">
        <v>32</v>
      </c>
      <c r="C9" s="128">
        <v>1879843507</v>
      </c>
      <c r="D9" s="128">
        <v>0</v>
      </c>
      <c r="E9" s="128">
        <v>767331498</v>
      </c>
      <c r="F9" s="128">
        <v>1038577451</v>
      </c>
      <c r="G9" s="128">
        <v>1608597554</v>
      </c>
      <c r="H9" s="128">
        <v>0</v>
      </c>
      <c r="I9" s="228">
        <v>1608597554</v>
      </c>
      <c r="J9" s="224">
        <v>0</v>
      </c>
      <c r="K9" s="228">
        <f t="shared" si="0"/>
        <v>0</v>
      </c>
      <c r="L9" s="226">
        <f t="shared" si="1"/>
        <v>0</v>
      </c>
    </row>
    <row r="10" spans="1:12" ht="26.4" x14ac:dyDescent="0.25">
      <c r="A10" s="131" t="s">
        <v>33</v>
      </c>
      <c r="B10" s="21" t="s">
        <v>34</v>
      </c>
      <c r="C10" s="132">
        <v>31845369</v>
      </c>
      <c r="D10" s="132">
        <v>0</v>
      </c>
      <c r="E10" s="132">
        <v>0</v>
      </c>
      <c r="F10" s="132">
        <v>0</v>
      </c>
      <c r="G10" s="132">
        <v>31845369</v>
      </c>
      <c r="H10" s="132">
        <v>0</v>
      </c>
      <c r="I10" s="227">
        <v>31845369</v>
      </c>
      <c r="J10" s="133">
        <v>0</v>
      </c>
      <c r="K10" s="228">
        <f t="shared" si="0"/>
        <v>0</v>
      </c>
      <c r="L10" s="226">
        <f t="shared" si="1"/>
        <v>0</v>
      </c>
    </row>
    <row r="11" spans="1:12" x14ac:dyDescent="0.25">
      <c r="A11" s="129" t="s">
        <v>35</v>
      </c>
      <c r="B11" s="20" t="s">
        <v>36</v>
      </c>
      <c r="C11" s="130">
        <v>1440899290</v>
      </c>
      <c r="D11" s="130">
        <v>0</v>
      </c>
      <c r="E11" s="130">
        <v>861131222</v>
      </c>
      <c r="F11" s="130">
        <v>737035115</v>
      </c>
      <c r="G11" s="130">
        <v>1564995397</v>
      </c>
      <c r="H11" s="130">
        <v>0</v>
      </c>
      <c r="I11" s="227">
        <v>1573213967</v>
      </c>
      <c r="J11" s="133">
        <v>0</v>
      </c>
      <c r="K11" s="228">
        <f t="shared" si="0"/>
        <v>-8218570</v>
      </c>
      <c r="L11" s="226">
        <f t="shared" si="1"/>
        <v>0</v>
      </c>
    </row>
    <row r="12" spans="1:12" x14ac:dyDescent="0.25">
      <c r="A12" s="131" t="s">
        <v>37</v>
      </c>
      <c r="B12" s="21" t="s">
        <v>38</v>
      </c>
      <c r="C12" s="132">
        <v>1440899290</v>
      </c>
      <c r="D12" s="132">
        <v>0</v>
      </c>
      <c r="E12" s="132">
        <v>861131222</v>
      </c>
      <c r="F12" s="132">
        <v>737035115</v>
      </c>
      <c r="G12" s="132">
        <v>1564995397</v>
      </c>
      <c r="H12" s="132">
        <v>0</v>
      </c>
      <c r="I12" s="227">
        <v>1573213967</v>
      </c>
      <c r="J12" s="133">
        <v>0</v>
      </c>
      <c r="K12" s="228">
        <f t="shared" si="0"/>
        <v>-8218570</v>
      </c>
      <c r="L12" s="226">
        <f t="shared" si="1"/>
        <v>0</v>
      </c>
    </row>
    <row r="13" spans="1:12" x14ac:dyDescent="0.25">
      <c r="A13" s="129" t="s">
        <v>39</v>
      </c>
      <c r="B13" s="20" t="s">
        <v>40</v>
      </c>
      <c r="C13" s="130">
        <v>804791544</v>
      </c>
      <c r="D13" s="130">
        <v>0</v>
      </c>
      <c r="E13" s="130">
        <v>15555529</v>
      </c>
      <c r="F13" s="130">
        <v>0</v>
      </c>
      <c r="G13" s="130">
        <v>820347073</v>
      </c>
      <c r="H13" s="130">
        <v>0</v>
      </c>
      <c r="I13" s="227">
        <v>820347073</v>
      </c>
      <c r="J13" s="133">
        <v>0</v>
      </c>
      <c r="K13" s="228">
        <f t="shared" si="0"/>
        <v>0</v>
      </c>
      <c r="L13" s="226">
        <f t="shared" si="1"/>
        <v>0</v>
      </c>
    </row>
    <row r="14" spans="1:12" x14ac:dyDescent="0.25">
      <c r="A14" s="131" t="s">
        <v>41</v>
      </c>
      <c r="B14" s="21" t="s">
        <v>42</v>
      </c>
      <c r="C14" s="132">
        <v>804791544</v>
      </c>
      <c r="D14" s="132">
        <v>0</v>
      </c>
      <c r="E14" s="132">
        <v>15555529</v>
      </c>
      <c r="F14" s="132">
        <v>0</v>
      </c>
      <c r="G14" s="132">
        <v>820347073</v>
      </c>
      <c r="H14" s="132">
        <v>0</v>
      </c>
      <c r="I14" s="227">
        <v>820347073</v>
      </c>
      <c r="J14" s="133">
        <v>0</v>
      </c>
      <c r="K14" s="228">
        <f t="shared" si="0"/>
        <v>0</v>
      </c>
      <c r="L14" s="226">
        <f t="shared" si="1"/>
        <v>0</v>
      </c>
    </row>
    <row r="15" spans="1:12" x14ac:dyDescent="0.25">
      <c r="A15" s="129" t="s">
        <v>43</v>
      </c>
      <c r="B15" s="20" t="s">
        <v>44</v>
      </c>
      <c r="C15" s="130">
        <v>0</v>
      </c>
      <c r="D15" s="130">
        <v>0</v>
      </c>
      <c r="E15" s="130">
        <v>533855018</v>
      </c>
      <c r="F15" s="130">
        <v>533855018</v>
      </c>
      <c r="G15" s="130">
        <v>0</v>
      </c>
      <c r="H15" s="130">
        <v>0</v>
      </c>
      <c r="I15" s="227">
        <v>0</v>
      </c>
      <c r="J15" s="133">
        <v>0</v>
      </c>
      <c r="K15" s="228">
        <f t="shared" si="0"/>
        <v>0</v>
      </c>
      <c r="L15" s="226">
        <f t="shared" si="1"/>
        <v>0</v>
      </c>
    </row>
    <row r="16" spans="1:12" x14ac:dyDescent="0.25">
      <c r="A16" s="129" t="s">
        <v>45</v>
      </c>
      <c r="B16" s="20" t="s">
        <v>46</v>
      </c>
      <c r="C16" s="130">
        <v>13165479</v>
      </c>
      <c r="D16" s="130">
        <v>0</v>
      </c>
      <c r="E16" s="130">
        <v>110759400</v>
      </c>
      <c r="F16" s="130">
        <v>38939732</v>
      </c>
      <c r="G16" s="130">
        <v>84985147</v>
      </c>
      <c r="H16" s="130">
        <v>0</v>
      </c>
      <c r="I16" s="227">
        <v>84985147</v>
      </c>
      <c r="J16" s="133">
        <v>0</v>
      </c>
      <c r="K16" s="228">
        <f t="shared" si="0"/>
        <v>0</v>
      </c>
      <c r="L16" s="226">
        <f t="shared" si="1"/>
        <v>0</v>
      </c>
    </row>
    <row r="17" spans="1:12" x14ac:dyDescent="0.25">
      <c r="A17" s="129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  <c r="I17" s="227">
        <v>129065340</v>
      </c>
      <c r="J17" s="133">
        <v>0</v>
      </c>
      <c r="K17" s="228">
        <f t="shared" si="0"/>
        <v>0</v>
      </c>
      <c r="L17" s="226">
        <f t="shared" si="1"/>
        <v>0</v>
      </c>
    </row>
    <row r="18" spans="1:12" x14ac:dyDescent="0.25">
      <c r="A18" s="129" t="s">
        <v>49</v>
      </c>
      <c r="B18" s="20" t="s">
        <v>50</v>
      </c>
      <c r="C18" s="130">
        <v>0</v>
      </c>
      <c r="D18" s="130">
        <v>25036320</v>
      </c>
      <c r="E18" s="130">
        <v>186509439</v>
      </c>
      <c r="F18" s="130">
        <v>179648223</v>
      </c>
      <c r="G18" s="130">
        <v>0</v>
      </c>
      <c r="H18" s="130">
        <v>18175104</v>
      </c>
      <c r="I18" s="227">
        <v>0</v>
      </c>
      <c r="J18" s="133">
        <v>18175104</v>
      </c>
      <c r="K18" s="228">
        <f t="shared" si="0"/>
        <v>0</v>
      </c>
      <c r="L18" s="226">
        <f t="shared" si="1"/>
        <v>0</v>
      </c>
    </row>
    <row r="19" spans="1:12" x14ac:dyDescent="0.25">
      <c r="A19" s="131" t="s">
        <v>51</v>
      </c>
      <c r="B19" s="21" t="s">
        <v>52</v>
      </c>
      <c r="C19" s="132">
        <v>0</v>
      </c>
      <c r="D19" s="132">
        <v>25036320</v>
      </c>
      <c r="E19" s="132">
        <v>186509439</v>
      </c>
      <c r="F19" s="132">
        <v>179648223</v>
      </c>
      <c r="G19" s="132">
        <v>0</v>
      </c>
      <c r="H19" s="132">
        <v>18175104</v>
      </c>
      <c r="I19" s="227">
        <v>0</v>
      </c>
      <c r="J19" s="133">
        <v>18175104</v>
      </c>
      <c r="K19" s="228">
        <f t="shared" si="0"/>
        <v>0</v>
      </c>
      <c r="L19" s="226">
        <f t="shared" si="1"/>
        <v>0</v>
      </c>
    </row>
    <row r="20" spans="1:12" x14ac:dyDescent="0.25">
      <c r="A20" s="129" t="s">
        <v>53</v>
      </c>
      <c r="B20" s="20" t="s">
        <v>54</v>
      </c>
      <c r="C20" s="130">
        <v>0</v>
      </c>
      <c r="D20" s="130">
        <v>159293187</v>
      </c>
      <c r="E20" s="130">
        <v>156845783</v>
      </c>
      <c r="F20" s="130">
        <v>16966954</v>
      </c>
      <c r="G20" s="130">
        <v>0</v>
      </c>
      <c r="H20" s="130">
        <v>19414358</v>
      </c>
      <c r="I20" s="227">
        <v>0</v>
      </c>
      <c r="J20" s="133">
        <v>19414358</v>
      </c>
      <c r="K20" s="228">
        <f t="shared" si="0"/>
        <v>0</v>
      </c>
      <c r="L20" s="226">
        <f t="shared" si="1"/>
        <v>0</v>
      </c>
    </row>
    <row r="21" spans="1:12" x14ac:dyDescent="0.25">
      <c r="A21" s="131" t="s">
        <v>55</v>
      </c>
      <c r="B21" s="21" t="s">
        <v>56</v>
      </c>
      <c r="C21" s="132">
        <v>0</v>
      </c>
      <c r="D21" s="132">
        <v>60432119</v>
      </c>
      <c r="E21" s="132">
        <v>60432119</v>
      </c>
      <c r="F21" s="132">
        <v>0</v>
      </c>
      <c r="G21" s="132">
        <v>0</v>
      </c>
      <c r="H21" s="132">
        <v>0</v>
      </c>
      <c r="I21" s="227">
        <v>0</v>
      </c>
      <c r="J21" s="133">
        <v>0</v>
      </c>
      <c r="K21" s="228">
        <f t="shared" si="0"/>
        <v>0</v>
      </c>
      <c r="L21" s="226">
        <f t="shared" si="1"/>
        <v>0</v>
      </c>
    </row>
    <row r="22" spans="1:12" x14ac:dyDescent="0.25">
      <c r="A22" s="131" t="s">
        <v>57</v>
      </c>
      <c r="B22" s="21" t="s">
        <v>58</v>
      </c>
      <c r="C22" s="132">
        <v>0</v>
      </c>
      <c r="D22" s="132">
        <v>98861068</v>
      </c>
      <c r="E22" s="132">
        <v>96413664</v>
      </c>
      <c r="F22" s="132">
        <v>16966954</v>
      </c>
      <c r="G22" s="132">
        <v>0</v>
      </c>
      <c r="H22" s="132">
        <v>19414358</v>
      </c>
      <c r="I22" s="227">
        <v>0</v>
      </c>
      <c r="J22" s="133">
        <v>19414358</v>
      </c>
      <c r="K22" s="228">
        <f t="shared" si="0"/>
        <v>0</v>
      </c>
      <c r="L22" s="226">
        <f t="shared" si="1"/>
        <v>0</v>
      </c>
    </row>
    <row r="23" spans="1:12" x14ac:dyDescent="0.25">
      <c r="A23" s="129" t="s">
        <v>59</v>
      </c>
      <c r="B23" s="20" t="s">
        <v>60</v>
      </c>
      <c r="C23" s="130">
        <v>0</v>
      </c>
      <c r="D23" s="130">
        <v>8295345</v>
      </c>
      <c r="E23" s="130">
        <v>87622229</v>
      </c>
      <c r="F23" s="130">
        <v>405696493</v>
      </c>
      <c r="G23" s="130">
        <v>0</v>
      </c>
      <c r="H23" s="130">
        <v>326369609</v>
      </c>
      <c r="I23" s="227">
        <v>0</v>
      </c>
      <c r="J23" s="133">
        <v>326369609</v>
      </c>
      <c r="K23" s="228">
        <f t="shared" si="0"/>
        <v>0</v>
      </c>
      <c r="L23" s="226">
        <f t="shared" si="1"/>
        <v>0</v>
      </c>
    </row>
    <row r="24" spans="1:12" x14ac:dyDescent="0.25">
      <c r="A24" s="131" t="s">
        <v>61</v>
      </c>
      <c r="B24" s="21" t="s">
        <v>62</v>
      </c>
      <c r="C24" s="132">
        <v>0</v>
      </c>
      <c r="D24" s="132">
        <v>8295345</v>
      </c>
      <c r="E24" s="132">
        <v>87622229</v>
      </c>
      <c r="F24" s="132">
        <v>405696493</v>
      </c>
      <c r="G24" s="132">
        <v>0</v>
      </c>
      <c r="H24" s="132">
        <v>326369609</v>
      </c>
      <c r="I24" s="227">
        <v>0</v>
      </c>
      <c r="J24" s="133">
        <v>326369609</v>
      </c>
      <c r="K24" s="228">
        <f t="shared" si="0"/>
        <v>0</v>
      </c>
      <c r="L24" s="226">
        <f t="shared" si="1"/>
        <v>0</v>
      </c>
    </row>
    <row r="25" spans="1:12" x14ac:dyDescent="0.25">
      <c r="A25" s="129" t="s">
        <v>67</v>
      </c>
      <c r="B25" s="20" t="s">
        <v>68</v>
      </c>
      <c r="C25" s="130">
        <v>0</v>
      </c>
      <c r="D25" s="130">
        <v>66666260</v>
      </c>
      <c r="E25" s="130">
        <v>125087475</v>
      </c>
      <c r="F25" s="130">
        <v>141219055</v>
      </c>
      <c r="G25" s="130">
        <v>0</v>
      </c>
      <c r="H25" s="130">
        <v>82797840</v>
      </c>
      <c r="I25" s="227">
        <v>0</v>
      </c>
      <c r="J25" s="133">
        <v>82797840</v>
      </c>
      <c r="K25" s="228">
        <f t="shared" si="0"/>
        <v>0</v>
      </c>
      <c r="L25" s="226">
        <f t="shared" si="1"/>
        <v>0</v>
      </c>
    </row>
    <row r="26" spans="1:12" x14ac:dyDescent="0.25">
      <c r="A26" s="131" t="s">
        <v>69</v>
      </c>
      <c r="B26" s="21" t="s">
        <v>70</v>
      </c>
      <c r="C26" s="132">
        <v>0</v>
      </c>
      <c r="D26" s="132">
        <v>14054700</v>
      </c>
      <c r="E26" s="132">
        <v>0</v>
      </c>
      <c r="F26" s="132">
        <v>4352860</v>
      </c>
      <c r="G26" s="132">
        <v>0</v>
      </c>
      <c r="H26" s="132">
        <v>18407560</v>
      </c>
      <c r="I26" s="227">
        <v>0</v>
      </c>
      <c r="J26" s="133">
        <v>18407560</v>
      </c>
      <c r="K26" s="228">
        <f t="shared" si="0"/>
        <v>0</v>
      </c>
      <c r="L26" s="226">
        <f t="shared" si="1"/>
        <v>0</v>
      </c>
    </row>
    <row r="27" spans="1:12" x14ac:dyDescent="0.25">
      <c r="A27" s="131" t="s">
        <v>71</v>
      </c>
      <c r="B27" s="21" t="s">
        <v>72</v>
      </c>
      <c r="C27" s="132">
        <v>0</v>
      </c>
      <c r="D27" s="132">
        <v>0</v>
      </c>
      <c r="E27" s="132">
        <v>56794260</v>
      </c>
      <c r="F27" s="132">
        <v>63097965</v>
      </c>
      <c r="G27" s="132">
        <v>0</v>
      </c>
      <c r="H27" s="132">
        <v>6303705</v>
      </c>
      <c r="I27" s="227">
        <v>0</v>
      </c>
      <c r="J27" s="133">
        <v>6303705</v>
      </c>
      <c r="K27" s="228">
        <f t="shared" si="0"/>
        <v>0</v>
      </c>
      <c r="L27" s="226">
        <f t="shared" si="1"/>
        <v>0</v>
      </c>
    </row>
    <row r="28" spans="1:12" x14ac:dyDescent="0.25">
      <c r="A28" s="131" t="s">
        <v>73</v>
      </c>
      <c r="B28" s="21" t="s">
        <v>74</v>
      </c>
      <c r="C28" s="132">
        <v>0</v>
      </c>
      <c r="D28" s="132">
        <v>0</v>
      </c>
      <c r="E28" s="132">
        <v>10921680</v>
      </c>
      <c r="F28" s="132">
        <v>12262680</v>
      </c>
      <c r="G28" s="132">
        <v>0</v>
      </c>
      <c r="H28" s="132">
        <v>1341000</v>
      </c>
      <c r="I28" s="227">
        <v>0</v>
      </c>
      <c r="J28" s="133">
        <v>1341000</v>
      </c>
      <c r="K28" s="228">
        <f t="shared" si="0"/>
        <v>0</v>
      </c>
      <c r="L28" s="226">
        <f t="shared" si="1"/>
        <v>0</v>
      </c>
    </row>
    <row r="29" spans="1:12" x14ac:dyDescent="0.25">
      <c r="A29" s="131" t="s">
        <v>75</v>
      </c>
      <c r="B29" s="21" t="s">
        <v>76</v>
      </c>
      <c r="C29" s="132">
        <v>0</v>
      </c>
      <c r="D29" s="132">
        <v>0</v>
      </c>
      <c r="E29" s="132">
        <v>4352860</v>
      </c>
      <c r="F29" s="132">
        <v>4352860</v>
      </c>
      <c r="G29" s="132">
        <v>0</v>
      </c>
      <c r="H29" s="132">
        <v>0</v>
      </c>
      <c r="I29" s="227">
        <v>0</v>
      </c>
      <c r="J29" s="133">
        <v>0</v>
      </c>
      <c r="K29" s="228">
        <f t="shared" si="0"/>
        <v>0</v>
      </c>
      <c r="L29" s="226">
        <f t="shared" si="1"/>
        <v>0</v>
      </c>
    </row>
    <row r="30" spans="1:12" x14ac:dyDescent="0.25">
      <c r="A30" s="131" t="s">
        <v>77</v>
      </c>
      <c r="B30" s="21" t="s">
        <v>68</v>
      </c>
      <c r="C30" s="132">
        <v>0</v>
      </c>
      <c r="D30" s="132">
        <v>52611560</v>
      </c>
      <c r="E30" s="132">
        <v>53018675</v>
      </c>
      <c r="F30" s="132">
        <v>57152690</v>
      </c>
      <c r="G30" s="132">
        <v>0</v>
      </c>
      <c r="H30" s="132">
        <v>56745575</v>
      </c>
      <c r="I30" s="227">
        <v>0</v>
      </c>
      <c r="J30" s="133">
        <v>56745575</v>
      </c>
      <c r="K30" s="228">
        <f t="shared" si="0"/>
        <v>0</v>
      </c>
      <c r="L30" s="226">
        <f t="shared" si="1"/>
        <v>0</v>
      </c>
    </row>
    <row r="31" spans="1:12" x14ac:dyDescent="0.25">
      <c r="A31" s="129" t="s">
        <v>78</v>
      </c>
      <c r="B31" s="20" t="s">
        <v>79</v>
      </c>
      <c r="C31" s="130">
        <v>0</v>
      </c>
      <c r="D31" s="130">
        <v>420720000</v>
      </c>
      <c r="E31" s="130">
        <v>0</v>
      </c>
      <c r="F31" s="130">
        <v>0</v>
      </c>
      <c r="G31" s="130">
        <v>0</v>
      </c>
      <c r="H31" s="130">
        <v>420720000</v>
      </c>
      <c r="I31" s="227">
        <v>0</v>
      </c>
      <c r="J31" s="133">
        <v>420720000</v>
      </c>
      <c r="K31" s="228">
        <f t="shared" si="0"/>
        <v>0</v>
      </c>
      <c r="L31" s="226">
        <f t="shared" si="1"/>
        <v>0</v>
      </c>
    </row>
    <row r="32" spans="1:12" x14ac:dyDescent="0.25">
      <c r="A32" s="129" t="s">
        <v>80</v>
      </c>
      <c r="B32" s="20" t="s">
        <v>81</v>
      </c>
      <c r="C32" s="130">
        <v>0</v>
      </c>
      <c r="D32" s="130">
        <v>420720000</v>
      </c>
      <c r="E32" s="130">
        <v>0</v>
      </c>
      <c r="F32" s="130">
        <v>0</v>
      </c>
      <c r="G32" s="130">
        <v>0</v>
      </c>
      <c r="H32" s="130">
        <v>420720000</v>
      </c>
      <c r="I32" s="227">
        <v>0</v>
      </c>
      <c r="J32" s="133">
        <v>420720000</v>
      </c>
      <c r="K32" s="228">
        <f t="shared" si="0"/>
        <v>0</v>
      </c>
      <c r="L32" s="226">
        <f t="shared" si="1"/>
        <v>0</v>
      </c>
    </row>
    <row r="33" spans="1:12" x14ac:dyDescent="0.25">
      <c r="A33" s="131" t="s">
        <v>82</v>
      </c>
      <c r="B33" s="21" t="s">
        <v>83</v>
      </c>
      <c r="C33" s="132">
        <v>0</v>
      </c>
      <c r="D33" s="132">
        <v>420720000</v>
      </c>
      <c r="E33" s="132">
        <v>0</v>
      </c>
      <c r="F33" s="132">
        <v>0</v>
      </c>
      <c r="G33" s="132">
        <v>0</v>
      </c>
      <c r="H33" s="132">
        <v>420720000</v>
      </c>
      <c r="I33" s="227">
        <v>0</v>
      </c>
      <c r="J33" s="133">
        <v>420720000</v>
      </c>
      <c r="K33" s="228">
        <f t="shared" si="0"/>
        <v>0</v>
      </c>
      <c r="L33" s="226">
        <f t="shared" si="1"/>
        <v>0</v>
      </c>
    </row>
    <row r="34" spans="1:12" x14ac:dyDescent="0.25">
      <c r="A34" s="129" t="s">
        <v>84</v>
      </c>
      <c r="B34" s="20" t="s">
        <v>85</v>
      </c>
      <c r="C34" s="130">
        <v>0</v>
      </c>
      <c r="D34" s="130">
        <v>3902511237</v>
      </c>
      <c r="E34" s="130">
        <v>0</v>
      </c>
      <c r="F34" s="130">
        <v>311506315</v>
      </c>
      <c r="G34" s="130">
        <v>0</v>
      </c>
      <c r="H34" s="130">
        <v>4214017552</v>
      </c>
      <c r="I34" s="227">
        <v>0</v>
      </c>
      <c r="J34" s="133">
        <v>4222236122</v>
      </c>
      <c r="K34" s="228">
        <f t="shared" si="0"/>
        <v>0</v>
      </c>
      <c r="L34" s="226">
        <f t="shared" si="1"/>
        <v>-8218570</v>
      </c>
    </row>
    <row r="35" spans="1:12" x14ac:dyDescent="0.25">
      <c r="A35" s="131" t="s">
        <v>86</v>
      </c>
      <c r="B35" s="21" t="s">
        <v>87</v>
      </c>
      <c r="C35" s="132">
        <v>0</v>
      </c>
      <c r="D35" s="132">
        <v>3348794253</v>
      </c>
      <c r="E35" s="132">
        <v>0</v>
      </c>
      <c r="F35" s="132">
        <v>0</v>
      </c>
      <c r="G35" s="132">
        <v>0</v>
      </c>
      <c r="H35" s="132">
        <v>3348794253</v>
      </c>
      <c r="I35" s="227">
        <v>0</v>
      </c>
      <c r="J35" s="133">
        <v>3348794253</v>
      </c>
      <c r="K35" s="228">
        <f t="shared" si="0"/>
        <v>0</v>
      </c>
      <c r="L35" s="226">
        <f t="shared" si="1"/>
        <v>0</v>
      </c>
    </row>
    <row r="36" spans="1:12" x14ac:dyDescent="0.25">
      <c r="A36" s="131" t="s">
        <v>88</v>
      </c>
      <c r="B36" s="21" t="s">
        <v>89</v>
      </c>
      <c r="C36" s="132">
        <v>0</v>
      </c>
      <c r="D36" s="132">
        <v>553716984</v>
      </c>
      <c r="E36" s="132">
        <v>0</v>
      </c>
      <c r="F36" s="132">
        <v>311506315</v>
      </c>
      <c r="G36" s="132">
        <v>0</v>
      </c>
      <c r="H36" s="132">
        <v>865223299</v>
      </c>
      <c r="I36" s="227">
        <v>0</v>
      </c>
      <c r="J36" s="133">
        <v>873441869</v>
      </c>
      <c r="K36" s="228">
        <f t="shared" si="0"/>
        <v>0</v>
      </c>
      <c r="L36" s="226">
        <f t="shared" si="1"/>
        <v>-8218570</v>
      </c>
    </row>
    <row r="37" spans="1:12" x14ac:dyDescent="0.25">
      <c r="A37" s="129" t="s">
        <v>90</v>
      </c>
      <c r="B37" s="20" t="s">
        <v>91</v>
      </c>
      <c r="C37" s="130">
        <v>0</v>
      </c>
      <c r="D37" s="130">
        <v>0</v>
      </c>
      <c r="E37" s="130">
        <v>855393730</v>
      </c>
      <c r="F37" s="130">
        <v>855393730</v>
      </c>
      <c r="G37" s="130">
        <v>0</v>
      </c>
      <c r="H37" s="130">
        <v>0</v>
      </c>
      <c r="I37" s="227">
        <v>855393730</v>
      </c>
      <c r="J37" s="133">
        <v>855393730</v>
      </c>
      <c r="K37" s="227">
        <f>E37-I37</f>
        <v>0</v>
      </c>
      <c r="L37" s="218">
        <f>F37-J37</f>
        <v>0</v>
      </c>
    </row>
    <row r="38" spans="1:12" x14ac:dyDescent="0.25">
      <c r="A38" s="129" t="s">
        <v>92</v>
      </c>
      <c r="B38" s="20" t="s">
        <v>93</v>
      </c>
      <c r="C38" s="130">
        <v>0</v>
      </c>
      <c r="D38" s="130">
        <v>0</v>
      </c>
      <c r="E38" s="130">
        <v>855393730</v>
      </c>
      <c r="F38" s="130">
        <v>855393730</v>
      </c>
      <c r="G38" s="130">
        <v>0</v>
      </c>
      <c r="H38" s="130">
        <v>0</v>
      </c>
      <c r="I38" s="227">
        <v>855393730</v>
      </c>
      <c r="J38" s="133">
        <v>855393730</v>
      </c>
      <c r="K38" s="227">
        <f t="shared" ref="K38:K57" si="2">E38-I38</f>
        <v>0</v>
      </c>
      <c r="L38" s="218">
        <f t="shared" ref="L38:L57" si="3">F38-J38</f>
        <v>0</v>
      </c>
    </row>
    <row r="39" spans="1:12" x14ac:dyDescent="0.25">
      <c r="A39" s="131" t="s">
        <v>94</v>
      </c>
      <c r="B39" s="21" t="s">
        <v>95</v>
      </c>
      <c r="C39" s="132">
        <v>0</v>
      </c>
      <c r="D39" s="132">
        <v>0</v>
      </c>
      <c r="E39" s="132">
        <v>855393730</v>
      </c>
      <c r="F39" s="132">
        <v>855393730</v>
      </c>
      <c r="G39" s="132">
        <v>0</v>
      </c>
      <c r="H39" s="132">
        <v>0</v>
      </c>
      <c r="I39" s="227">
        <v>855393730</v>
      </c>
      <c r="J39" s="133">
        <v>855393730</v>
      </c>
      <c r="K39" s="227">
        <f t="shared" si="2"/>
        <v>0</v>
      </c>
      <c r="L39" s="218">
        <f t="shared" si="3"/>
        <v>0</v>
      </c>
    </row>
    <row r="40" spans="1:12" x14ac:dyDescent="0.25">
      <c r="A40" s="129" t="s">
        <v>96</v>
      </c>
      <c r="B40" s="20" t="s">
        <v>97</v>
      </c>
      <c r="C40" s="130">
        <v>0</v>
      </c>
      <c r="D40" s="130">
        <v>0</v>
      </c>
      <c r="E40" s="130">
        <v>36119960</v>
      </c>
      <c r="F40" s="130">
        <v>36119960</v>
      </c>
      <c r="G40" s="130">
        <v>0</v>
      </c>
      <c r="H40" s="130">
        <v>0</v>
      </c>
      <c r="I40" s="227">
        <v>44338530</v>
      </c>
      <c r="J40" s="133">
        <v>44338530</v>
      </c>
      <c r="K40" s="227">
        <f t="shared" si="2"/>
        <v>-8218570</v>
      </c>
      <c r="L40" s="218">
        <f t="shared" si="3"/>
        <v>-8218570</v>
      </c>
    </row>
    <row r="41" spans="1:12" x14ac:dyDescent="0.25">
      <c r="A41" s="131" t="s">
        <v>98</v>
      </c>
      <c r="B41" s="21" t="s">
        <v>99</v>
      </c>
      <c r="C41" s="132">
        <v>0</v>
      </c>
      <c r="D41" s="132">
        <v>0</v>
      </c>
      <c r="E41" s="132">
        <v>86085</v>
      </c>
      <c r="F41" s="132">
        <v>86085</v>
      </c>
      <c r="G41" s="132">
        <v>0</v>
      </c>
      <c r="H41" s="132">
        <v>0</v>
      </c>
      <c r="I41" s="227">
        <v>86085</v>
      </c>
      <c r="J41" s="133">
        <v>86085</v>
      </c>
      <c r="K41" s="227">
        <f t="shared" si="2"/>
        <v>0</v>
      </c>
      <c r="L41" s="218">
        <f t="shared" si="3"/>
        <v>0</v>
      </c>
    </row>
    <row r="42" spans="1:12" x14ac:dyDescent="0.25">
      <c r="A42" s="131" t="s">
        <v>100</v>
      </c>
      <c r="B42" s="21" t="s">
        <v>101</v>
      </c>
      <c r="C42" s="132">
        <v>0</v>
      </c>
      <c r="D42" s="132">
        <v>0</v>
      </c>
      <c r="E42" s="132">
        <v>36033875</v>
      </c>
      <c r="F42" s="132">
        <v>36033875</v>
      </c>
      <c r="G42" s="132">
        <v>0</v>
      </c>
      <c r="H42" s="132">
        <v>0</v>
      </c>
      <c r="I42" s="227">
        <v>44252445</v>
      </c>
      <c r="J42" s="133">
        <v>44252445</v>
      </c>
      <c r="K42" s="227">
        <f t="shared" si="2"/>
        <v>-8218570</v>
      </c>
      <c r="L42" s="218">
        <f t="shared" si="3"/>
        <v>-8218570</v>
      </c>
    </row>
    <row r="43" spans="1:12" x14ac:dyDescent="0.25">
      <c r="A43" s="129" t="s">
        <v>102</v>
      </c>
      <c r="B43" s="20" t="s">
        <v>103</v>
      </c>
      <c r="C43" s="130">
        <v>0</v>
      </c>
      <c r="D43" s="130">
        <v>0</v>
      </c>
      <c r="E43" s="130">
        <v>350519940</v>
      </c>
      <c r="F43" s="130">
        <v>350519940</v>
      </c>
      <c r="G43" s="130">
        <v>0</v>
      </c>
      <c r="H43" s="130">
        <v>0</v>
      </c>
      <c r="I43" s="227">
        <v>350519940</v>
      </c>
      <c r="J43" s="133">
        <v>350519940</v>
      </c>
      <c r="K43" s="227">
        <f t="shared" si="2"/>
        <v>0</v>
      </c>
      <c r="L43" s="218">
        <f t="shared" si="3"/>
        <v>0</v>
      </c>
    </row>
    <row r="44" spans="1:12" x14ac:dyDescent="0.25">
      <c r="A44" s="129" t="s">
        <v>104</v>
      </c>
      <c r="B44" s="20" t="s">
        <v>105</v>
      </c>
      <c r="C44" s="130">
        <v>0</v>
      </c>
      <c r="D44" s="130">
        <v>0</v>
      </c>
      <c r="E44" s="130">
        <v>183335078</v>
      </c>
      <c r="F44" s="130">
        <v>183335078</v>
      </c>
      <c r="G44" s="130">
        <v>0</v>
      </c>
      <c r="H44" s="130">
        <v>0</v>
      </c>
      <c r="I44" s="227">
        <v>183335078</v>
      </c>
      <c r="J44" s="133">
        <v>183335078</v>
      </c>
      <c r="K44" s="227">
        <f t="shared" si="2"/>
        <v>0</v>
      </c>
      <c r="L44" s="218">
        <f t="shared" si="3"/>
        <v>0</v>
      </c>
    </row>
    <row r="45" spans="1:12" x14ac:dyDescent="0.25">
      <c r="A45" s="131" t="s">
        <v>106</v>
      </c>
      <c r="B45" s="21" t="s">
        <v>107</v>
      </c>
      <c r="C45" s="132">
        <v>0</v>
      </c>
      <c r="D45" s="132">
        <v>0</v>
      </c>
      <c r="E45" s="132">
        <v>124630010</v>
      </c>
      <c r="F45" s="132">
        <v>124630010</v>
      </c>
      <c r="G45" s="132">
        <v>0</v>
      </c>
      <c r="H45" s="132">
        <v>0</v>
      </c>
      <c r="I45" s="227">
        <v>124630010</v>
      </c>
      <c r="J45" s="133">
        <v>124630010</v>
      </c>
      <c r="K45" s="227">
        <f t="shared" si="2"/>
        <v>0</v>
      </c>
      <c r="L45" s="218">
        <f t="shared" si="3"/>
        <v>0</v>
      </c>
    </row>
    <row r="46" spans="1:12" x14ac:dyDescent="0.25">
      <c r="A46" s="131" t="s">
        <v>108</v>
      </c>
      <c r="B46" s="21" t="s">
        <v>109</v>
      </c>
      <c r="C46" s="132">
        <v>0</v>
      </c>
      <c r="D46" s="132">
        <v>0</v>
      </c>
      <c r="E46" s="132">
        <v>6198750</v>
      </c>
      <c r="F46" s="132">
        <v>6198750</v>
      </c>
      <c r="G46" s="132">
        <v>0</v>
      </c>
      <c r="H46" s="132">
        <v>0</v>
      </c>
      <c r="I46" s="227">
        <v>6198750</v>
      </c>
      <c r="J46" s="133">
        <v>6198750</v>
      </c>
      <c r="K46" s="227">
        <f t="shared" si="2"/>
        <v>0</v>
      </c>
      <c r="L46" s="218">
        <f t="shared" si="3"/>
        <v>0</v>
      </c>
    </row>
    <row r="47" spans="1:12" x14ac:dyDescent="0.25">
      <c r="A47" s="131" t="s">
        <v>110</v>
      </c>
      <c r="B47" s="21" t="s">
        <v>111</v>
      </c>
      <c r="C47" s="132">
        <v>0</v>
      </c>
      <c r="D47" s="132">
        <v>0</v>
      </c>
      <c r="E47" s="132">
        <v>14627729</v>
      </c>
      <c r="F47" s="132">
        <v>14627729</v>
      </c>
      <c r="G47" s="132">
        <v>0</v>
      </c>
      <c r="H47" s="132">
        <v>0</v>
      </c>
      <c r="I47" s="227">
        <v>14627729</v>
      </c>
      <c r="J47" s="133">
        <v>14627729</v>
      </c>
      <c r="K47" s="227">
        <f t="shared" si="2"/>
        <v>0</v>
      </c>
      <c r="L47" s="218">
        <f t="shared" si="3"/>
        <v>0</v>
      </c>
    </row>
    <row r="48" spans="1:12" x14ac:dyDescent="0.25">
      <c r="A48" s="131" t="s">
        <v>112</v>
      </c>
      <c r="B48" s="21" t="s">
        <v>113</v>
      </c>
      <c r="C48" s="132">
        <v>0</v>
      </c>
      <c r="D48" s="132">
        <v>0</v>
      </c>
      <c r="E48" s="132">
        <v>37878589</v>
      </c>
      <c r="F48" s="132">
        <v>37878589</v>
      </c>
      <c r="G48" s="132">
        <v>0</v>
      </c>
      <c r="H48" s="132">
        <v>0</v>
      </c>
      <c r="I48" s="227">
        <v>37878589</v>
      </c>
      <c r="J48" s="133">
        <v>37878589</v>
      </c>
      <c r="K48" s="227">
        <f t="shared" si="2"/>
        <v>0</v>
      </c>
      <c r="L48" s="218">
        <f t="shared" si="3"/>
        <v>0</v>
      </c>
    </row>
    <row r="49" spans="1:12" x14ac:dyDescent="0.25">
      <c r="A49" s="129" t="s">
        <v>114</v>
      </c>
      <c r="B49" s="20" t="s">
        <v>115</v>
      </c>
      <c r="C49" s="130">
        <v>0</v>
      </c>
      <c r="D49" s="130">
        <v>0</v>
      </c>
      <c r="E49" s="130">
        <v>533855018</v>
      </c>
      <c r="F49" s="130">
        <v>533855018</v>
      </c>
      <c r="G49" s="130">
        <v>0</v>
      </c>
      <c r="H49" s="130">
        <v>0</v>
      </c>
      <c r="I49" s="227">
        <v>533855018</v>
      </c>
      <c r="J49" s="133">
        <v>533855018</v>
      </c>
      <c r="K49" s="227">
        <f t="shared" si="2"/>
        <v>0</v>
      </c>
      <c r="L49" s="218">
        <f t="shared" si="3"/>
        <v>0</v>
      </c>
    </row>
    <row r="50" spans="1:12" x14ac:dyDescent="0.25">
      <c r="A50" s="129" t="s">
        <v>120</v>
      </c>
      <c r="B50" s="20" t="s">
        <v>121</v>
      </c>
      <c r="C50" s="130">
        <v>0</v>
      </c>
      <c r="D50" s="130">
        <v>0</v>
      </c>
      <c r="E50" s="130">
        <v>51390539</v>
      </c>
      <c r="F50" s="130">
        <v>51390539</v>
      </c>
      <c r="G50" s="130">
        <v>0</v>
      </c>
      <c r="H50" s="130">
        <v>0</v>
      </c>
      <c r="I50" s="227">
        <v>51390539</v>
      </c>
      <c r="J50" s="133">
        <v>51390539</v>
      </c>
      <c r="K50" s="227">
        <f t="shared" si="2"/>
        <v>0</v>
      </c>
      <c r="L50" s="218">
        <f t="shared" si="3"/>
        <v>0</v>
      </c>
    </row>
    <row r="51" spans="1:12" x14ac:dyDescent="0.25">
      <c r="A51" s="131" t="s">
        <v>122</v>
      </c>
      <c r="B51" s="21" t="s">
        <v>123</v>
      </c>
      <c r="C51" s="132">
        <v>0</v>
      </c>
      <c r="D51" s="132">
        <v>0</v>
      </c>
      <c r="E51" s="132">
        <v>14030000</v>
      </c>
      <c r="F51" s="132">
        <v>14030000</v>
      </c>
      <c r="G51" s="132">
        <v>0</v>
      </c>
      <c r="H51" s="132">
        <v>0</v>
      </c>
      <c r="I51" s="227">
        <v>14030000</v>
      </c>
      <c r="J51" s="133">
        <v>14030000</v>
      </c>
      <c r="K51" s="227">
        <f t="shared" si="2"/>
        <v>0</v>
      </c>
      <c r="L51" s="218">
        <f t="shared" si="3"/>
        <v>0</v>
      </c>
    </row>
    <row r="52" spans="1:12" x14ac:dyDescent="0.25">
      <c r="A52" s="131" t="s">
        <v>124</v>
      </c>
      <c r="B52" s="21" t="s">
        <v>125</v>
      </c>
      <c r="C52" s="132">
        <v>0</v>
      </c>
      <c r="D52" s="132">
        <v>0</v>
      </c>
      <c r="E52" s="132">
        <v>294100</v>
      </c>
      <c r="F52" s="132">
        <v>294100</v>
      </c>
      <c r="G52" s="132">
        <v>0</v>
      </c>
      <c r="H52" s="132">
        <v>0</v>
      </c>
      <c r="I52" s="227">
        <v>294100</v>
      </c>
      <c r="J52" s="133">
        <v>294100</v>
      </c>
      <c r="K52" s="227">
        <f t="shared" si="2"/>
        <v>0</v>
      </c>
      <c r="L52" s="218">
        <f t="shared" si="3"/>
        <v>0</v>
      </c>
    </row>
    <row r="53" spans="1:12" x14ac:dyDescent="0.25">
      <c r="A53" s="131" t="s">
        <v>126</v>
      </c>
      <c r="B53" s="21" t="s">
        <v>127</v>
      </c>
      <c r="C53" s="132">
        <v>0</v>
      </c>
      <c r="D53" s="132">
        <v>0</v>
      </c>
      <c r="E53" s="132">
        <v>5672700</v>
      </c>
      <c r="F53" s="132">
        <v>5672700</v>
      </c>
      <c r="G53" s="132">
        <v>0</v>
      </c>
      <c r="H53" s="132">
        <v>0</v>
      </c>
      <c r="I53" s="227">
        <v>5672700</v>
      </c>
      <c r="J53" s="133">
        <v>5672700</v>
      </c>
      <c r="K53" s="227">
        <f t="shared" si="2"/>
        <v>0</v>
      </c>
      <c r="L53" s="218">
        <f t="shared" si="3"/>
        <v>0</v>
      </c>
    </row>
    <row r="54" spans="1:12" x14ac:dyDescent="0.25">
      <c r="A54" s="131" t="s">
        <v>128</v>
      </c>
      <c r="B54" s="21" t="s">
        <v>113</v>
      </c>
      <c r="C54" s="132">
        <v>0</v>
      </c>
      <c r="D54" s="132">
        <v>0</v>
      </c>
      <c r="E54" s="132">
        <v>10604019</v>
      </c>
      <c r="F54" s="132">
        <v>10604019</v>
      </c>
      <c r="G54" s="132">
        <v>0</v>
      </c>
      <c r="H54" s="132">
        <v>0</v>
      </c>
      <c r="I54" s="227">
        <v>10604019</v>
      </c>
      <c r="J54" s="133">
        <v>10604019</v>
      </c>
      <c r="K54" s="227">
        <f t="shared" si="2"/>
        <v>0</v>
      </c>
      <c r="L54" s="218">
        <f t="shared" si="3"/>
        <v>0</v>
      </c>
    </row>
    <row r="55" spans="1:12" x14ac:dyDescent="0.25">
      <c r="A55" s="131" t="s">
        <v>129</v>
      </c>
      <c r="B55" s="21" t="s">
        <v>130</v>
      </c>
      <c r="C55" s="132">
        <v>0</v>
      </c>
      <c r="D55" s="132">
        <v>0</v>
      </c>
      <c r="E55" s="132">
        <v>20789720</v>
      </c>
      <c r="F55" s="132">
        <v>20789720</v>
      </c>
      <c r="G55" s="132">
        <v>0</v>
      </c>
      <c r="H55" s="132">
        <v>0</v>
      </c>
      <c r="I55" s="227">
        <v>20789720</v>
      </c>
      <c r="J55" s="133">
        <v>20789720</v>
      </c>
      <c r="K55" s="227">
        <f t="shared" si="2"/>
        <v>0</v>
      </c>
      <c r="L55" s="218">
        <f t="shared" si="3"/>
        <v>0</v>
      </c>
    </row>
    <row r="56" spans="1:12" x14ac:dyDescent="0.25">
      <c r="A56" s="129" t="s">
        <v>160</v>
      </c>
      <c r="B56" s="20" t="s">
        <v>161</v>
      </c>
      <c r="C56" s="130">
        <v>0</v>
      </c>
      <c r="D56" s="130">
        <v>0</v>
      </c>
      <c r="E56" s="130">
        <v>5238182</v>
      </c>
      <c r="F56" s="130">
        <v>5238182</v>
      </c>
      <c r="G56" s="130">
        <v>0</v>
      </c>
      <c r="H56" s="130">
        <v>0</v>
      </c>
      <c r="I56" s="227">
        <v>5238182</v>
      </c>
      <c r="J56" s="133">
        <v>5238182</v>
      </c>
      <c r="K56" s="227">
        <f t="shared" si="2"/>
        <v>0</v>
      </c>
      <c r="L56" s="218">
        <f t="shared" si="3"/>
        <v>0</v>
      </c>
    </row>
    <row r="57" spans="1:12" x14ac:dyDescent="0.25">
      <c r="A57" s="129" t="s">
        <v>133</v>
      </c>
      <c r="B57" s="20" t="s">
        <v>134</v>
      </c>
      <c r="C57" s="130">
        <v>0</v>
      </c>
      <c r="D57" s="130">
        <v>0</v>
      </c>
      <c r="E57" s="130">
        <v>896751872</v>
      </c>
      <c r="F57" s="130">
        <v>896751872</v>
      </c>
      <c r="G57" s="130">
        <v>0</v>
      </c>
      <c r="H57" s="130">
        <v>0</v>
      </c>
      <c r="I57" s="227">
        <v>904970442</v>
      </c>
      <c r="J57" s="133">
        <v>904970442</v>
      </c>
      <c r="K57" s="227">
        <f t="shared" si="2"/>
        <v>-8218570</v>
      </c>
      <c r="L57" s="218">
        <f t="shared" si="3"/>
        <v>-8218570</v>
      </c>
    </row>
    <row r="58" spans="1:12" ht="13.8" x14ac:dyDescent="0.25">
      <c r="A58" s="310" t="s">
        <v>135</v>
      </c>
      <c r="B58" s="310"/>
      <c r="C58" s="130">
        <v>4582522349</v>
      </c>
      <c r="D58" s="130">
        <v>4582522349</v>
      </c>
      <c r="E58" s="130">
        <v>6740808297</v>
      </c>
      <c r="F58" s="130">
        <v>6740808297</v>
      </c>
      <c r="G58" s="130">
        <v>5081494463</v>
      </c>
      <c r="H58" s="130">
        <v>5081494463</v>
      </c>
    </row>
  </sheetData>
  <mergeCells count="6">
    <mergeCell ref="A58:B58"/>
    <mergeCell ref="A1:A2"/>
    <mergeCell ref="B1:B2"/>
    <mergeCell ref="C1:D1"/>
    <mergeCell ref="E1:F1"/>
    <mergeCell ref="G1:H1"/>
  </mergeCells>
  <hyperlinks>
    <hyperlink ref="A3" r:id="rId1" xr:uid="{00000000-0004-0000-0B00-000000000000}"/>
    <hyperlink ref="A4" r:id="rId2" xr:uid="{00000000-0004-0000-0B00-000001000000}"/>
    <hyperlink ref="A5" r:id="rId3" xr:uid="{00000000-0004-0000-0B00-000002000000}"/>
    <hyperlink ref="A6" r:id="rId4" xr:uid="{00000000-0004-0000-0B00-000003000000}"/>
    <hyperlink ref="A7" r:id="rId5" xr:uid="{00000000-0004-0000-0B00-000004000000}"/>
    <hyperlink ref="A8" r:id="rId6" xr:uid="{00000000-0004-0000-0B00-000005000000}"/>
    <hyperlink ref="A9" r:id="rId7" xr:uid="{00000000-0004-0000-0B00-000006000000}"/>
    <hyperlink ref="A10" r:id="rId8" xr:uid="{00000000-0004-0000-0B00-000007000000}"/>
    <hyperlink ref="A11" r:id="rId9" xr:uid="{00000000-0004-0000-0B00-000008000000}"/>
    <hyperlink ref="A12" r:id="rId10" xr:uid="{00000000-0004-0000-0B00-000009000000}"/>
    <hyperlink ref="A13" r:id="rId11" xr:uid="{00000000-0004-0000-0B00-00000A000000}"/>
    <hyperlink ref="A14" r:id="rId12" xr:uid="{00000000-0004-0000-0B00-00000B000000}"/>
    <hyperlink ref="A15" r:id="rId13" xr:uid="{00000000-0004-0000-0B00-00000C000000}"/>
    <hyperlink ref="A16" r:id="rId14" xr:uid="{00000000-0004-0000-0B00-00000D000000}"/>
    <hyperlink ref="A17" r:id="rId15" xr:uid="{00000000-0004-0000-0B00-00000E000000}"/>
    <hyperlink ref="A18" r:id="rId16" xr:uid="{00000000-0004-0000-0B00-00000F000000}"/>
    <hyperlink ref="A19" r:id="rId17" xr:uid="{00000000-0004-0000-0B00-000010000000}"/>
    <hyperlink ref="A20" r:id="rId18" xr:uid="{00000000-0004-0000-0B00-000011000000}"/>
    <hyperlink ref="A21" r:id="rId19" xr:uid="{00000000-0004-0000-0B00-000012000000}"/>
    <hyperlink ref="A22" r:id="rId20" xr:uid="{00000000-0004-0000-0B00-000013000000}"/>
    <hyperlink ref="A23" r:id="rId21" xr:uid="{00000000-0004-0000-0B00-000014000000}"/>
    <hyperlink ref="A24" r:id="rId22" xr:uid="{00000000-0004-0000-0B00-000015000000}"/>
    <hyperlink ref="A25" r:id="rId23" xr:uid="{00000000-0004-0000-0B00-000016000000}"/>
    <hyperlink ref="A26" r:id="rId24" xr:uid="{00000000-0004-0000-0B00-000017000000}"/>
    <hyperlink ref="A27" r:id="rId25" xr:uid="{00000000-0004-0000-0B00-000018000000}"/>
    <hyperlink ref="A28" r:id="rId26" xr:uid="{00000000-0004-0000-0B00-000019000000}"/>
    <hyperlink ref="A29" r:id="rId27" xr:uid="{00000000-0004-0000-0B00-00001A000000}"/>
    <hyperlink ref="A30" r:id="rId28" xr:uid="{00000000-0004-0000-0B00-00001B000000}"/>
    <hyperlink ref="A31" r:id="rId29" xr:uid="{00000000-0004-0000-0B00-00001C000000}"/>
    <hyperlink ref="A32" r:id="rId30" xr:uid="{00000000-0004-0000-0B00-00001D000000}"/>
    <hyperlink ref="A33" r:id="rId31" xr:uid="{00000000-0004-0000-0B00-00001E000000}"/>
    <hyperlink ref="A34" r:id="rId32" xr:uid="{00000000-0004-0000-0B00-00001F000000}"/>
    <hyperlink ref="A35" r:id="rId33" xr:uid="{00000000-0004-0000-0B00-000020000000}"/>
    <hyperlink ref="A36" r:id="rId34" xr:uid="{00000000-0004-0000-0B00-000021000000}"/>
    <hyperlink ref="A37" r:id="rId35" xr:uid="{00000000-0004-0000-0B00-000022000000}"/>
    <hyperlink ref="A38" r:id="rId36" xr:uid="{00000000-0004-0000-0B00-000023000000}"/>
    <hyperlink ref="A39" r:id="rId37" xr:uid="{00000000-0004-0000-0B00-000024000000}"/>
    <hyperlink ref="A40" r:id="rId38" xr:uid="{00000000-0004-0000-0B00-000025000000}"/>
    <hyperlink ref="A41" r:id="rId39" xr:uid="{00000000-0004-0000-0B00-000026000000}"/>
    <hyperlink ref="A42" r:id="rId40" xr:uid="{00000000-0004-0000-0B00-000027000000}"/>
    <hyperlink ref="A43" r:id="rId41" xr:uid="{00000000-0004-0000-0B00-000028000000}"/>
    <hyperlink ref="A44" r:id="rId42" xr:uid="{00000000-0004-0000-0B00-000029000000}"/>
    <hyperlink ref="A45" r:id="rId43" xr:uid="{00000000-0004-0000-0B00-00002A000000}"/>
    <hyperlink ref="A46" r:id="rId44" xr:uid="{00000000-0004-0000-0B00-00002B000000}"/>
    <hyperlink ref="A47" r:id="rId45" xr:uid="{00000000-0004-0000-0B00-00002C000000}"/>
    <hyperlink ref="A48" r:id="rId46" xr:uid="{00000000-0004-0000-0B00-00002D000000}"/>
    <hyperlink ref="A49" r:id="rId47" xr:uid="{00000000-0004-0000-0B00-00002E000000}"/>
    <hyperlink ref="A50" r:id="rId48" xr:uid="{00000000-0004-0000-0B00-00002F000000}"/>
    <hyperlink ref="A51" r:id="rId49" xr:uid="{00000000-0004-0000-0B00-000030000000}"/>
    <hyperlink ref="A52" r:id="rId50" xr:uid="{00000000-0004-0000-0B00-000031000000}"/>
    <hyperlink ref="A53" r:id="rId51" xr:uid="{00000000-0004-0000-0B00-000032000000}"/>
    <hyperlink ref="A54" r:id="rId52" xr:uid="{00000000-0004-0000-0B00-000033000000}"/>
    <hyperlink ref="A55" r:id="rId53" xr:uid="{00000000-0004-0000-0B00-000034000000}"/>
    <hyperlink ref="A56" r:id="rId54" xr:uid="{00000000-0004-0000-0B00-000035000000}"/>
    <hyperlink ref="A57" r:id="rId55" xr:uid="{00000000-0004-0000-0B00-000036000000}"/>
  </hyperlinks>
  <pageMargins left="0.7" right="0.7" top="0.75" bottom="0.75" header="0.3" footer="0.3"/>
  <pageSetup orientation="portrait" horizontalDpi="1200" verticalDpi="1200" r:id="rId5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86"/>
  <sheetViews>
    <sheetView view="pageBreakPreview" zoomScaleNormal="100" zoomScaleSheetLayoutView="100" workbookViewId="0">
      <selection activeCell="B58" sqref="B58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6.6640625" style="67" customWidth="1"/>
    <col min="4" max="4" width="37.109375" style="67" customWidth="1"/>
    <col min="5" max="5" width="10.8867187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44844</v>
      </c>
    </row>
    <row r="6" spans="1:6" ht="17.25" customHeight="1" x14ac:dyDescent="0.25">
      <c r="A6" s="293"/>
      <c r="B6" s="293"/>
      <c r="C6" s="8" t="s">
        <v>4</v>
      </c>
      <c r="D6" s="10">
        <v>44805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63021057</v>
      </c>
      <c r="D10" s="160"/>
      <c r="E10" s="179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219890763</v>
      </c>
      <c r="D14" s="120"/>
      <c r="E14" s="178">
        <f>C14-'TB9.22'!G7</f>
        <v>0</v>
      </c>
    </row>
    <row r="15" spans="1:6" x14ac:dyDescent="0.25">
      <c r="A15" s="15" t="s">
        <v>31</v>
      </c>
      <c r="B15" s="25" t="s">
        <v>137</v>
      </c>
      <c r="C15" s="121">
        <v>81218.289999999994</v>
      </c>
      <c r="D15" s="120">
        <v>1879843507</v>
      </c>
      <c r="E15" s="178">
        <f>D15-'TB9.22'!G9</f>
        <v>0</v>
      </c>
    </row>
    <row r="16" spans="1:6" x14ac:dyDescent="0.25">
      <c r="A16" s="15"/>
      <c r="B16" s="25" t="s">
        <v>238</v>
      </c>
      <c r="C16" s="317"/>
      <c r="D16" s="318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D17-'TB8.22'!G10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61455.380000000005</v>
      </c>
      <c r="D19" s="29">
        <f>SUM(D20:D21)</f>
        <v>1440899291</v>
      </c>
      <c r="E19" s="179"/>
      <c r="F19" s="59"/>
    </row>
    <row r="20" spans="1:6" s="62" customFormat="1" x14ac:dyDescent="0.25">
      <c r="A20" s="18"/>
      <c r="B20" s="30" t="s">
        <v>386</v>
      </c>
      <c r="C20" s="177">
        <v>30441.91</v>
      </c>
      <c r="D20" s="31">
        <v>717820238</v>
      </c>
      <c r="E20" s="60">
        <f>D20/C20</f>
        <v>23580.000006569891</v>
      </c>
      <c r="F20" s="61"/>
    </row>
    <row r="21" spans="1:6" s="62" customFormat="1" x14ac:dyDescent="0.25">
      <c r="A21" s="18"/>
      <c r="B21" s="30" t="s">
        <v>362</v>
      </c>
      <c r="C21" s="70">
        <v>31013.47</v>
      </c>
      <c r="D21" s="31">
        <v>723079053</v>
      </c>
      <c r="E21" s="60">
        <f>D21/C21</f>
        <v>23314.999998387797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58" customFormat="1" ht="24" customHeight="1" x14ac:dyDescent="0.25">
      <c r="A23" s="17">
        <v>133</v>
      </c>
      <c r="B23" s="33"/>
      <c r="C23" s="44"/>
      <c r="D23" s="120"/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13165479</v>
      </c>
      <c r="D24" s="32"/>
      <c r="E24" s="179"/>
      <c r="F24" s="59"/>
    </row>
    <row r="25" spans="1:6" x14ac:dyDescent="0.25">
      <c r="A25" s="15"/>
      <c r="B25" s="33"/>
      <c r="C25" s="34"/>
      <c r="D25" s="35"/>
    </row>
    <row r="26" spans="1:6" s="58" customFormat="1" x14ac:dyDescent="0.25">
      <c r="A26" s="17">
        <v>244</v>
      </c>
      <c r="B26" s="28" t="s">
        <v>141</v>
      </c>
      <c r="C26" s="36">
        <f>SUM(C27:C30)</f>
        <v>129065340</v>
      </c>
      <c r="D26" s="37"/>
      <c r="E26" s="179">
        <f>C26-'TB9.22'!G17</f>
        <v>0</v>
      </c>
      <c r="F26" s="59"/>
    </row>
    <row r="27" spans="1:6" s="62" customFormat="1" x14ac:dyDescent="0.25">
      <c r="A27" s="18"/>
      <c r="B27" s="30" t="s">
        <v>349</v>
      </c>
      <c r="C27" s="38">
        <v>121835340</v>
      </c>
      <c r="D27" s="39"/>
      <c r="F27" s="61"/>
    </row>
    <row r="28" spans="1:6" s="62" customFormat="1" x14ac:dyDescent="0.25">
      <c r="A28" s="18"/>
      <c r="B28" s="30" t="s">
        <v>143</v>
      </c>
      <c r="C28" s="38">
        <v>5000000</v>
      </c>
      <c r="D28" s="39"/>
      <c r="F28" s="61"/>
    </row>
    <row r="29" spans="1:6" s="62" customFormat="1" x14ac:dyDescent="0.25">
      <c r="A29" s="18"/>
      <c r="B29" s="30" t="s">
        <v>144</v>
      </c>
      <c r="C29" s="38">
        <v>250000</v>
      </c>
      <c r="D29" s="39"/>
      <c r="F29" s="61"/>
    </row>
    <row r="30" spans="1:6" s="62" customFormat="1" x14ac:dyDescent="0.25">
      <c r="A30" s="18"/>
      <c r="B30" s="30" t="s">
        <v>157</v>
      </c>
      <c r="C30" s="38">
        <v>1980000</v>
      </c>
      <c r="D30" s="39"/>
      <c r="F30" s="61"/>
    </row>
    <row r="31" spans="1:6" s="58" customFormat="1" x14ac:dyDescent="0.25">
      <c r="A31" s="17">
        <v>331</v>
      </c>
      <c r="B31" s="28" t="s">
        <v>164</v>
      </c>
      <c r="C31" s="36">
        <f>SUM(C32:C35)</f>
        <v>25036320</v>
      </c>
      <c r="D31" s="40"/>
      <c r="E31" s="179">
        <f>C31-'TB9.22'!H18</f>
        <v>0</v>
      </c>
      <c r="F31" s="59"/>
    </row>
    <row r="32" spans="1:6" s="62" customFormat="1" x14ac:dyDescent="0.25">
      <c r="A32" s="18"/>
      <c r="B32" s="30" t="s">
        <v>9</v>
      </c>
      <c r="C32" s="152">
        <v>15903216</v>
      </c>
      <c r="D32" s="39" t="s">
        <v>374</v>
      </c>
      <c r="E32" s="180"/>
      <c r="F32" s="61"/>
    </row>
    <row r="33" spans="1:6" s="62" customFormat="1" x14ac:dyDescent="0.25">
      <c r="A33" s="18"/>
      <c r="B33" s="30" t="s">
        <v>206</v>
      </c>
      <c r="C33" s="152"/>
      <c r="D33" s="39"/>
      <c r="F33" s="61"/>
    </row>
    <row r="34" spans="1:6" s="62" customFormat="1" x14ac:dyDescent="0.25">
      <c r="A34" s="18"/>
      <c r="B34" s="30" t="s">
        <v>191</v>
      </c>
      <c r="C34" s="152">
        <v>3055104</v>
      </c>
      <c r="D34" s="39" t="s">
        <v>375</v>
      </c>
      <c r="F34" s="61"/>
    </row>
    <row r="35" spans="1:6" s="62" customFormat="1" x14ac:dyDescent="0.25">
      <c r="A35" s="18"/>
      <c r="B35" s="30" t="s">
        <v>190</v>
      </c>
      <c r="C35" s="152">
        <v>6078000</v>
      </c>
      <c r="D35" s="39" t="s">
        <v>376</v>
      </c>
      <c r="E35" s="62" t="s">
        <v>152</v>
      </c>
      <c r="F35" s="61"/>
    </row>
    <row r="36" spans="1:6" s="62" customFormat="1" x14ac:dyDescent="0.25">
      <c r="A36" s="18"/>
      <c r="B36" s="30"/>
      <c r="C36" s="152"/>
      <c r="D36" s="39"/>
      <c r="F36" s="61"/>
    </row>
    <row r="37" spans="1:6" s="62" customFormat="1" ht="13.8" x14ac:dyDescent="0.25">
      <c r="A37" s="18"/>
      <c r="B37" s="28" t="s">
        <v>165</v>
      </c>
      <c r="C37" s="36">
        <f>SUM(C38:C40)</f>
        <v>0</v>
      </c>
      <c r="D37" s="43"/>
      <c r="F37" s="61"/>
    </row>
    <row r="38" spans="1:6" s="62" customFormat="1" x14ac:dyDescent="0.25">
      <c r="A38" s="18"/>
      <c r="B38" s="30" t="s">
        <v>323</v>
      </c>
      <c r="C38" s="152"/>
      <c r="D38" s="39"/>
      <c r="F38" s="61"/>
    </row>
    <row r="39" spans="1:6" s="62" customFormat="1" x14ac:dyDescent="0.25">
      <c r="A39" s="18"/>
      <c r="B39" s="30" t="s">
        <v>322</v>
      </c>
      <c r="C39" s="152"/>
      <c r="D39" s="39"/>
      <c r="E39" s="62" t="s">
        <v>152</v>
      </c>
      <c r="F39" s="61"/>
    </row>
    <row r="40" spans="1:6" s="62" customFormat="1" x14ac:dyDescent="0.25">
      <c r="A40" s="18"/>
      <c r="B40" s="30"/>
      <c r="C40" s="38"/>
      <c r="D40" s="39"/>
      <c r="F40" s="61"/>
    </row>
    <row r="41" spans="1:6" s="58" customFormat="1" x14ac:dyDescent="0.25">
      <c r="A41" s="17">
        <v>3334</v>
      </c>
      <c r="B41" s="28"/>
      <c r="C41" s="36"/>
      <c r="D41" s="71"/>
      <c r="F41" s="59"/>
    </row>
    <row r="42" spans="1:6" x14ac:dyDescent="0.25">
      <c r="A42" s="15"/>
      <c r="B42" s="33"/>
      <c r="C42" s="90"/>
      <c r="D42" s="91"/>
    </row>
    <row r="43" spans="1:6" s="58" customFormat="1" ht="13.8" x14ac:dyDescent="0.25">
      <c r="A43" s="186">
        <v>3335</v>
      </c>
      <c r="B43" s="187" t="s">
        <v>145</v>
      </c>
      <c r="C43" s="190">
        <f>SUM(C44:C49)</f>
        <v>91011679</v>
      </c>
      <c r="D43" s="189"/>
      <c r="E43" s="222">
        <f>C43-'TB9.22'!H21</f>
        <v>-1</v>
      </c>
      <c r="F43" s="82"/>
    </row>
    <row r="44" spans="1:6" x14ac:dyDescent="0.25">
      <c r="A44" s="191"/>
      <c r="B44" s="192" t="s">
        <v>316</v>
      </c>
      <c r="C44" s="193">
        <v>896241</v>
      </c>
      <c r="D44" s="194" t="s">
        <v>330</v>
      </c>
    </row>
    <row r="45" spans="1:6" x14ac:dyDescent="0.25">
      <c r="A45" s="191"/>
      <c r="B45" s="192" t="s">
        <v>352</v>
      </c>
      <c r="C45" s="193">
        <v>31175733</v>
      </c>
      <c r="D45" s="194" t="s">
        <v>330</v>
      </c>
    </row>
    <row r="46" spans="1:6" x14ac:dyDescent="0.25">
      <c r="A46" s="191"/>
      <c r="B46" s="192" t="s">
        <v>365</v>
      </c>
      <c r="C46" s="193">
        <v>2720464</v>
      </c>
      <c r="D46" s="194" t="s">
        <v>330</v>
      </c>
    </row>
    <row r="47" spans="1:6" x14ac:dyDescent="0.25">
      <c r="A47" s="191"/>
      <c r="B47" s="192" t="s">
        <v>380</v>
      </c>
      <c r="C47" s="193">
        <v>2447404</v>
      </c>
      <c r="D47" s="194" t="s">
        <v>381</v>
      </c>
    </row>
    <row r="48" spans="1:6" x14ac:dyDescent="0.25">
      <c r="A48" s="191"/>
      <c r="B48" s="192" t="s">
        <v>377</v>
      </c>
      <c r="C48" s="193">
        <v>53771837</v>
      </c>
      <c r="D48" s="194" t="s">
        <v>330</v>
      </c>
    </row>
    <row r="49" spans="1:11" x14ac:dyDescent="0.25">
      <c r="A49" s="181"/>
      <c r="B49" s="192" t="s">
        <v>378</v>
      </c>
      <c r="C49" s="182"/>
      <c r="D49" s="206" t="s">
        <v>379</v>
      </c>
    </row>
    <row r="50" spans="1:11" x14ac:dyDescent="0.25">
      <c r="A50" s="181"/>
      <c r="B50" s="184"/>
      <c r="C50" s="306"/>
      <c r="D50" s="307"/>
      <c r="G50" s="57"/>
      <c r="H50" s="57"/>
      <c r="I50" s="57"/>
      <c r="J50" s="57"/>
      <c r="K50" s="57">
        <f>(I50+J50)*10%</f>
        <v>0</v>
      </c>
    </row>
    <row r="51" spans="1:11" s="58" customFormat="1" ht="27.6" x14ac:dyDescent="0.25">
      <c r="A51" s="186">
        <v>334</v>
      </c>
      <c r="B51" s="219" t="s">
        <v>382</v>
      </c>
      <c r="C51" s="220">
        <v>9604890</v>
      </c>
      <c r="D51" s="197" t="s">
        <v>383</v>
      </c>
      <c r="E51" s="178"/>
      <c r="F51" s="59"/>
      <c r="G51" s="57"/>
      <c r="H51" s="57"/>
      <c r="I51" s="57"/>
      <c r="J51" s="57"/>
      <c r="K51" s="57">
        <f>(I51+J51)*10%</f>
        <v>0</v>
      </c>
    </row>
    <row r="52" spans="1:11" x14ac:dyDescent="0.25">
      <c r="A52" s="15"/>
      <c r="B52" s="25"/>
      <c r="C52" s="34"/>
      <c r="D52" s="16"/>
      <c r="G52" s="57"/>
      <c r="H52" s="57"/>
      <c r="I52" s="57"/>
      <c r="J52" s="57"/>
      <c r="K52" s="57">
        <f>(I52+J52)*10%</f>
        <v>0</v>
      </c>
    </row>
    <row r="53" spans="1:11" s="58" customFormat="1" x14ac:dyDescent="0.25">
      <c r="A53" s="17">
        <v>335</v>
      </c>
      <c r="B53" s="28"/>
      <c r="C53" s="36">
        <f>SUM(C54:C55)</f>
        <v>0</v>
      </c>
      <c r="D53" s="37" t="s">
        <v>166</v>
      </c>
      <c r="E53" s="179"/>
      <c r="F53" s="59"/>
      <c r="G53" s="57"/>
      <c r="H53" s="57"/>
      <c r="I53" s="57"/>
    </row>
    <row r="54" spans="1:11" s="62" customFormat="1" x14ac:dyDescent="0.25">
      <c r="A54" s="18"/>
      <c r="B54" s="30"/>
      <c r="C54" s="152"/>
      <c r="D54" s="45"/>
      <c r="E54" s="198"/>
      <c r="F54" s="61"/>
    </row>
    <row r="55" spans="1:11" s="62" customFormat="1" x14ac:dyDescent="0.25">
      <c r="A55" s="18"/>
      <c r="B55" s="30"/>
      <c r="C55" s="152"/>
      <c r="D55" s="45"/>
      <c r="F55" s="61"/>
    </row>
    <row r="56" spans="1:11" s="62" customFormat="1" x14ac:dyDescent="0.25">
      <c r="A56" s="18"/>
      <c r="B56" s="30"/>
      <c r="C56" s="152"/>
      <c r="D56" s="45"/>
      <c r="F56" s="61"/>
    </row>
    <row r="57" spans="1:11" s="58" customFormat="1" x14ac:dyDescent="0.25">
      <c r="A57" s="17">
        <v>3382</v>
      </c>
      <c r="B57" s="28" t="s">
        <v>245</v>
      </c>
      <c r="C57" s="46">
        <f>SUM(C58:C59)</f>
        <v>14054700</v>
      </c>
      <c r="D57" s="28" t="s">
        <v>244</v>
      </c>
      <c r="E57" s="185">
        <f>C57-'TB9.22'!H25</f>
        <v>0</v>
      </c>
      <c r="F57" s="59"/>
    </row>
    <row r="58" spans="1:11" s="62" customFormat="1" x14ac:dyDescent="0.25">
      <c r="A58" s="18"/>
      <c r="B58" s="30" t="s">
        <v>387</v>
      </c>
      <c r="C58" s="47">
        <v>14054700</v>
      </c>
      <c r="D58" s="45"/>
      <c r="F58" s="61"/>
    </row>
    <row r="59" spans="1:11" s="62" customFormat="1" x14ac:dyDescent="0.25">
      <c r="A59" s="18"/>
      <c r="B59" s="30"/>
      <c r="C59" s="47"/>
      <c r="D59" s="45"/>
      <c r="F59" s="61"/>
    </row>
    <row r="60" spans="1:11" s="58" customFormat="1" x14ac:dyDescent="0.25">
      <c r="A60" s="17" t="s">
        <v>147</v>
      </c>
      <c r="B60" s="28" t="s">
        <v>148</v>
      </c>
      <c r="C60" s="51"/>
      <c r="D60" s="45"/>
      <c r="F60" s="59"/>
    </row>
    <row r="61" spans="1:11" ht="26.4" x14ac:dyDescent="0.25">
      <c r="A61" s="15"/>
      <c r="B61" s="33" t="s">
        <v>149</v>
      </c>
      <c r="C61" s="77"/>
      <c r="D61" s="78" t="s">
        <v>384</v>
      </c>
    </row>
    <row r="62" spans="1:11" x14ac:dyDescent="0.25">
      <c r="A62" s="15"/>
      <c r="B62" s="33"/>
      <c r="C62" s="77"/>
      <c r="D62" s="78"/>
    </row>
    <row r="63" spans="1:11" s="58" customFormat="1" x14ac:dyDescent="0.25">
      <c r="A63" s="17">
        <v>3388</v>
      </c>
      <c r="B63" s="28"/>
      <c r="C63" s="123"/>
      <c r="D63" s="124"/>
      <c r="F63" s="59"/>
    </row>
    <row r="64" spans="1:11" ht="12.75" customHeight="1" x14ac:dyDescent="0.25">
      <c r="A64" s="15"/>
      <c r="B64" s="187" t="s">
        <v>163</v>
      </c>
      <c r="C64" s="94">
        <f>SUM(C65:C66)</f>
        <v>52611560</v>
      </c>
      <c r="D64" s="221" t="s">
        <v>148</v>
      </c>
      <c r="E64" s="174">
        <f>C64-'TB9.22'!H29</f>
        <v>0</v>
      </c>
    </row>
    <row r="65" spans="1:8" s="62" customFormat="1" x14ac:dyDescent="0.25">
      <c r="A65" s="18"/>
      <c r="B65" s="209" t="s">
        <v>385</v>
      </c>
      <c r="C65" s="140">
        <v>51690570</v>
      </c>
      <c r="D65" s="80">
        <v>308214</v>
      </c>
      <c r="E65" s="213">
        <f>C65/D65</f>
        <v>167.71000019466993</v>
      </c>
      <c r="F65" s="61"/>
    </row>
    <row r="66" spans="1:8" s="62" customFormat="1" x14ac:dyDescent="0.25">
      <c r="A66" s="18"/>
      <c r="B66" s="209" t="s">
        <v>371</v>
      </c>
      <c r="C66" s="140">
        <v>920990</v>
      </c>
      <c r="D66" s="80">
        <v>5279.9977068164881</v>
      </c>
      <c r="E66" s="213">
        <f>C66/D66</f>
        <v>174.43</v>
      </c>
      <c r="F66" s="61"/>
    </row>
    <row r="67" spans="1:8" s="62" customFormat="1" x14ac:dyDescent="0.25">
      <c r="A67" s="18"/>
      <c r="B67" s="210"/>
      <c r="C67" s="140"/>
      <c r="D67" s="80"/>
      <c r="E67" s="64"/>
      <c r="F67" s="61"/>
    </row>
    <row r="68" spans="1:8" s="58" customFormat="1" x14ac:dyDescent="0.25">
      <c r="A68" s="17">
        <v>413</v>
      </c>
      <c r="B68" s="28"/>
      <c r="C68" s="74"/>
      <c r="D68" s="176"/>
      <c r="E68" s="81"/>
      <c r="F68" s="59"/>
    </row>
    <row r="69" spans="1:8" s="62" customFormat="1" x14ac:dyDescent="0.25">
      <c r="A69" s="18"/>
      <c r="B69" s="210"/>
      <c r="C69" s="140"/>
      <c r="D69" s="80"/>
      <c r="E69" s="64"/>
      <c r="F69" s="61"/>
    </row>
    <row r="70" spans="1:8" s="62" customFormat="1" x14ac:dyDescent="0.25">
      <c r="A70" s="18"/>
      <c r="B70" s="72"/>
      <c r="C70" s="38"/>
      <c r="D70" s="80"/>
      <c r="E70" s="64"/>
      <c r="F70" s="61"/>
    </row>
    <row r="71" spans="1:8" s="58" customFormat="1" ht="13.8" x14ac:dyDescent="0.25">
      <c r="A71" s="17">
        <v>511</v>
      </c>
      <c r="B71" s="28" t="s">
        <v>162</v>
      </c>
      <c r="C71" s="74">
        <v>30441.91</v>
      </c>
      <c r="D71" s="73">
        <v>717820238</v>
      </c>
      <c r="E71" s="81">
        <f>D71/C71</f>
        <v>23580.000006569891</v>
      </c>
      <c r="F71" s="59"/>
    </row>
    <row r="72" spans="1:8" ht="21" customHeight="1" x14ac:dyDescent="0.25">
      <c r="A72" s="15"/>
      <c r="B72" s="33"/>
      <c r="C72" s="285"/>
      <c r="D72" s="286"/>
      <c r="E72" s="57"/>
      <c r="F72" s="65"/>
      <c r="G72" s="66"/>
    </row>
    <row r="73" spans="1:8" s="58" customFormat="1" ht="26.4" x14ac:dyDescent="0.25">
      <c r="A73" s="17">
        <v>642</v>
      </c>
      <c r="B73" s="28"/>
      <c r="C73" s="36"/>
      <c r="D73" s="125" t="s">
        <v>212</v>
      </c>
      <c r="F73" s="59"/>
    </row>
    <row r="74" spans="1:8" ht="39.6" x14ac:dyDescent="0.25">
      <c r="A74" s="15"/>
      <c r="B74" s="33"/>
      <c r="C74" s="34"/>
      <c r="D74" s="96" t="s">
        <v>200</v>
      </c>
      <c r="E74" s="57"/>
      <c r="F74" s="65"/>
      <c r="G74" s="66"/>
    </row>
    <row r="75" spans="1:8" ht="26.4" x14ac:dyDescent="0.25">
      <c r="A75" s="15"/>
      <c r="B75" s="33"/>
      <c r="C75" s="34"/>
      <c r="D75" s="96" t="s">
        <v>201</v>
      </c>
      <c r="E75" s="57"/>
      <c r="F75" s="65"/>
      <c r="G75" s="66"/>
    </row>
    <row r="76" spans="1:8" s="58" customFormat="1" x14ac:dyDescent="0.25">
      <c r="A76" s="17" t="s">
        <v>158</v>
      </c>
      <c r="B76" s="28"/>
      <c r="C76" s="50"/>
      <c r="D76" s="37"/>
      <c r="F76" s="59"/>
    </row>
    <row r="77" spans="1:8" x14ac:dyDescent="0.25">
      <c r="A77" s="15"/>
      <c r="B77" s="33"/>
      <c r="C77" s="49"/>
      <c r="D77" s="176"/>
      <c r="E77" s="57"/>
      <c r="F77" s="65"/>
      <c r="G77" s="66"/>
    </row>
    <row r="78" spans="1:8" x14ac:dyDescent="0.25">
      <c r="A78" s="15"/>
      <c r="B78" s="33"/>
      <c r="C78" s="49"/>
      <c r="D78" s="48"/>
      <c r="E78" s="57"/>
      <c r="F78" s="65"/>
      <c r="G78" s="66"/>
    </row>
    <row r="79" spans="1:8" ht="26.4" x14ac:dyDescent="0.25">
      <c r="A79" s="19" t="s">
        <v>153</v>
      </c>
      <c r="B79" s="75"/>
      <c r="C79" s="327"/>
      <c r="D79" s="328"/>
    </row>
    <row r="80" spans="1:8" s="57" customFormat="1" ht="32.25" customHeight="1" x14ac:dyDescent="0.25">
      <c r="A80" s="15"/>
      <c r="B80" s="33"/>
      <c r="C80" s="329"/>
      <c r="D80" s="330"/>
      <c r="E80" s="56"/>
      <c r="G80" s="56"/>
      <c r="H80" s="56"/>
    </row>
    <row r="81" spans="1:8" s="57" customFormat="1" x14ac:dyDescent="0.25">
      <c r="A81" s="15"/>
      <c r="B81" s="33"/>
      <c r="C81" s="291" t="s">
        <v>172</v>
      </c>
      <c r="D81" s="292"/>
      <c r="E81" s="56"/>
      <c r="G81" s="56"/>
      <c r="H81" s="56"/>
    </row>
    <row r="82" spans="1:8" s="57" customFormat="1" x14ac:dyDescent="0.25">
      <c r="A82" s="15"/>
      <c r="B82" s="33"/>
      <c r="C82" s="291"/>
      <c r="D82" s="292"/>
      <c r="E82" s="56"/>
      <c r="G82" s="56"/>
      <c r="H82" s="56"/>
    </row>
    <row r="83" spans="1:8" s="57" customFormat="1" ht="33" customHeight="1" x14ac:dyDescent="0.25">
      <c r="A83" s="15"/>
      <c r="B83" s="33"/>
      <c r="C83" s="302" t="s">
        <v>186</v>
      </c>
      <c r="D83" s="303"/>
      <c r="E83" s="56"/>
      <c r="G83" s="56"/>
      <c r="H83" s="56"/>
    </row>
    <row r="84" spans="1:8" s="57" customFormat="1" x14ac:dyDescent="0.25">
      <c r="A84" s="15"/>
      <c r="B84" s="33"/>
      <c r="C84" s="304"/>
      <c r="D84" s="305"/>
      <c r="E84" s="56"/>
      <c r="G84" s="56"/>
      <c r="H84" s="56"/>
    </row>
    <row r="85" spans="1:8" s="57" customFormat="1" x14ac:dyDescent="0.25">
      <c r="A85" s="83" t="s">
        <v>189</v>
      </c>
      <c r="B85" s="33"/>
      <c r="C85" s="291"/>
      <c r="D85" s="292"/>
      <c r="E85" s="56"/>
      <c r="G85" s="56"/>
      <c r="H85" s="56"/>
    </row>
    <row r="86" spans="1:8" s="57" customFormat="1" x14ac:dyDescent="0.25">
      <c r="A86" s="85"/>
      <c r="B86" s="84"/>
      <c r="C86" s="304"/>
      <c r="D86" s="305"/>
      <c r="E86" s="56"/>
      <c r="G86" s="56"/>
      <c r="H86" s="56"/>
    </row>
  </sheetData>
  <mergeCells count="16">
    <mergeCell ref="C16:D16"/>
    <mergeCell ref="A5:B7"/>
    <mergeCell ref="C9:D9"/>
    <mergeCell ref="C11:D11"/>
    <mergeCell ref="C12:D12"/>
    <mergeCell ref="C13:D13"/>
    <mergeCell ref="C83:D83"/>
    <mergeCell ref="C84:D84"/>
    <mergeCell ref="C85:D85"/>
    <mergeCell ref="C86:D86"/>
    <mergeCell ref="C50:D50"/>
    <mergeCell ref="C72:D72"/>
    <mergeCell ref="C79:D79"/>
    <mergeCell ref="C80:D80"/>
    <mergeCell ref="C81:D81"/>
    <mergeCell ref="C82:D82"/>
  </mergeCells>
  <pageMargins left="0.45" right="0.34" top="0.43" bottom="0.37" header="0.32" footer="0.27"/>
  <pageSetup paperSize="9" scale="5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pane ySplit="2" topLeftCell="A9" activePane="bottomLeft" state="frozen"/>
      <selection activeCell="B58" sqref="B58"/>
      <selection pane="bottomLeft" activeCell="G29" sqref="G29"/>
    </sheetView>
  </sheetViews>
  <sheetFormatPr defaultRowHeight="13.2" x14ac:dyDescent="0.25"/>
  <cols>
    <col min="1" max="1" width="8.109375" style="223" customWidth="1"/>
    <col min="2" max="2" width="46.6640625" customWidth="1"/>
    <col min="3" max="8" width="12.6640625" customWidth="1"/>
    <col min="9" max="10" width="14.109375" style="133" bestFit="1" customWidth="1"/>
    <col min="11" max="12" width="13.21875" style="133" bestFit="1" customWidth="1"/>
    <col min="13" max="13" width="10.44140625" style="133" bestFit="1" customWidth="1"/>
    <col min="14" max="14" width="8.88671875" style="133" customWidth="1"/>
  </cols>
  <sheetData>
    <row r="1" spans="1:13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3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3" x14ac:dyDescent="0.25">
      <c r="A3" s="223">
        <v>111</v>
      </c>
      <c r="B3" s="106" t="s">
        <v>21</v>
      </c>
      <c r="C3" s="127">
        <v>32574060</v>
      </c>
      <c r="D3" s="127">
        <v>0</v>
      </c>
      <c r="E3" s="127">
        <v>50000000</v>
      </c>
      <c r="F3" s="127">
        <v>19553003</v>
      </c>
      <c r="G3" s="127">
        <v>63021057</v>
      </c>
      <c r="H3" s="127">
        <v>0</v>
      </c>
      <c r="I3" s="224">
        <v>63021057</v>
      </c>
      <c r="J3" s="224">
        <v>0</v>
      </c>
      <c r="K3" s="224">
        <f>G3-I3</f>
        <v>0</v>
      </c>
      <c r="L3" s="224">
        <f>H3-J3</f>
        <v>0</v>
      </c>
      <c r="M3" s="224"/>
    </row>
    <row r="4" spans="1:13" x14ac:dyDescent="0.25">
      <c r="A4" s="223">
        <v>1111</v>
      </c>
      <c r="B4" s="112" t="s">
        <v>23</v>
      </c>
      <c r="C4" s="128">
        <v>32574060</v>
      </c>
      <c r="D4" s="128">
        <v>0</v>
      </c>
      <c r="E4" s="128">
        <v>50000000</v>
      </c>
      <c r="F4" s="128">
        <v>19553003</v>
      </c>
      <c r="G4" s="128">
        <v>63021057</v>
      </c>
      <c r="H4" s="128">
        <v>0</v>
      </c>
      <c r="I4" s="224">
        <v>63021057</v>
      </c>
      <c r="J4" s="224">
        <v>0</v>
      </c>
      <c r="K4" s="224">
        <f t="shared" ref="K4:K35" si="0">G4-I4</f>
        <v>0</v>
      </c>
      <c r="L4" s="224">
        <f t="shared" ref="L4:L35" si="1">H4-J4</f>
        <v>0</v>
      </c>
      <c r="M4" s="224"/>
    </row>
    <row r="5" spans="1:13" x14ac:dyDescent="0.25">
      <c r="A5" s="223">
        <v>112</v>
      </c>
      <c r="B5" s="106" t="s">
        <v>25</v>
      </c>
      <c r="C5" s="127">
        <v>2250983370</v>
      </c>
      <c r="D5" s="127">
        <v>0</v>
      </c>
      <c r="E5" s="127">
        <v>1182569446</v>
      </c>
      <c r="F5" s="127">
        <v>1301973177</v>
      </c>
      <c r="G5" s="127">
        <v>2131579639</v>
      </c>
      <c r="H5" s="127">
        <v>0</v>
      </c>
      <c r="I5" s="224">
        <v>2131579639</v>
      </c>
      <c r="J5" s="224">
        <v>0</v>
      </c>
      <c r="K5" s="224">
        <f t="shared" si="0"/>
        <v>0</v>
      </c>
      <c r="L5" s="224">
        <f t="shared" si="1"/>
        <v>0</v>
      </c>
      <c r="M5" s="224"/>
    </row>
    <row r="6" spans="1:13" x14ac:dyDescent="0.25">
      <c r="A6" s="223">
        <v>1121</v>
      </c>
      <c r="B6" s="106" t="s">
        <v>23</v>
      </c>
      <c r="C6" s="127">
        <v>458874378</v>
      </c>
      <c r="D6" s="127">
        <v>0</v>
      </c>
      <c r="E6" s="127">
        <v>480725624</v>
      </c>
      <c r="F6" s="127">
        <v>719709239</v>
      </c>
      <c r="G6" s="127">
        <v>219890763</v>
      </c>
      <c r="H6" s="127">
        <v>0</v>
      </c>
      <c r="I6" s="224">
        <v>219890763</v>
      </c>
      <c r="J6" s="224">
        <v>0</v>
      </c>
      <c r="K6" s="224">
        <f t="shared" si="0"/>
        <v>0</v>
      </c>
      <c r="L6" s="224">
        <f t="shared" si="1"/>
        <v>0</v>
      </c>
      <c r="M6" s="224"/>
    </row>
    <row r="7" spans="1:13" x14ac:dyDescent="0.25">
      <c r="A7" s="223">
        <v>11211</v>
      </c>
      <c r="B7" s="112" t="s">
        <v>28</v>
      </c>
      <c r="C7" s="128">
        <v>458874378</v>
      </c>
      <c r="D7" s="128">
        <v>0</v>
      </c>
      <c r="E7" s="128">
        <v>480725624</v>
      </c>
      <c r="F7" s="128">
        <v>719709239</v>
      </c>
      <c r="G7" s="128">
        <v>219890763</v>
      </c>
      <c r="H7" s="128">
        <v>0</v>
      </c>
      <c r="I7" s="224">
        <v>219890763</v>
      </c>
      <c r="J7" s="224">
        <v>0</v>
      </c>
      <c r="K7" s="224">
        <f t="shared" si="0"/>
        <v>0</v>
      </c>
      <c r="L7" s="224">
        <f t="shared" si="1"/>
        <v>0</v>
      </c>
      <c r="M7" s="224"/>
    </row>
    <row r="8" spans="1:13" x14ac:dyDescent="0.25">
      <c r="A8" s="223">
        <v>1122</v>
      </c>
      <c r="B8" s="106" t="s">
        <v>30</v>
      </c>
      <c r="C8" s="127">
        <v>1792108992</v>
      </c>
      <c r="D8" s="127">
        <v>0</v>
      </c>
      <c r="E8" s="127">
        <v>701843822</v>
      </c>
      <c r="F8" s="127">
        <v>582263938</v>
      </c>
      <c r="G8" s="127">
        <v>1911688876</v>
      </c>
      <c r="H8" s="127">
        <v>0</v>
      </c>
      <c r="I8" s="224">
        <v>1911688876</v>
      </c>
      <c r="J8" s="224">
        <v>0</v>
      </c>
      <c r="K8" s="224">
        <f t="shared" si="0"/>
        <v>0</v>
      </c>
      <c r="L8" s="224">
        <f t="shared" si="1"/>
        <v>0</v>
      </c>
      <c r="M8" s="224"/>
    </row>
    <row r="9" spans="1:13" x14ac:dyDescent="0.25">
      <c r="A9" s="223">
        <v>11221</v>
      </c>
      <c r="B9" s="112" t="s">
        <v>32</v>
      </c>
      <c r="C9" s="128">
        <v>1760263623</v>
      </c>
      <c r="D9" s="128">
        <v>0</v>
      </c>
      <c r="E9" s="128">
        <v>701843822</v>
      </c>
      <c r="F9" s="128">
        <v>582263938</v>
      </c>
      <c r="G9" s="128">
        <v>1879843507</v>
      </c>
      <c r="H9" s="128">
        <v>0</v>
      </c>
      <c r="I9" s="225">
        <v>1879843507</v>
      </c>
      <c r="J9" s="224">
        <v>0</v>
      </c>
      <c r="K9" s="224">
        <f t="shared" si="0"/>
        <v>0</v>
      </c>
      <c r="L9" s="224">
        <f t="shared" si="1"/>
        <v>0</v>
      </c>
      <c r="M9" s="224"/>
    </row>
    <row r="10" spans="1:13" x14ac:dyDescent="0.25">
      <c r="A10" s="223">
        <v>11223</v>
      </c>
      <c r="B10" s="112" t="s">
        <v>34</v>
      </c>
      <c r="C10" s="128">
        <v>31845369</v>
      </c>
      <c r="D10" s="128">
        <v>0</v>
      </c>
      <c r="E10" s="128">
        <v>0</v>
      </c>
      <c r="F10" s="128">
        <v>0</v>
      </c>
      <c r="G10" s="128">
        <v>31845369</v>
      </c>
      <c r="H10" s="128">
        <v>0</v>
      </c>
      <c r="I10" s="224">
        <v>31845369</v>
      </c>
      <c r="J10" s="224">
        <v>0</v>
      </c>
      <c r="K10" s="224">
        <f t="shared" si="0"/>
        <v>0</v>
      </c>
      <c r="L10" s="224">
        <f t="shared" si="1"/>
        <v>0</v>
      </c>
      <c r="M10" s="224"/>
    </row>
    <row r="11" spans="1:13" x14ac:dyDescent="0.25">
      <c r="A11" s="223">
        <v>131</v>
      </c>
      <c r="B11" s="20" t="s">
        <v>36</v>
      </c>
      <c r="C11" s="130">
        <v>1403325308</v>
      </c>
      <c r="D11" s="130">
        <v>0</v>
      </c>
      <c r="E11" s="130">
        <v>721911066</v>
      </c>
      <c r="F11" s="130">
        <v>684337084</v>
      </c>
      <c r="G11" s="130">
        <v>1440899290</v>
      </c>
      <c r="H11" s="130">
        <v>0</v>
      </c>
      <c r="I11" s="133">
        <v>1440899290</v>
      </c>
      <c r="J11" s="133">
        <v>0</v>
      </c>
      <c r="K11" s="133">
        <f t="shared" si="0"/>
        <v>0</v>
      </c>
      <c r="L11" s="133">
        <f t="shared" si="1"/>
        <v>0</v>
      </c>
    </row>
    <row r="12" spans="1:13" x14ac:dyDescent="0.25">
      <c r="A12" s="223">
        <v>1312</v>
      </c>
      <c r="B12" s="21" t="s">
        <v>38</v>
      </c>
      <c r="C12" s="132">
        <v>1403325308</v>
      </c>
      <c r="D12" s="132">
        <v>0</v>
      </c>
      <c r="E12" s="132">
        <v>721911066</v>
      </c>
      <c r="F12" s="132">
        <v>684337084</v>
      </c>
      <c r="G12" s="132">
        <v>1440899290</v>
      </c>
      <c r="H12" s="132">
        <v>0</v>
      </c>
      <c r="I12" s="133">
        <v>1440899290</v>
      </c>
      <c r="J12" s="133">
        <v>0</v>
      </c>
      <c r="K12" s="133">
        <f t="shared" si="0"/>
        <v>0</v>
      </c>
      <c r="L12" s="133">
        <f t="shared" si="1"/>
        <v>0</v>
      </c>
    </row>
    <row r="13" spans="1:13" x14ac:dyDescent="0.25">
      <c r="A13" s="223">
        <v>133</v>
      </c>
      <c r="B13" s="20" t="s">
        <v>40</v>
      </c>
      <c r="C13" s="130">
        <v>800161925</v>
      </c>
      <c r="D13" s="130">
        <v>0</v>
      </c>
      <c r="E13" s="130">
        <v>4629619</v>
      </c>
      <c r="F13" s="130">
        <v>0</v>
      </c>
      <c r="G13" s="130">
        <v>804791544</v>
      </c>
      <c r="H13" s="130">
        <v>0</v>
      </c>
      <c r="I13" s="133">
        <v>804791544</v>
      </c>
      <c r="J13" s="133">
        <v>0</v>
      </c>
      <c r="K13" s="133">
        <f t="shared" si="0"/>
        <v>0</v>
      </c>
      <c r="L13" s="133">
        <f t="shared" si="1"/>
        <v>0</v>
      </c>
    </row>
    <row r="14" spans="1:13" x14ac:dyDescent="0.25">
      <c r="A14" s="223">
        <v>1331</v>
      </c>
      <c r="B14" s="21" t="s">
        <v>42</v>
      </c>
      <c r="C14" s="132">
        <v>800161925</v>
      </c>
      <c r="D14" s="132">
        <v>0</v>
      </c>
      <c r="E14" s="132">
        <v>4629619</v>
      </c>
      <c r="F14" s="132">
        <v>0</v>
      </c>
      <c r="G14" s="132">
        <v>804791544</v>
      </c>
      <c r="H14" s="132">
        <v>0</v>
      </c>
      <c r="I14" s="133">
        <v>804791544</v>
      </c>
      <c r="J14" s="133">
        <v>0</v>
      </c>
      <c r="K14" s="133">
        <f t="shared" si="0"/>
        <v>0</v>
      </c>
      <c r="L14" s="133">
        <f t="shared" si="1"/>
        <v>0</v>
      </c>
    </row>
    <row r="15" spans="1:13" x14ac:dyDescent="0.25">
      <c r="A15" s="223">
        <v>154</v>
      </c>
      <c r="B15" s="106" t="s">
        <v>44</v>
      </c>
      <c r="C15" s="127">
        <v>0</v>
      </c>
      <c r="D15" s="127">
        <v>0</v>
      </c>
      <c r="E15" s="127">
        <v>468133513</v>
      </c>
      <c r="F15" s="127">
        <v>468133513</v>
      </c>
      <c r="G15" s="127">
        <v>0</v>
      </c>
      <c r="H15" s="127">
        <v>0</v>
      </c>
      <c r="I15" s="224">
        <v>0</v>
      </c>
      <c r="J15" s="224">
        <v>0</v>
      </c>
      <c r="K15" s="224">
        <f t="shared" si="0"/>
        <v>0</v>
      </c>
      <c r="L15" s="224">
        <f t="shared" si="1"/>
        <v>0</v>
      </c>
      <c r="M15" s="224"/>
    </row>
    <row r="16" spans="1:13" x14ac:dyDescent="0.25">
      <c r="A16" s="223">
        <v>242</v>
      </c>
      <c r="B16" s="106" t="s">
        <v>46</v>
      </c>
      <c r="C16" s="127">
        <v>52105213</v>
      </c>
      <c r="D16" s="127">
        <v>0</v>
      </c>
      <c r="E16" s="127">
        <v>0</v>
      </c>
      <c r="F16" s="127">
        <v>38939734</v>
      </c>
      <c r="G16" s="127">
        <v>13165479</v>
      </c>
      <c r="H16" s="127">
        <v>0</v>
      </c>
      <c r="I16" s="224">
        <v>13165479</v>
      </c>
      <c r="J16" s="224">
        <v>0</v>
      </c>
      <c r="K16" s="224">
        <f t="shared" si="0"/>
        <v>0</v>
      </c>
      <c r="L16" s="224">
        <f t="shared" si="1"/>
        <v>0</v>
      </c>
      <c r="M16" s="224"/>
    </row>
    <row r="17" spans="1:13" x14ac:dyDescent="0.25">
      <c r="A17" s="223">
        <v>244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  <c r="I17" s="133">
        <v>129065340</v>
      </c>
      <c r="J17" s="133">
        <v>0</v>
      </c>
      <c r="K17" s="133">
        <f t="shared" si="0"/>
        <v>0</v>
      </c>
      <c r="L17" s="133">
        <f t="shared" si="1"/>
        <v>0</v>
      </c>
    </row>
    <row r="18" spans="1:13" x14ac:dyDescent="0.25">
      <c r="A18" s="223">
        <v>331</v>
      </c>
      <c r="B18" s="20" t="s">
        <v>50</v>
      </c>
      <c r="C18" s="130">
        <v>0</v>
      </c>
      <c r="D18" s="130">
        <v>26378248</v>
      </c>
      <c r="E18" s="130">
        <v>60607205</v>
      </c>
      <c r="F18" s="130">
        <v>59265277</v>
      </c>
      <c r="G18" s="130">
        <v>0</v>
      </c>
      <c r="H18" s="130">
        <v>25036320</v>
      </c>
      <c r="I18" s="133">
        <v>0</v>
      </c>
      <c r="J18" s="133">
        <v>25036320</v>
      </c>
      <c r="K18" s="133">
        <f t="shared" si="0"/>
        <v>0</v>
      </c>
      <c r="L18" s="133">
        <f t="shared" si="1"/>
        <v>0</v>
      </c>
    </row>
    <row r="19" spans="1:13" x14ac:dyDescent="0.25">
      <c r="A19" s="223">
        <v>3311</v>
      </c>
      <c r="B19" s="21" t="s">
        <v>52</v>
      </c>
      <c r="C19" s="132">
        <v>0</v>
      </c>
      <c r="D19" s="132">
        <v>26378248</v>
      </c>
      <c r="E19" s="132">
        <v>60607205</v>
      </c>
      <c r="F19" s="132">
        <v>59265277</v>
      </c>
      <c r="G19" s="132">
        <v>0</v>
      </c>
      <c r="H19" s="132">
        <v>25036320</v>
      </c>
      <c r="I19" s="133">
        <v>0</v>
      </c>
      <c r="J19" s="133">
        <v>25036320</v>
      </c>
      <c r="K19" s="133">
        <f t="shared" si="0"/>
        <v>0</v>
      </c>
      <c r="L19" s="133">
        <f t="shared" si="1"/>
        <v>0</v>
      </c>
    </row>
    <row r="20" spans="1:13" x14ac:dyDescent="0.25">
      <c r="A20" s="223">
        <v>333</v>
      </c>
      <c r="B20" s="20" t="s">
        <v>54</v>
      </c>
      <c r="C20" s="130">
        <v>0</v>
      </c>
      <c r="D20" s="130">
        <v>73598143</v>
      </c>
      <c r="E20" s="130">
        <v>0</v>
      </c>
      <c r="F20" s="130">
        <v>17413537</v>
      </c>
      <c r="G20" s="130">
        <v>0</v>
      </c>
      <c r="H20" s="130">
        <v>91011680</v>
      </c>
      <c r="I20" s="133">
        <v>0</v>
      </c>
      <c r="J20" s="133">
        <v>98861068</v>
      </c>
      <c r="K20" s="133">
        <f t="shared" si="0"/>
        <v>0</v>
      </c>
      <c r="L20" s="133">
        <f t="shared" si="1"/>
        <v>-7849388</v>
      </c>
    </row>
    <row r="21" spans="1:13" x14ac:dyDescent="0.25">
      <c r="A21" s="223">
        <v>3335</v>
      </c>
      <c r="B21" s="21" t="s">
        <v>58</v>
      </c>
      <c r="C21" s="132">
        <v>0</v>
      </c>
      <c r="D21" s="132">
        <v>73598143</v>
      </c>
      <c r="E21" s="132">
        <v>0</v>
      </c>
      <c r="F21" s="132">
        <v>17413537</v>
      </c>
      <c r="G21" s="132">
        <v>0</v>
      </c>
      <c r="H21" s="132">
        <v>91011680</v>
      </c>
      <c r="I21" s="133">
        <v>0</v>
      </c>
      <c r="J21" s="133">
        <v>98861068</v>
      </c>
      <c r="K21" s="133">
        <f t="shared" si="0"/>
        <v>0</v>
      </c>
      <c r="L21" s="133">
        <f t="shared" si="1"/>
        <v>-7849388</v>
      </c>
    </row>
    <row r="22" spans="1:13" x14ac:dyDescent="0.25">
      <c r="A22" s="223">
        <v>334</v>
      </c>
      <c r="B22" s="20" t="s">
        <v>60</v>
      </c>
      <c r="C22" s="130">
        <v>0</v>
      </c>
      <c r="D22" s="130">
        <v>279913181</v>
      </c>
      <c r="E22" s="130">
        <v>617675572</v>
      </c>
      <c r="F22" s="130">
        <v>347367281</v>
      </c>
      <c r="G22" s="130">
        <v>0</v>
      </c>
      <c r="H22" s="130">
        <v>9604890</v>
      </c>
      <c r="I22" s="133">
        <v>0</v>
      </c>
      <c r="J22" s="133">
        <v>8295345</v>
      </c>
      <c r="K22" s="133">
        <f t="shared" si="0"/>
        <v>0</v>
      </c>
      <c r="L22" s="133">
        <f t="shared" si="1"/>
        <v>1309545</v>
      </c>
      <c r="M22" s="133">
        <f>-714255</f>
        <v>-714255</v>
      </c>
    </row>
    <row r="23" spans="1:13" x14ac:dyDescent="0.25">
      <c r="A23" s="223">
        <v>3341</v>
      </c>
      <c r="B23" s="21" t="s">
        <v>62</v>
      </c>
      <c r="C23" s="132">
        <v>0</v>
      </c>
      <c r="D23" s="132">
        <v>279913181</v>
      </c>
      <c r="E23" s="132">
        <v>617675572</v>
      </c>
      <c r="F23" s="132">
        <v>347367281</v>
      </c>
      <c r="G23" s="132">
        <v>0</v>
      </c>
      <c r="H23" s="132">
        <v>9604890</v>
      </c>
      <c r="I23" s="133">
        <v>0</v>
      </c>
      <c r="J23" s="133">
        <v>8295345</v>
      </c>
      <c r="K23" s="133">
        <f t="shared" si="0"/>
        <v>0</v>
      </c>
      <c r="L23" s="133">
        <f t="shared" si="1"/>
        <v>1309545</v>
      </c>
      <c r="M23" s="133">
        <v>9009600</v>
      </c>
    </row>
    <row r="24" spans="1:13" x14ac:dyDescent="0.25">
      <c r="A24" s="223">
        <v>338</v>
      </c>
      <c r="B24" s="106" t="s">
        <v>68</v>
      </c>
      <c r="C24" s="127">
        <v>0</v>
      </c>
      <c r="D24" s="127">
        <v>118583176</v>
      </c>
      <c r="E24" s="127">
        <v>189325886</v>
      </c>
      <c r="F24" s="127">
        <v>137408970</v>
      </c>
      <c r="G24" s="127">
        <v>0</v>
      </c>
      <c r="H24" s="127">
        <v>66666260</v>
      </c>
      <c r="I24" s="224">
        <v>0</v>
      </c>
      <c r="J24" s="224">
        <v>66666260</v>
      </c>
      <c r="K24" s="224">
        <f t="shared" si="0"/>
        <v>0</v>
      </c>
      <c r="L24" s="224">
        <f t="shared" si="1"/>
        <v>0</v>
      </c>
      <c r="M24" s="224">
        <v>1309545</v>
      </c>
    </row>
    <row r="25" spans="1:13" x14ac:dyDescent="0.25">
      <c r="A25" s="223">
        <v>3382</v>
      </c>
      <c r="B25" s="112" t="s">
        <v>70</v>
      </c>
      <c r="C25" s="128">
        <v>0</v>
      </c>
      <c r="D25" s="128">
        <v>9405100</v>
      </c>
      <c r="E25" s="128">
        <v>0</v>
      </c>
      <c r="F25" s="128">
        <v>4649600</v>
      </c>
      <c r="G25" s="128">
        <v>0</v>
      </c>
      <c r="H25" s="128">
        <v>14054700</v>
      </c>
      <c r="I25" s="224">
        <v>0</v>
      </c>
      <c r="J25" s="224">
        <v>14054700</v>
      </c>
      <c r="K25" s="224">
        <f t="shared" si="0"/>
        <v>0</v>
      </c>
      <c r="L25" s="224">
        <f t="shared" si="1"/>
        <v>0</v>
      </c>
      <c r="M25" s="224"/>
    </row>
    <row r="26" spans="1:13" x14ac:dyDescent="0.25">
      <c r="A26" s="223">
        <v>3383</v>
      </c>
      <c r="B26" s="112" t="s">
        <v>72</v>
      </c>
      <c r="C26" s="128">
        <v>0</v>
      </c>
      <c r="D26" s="128">
        <v>0</v>
      </c>
      <c r="E26" s="128">
        <v>59282400</v>
      </c>
      <c r="F26" s="128">
        <v>59282400</v>
      </c>
      <c r="G26" s="128">
        <v>0</v>
      </c>
      <c r="H26" s="128">
        <v>0</v>
      </c>
      <c r="I26" s="224">
        <v>0</v>
      </c>
      <c r="J26" s="224">
        <v>0</v>
      </c>
      <c r="K26" s="224">
        <f t="shared" si="0"/>
        <v>0</v>
      </c>
      <c r="L26" s="224">
        <f t="shared" si="1"/>
        <v>0</v>
      </c>
      <c r="M26" s="224"/>
    </row>
    <row r="27" spans="1:13" x14ac:dyDescent="0.25">
      <c r="A27" s="223">
        <v>3384</v>
      </c>
      <c r="B27" s="112" t="s">
        <v>74</v>
      </c>
      <c r="C27" s="128">
        <v>0</v>
      </c>
      <c r="D27" s="128">
        <v>0</v>
      </c>
      <c r="E27" s="128">
        <v>10461600</v>
      </c>
      <c r="F27" s="128">
        <v>10461600</v>
      </c>
      <c r="G27" s="128">
        <v>0</v>
      </c>
      <c r="H27" s="128">
        <v>0</v>
      </c>
      <c r="I27" s="224">
        <v>0</v>
      </c>
      <c r="J27" s="224">
        <v>0</v>
      </c>
      <c r="K27" s="224">
        <f t="shared" si="0"/>
        <v>0</v>
      </c>
      <c r="L27" s="224">
        <f t="shared" si="1"/>
        <v>0</v>
      </c>
      <c r="M27" s="224"/>
    </row>
    <row r="28" spans="1:13" x14ac:dyDescent="0.25">
      <c r="A28" s="223">
        <v>3386</v>
      </c>
      <c r="B28" s="112" t="s">
        <v>76</v>
      </c>
      <c r="C28" s="128">
        <v>0</v>
      </c>
      <c r="D28" s="128">
        <v>0</v>
      </c>
      <c r="E28" s="128">
        <v>2324800</v>
      </c>
      <c r="F28" s="128">
        <v>2324800</v>
      </c>
      <c r="G28" s="128">
        <v>0</v>
      </c>
      <c r="H28" s="128">
        <v>0</v>
      </c>
      <c r="I28" s="224">
        <v>0</v>
      </c>
      <c r="J28" s="224">
        <v>0</v>
      </c>
      <c r="K28" s="224">
        <f t="shared" si="0"/>
        <v>0</v>
      </c>
      <c r="L28" s="224">
        <f t="shared" si="1"/>
        <v>0</v>
      </c>
      <c r="M28" s="224"/>
    </row>
    <row r="29" spans="1:13" x14ac:dyDescent="0.25">
      <c r="A29" s="223">
        <v>3388</v>
      </c>
      <c r="B29" s="112" t="s">
        <v>68</v>
      </c>
      <c r="C29" s="128">
        <v>0</v>
      </c>
      <c r="D29" s="128">
        <v>109178076</v>
      </c>
      <c r="E29" s="128">
        <v>117257086</v>
      </c>
      <c r="F29" s="128">
        <v>60690570</v>
      </c>
      <c r="G29" s="128">
        <v>0</v>
      </c>
      <c r="H29" s="128">
        <v>52611560</v>
      </c>
      <c r="I29" s="224">
        <v>0</v>
      </c>
      <c r="J29" s="224">
        <v>52611560</v>
      </c>
      <c r="K29" s="224">
        <f t="shared" si="0"/>
        <v>0</v>
      </c>
      <c r="L29" s="224">
        <f t="shared" si="1"/>
        <v>0</v>
      </c>
      <c r="M29" s="224"/>
    </row>
    <row r="30" spans="1:13" x14ac:dyDescent="0.25">
      <c r="A30" s="223">
        <v>411</v>
      </c>
      <c r="B30" s="20" t="s">
        <v>79</v>
      </c>
      <c r="C30" s="130">
        <v>0</v>
      </c>
      <c r="D30" s="130">
        <v>420720000</v>
      </c>
      <c r="E30" s="130">
        <v>0</v>
      </c>
      <c r="F30" s="130">
        <v>0</v>
      </c>
      <c r="G30" s="130">
        <v>0</v>
      </c>
      <c r="H30" s="130">
        <v>420720000</v>
      </c>
      <c r="I30" s="133">
        <v>0</v>
      </c>
      <c r="J30" s="133">
        <v>420720000</v>
      </c>
      <c r="K30" s="133">
        <f t="shared" si="0"/>
        <v>0</v>
      </c>
      <c r="L30" s="133">
        <f t="shared" si="1"/>
        <v>0</v>
      </c>
    </row>
    <row r="31" spans="1:13" x14ac:dyDescent="0.25">
      <c r="A31" s="223">
        <v>4111</v>
      </c>
      <c r="B31" s="20" t="s">
        <v>81</v>
      </c>
      <c r="C31" s="130">
        <v>0</v>
      </c>
      <c r="D31" s="130">
        <v>420720000</v>
      </c>
      <c r="E31" s="130">
        <v>0</v>
      </c>
      <c r="F31" s="130">
        <v>0</v>
      </c>
      <c r="G31" s="130">
        <v>0</v>
      </c>
      <c r="H31" s="130">
        <v>420720000</v>
      </c>
      <c r="I31" s="133">
        <v>0</v>
      </c>
      <c r="J31" s="133">
        <v>420720000</v>
      </c>
      <c r="K31" s="133">
        <f t="shared" si="0"/>
        <v>0</v>
      </c>
      <c r="L31" s="133">
        <f t="shared" si="1"/>
        <v>0</v>
      </c>
    </row>
    <row r="32" spans="1:13" x14ac:dyDescent="0.25">
      <c r="A32" s="223">
        <v>41111</v>
      </c>
      <c r="B32" s="21" t="s">
        <v>83</v>
      </c>
      <c r="C32" s="132">
        <v>0</v>
      </c>
      <c r="D32" s="132">
        <v>420720000</v>
      </c>
      <c r="E32" s="132">
        <v>0</v>
      </c>
      <c r="F32" s="132">
        <v>0</v>
      </c>
      <c r="G32" s="132">
        <v>0</v>
      </c>
      <c r="H32" s="132">
        <v>420720000</v>
      </c>
      <c r="I32" s="133">
        <v>0</v>
      </c>
      <c r="J32" s="133">
        <v>420720000</v>
      </c>
      <c r="K32" s="133">
        <f t="shared" si="0"/>
        <v>0</v>
      </c>
      <c r="L32" s="133">
        <f t="shared" si="1"/>
        <v>0</v>
      </c>
    </row>
    <row r="33" spans="1:12" x14ac:dyDescent="0.25">
      <c r="A33" s="223">
        <v>421</v>
      </c>
      <c r="B33" s="20" t="s">
        <v>85</v>
      </c>
      <c r="C33" s="130">
        <v>0</v>
      </c>
      <c r="D33" s="130">
        <v>3749022468</v>
      </c>
      <c r="E33" s="130">
        <v>0</v>
      </c>
      <c r="F33" s="130">
        <v>220460731</v>
      </c>
      <c r="G33" s="130">
        <v>0</v>
      </c>
      <c r="H33" s="130">
        <v>3969483199</v>
      </c>
      <c r="I33" s="133">
        <v>0</v>
      </c>
      <c r="J33" s="133">
        <v>3962943356</v>
      </c>
      <c r="K33" s="133">
        <f t="shared" si="0"/>
        <v>0</v>
      </c>
      <c r="L33" s="133">
        <f t="shared" si="1"/>
        <v>6539843</v>
      </c>
    </row>
    <row r="34" spans="1:12" x14ac:dyDescent="0.25">
      <c r="A34" s="223">
        <v>4211</v>
      </c>
      <c r="B34" s="21" t="s">
        <v>87</v>
      </c>
      <c r="C34" s="132">
        <v>0</v>
      </c>
      <c r="D34" s="132">
        <v>3348794253</v>
      </c>
      <c r="E34" s="132">
        <v>0</v>
      </c>
      <c r="F34" s="132">
        <v>0</v>
      </c>
      <c r="G34" s="132">
        <v>0</v>
      </c>
      <c r="H34" s="132">
        <v>3348794253</v>
      </c>
      <c r="I34" s="133">
        <v>0</v>
      </c>
      <c r="J34" s="133">
        <v>3348794253</v>
      </c>
      <c r="K34" s="133">
        <f t="shared" si="0"/>
        <v>0</v>
      </c>
      <c r="L34" s="133">
        <f t="shared" si="1"/>
        <v>0</v>
      </c>
    </row>
    <row r="35" spans="1:12" x14ac:dyDescent="0.25">
      <c r="A35" s="223">
        <v>4212</v>
      </c>
      <c r="B35" s="21" t="s">
        <v>89</v>
      </c>
      <c r="C35" s="132">
        <v>0</v>
      </c>
      <c r="D35" s="132">
        <v>400228215</v>
      </c>
      <c r="E35" s="132">
        <v>0</v>
      </c>
      <c r="F35" s="132">
        <v>220460731</v>
      </c>
      <c r="G35" s="132">
        <v>0</v>
      </c>
      <c r="H35" s="132">
        <v>620688946</v>
      </c>
      <c r="I35" s="133">
        <v>0</v>
      </c>
      <c r="J35" s="133">
        <v>614149103</v>
      </c>
      <c r="K35" s="133">
        <f t="shared" si="0"/>
        <v>0</v>
      </c>
      <c r="L35" s="133">
        <f t="shared" si="1"/>
        <v>6539843</v>
      </c>
    </row>
    <row r="36" spans="1:12" x14ac:dyDescent="0.25">
      <c r="A36" s="223">
        <v>511</v>
      </c>
      <c r="B36" s="20" t="s">
        <v>91</v>
      </c>
      <c r="C36" s="130">
        <v>0</v>
      </c>
      <c r="D36" s="130">
        <v>0</v>
      </c>
      <c r="E36" s="130">
        <v>717820238</v>
      </c>
      <c r="F36" s="130">
        <v>717820238</v>
      </c>
      <c r="G36" s="130">
        <v>0</v>
      </c>
      <c r="H36" s="130">
        <v>0</v>
      </c>
      <c r="I36" s="133">
        <v>717820238</v>
      </c>
      <c r="J36" s="133">
        <v>717820238</v>
      </c>
      <c r="K36" s="133">
        <f>E36-I36</f>
        <v>0</v>
      </c>
      <c r="L36" s="133">
        <f>F36-J36</f>
        <v>0</v>
      </c>
    </row>
    <row r="37" spans="1:12" x14ac:dyDescent="0.25">
      <c r="A37" s="223">
        <v>5113</v>
      </c>
      <c r="B37" s="20" t="s">
        <v>93</v>
      </c>
      <c r="C37" s="130">
        <v>0</v>
      </c>
      <c r="D37" s="130">
        <v>0</v>
      </c>
      <c r="E37" s="130">
        <v>717820238</v>
      </c>
      <c r="F37" s="130">
        <v>717820238</v>
      </c>
      <c r="G37" s="130">
        <v>0</v>
      </c>
      <c r="H37" s="130">
        <v>0</v>
      </c>
      <c r="I37" s="133">
        <v>717820238</v>
      </c>
      <c r="J37" s="133">
        <v>717820238</v>
      </c>
      <c r="K37" s="133">
        <f t="shared" ref="K37:K56" si="2">E37-I37</f>
        <v>0</v>
      </c>
      <c r="L37" s="133">
        <f t="shared" ref="L37:L56" si="3">F37-J37</f>
        <v>0</v>
      </c>
    </row>
    <row r="38" spans="1:12" x14ac:dyDescent="0.25">
      <c r="A38" s="223">
        <v>51132</v>
      </c>
      <c r="B38" s="21" t="s">
        <v>95</v>
      </c>
      <c r="C38" s="132">
        <v>0</v>
      </c>
      <c r="D38" s="132">
        <v>0</v>
      </c>
      <c r="E38" s="132">
        <v>717820238</v>
      </c>
      <c r="F38" s="132">
        <v>717820238</v>
      </c>
      <c r="G38" s="132">
        <v>0</v>
      </c>
      <c r="H38" s="132">
        <v>0</v>
      </c>
      <c r="I38" s="133">
        <v>717820238</v>
      </c>
      <c r="J38" s="133">
        <v>717820238</v>
      </c>
      <c r="K38" s="133">
        <f t="shared" si="2"/>
        <v>0</v>
      </c>
      <c r="L38" s="133">
        <f t="shared" si="3"/>
        <v>0</v>
      </c>
    </row>
    <row r="39" spans="1:12" x14ac:dyDescent="0.25">
      <c r="A39" s="223">
        <v>515</v>
      </c>
      <c r="B39" s="20" t="s">
        <v>97</v>
      </c>
      <c r="C39" s="130">
        <v>0</v>
      </c>
      <c r="D39" s="130">
        <v>0</v>
      </c>
      <c r="E39" s="130">
        <v>21648490</v>
      </c>
      <c r="F39" s="130">
        <v>21648490</v>
      </c>
      <c r="G39" s="130">
        <v>0</v>
      </c>
      <c r="H39" s="130">
        <v>0</v>
      </c>
      <c r="I39" s="133">
        <v>21648490</v>
      </c>
      <c r="J39" s="133">
        <v>21648490</v>
      </c>
      <c r="K39" s="133">
        <f t="shared" si="2"/>
        <v>0</v>
      </c>
      <c r="L39" s="133">
        <f t="shared" si="3"/>
        <v>0</v>
      </c>
    </row>
    <row r="40" spans="1:12" x14ac:dyDescent="0.25">
      <c r="A40" s="223">
        <v>5151</v>
      </c>
      <c r="B40" s="21" t="s">
        <v>99</v>
      </c>
      <c r="C40" s="132">
        <v>0</v>
      </c>
      <c r="D40" s="132">
        <v>0</v>
      </c>
      <c r="E40" s="132">
        <v>50924</v>
      </c>
      <c r="F40" s="132">
        <v>50924</v>
      </c>
      <c r="G40" s="132">
        <v>0</v>
      </c>
      <c r="H40" s="132">
        <v>0</v>
      </c>
      <c r="I40" s="133">
        <v>50924</v>
      </c>
      <c r="J40" s="133">
        <v>50924</v>
      </c>
      <c r="K40" s="133">
        <f t="shared" si="2"/>
        <v>0</v>
      </c>
      <c r="L40" s="133">
        <f t="shared" si="3"/>
        <v>0</v>
      </c>
    </row>
    <row r="41" spans="1:12" x14ac:dyDescent="0.25">
      <c r="A41" s="223">
        <v>5152</v>
      </c>
      <c r="B41" s="21" t="s">
        <v>101</v>
      </c>
      <c r="C41" s="132">
        <v>0</v>
      </c>
      <c r="D41" s="132">
        <v>0</v>
      </c>
      <c r="E41" s="132">
        <v>21597566</v>
      </c>
      <c r="F41" s="132">
        <v>21597566</v>
      </c>
      <c r="G41" s="132">
        <v>0</v>
      </c>
      <c r="H41" s="132">
        <v>0</v>
      </c>
      <c r="I41" s="133">
        <v>21597566</v>
      </c>
      <c r="J41" s="133">
        <v>21597566</v>
      </c>
      <c r="K41" s="133">
        <f t="shared" si="2"/>
        <v>0</v>
      </c>
      <c r="L41" s="133">
        <f t="shared" si="3"/>
        <v>0</v>
      </c>
    </row>
    <row r="42" spans="1:12" x14ac:dyDescent="0.25">
      <c r="A42" s="223">
        <v>622</v>
      </c>
      <c r="B42" s="20" t="s">
        <v>103</v>
      </c>
      <c r="C42" s="130">
        <v>0</v>
      </c>
      <c r="D42" s="130">
        <v>0</v>
      </c>
      <c r="E42" s="130">
        <v>314473091</v>
      </c>
      <c r="F42" s="130">
        <v>314473091</v>
      </c>
      <c r="G42" s="130">
        <v>0</v>
      </c>
      <c r="H42" s="130">
        <v>0</v>
      </c>
      <c r="I42" s="133">
        <v>314473091</v>
      </c>
      <c r="J42" s="133">
        <v>314473091</v>
      </c>
      <c r="K42" s="133">
        <f t="shared" si="2"/>
        <v>0</v>
      </c>
      <c r="L42" s="133">
        <f t="shared" si="3"/>
        <v>0</v>
      </c>
    </row>
    <row r="43" spans="1:12" x14ac:dyDescent="0.25">
      <c r="A43" s="223">
        <v>627</v>
      </c>
      <c r="B43" s="20" t="s">
        <v>105</v>
      </c>
      <c r="C43" s="130">
        <v>0</v>
      </c>
      <c r="D43" s="130">
        <v>0</v>
      </c>
      <c r="E43" s="130">
        <v>153660422</v>
      </c>
      <c r="F43" s="130">
        <v>153660422</v>
      </c>
      <c r="G43" s="130">
        <v>0</v>
      </c>
      <c r="H43" s="130">
        <v>0</v>
      </c>
      <c r="I43" s="133">
        <v>153670607</v>
      </c>
      <c r="J43" s="133">
        <v>153670607</v>
      </c>
      <c r="K43" s="133">
        <f t="shared" si="2"/>
        <v>-10185</v>
      </c>
      <c r="L43" s="133">
        <f t="shared" si="3"/>
        <v>-10185</v>
      </c>
    </row>
    <row r="44" spans="1:12" x14ac:dyDescent="0.25">
      <c r="A44" s="223">
        <v>6271</v>
      </c>
      <c r="B44" s="21" t="s">
        <v>107</v>
      </c>
      <c r="C44" s="132">
        <v>0</v>
      </c>
      <c r="D44" s="132">
        <v>0</v>
      </c>
      <c r="E44" s="132">
        <v>94436303</v>
      </c>
      <c r="F44" s="132">
        <v>94436303</v>
      </c>
      <c r="G44" s="132">
        <v>0</v>
      </c>
      <c r="H44" s="132">
        <v>0</v>
      </c>
      <c r="I44" s="133">
        <v>94436303</v>
      </c>
      <c r="J44" s="133">
        <v>94436303</v>
      </c>
      <c r="K44" s="133">
        <f t="shared" si="2"/>
        <v>0</v>
      </c>
      <c r="L44" s="133">
        <f t="shared" si="3"/>
        <v>0</v>
      </c>
    </row>
    <row r="45" spans="1:12" x14ac:dyDescent="0.25">
      <c r="A45" s="223">
        <v>6272</v>
      </c>
      <c r="B45" s="21" t="s">
        <v>109</v>
      </c>
      <c r="C45" s="132">
        <v>0</v>
      </c>
      <c r="D45" s="132">
        <v>0</v>
      </c>
      <c r="E45" s="132">
        <v>5305750</v>
      </c>
      <c r="F45" s="132">
        <v>5305750</v>
      </c>
      <c r="G45" s="132">
        <v>0</v>
      </c>
      <c r="H45" s="132">
        <v>0</v>
      </c>
      <c r="I45" s="133">
        <v>5305750</v>
      </c>
      <c r="J45" s="133">
        <v>5305750</v>
      </c>
      <c r="K45" s="133">
        <f t="shared" si="2"/>
        <v>0</v>
      </c>
      <c r="L45" s="133">
        <f t="shared" si="3"/>
        <v>0</v>
      </c>
    </row>
    <row r="46" spans="1:12" x14ac:dyDescent="0.25">
      <c r="A46" s="223">
        <v>6273</v>
      </c>
      <c r="B46" s="21" t="s">
        <v>111</v>
      </c>
      <c r="C46" s="132">
        <v>0</v>
      </c>
      <c r="D46" s="132">
        <v>0</v>
      </c>
      <c r="E46" s="132">
        <v>15907658</v>
      </c>
      <c r="F46" s="132">
        <v>15907658</v>
      </c>
      <c r="G46" s="132">
        <v>0</v>
      </c>
      <c r="H46" s="132">
        <v>0</v>
      </c>
      <c r="I46" s="133">
        <v>15917843</v>
      </c>
      <c r="J46" s="133">
        <v>15917843</v>
      </c>
      <c r="K46" s="133">
        <f t="shared" si="2"/>
        <v>-10185</v>
      </c>
      <c r="L46" s="133">
        <f t="shared" si="3"/>
        <v>-10185</v>
      </c>
    </row>
    <row r="47" spans="1:12" x14ac:dyDescent="0.25">
      <c r="A47" s="223">
        <v>6277</v>
      </c>
      <c r="B47" s="21" t="s">
        <v>113</v>
      </c>
      <c r="C47" s="132">
        <v>0</v>
      </c>
      <c r="D47" s="132">
        <v>0</v>
      </c>
      <c r="E47" s="132">
        <v>38010711</v>
      </c>
      <c r="F47" s="132">
        <v>38010711</v>
      </c>
      <c r="G47" s="132">
        <v>0</v>
      </c>
      <c r="H47" s="132">
        <v>0</v>
      </c>
      <c r="I47" s="133">
        <v>38010711</v>
      </c>
      <c r="J47" s="133">
        <v>38010711</v>
      </c>
      <c r="K47" s="133">
        <f t="shared" si="2"/>
        <v>0</v>
      </c>
      <c r="L47" s="133">
        <f t="shared" si="3"/>
        <v>0</v>
      </c>
    </row>
    <row r="48" spans="1:12" x14ac:dyDescent="0.25">
      <c r="A48" s="223">
        <v>632</v>
      </c>
      <c r="B48" s="20" t="s">
        <v>115</v>
      </c>
      <c r="C48" s="130">
        <v>0</v>
      </c>
      <c r="D48" s="130">
        <v>0</v>
      </c>
      <c r="E48" s="130">
        <v>468133513</v>
      </c>
      <c r="F48" s="130">
        <v>468133513</v>
      </c>
      <c r="G48" s="130">
        <v>0</v>
      </c>
      <c r="H48" s="130">
        <v>0</v>
      </c>
      <c r="I48" s="133">
        <v>468143698</v>
      </c>
      <c r="J48" s="133">
        <v>468143698</v>
      </c>
      <c r="K48" s="133">
        <f t="shared" si="2"/>
        <v>-10185</v>
      </c>
      <c r="L48" s="133">
        <f t="shared" si="3"/>
        <v>-10185</v>
      </c>
    </row>
    <row r="49" spans="1:12" x14ac:dyDescent="0.25">
      <c r="A49" s="223">
        <v>642</v>
      </c>
      <c r="B49" s="20" t="s">
        <v>121</v>
      </c>
      <c r="C49" s="130">
        <v>0</v>
      </c>
      <c r="D49" s="130">
        <v>0</v>
      </c>
      <c r="E49" s="130">
        <v>50875284</v>
      </c>
      <c r="F49" s="130">
        <v>50875284</v>
      </c>
      <c r="G49" s="130">
        <v>0</v>
      </c>
      <c r="H49" s="130">
        <v>0</v>
      </c>
      <c r="I49" s="133">
        <v>58714487</v>
      </c>
      <c r="J49" s="133">
        <v>58714487</v>
      </c>
      <c r="K49" s="133">
        <f t="shared" si="2"/>
        <v>-7839203</v>
      </c>
      <c r="L49" s="133">
        <f t="shared" si="3"/>
        <v>-7839203</v>
      </c>
    </row>
    <row r="50" spans="1:12" x14ac:dyDescent="0.25">
      <c r="A50" s="223">
        <v>6421</v>
      </c>
      <c r="B50" s="21" t="s">
        <v>123</v>
      </c>
      <c r="C50" s="132">
        <v>0</v>
      </c>
      <c r="D50" s="132">
        <v>0</v>
      </c>
      <c r="E50" s="132">
        <v>12709454</v>
      </c>
      <c r="F50" s="132">
        <v>12709454</v>
      </c>
      <c r="G50" s="132">
        <v>0</v>
      </c>
      <c r="H50" s="132">
        <v>0</v>
      </c>
      <c r="I50" s="133">
        <v>20558842</v>
      </c>
      <c r="J50" s="133">
        <v>20558842</v>
      </c>
      <c r="K50" s="133">
        <f t="shared" si="2"/>
        <v>-7849388</v>
      </c>
      <c r="L50" s="133">
        <f t="shared" si="3"/>
        <v>-7849388</v>
      </c>
    </row>
    <row r="51" spans="1:12" x14ac:dyDescent="0.25">
      <c r="A51" s="223">
        <v>6422</v>
      </c>
      <c r="B51" s="21" t="s">
        <v>125</v>
      </c>
      <c r="C51" s="132">
        <v>0</v>
      </c>
      <c r="D51" s="132">
        <v>0</v>
      </c>
      <c r="E51" s="132">
        <v>2128100</v>
      </c>
      <c r="F51" s="132">
        <v>2128100</v>
      </c>
      <c r="G51" s="132">
        <v>0</v>
      </c>
      <c r="H51" s="132">
        <v>0</v>
      </c>
      <c r="I51" s="133">
        <v>2128100</v>
      </c>
      <c r="J51" s="133">
        <v>2128100</v>
      </c>
      <c r="K51" s="133">
        <f t="shared" si="2"/>
        <v>0</v>
      </c>
      <c r="L51" s="133">
        <f t="shared" si="3"/>
        <v>0</v>
      </c>
    </row>
    <row r="52" spans="1:12" x14ac:dyDescent="0.25">
      <c r="A52" s="223">
        <v>6423</v>
      </c>
      <c r="B52" s="21" t="s">
        <v>127</v>
      </c>
      <c r="C52" s="132">
        <v>0</v>
      </c>
      <c r="D52" s="132">
        <v>0</v>
      </c>
      <c r="E52" s="132">
        <v>2855830</v>
      </c>
      <c r="F52" s="132">
        <v>2855830</v>
      </c>
      <c r="G52" s="132">
        <v>0</v>
      </c>
      <c r="H52" s="132">
        <v>0</v>
      </c>
      <c r="I52" s="133">
        <v>2855830</v>
      </c>
      <c r="J52" s="133">
        <v>2855830</v>
      </c>
      <c r="K52" s="133">
        <f t="shared" si="2"/>
        <v>0</v>
      </c>
      <c r="L52" s="133">
        <f t="shared" si="3"/>
        <v>0</v>
      </c>
    </row>
    <row r="53" spans="1:12" x14ac:dyDescent="0.25">
      <c r="A53" s="223">
        <v>6427</v>
      </c>
      <c r="B53" s="21" t="s">
        <v>113</v>
      </c>
      <c r="C53" s="132">
        <v>0</v>
      </c>
      <c r="D53" s="132">
        <v>0</v>
      </c>
      <c r="E53" s="132">
        <v>14180354</v>
      </c>
      <c r="F53" s="132">
        <v>14180354</v>
      </c>
      <c r="G53" s="132">
        <v>0</v>
      </c>
      <c r="H53" s="132">
        <v>0</v>
      </c>
      <c r="I53" s="133">
        <v>14170169</v>
      </c>
      <c r="J53" s="133">
        <v>14170169</v>
      </c>
      <c r="K53" s="133">
        <f t="shared" si="2"/>
        <v>10185</v>
      </c>
      <c r="L53" s="133">
        <f t="shared" si="3"/>
        <v>10185</v>
      </c>
    </row>
    <row r="54" spans="1:12" x14ac:dyDescent="0.25">
      <c r="A54" s="223">
        <v>6428</v>
      </c>
      <c r="B54" s="21" t="s">
        <v>130</v>
      </c>
      <c r="C54" s="132">
        <v>0</v>
      </c>
      <c r="D54" s="132">
        <v>0</v>
      </c>
      <c r="E54" s="132">
        <v>19001546</v>
      </c>
      <c r="F54" s="132">
        <v>19001546</v>
      </c>
      <c r="G54" s="132">
        <v>0</v>
      </c>
      <c r="H54" s="132">
        <v>0</v>
      </c>
      <c r="I54" s="133">
        <v>19001546</v>
      </c>
      <c r="J54" s="133">
        <v>19001546</v>
      </c>
      <c r="K54" s="133">
        <f t="shared" si="2"/>
        <v>0</v>
      </c>
      <c r="L54" s="133">
        <f t="shared" si="3"/>
        <v>0</v>
      </c>
    </row>
    <row r="55" spans="1:12" x14ac:dyDescent="0.25">
      <c r="A55" s="223">
        <v>711</v>
      </c>
      <c r="B55" s="20" t="s">
        <v>161</v>
      </c>
      <c r="C55" s="130">
        <v>0</v>
      </c>
      <c r="D55" s="130">
        <v>0</v>
      </c>
      <c r="E55" s="130">
        <v>800</v>
      </c>
      <c r="F55" s="130">
        <v>800</v>
      </c>
      <c r="G55" s="130">
        <v>0</v>
      </c>
      <c r="H55" s="130">
        <v>0</v>
      </c>
      <c r="I55" s="133">
        <v>1310345</v>
      </c>
      <c r="J55" s="133">
        <v>1310345</v>
      </c>
      <c r="K55" s="133">
        <f t="shared" si="2"/>
        <v>-1309545</v>
      </c>
      <c r="L55" s="133">
        <f t="shared" si="3"/>
        <v>-1309545</v>
      </c>
    </row>
    <row r="56" spans="1:12" x14ac:dyDescent="0.25">
      <c r="A56" s="223">
        <v>911</v>
      </c>
      <c r="B56" s="20" t="s">
        <v>134</v>
      </c>
      <c r="C56" s="130">
        <v>0</v>
      </c>
      <c r="D56" s="130">
        <v>0</v>
      </c>
      <c r="E56" s="130">
        <v>739469528</v>
      </c>
      <c r="F56" s="130">
        <v>739469528</v>
      </c>
      <c r="G56" s="130">
        <v>0</v>
      </c>
      <c r="H56" s="130">
        <v>0</v>
      </c>
      <c r="I56" s="133">
        <v>740779073</v>
      </c>
      <c r="J56" s="133">
        <v>740779073</v>
      </c>
      <c r="K56" s="133">
        <f t="shared" si="2"/>
        <v>-1309545</v>
      </c>
      <c r="L56" s="133">
        <f t="shared" si="3"/>
        <v>-1309545</v>
      </c>
    </row>
    <row r="57" spans="1:12" ht="13.8" x14ac:dyDescent="0.25">
      <c r="A57" s="310" t="s">
        <v>135</v>
      </c>
      <c r="B57" s="310"/>
      <c r="C57" s="130">
        <v>4668215216</v>
      </c>
      <c r="D57" s="130">
        <v>4668215216</v>
      </c>
      <c r="E57" s="130">
        <v>5760933673</v>
      </c>
      <c r="F57" s="130">
        <v>5760933673</v>
      </c>
      <c r="G57" s="130">
        <v>4582522349</v>
      </c>
      <c r="H57" s="130">
        <v>4582522349</v>
      </c>
    </row>
  </sheetData>
  <mergeCells count="6">
    <mergeCell ref="A57:B57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6"/>
  <sheetViews>
    <sheetView view="pageBreakPreview" topLeftCell="A43" zoomScaleNormal="100" zoomScaleSheetLayoutView="100" workbookViewId="0">
      <selection activeCell="C11" sqref="C11:D11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5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44816</v>
      </c>
    </row>
    <row r="6" spans="1:6" ht="17.25" customHeight="1" x14ac:dyDescent="0.25">
      <c r="A6" s="293"/>
      <c r="B6" s="293"/>
      <c r="C6" s="8" t="s">
        <v>4</v>
      </c>
      <c r="D6" s="10">
        <v>44774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32574060</v>
      </c>
      <c r="D10" s="160"/>
      <c r="E10" s="179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458874378</v>
      </c>
      <c r="D14" s="120"/>
      <c r="E14" s="178">
        <f>C14-'TB8.22'!G7</f>
        <v>0</v>
      </c>
    </row>
    <row r="15" spans="1:6" x14ac:dyDescent="0.25">
      <c r="A15" s="15" t="s">
        <v>31</v>
      </c>
      <c r="B15" s="25" t="s">
        <v>137</v>
      </c>
      <c r="C15" s="121">
        <v>76398.320000000007</v>
      </c>
      <c r="D15" s="120">
        <v>1760263623</v>
      </c>
      <c r="E15" s="178">
        <f>D15-'TB8.22'!G9</f>
        <v>0</v>
      </c>
    </row>
    <row r="16" spans="1:6" x14ac:dyDescent="0.25">
      <c r="A16" s="15"/>
      <c r="B16" s="25" t="s">
        <v>238</v>
      </c>
      <c r="C16" s="317"/>
      <c r="D16" s="318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D17-'TB8.22'!G10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60233.67</v>
      </c>
      <c r="D19" s="29">
        <f>SUM(D20:D21)</f>
        <v>1403325309</v>
      </c>
      <c r="E19" s="179"/>
      <c r="F19" s="59"/>
    </row>
    <row r="20" spans="1:6" s="62" customFormat="1" x14ac:dyDescent="0.25">
      <c r="A20" s="18"/>
      <c r="B20" s="30" t="s">
        <v>348</v>
      </c>
      <c r="C20" s="177">
        <v>29220.2</v>
      </c>
      <c r="D20" s="31">
        <v>680246256</v>
      </c>
      <c r="E20" s="60">
        <f>D20/C20</f>
        <v>23280</v>
      </c>
      <c r="F20" s="61"/>
    </row>
    <row r="21" spans="1:6" s="62" customFormat="1" x14ac:dyDescent="0.25">
      <c r="A21" s="18"/>
      <c r="B21" s="30" t="s">
        <v>362</v>
      </c>
      <c r="C21" s="70">
        <v>31013.47</v>
      </c>
      <c r="D21" s="31">
        <v>723079053</v>
      </c>
      <c r="E21" s="60">
        <f>D21/C21</f>
        <v>23314.999998387797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58" customFormat="1" ht="24" customHeight="1" x14ac:dyDescent="0.25">
      <c r="A23" s="17">
        <v>133</v>
      </c>
      <c r="B23" s="33"/>
      <c r="C23" s="44"/>
      <c r="D23" s="212" t="s">
        <v>373</v>
      </c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52105213</v>
      </c>
      <c r="D24" s="32"/>
      <c r="E24" s="179"/>
      <c r="F24" s="59"/>
    </row>
    <row r="25" spans="1:6" x14ac:dyDescent="0.25">
      <c r="A25" s="15"/>
      <c r="B25" s="33"/>
      <c r="C25" s="34"/>
      <c r="D25" s="35"/>
    </row>
    <row r="26" spans="1:6" s="58" customFormat="1" x14ac:dyDescent="0.25">
      <c r="A26" s="17">
        <v>244</v>
      </c>
      <c r="B26" s="28" t="s">
        <v>141</v>
      </c>
      <c r="C26" s="36">
        <f>SUM(C27:C30)</f>
        <v>129065340</v>
      </c>
      <c r="D26" s="37"/>
      <c r="E26" s="179">
        <f>C26-'TB8.22'!G17</f>
        <v>0</v>
      </c>
      <c r="F26" s="59"/>
    </row>
    <row r="27" spans="1:6" s="62" customFormat="1" x14ac:dyDescent="0.25">
      <c r="A27" s="18"/>
      <c r="B27" s="30" t="s">
        <v>349</v>
      </c>
      <c r="C27" s="38">
        <v>121835340</v>
      </c>
      <c r="D27" s="39"/>
      <c r="F27" s="61"/>
    </row>
    <row r="28" spans="1:6" s="62" customFormat="1" x14ac:dyDescent="0.25">
      <c r="A28" s="18"/>
      <c r="B28" s="30" t="s">
        <v>143</v>
      </c>
      <c r="C28" s="38">
        <v>5000000</v>
      </c>
      <c r="D28" s="39"/>
      <c r="F28" s="61"/>
    </row>
    <row r="29" spans="1:6" s="62" customFormat="1" x14ac:dyDescent="0.25">
      <c r="A29" s="18"/>
      <c r="B29" s="30" t="s">
        <v>144</v>
      </c>
      <c r="C29" s="38">
        <v>250000</v>
      </c>
      <c r="D29" s="39"/>
      <c r="F29" s="61"/>
    </row>
    <row r="30" spans="1:6" s="62" customFormat="1" x14ac:dyDescent="0.25">
      <c r="A30" s="18"/>
      <c r="B30" s="30" t="s">
        <v>157</v>
      </c>
      <c r="C30" s="38">
        <v>1980000</v>
      </c>
      <c r="D30" s="39"/>
      <c r="F30" s="61"/>
    </row>
    <row r="31" spans="1:6" s="58" customFormat="1" x14ac:dyDescent="0.25">
      <c r="A31" s="17">
        <v>331</v>
      </c>
      <c r="B31" s="28" t="s">
        <v>164</v>
      </c>
      <c r="C31" s="36">
        <f>SUM(C32:C35)</f>
        <v>26378248</v>
      </c>
      <c r="D31" s="40"/>
      <c r="E31" s="179">
        <f>C31-'TB8.22'!H18</f>
        <v>0</v>
      </c>
      <c r="F31" s="59"/>
    </row>
    <row r="32" spans="1:6" s="62" customFormat="1" x14ac:dyDescent="0.25">
      <c r="A32" s="18"/>
      <c r="B32" s="30" t="s">
        <v>9</v>
      </c>
      <c r="C32" s="152">
        <v>18175104</v>
      </c>
      <c r="D32" s="39" t="s">
        <v>363</v>
      </c>
      <c r="E32" s="180"/>
      <c r="F32" s="61"/>
    </row>
    <row r="33" spans="1:11" s="62" customFormat="1" x14ac:dyDescent="0.25">
      <c r="A33" s="18"/>
      <c r="B33" s="30" t="s">
        <v>206</v>
      </c>
      <c r="C33" s="152">
        <v>8203144</v>
      </c>
      <c r="D33" s="39" t="s">
        <v>364</v>
      </c>
      <c r="F33" s="61"/>
    </row>
    <row r="34" spans="1:11" s="62" customFormat="1" x14ac:dyDescent="0.25">
      <c r="A34" s="18"/>
      <c r="B34" s="30"/>
      <c r="C34" s="152"/>
      <c r="D34" s="39"/>
      <c r="F34" s="61"/>
    </row>
    <row r="35" spans="1:11" s="62" customFormat="1" x14ac:dyDescent="0.25">
      <c r="A35" s="18"/>
      <c r="B35" s="30"/>
      <c r="C35" s="152"/>
      <c r="D35" s="39"/>
      <c r="E35" s="62" t="s">
        <v>152</v>
      </c>
      <c r="F35" s="61"/>
    </row>
    <row r="36" spans="1:11" s="62" customFormat="1" ht="13.8" x14ac:dyDescent="0.25">
      <c r="A36" s="18"/>
      <c r="B36" s="28" t="s">
        <v>165</v>
      </c>
      <c r="C36" s="36">
        <f>SUM(C37:C39)</f>
        <v>0</v>
      </c>
      <c r="D36" s="43"/>
      <c r="F36" s="61"/>
    </row>
    <row r="37" spans="1:11" s="62" customFormat="1" x14ac:dyDescent="0.25">
      <c r="A37" s="18"/>
      <c r="B37" s="30" t="s">
        <v>323</v>
      </c>
      <c r="C37" s="152"/>
      <c r="D37" s="39"/>
      <c r="F37" s="61"/>
    </row>
    <row r="38" spans="1:11" s="62" customFormat="1" x14ac:dyDescent="0.25">
      <c r="A38" s="18"/>
      <c r="B38" s="30" t="s">
        <v>322</v>
      </c>
      <c r="C38" s="152"/>
      <c r="D38" s="39"/>
      <c r="E38" s="62" t="s">
        <v>152</v>
      </c>
      <c r="F38" s="61"/>
    </row>
    <row r="39" spans="1:11" s="62" customFormat="1" x14ac:dyDescent="0.25">
      <c r="A39" s="18"/>
      <c r="B39" s="30"/>
      <c r="C39" s="38"/>
      <c r="D39" s="39"/>
      <c r="F39" s="61"/>
    </row>
    <row r="40" spans="1:11" s="58" customFormat="1" x14ac:dyDescent="0.25">
      <c r="A40" s="17">
        <v>3334</v>
      </c>
      <c r="B40" s="28"/>
      <c r="C40" s="36"/>
      <c r="D40" s="71"/>
      <c r="F40" s="59"/>
    </row>
    <row r="41" spans="1:11" x14ac:dyDescent="0.25">
      <c r="A41" s="15"/>
      <c r="B41" s="33"/>
      <c r="C41" s="90"/>
      <c r="D41" s="91"/>
    </row>
    <row r="42" spans="1:11" s="58" customFormat="1" ht="13.8" x14ac:dyDescent="0.25">
      <c r="A42" s="186">
        <v>3335</v>
      </c>
      <c r="B42" s="187" t="s">
        <v>145</v>
      </c>
      <c r="C42" s="190">
        <f>SUM(C43:C47)</f>
        <v>34792438</v>
      </c>
      <c r="D42" s="189"/>
      <c r="E42" s="81"/>
      <c r="F42" s="82"/>
    </row>
    <row r="43" spans="1:11" x14ac:dyDescent="0.25">
      <c r="A43" s="191"/>
      <c r="B43" s="192" t="s">
        <v>316</v>
      </c>
      <c r="C43" s="193">
        <v>896241</v>
      </c>
      <c r="D43" s="194" t="s">
        <v>330</v>
      </c>
    </row>
    <row r="44" spans="1:11" x14ac:dyDescent="0.25">
      <c r="A44" s="191"/>
      <c r="B44" s="192" t="s">
        <v>352</v>
      </c>
      <c r="C44" s="193">
        <v>31175733</v>
      </c>
      <c r="D44" s="194" t="s">
        <v>330</v>
      </c>
    </row>
    <row r="45" spans="1:11" x14ac:dyDescent="0.25">
      <c r="A45" s="191"/>
      <c r="B45" s="192" t="s">
        <v>365</v>
      </c>
      <c r="C45" s="193">
        <v>2720464</v>
      </c>
      <c r="D45" s="194" t="s">
        <v>330</v>
      </c>
    </row>
    <row r="46" spans="1:11" x14ac:dyDescent="0.25">
      <c r="A46" s="191"/>
      <c r="B46" s="192" t="s">
        <v>366</v>
      </c>
      <c r="C46" s="193"/>
      <c r="D46" s="206" t="s">
        <v>353</v>
      </c>
    </row>
    <row r="47" spans="1:11" x14ac:dyDescent="0.25">
      <c r="A47" s="181"/>
      <c r="B47" s="75"/>
      <c r="C47" s="182"/>
      <c r="D47" s="194"/>
    </row>
    <row r="48" spans="1:11" x14ac:dyDescent="0.25">
      <c r="A48" s="181"/>
      <c r="B48" s="184"/>
      <c r="C48" s="306"/>
      <c r="D48" s="307"/>
      <c r="G48" s="57"/>
      <c r="H48" s="57"/>
      <c r="I48" s="57"/>
      <c r="J48" s="57"/>
      <c r="K48" s="57">
        <f>(I48+J48)*10%</f>
        <v>0</v>
      </c>
    </row>
    <row r="49" spans="1:11" s="58" customFormat="1" ht="13.8" x14ac:dyDescent="0.25">
      <c r="A49" s="186">
        <v>334</v>
      </c>
      <c r="B49" s="187" t="s">
        <v>196</v>
      </c>
      <c r="C49" s="188">
        <v>279913182</v>
      </c>
      <c r="D49" s="189" t="s">
        <v>367</v>
      </c>
      <c r="E49" s="178">
        <f>C49-'TB8.22'!H22</f>
        <v>1</v>
      </c>
      <c r="F49" s="59"/>
      <c r="G49" s="57"/>
      <c r="H49" s="57"/>
      <c r="I49" s="57"/>
      <c r="J49" s="57"/>
      <c r="K49" s="57">
        <f>(I49+J49)*10%</f>
        <v>0</v>
      </c>
    </row>
    <row r="50" spans="1:11" x14ac:dyDescent="0.25">
      <c r="A50" s="15"/>
      <c r="B50" s="25"/>
      <c r="C50" s="34"/>
      <c r="D50" s="16"/>
      <c r="G50" s="57"/>
      <c r="H50" s="57"/>
      <c r="I50" s="57"/>
      <c r="J50" s="57"/>
      <c r="K50" s="57">
        <f>(I50+J50)*10%</f>
        <v>0</v>
      </c>
    </row>
    <row r="51" spans="1:11" s="58" customFormat="1" x14ac:dyDescent="0.25">
      <c r="A51" s="17">
        <v>335</v>
      </c>
      <c r="B51" s="28"/>
      <c r="C51" s="36">
        <f>SUM(C52:C53)</f>
        <v>0</v>
      </c>
      <c r="D51" s="37" t="s">
        <v>166</v>
      </c>
      <c r="E51" s="179"/>
      <c r="F51" s="59"/>
      <c r="G51" s="57"/>
      <c r="H51" s="57"/>
      <c r="I51" s="57"/>
    </row>
    <row r="52" spans="1:11" s="62" customFormat="1" x14ac:dyDescent="0.25">
      <c r="A52" s="18"/>
      <c r="B52" s="30"/>
      <c r="C52" s="152"/>
      <c r="D52" s="45"/>
      <c r="E52" s="198">
        <f>C52*1.08</f>
        <v>0</v>
      </c>
      <c r="F52" s="61"/>
    </row>
    <row r="53" spans="1:11" s="62" customFormat="1" x14ac:dyDescent="0.25">
      <c r="A53" s="18"/>
      <c r="B53" s="30"/>
      <c r="C53" s="152"/>
      <c r="D53" s="45"/>
      <c r="F53" s="61"/>
    </row>
    <row r="54" spans="1:11" s="62" customFormat="1" x14ac:dyDescent="0.25">
      <c r="A54" s="18"/>
      <c r="B54" s="30"/>
      <c r="C54" s="152"/>
      <c r="D54" s="45"/>
      <c r="F54" s="61"/>
    </row>
    <row r="55" spans="1:11" s="58" customFormat="1" x14ac:dyDescent="0.25">
      <c r="A55" s="17">
        <v>3382</v>
      </c>
      <c r="B55" s="28" t="s">
        <v>245</v>
      </c>
      <c r="C55" s="46">
        <f>SUM(C56:C57)</f>
        <v>9405100</v>
      </c>
      <c r="D55" s="28" t="s">
        <v>244</v>
      </c>
      <c r="E55" s="185">
        <f>C55-'TB8.22'!H25</f>
        <v>0</v>
      </c>
      <c r="F55" s="59"/>
    </row>
    <row r="56" spans="1:11" s="62" customFormat="1" x14ac:dyDescent="0.25">
      <c r="A56" s="18"/>
      <c r="B56" s="30" t="s">
        <v>368</v>
      </c>
      <c r="C56" s="47">
        <v>9405100</v>
      </c>
      <c r="D56" s="45"/>
      <c r="F56" s="61"/>
    </row>
    <row r="57" spans="1:11" s="62" customFormat="1" x14ac:dyDescent="0.25">
      <c r="A57" s="18"/>
      <c r="B57" s="30"/>
      <c r="C57" s="47"/>
      <c r="D57" s="45"/>
      <c r="F57" s="61"/>
    </row>
    <row r="58" spans="1:11" s="58" customFormat="1" x14ac:dyDescent="0.25">
      <c r="A58" s="17" t="s">
        <v>147</v>
      </c>
      <c r="B58" s="28" t="s">
        <v>148</v>
      </c>
      <c r="C58" s="51"/>
      <c r="D58" s="45"/>
      <c r="F58" s="59"/>
    </row>
    <row r="59" spans="1:11" ht="26.4" x14ac:dyDescent="0.25">
      <c r="A59" s="15"/>
      <c r="B59" s="33" t="s">
        <v>149</v>
      </c>
      <c r="C59" s="77"/>
      <c r="D59" s="78" t="s">
        <v>372</v>
      </c>
    </row>
    <row r="60" spans="1:11" s="58" customFormat="1" x14ac:dyDescent="0.25">
      <c r="A60" s="17">
        <v>3388</v>
      </c>
      <c r="B60" s="28"/>
      <c r="C60" s="123"/>
      <c r="D60" s="124"/>
      <c r="F60" s="59"/>
    </row>
    <row r="61" spans="1:11" ht="12.75" customHeight="1" x14ac:dyDescent="0.25">
      <c r="A61" s="15"/>
      <c r="B61" s="187" t="s">
        <v>344</v>
      </c>
      <c r="C61" s="195">
        <v>0</v>
      </c>
      <c r="D61" s="196"/>
    </row>
    <row r="62" spans="1:11" ht="12.75" customHeight="1" x14ac:dyDescent="0.25">
      <c r="A62" s="15"/>
      <c r="B62" s="86"/>
      <c r="C62" s="93"/>
      <c r="D62" s="45"/>
    </row>
    <row r="63" spans="1:11" ht="12.75" customHeight="1" x14ac:dyDescent="0.25">
      <c r="A63" s="15"/>
      <c r="B63" s="187" t="s">
        <v>163</v>
      </c>
      <c r="C63" s="94">
        <f>SUM(C64:C66)</f>
        <v>109178076</v>
      </c>
      <c r="D63" s="45"/>
      <c r="E63" s="174">
        <f>C63-'TB8.22'!H29</f>
        <v>0</v>
      </c>
    </row>
    <row r="64" spans="1:11" s="62" customFormat="1" x14ac:dyDescent="0.25">
      <c r="A64" s="18"/>
      <c r="B64" s="209" t="s">
        <v>369</v>
      </c>
      <c r="C64" s="140">
        <v>55216538</v>
      </c>
      <c r="D64" s="80">
        <v>308214</v>
      </c>
      <c r="E64" s="213">
        <f>C64/D64</f>
        <v>179.14999967555011</v>
      </c>
      <c r="F64" s="61"/>
    </row>
    <row r="65" spans="1:8" s="62" customFormat="1" x14ac:dyDescent="0.25">
      <c r="A65" s="18"/>
      <c r="B65" s="209" t="s">
        <v>370</v>
      </c>
      <c r="C65" s="140">
        <v>53040548</v>
      </c>
      <c r="D65" s="80">
        <v>308214</v>
      </c>
      <c r="E65" s="213">
        <f>C65/D65</f>
        <v>172.09000240092922</v>
      </c>
      <c r="F65" s="61"/>
    </row>
    <row r="66" spans="1:8" s="62" customFormat="1" x14ac:dyDescent="0.25">
      <c r="A66" s="18"/>
      <c r="B66" s="209" t="s">
        <v>371</v>
      </c>
      <c r="C66" s="140">
        <v>920990</v>
      </c>
      <c r="D66" s="80">
        <v>5279.9977068164881</v>
      </c>
      <c r="E66" s="213">
        <f>C66/D66</f>
        <v>174.43</v>
      </c>
      <c r="F66" s="61"/>
    </row>
    <row r="67" spans="1:8" s="62" customFormat="1" x14ac:dyDescent="0.25">
      <c r="A67" s="18"/>
      <c r="B67" s="210"/>
      <c r="C67" s="140"/>
      <c r="D67" s="80"/>
      <c r="E67" s="64"/>
      <c r="F67" s="61"/>
    </row>
    <row r="68" spans="1:8" s="58" customFormat="1" x14ac:dyDescent="0.25">
      <c r="A68" s="17">
        <v>413</v>
      </c>
      <c r="B68" s="28"/>
      <c r="C68" s="74"/>
      <c r="D68" s="176"/>
      <c r="E68" s="81"/>
      <c r="F68" s="59"/>
    </row>
    <row r="69" spans="1:8" s="62" customFormat="1" x14ac:dyDescent="0.25">
      <c r="A69" s="18"/>
      <c r="B69" s="210"/>
      <c r="C69" s="140"/>
      <c r="D69" s="80"/>
      <c r="E69" s="64"/>
      <c r="F69" s="61"/>
    </row>
    <row r="70" spans="1:8" s="62" customFormat="1" x14ac:dyDescent="0.25">
      <c r="A70" s="18"/>
      <c r="B70" s="72"/>
      <c r="C70" s="38"/>
      <c r="D70" s="80"/>
      <c r="E70" s="64"/>
      <c r="F70" s="61"/>
    </row>
    <row r="71" spans="1:8" s="58" customFormat="1" ht="13.8" x14ac:dyDescent="0.25">
      <c r="A71" s="17">
        <v>511</v>
      </c>
      <c r="B71" s="28" t="s">
        <v>162</v>
      </c>
      <c r="C71" s="74">
        <v>31013.47</v>
      </c>
      <c r="D71" s="73">
        <v>723079053</v>
      </c>
      <c r="E71" s="81">
        <f>D71/C71</f>
        <v>23314.999998387797</v>
      </c>
      <c r="F71" s="59"/>
    </row>
    <row r="72" spans="1:8" ht="21" customHeight="1" x14ac:dyDescent="0.25">
      <c r="A72" s="15"/>
      <c r="B72" s="33"/>
      <c r="C72" s="285"/>
      <c r="D72" s="286"/>
      <c r="E72" s="57"/>
      <c r="F72" s="65"/>
      <c r="G72" s="66"/>
    </row>
    <row r="73" spans="1:8" s="58" customFormat="1" ht="26.4" x14ac:dyDescent="0.25">
      <c r="A73" s="17">
        <v>642</v>
      </c>
      <c r="B73" s="28"/>
      <c r="C73" s="36"/>
      <c r="D73" s="125" t="s">
        <v>212</v>
      </c>
      <c r="F73" s="59"/>
    </row>
    <row r="74" spans="1:8" ht="39.6" x14ac:dyDescent="0.25">
      <c r="A74" s="15"/>
      <c r="B74" s="33"/>
      <c r="C74" s="34"/>
      <c r="D74" s="96" t="s">
        <v>200</v>
      </c>
      <c r="E74" s="57"/>
      <c r="F74" s="65"/>
      <c r="G74" s="66"/>
    </row>
    <row r="75" spans="1:8" ht="26.4" x14ac:dyDescent="0.25">
      <c r="A75" s="15"/>
      <c r="B75" s="33"/>
      <c r="C75" s="34"/>
      <c r="D75" s="96" t="s">
        <v>201</v>
      </c>
      <c r="E75" s="57"/>
      <c r="F75" s="65"/>
      <c r="G75" s="66"/>
    </row>
    <row r="76" spans="1:8" s="58" customFormat="1" x14ac:dyDescent="0.25">
      <c r="A76" s="17" t="s">
        <v>158</v>
      </c>
      <c r="B76" s="28"/>
      <c r="C76" s="50"/>
      <c r="D76" s="37"/>
      <c r="F76" s="59"/>
    </row>
    <row r="77" spans="1:8" x14ac:dyDescent="0.25">
      <c r="A77" s="15"/>
      <c r="B77" s="33"/>
      <c r="C77" s="49"/>
      <c r="D77" s="176"/>
      <c r="E77" s="57"/>
      <c r="F77" s="65"/>
      <c r="G77" s="66"/>
    </row>
    <row r="78" spans="1:8" x14ac:dyDescent="0.25">
      <c r="A78" s="15"/>
      <c r="B78" s="33"/>
      <c r="C78" s="49"/>
      <c r="D78" s="48"/>
      <c r="E78" s="57"/>
      <c r="F78" s="65"/>
      <c r="G78" s="66"/>
    </row>
    <row r="79" spans="1:8" ht="26.4" x14ac:dyDescent="0.25">
      <c r="A79" s="19" t="s">
        <v>153</v>
      </c>
      <c r="B79" s="75"/>
      <c r="C79" s="337" t="s">
        <v>357</v>
      </c>
      <c r="D79" s="338"/>
    </row>
    <row r="80" spans="1:8" s="57" customFormat="1" ht="32.25" customHeight="1" x14ac:dyDescent="0.25">
      <c r="A80" s="15"/>
      <c r="B80" s="33"/>
      <c r="C80" s="339" t="s">
        <v>199</v>
      </c>
      <c r="D80" s="340"/>
      <c r="E80" s="56"/>
      <c r="G80" s="56"/>
      <c r="H80" s="56"/>
    </row>
    <row r="81" spans="1:8" s="57" customFormat="1" x14ac:dyDescent="0.25">
      <c r="A81" s="15"/>
      <c r="B81" s="33"/>
      <c r="C81" s="291" t="s">
        <v>172</v>
      </c>
      <c r="D81" s="292"/>
      <c r="E81" s="56"/>
      <c r="G81" s="56"/>
      <c r="H81" s="56"/>
    </row>
    <row r="82" spans="1:8" s="57" customFormat="1" x14ac:dyDescent="0.25">
      <c r="A82" s="15"/>
      <c r="B82" s="33"/>
      <c r="C82" s="291"/>
      <c r="D82" s="292"/>
      <c r="E82" s="56"/>
      <c r="G82" s="56"/>
      <c r="H82" s="56"/>
    </row>
    <row r="83" spans="1:8" s="57" customFormat="1" ht="33" customHeight="1" x14ac:dyDescent="0.25">
      <c r="A83" s="15"/>
      <c r="B83" s="33"/>
      <c r="C83" s="302" t="s">
        <v>186</v>
      </c>
      <c r="D83" s="303"/>
      <c r="E83" s="56"/>
      <c r="G83" s="56"/>
      <c r="H83" s="56"/>
    </row>
    <row r="84" spans="1:8" s="57" customFormat="1" x14ac:dyDescent="0.25">
      <c r="A84" s="15"/>
      <c r="B84" s="33"/>
      <c r="C84" s="304"/>
      <c r="D84" s="305"/>
      <c r="E84" s="56"/>
      <c r="G84" s="56"/>
      <c r="H84" s="56"/>
    </row>
    <row r="85" spans="1:8" s="57" customFormat="1" x14ac:dyDescent="0.25">
      <c r="A85" s="83" t="s">
        <v>189</v>
      </c>
      <c r="B85" s="33"/>
      <c r="C85" s="291"/>
      <c r="D85" s="292"/>
      <c r="E85" s="56"/>
      <c r="G85" s="56"/>
      <c r="H85" s="56"/>
    </row>
    <row r="86" spans="1:8" s="57" customFormat="1" x14ac:dyDescent="0.25">
      <c r="A86" s="85"/>
      <c r="B86" s="84"/>
      <c r="C86" s="304"/>
      <c r="D86" s="305"/>
      <c r="E86" s="56"/>
      <c r="G86" s="56"/>
      <c r="H86" s="56"/>
    </row>
  </sheetData>
  <mergeCells count="16">
    <mergeCell ref="C86:D86"/>
    <mergeCell ref="C48:D48"/>
    <mergeCell ref="C72:D72"/>
    <mergeCell ref="C79:D79"/>
    <mergeCell ref="C80:D80"/>
    <mergeCell ref="C81:D81"/>
    <mergeCell ref="C16:D16"/>
    <mergeCell ref="C82:D82"/>
    <mergeCell ref="C83:D83"/>
    <mergeCell ref="C84:D84"/>
    <mergeCell ref="C85:D85"/>
    <mergeCell ref="A5:B7"/>
    <mergeCell ref="C9:D9"/>
    <mergeCell ref="C11:D11"/>
    <mergeCell ref="C12:D12"/>
    <mergeCell ref="C13:D13"/>
  </mergeCells>
  <pageMargins left="0.45" right="0.34" top="0.43" bottom="0.37" header="0.32" footer="0.27"/>
  <pageSetup paperSize="9" scale="5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8"/>
  <sheetViews>
    <sheetView workbookViewId="0">
      <pane ySplit="2" topLeftCell="A30" activePane="bottomLeft" state="frozen"/>
      <selection activeCell="C11" sqref="C11:D11"/>
      <selection pane="bottomLeft" activeCell="B41" sqref="B41"/>
    </sheetView>
  </sheetViews>
  <sheetFormatPr defaultRowHeight="13.2" x14ac:dyDescent="0.25"/>
  <cols>
    <col min="1" max="1" width="8.109375" customWidth="1"/>
    <col min="2" max="2" width="42.33203125" customWidth="1"/>
    <col min="3" max="8" width="11.77734375" customWidth="1"/>
    <col min="9" max="10" width="9.5546875" style="214" bestFit="1" customWidth="1"/>
    <col min="11" max="11" width="8" style="217" bestFit="1" customWidth="1"/>
    <col min="12" max="12" width="8.77734375" style="217" bestFit="1" customWidth="1"/>
  </cols>
  <sheetData>
    <row r="1" spans="1:12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2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2" x14ac:dyDescent="0.25">
      <c r="A3" t="s">
        <v>20</v>
      </c>
      <c r="B3" s="106" t="s">
        <v>21</v>
      </c>
      <c r="C3" s="127">
        <v>8831868</v>
      </c>
      <c r="D3" s="127">
        <v>0</v>
      </c>
      <c r="E3" s="127">
        <v>80000400</v>
      </c>
      <c r="F3" s="127">
        <v>56258208</v>
      </c>
      <c r="G3" s="127">
        <v>32574060</v>
      </c>
      <c r="H3" s="127">
        <v>0</v>
      </c>
      <c r="I3" s="215">
        <v>32574060</v>
      </c>
      <c r="J3" s="215">
        <v>0</v>
      </c>
      <c r="K3" s="218">
        <f>I3-G3</f>
        <v>0</v>
      </c>
      <c r="L3" s="218">
        <f>J3-H3</f>
        <v>0</v>
      </c>
    </row>
    <row r="4" spans="1:12" x14ac:dyDescent="0.25">
      <c r="A4" t="s">
        <v>22</v>
      </c>
      <c r="B4" s="112" t="s">
        <v>23</v>
      </c>
      <c r="C4" s="128">
        <v>8831868</v>
      </c>
      <c r="D4" s="128">
        <v>0</v>
      </c>
      <c r="E4" s="128">
        <v>80000400</v>
      </c>
      <c r="F4" s="128">
        <v>56258208</v>
      </c>
      <c r="G4" s="128">
        <v>32574060</v>
      </c>
      <c r="H4" s="128">
        <v>0</v>
      </c>
      <c r="I4" s="216">
        <v>32574060</v>
      </c>
      <c r="J4" s="216">
        <v>0</v>
      </c>
      <c r="K4" s="218">
        <f t="shared" ref="K4:K35" si="0">I4-G4</f>
        <v>0</v>
      </c>
      <c r="L4" s="218">
        <f t="shared" ref="L4:L35" si="1">J4-H4</f>
        <v>0</v>
      </c>
    </row>
    <row r="5" spans="1:12" x14ac:dyDescent="0.25">
      <c r="A5" t="s">
        <v>24</v>
      </c>
      <c r="B5" s="20" t="s">
        <v>25</v>
      </c>
      <c r="C5" s="130">
        <v>1952904243</v>
      </c>
      <c r="D5" s="130">
        <v>0</v>
      </c>
      <c r="E5" s="130">
        <v>1250336886</v>
      </c>
      <c r="F5" s="130">
        <v>952257759</v>
      </c>
      <c r="G5" s="130">
        <v>2250983370</v>
      </c>
      <c r="H5" s="130">
        <v>0</v>
      </c>
      <c r="I5" s="215">
        <v>2250983370</v>
      </c>
      <c r="J5" s="215">
        <v>0</v>
      </c>
      <c r="K5" s="218">
        <f t="shared" si="0"/>
        <v>0</v>
      </c>
      <c r="L5" s="218">
        <f t="shared" si="1"/>
        <v>0</v>
      </c>
    </row>
    <row r="6" spans="1:12" x14ac:dyDescent="0.25">
      <c r="A6" t="s">
        <v>26</v>
      </c>
      <c r="B6" s="106" t="s">
        <v>23</v>
      </c>
      <c r="C6" s="127">
        <v>431960709</v>
      </c>
      <c r="D6" s="127">
        <v>0</v>
      </c>
      <c r="E6" s="127">
        <v>489206272</v>
      </c>
      <c r="F6" s="127">
        <v>462292603</v>
      </c>
      <c r="G6" s="127">
        <v>458874378</v>
      </c>
      <c r="H6" s="127">
        <v>0</v>
      </c>
      <c r="I6" s="215">
        <v>458874378</v>
      </c>
      <c r="J6" s="215">
        <v>0</v>
      </c>
      <c r="K6" s="218">
        <f t="shared" si="0"/>
        <v>0</v>
      </c>
      <c r="L6" s="218">
        <f t="shared" si="1"/>
        <v>0</v>
      </c>
    </row>
    <row r="7" spans="1:12" x14ac:dyDescent="0.25">
      <c r="A7" t="s">
        <v>27</v>
      </c>
      <c r="B7" s="112" t="s">
        <v>28</v>
      </c>
      <c r="C7" s="128">
        <v>431960709</v>
      </c>
      <c r="D7" s="128">
        <v>0</v>
      </c>
      <c r="E7" s="128">
        <v>489206272</v>
      </c>
      <c r="F7" s="128">
        <v>462292603</v>
      </c>
      <c r="G7" s="128">
        <v>458874378</v>
      </c>
      <c r="H7" s="128">
        <v>0</v>
      </c>
      <c r="I7" s="216">
        <v>458874378</v>
      </c>
      <c r="J7" s="216">
        <v>0</v>
      </c>
      <c r="K7" s="218">
        <f t="shared" si="0"/>
        <v>0</v>
      </c>
      <c r="L7" s="218">
        <f t="shared" si="1"/>
        <v>0</v>
      </c>
    </row>
    <row r="8" spans="1:12" x14ac:dyDescent="0.25">
      <c r="A8" t="s">
        <v>29</v>
      </c>
      <c r="B8" s="106" t="s">
        <v>30</v>
      </c>
      <c r="C8" s="127">
        <v>1520943534</v>
      </c>
      <c r="D8" s="127">
        <v>0</v>
      </c>
      <c r="E8" s="127">
        <v>761130614</v>
      </c>
      <c r="F8" s="127">
        <v>489965156</v>
      </c>
      <c r="G8" s="127">
        <v>1792108992</v>
      </c>
      <c r="H8" s="127">
        <v>0</v>
      </c>
      <c r="I8" s="215">
        <v>1792108992</v>
      </c>
      <c r="J8" s="215">
        <v>0</v>
      </c>
      <c r="K8" s="218">
        <f t="shared" si="0"/>
        <v>0</v>
      </c>
      <c r="L8" s="218">
        <f t="shared" si="1"/>
        <v>0</v>
      </c>
    </row>
    <row r="9" spans="1:12" x14ac:dyDescent="0.25">
      <c r="A9" t="s">
        <v>31</v>
      </c>
      <c r="B9" s="112" t="s">
        <v>32</v>
      </c>
      <c r="C9" s="128">
        <v>1489098165</v>
      </c>
      <c r="D9" s="128">
        <v>0</v>
      </c>
      <c r="E9" s="128">
        <v>761130614</v>
      </c>
      <c r="F9" s="128">
        <v>489965156</v>
      </c>
      <c r="G9" s="128">
        <v>1760263623</v>
      </c>
      <c r="H9" s="128">
        <v>0</v>
      </c>
      <c r="I9" s="216">
        <v>1760263623</v>
      </c>
      <c r="J9" s="216">
        <v>0</v>
      </c>
      <c r="K9" s="218">
        <f t="shared" si="0"/>
        <v>0</v>
      </c>
      <c r="L9" s="218">
        <f t="shared" si="1"/>
        <v>0</v>
      </c>
    </row>
    <row r="10" spans="1:12" ht="26.4" x14ac:dyDescent="0.25">
      <c r="A10" t="s">
        <v>33</v>
      </c>
      <c r="B10" s="112" t="s">
        <v>34</v>
      </c>
      <c r="C10" s="128">
        <v>31845369</v>
      </c>
      <c r="D10" s="128">
        <v>0</v>
      </c>
      <c r="E10" s="128">
        <v>0</v>
      </c>
      <c r="F10" s="128">
        <v>0</v>
      </c>
      <c r="G10" s="128">
        <v>31845369</v>
      </c>
      <c r="H10" s="128">
        <v>0</v>
      </c>
      <c r="I10" s="216">
        <v>31845369</v>
      </c>
      <c r="J10" s="216">
        <v>0</v>
      </c>
      <c r="K10" s="218">
        <f t="shared" si="0"/>
        <v>0</v>
      </c>
      <c r="L10" s="218">
        <f t="shared" si="1"/>
        <v>0</v>
      </c>
    </row>
    <row r="11" spans="1:12" x14ac:dyDescent="0.25">
      <c r="A11" t="s">
        <v>35</v>
      </c>
      <c r="B11" s="20" t="s">
        <v>36</v>
      </c>
      <c r="C11" s="130">
        <v>1431478818</v>
      </c>
      <c r="D11" s="130">
        <v>0</v>
      </c>
      <c r="E11" s="130">
        <v>727626072</v>
      </c>
      <c r="F11" s="130">
        <v>755779582</v>
      </c>
      <c r="G11" s="130">
        <v>1403325308</v>
      </c>
      <c r="H11" s="130">
        <v>0</v>
      </c>
      <c r="I11" s="215">
        <v>1403325308</v>
      </c>
      <c r="J11" s="215">
        <v>0</v>
      </c>
      <c r="K11" s="218">
        <f t="shared" si="0"/>
        <v>0</v>
      </c>
      <c r="L11" s="218">
        <f t="shared" si="1"/>
        <v>0</v>
      </c>
    </row>
    <row r="12" spans="1:12" x14ac:dyDescent="0.25">
      <c r="A12" t="s">
        <v>37</v>
      </c>
      <c r="B12" s="21" t="s">
        <v>38</v>
      </c>
      <c r="C12" s="132">
        <v>1431478818</v>
      </c>
      <c r="D12" s="132">
        <v>0</v>
      </c>
      <c r="E12" s="132">
        <v>727626072</v>
      </c>
      <c r="F12" s="132">
        <v>755779582</v>
      </c>
      <c r="G12" s="132">
        <v>1403325308</v>
      </c>
      <c r="H12" s="132">
        <v>0</v>
      </c>
      <c r="I12" s="216">
        <v>1403325308</v>
      </c>
      <c r="J12" s="216">
        <v>0</v>
      </c>
      <c r="K12" s="218">
        <f t="shared" si="0"/>
        <v>0</v>
      </c>
      <c r="L12" s="218">
        <f t="shared" si="1"/>
        <v>0</v>
      </c>
    </row>
    <row r="13" spans="1:12" x14ac:dyDescent="0.25">
      <c r="A13" t="s">
        <v>39</v>
      </c>
      <c r="B13" s="20" t="s">
        <v>40</v>
      </c>
      <c r="C13" s="130">
        <v>795029878</v>
      </c>
      <c r="D13" s="130">
        <v>0</v>
      </c>
      <c r="E13" s="130">
        <v>6555369</v>
      </c>
      <c r="F13" s="130">
        <v>0</v>
      </c>
      <c r="G13" s="130">
        <v>801585247</v>
      </c>
      <c r="H13" s="130">
        <v>0</v>
      </c>
      <c r="I13" s="215">
        <v>800161925</v>
      </c>
      <c r="J13" s="215">
        <v>0</v>
      </c>
      <c r="K13" s="218">
        <f t="shared" si="0"/>
        <v>-1423322</v>
      </c>
      <c r="L13" s="218">
        <f t="shared" si="1"/>
        <v>0</v>
      </c>
    </row>
    <row r="14" spans="1:12" x14ac:dyDescent="0.25">
      <c r="A14" t="s">
        <v>41</v>
      </c>
      <c r="B14" s="21" t="s">
        <v>42</v>
      </c>
      <c r="C14" s="132">
        <v>795029878</v>
      </c>
      <c r="D14" s="132">
        <v>0</v>
      </c>
      <c r="E14" s="132">
        <v>6555369</v>
      </c>
      <c r="F14" s="132">
        <v>0</v>
      </c>
      <c r="G14" s="132">
        <v>801585247</v>
      </c>
      <c r="H14" s="132">
        <v>0</v>
      </c>
      <c r="I14" s="216">
        <v>800161925</v>
      </c>
      <c r="J14" s="216">
        <v>0</v>
      </c>
      <c r="K14" s="218">
        <f t="shared" si="0"/>
        <v>-1423322</v>
      </c>
      <c r="L14" s="218">
        <f t="shared" si="1"/>
        <v>0</v>
      </c>
    </row>
    <row r="15" spans="1:12" x14ac:dyDescent="0.25">
      <c r="A15" t="s">
        <v>43</v>
      </c>
      <c r="B15" s="20" t="s">
        <v>44</v>
      </c>
      <c r="C15" s="130">
        <v>0</v>
      </c>
      <c r="D15" s="130">
        <v>0</v>
      </c>
      <c r="E15" s="130">
        <v>450660558</v>
      </c>
      <c r="F15" s="130">
        <v>450660558</v>
      </c>
      <c r="G15" s="130">
        <v>0</v>
      </c>
      <c r="H15" s="130">
        <v>0</v>
      </c>
      <c r="I15" s="215">
        <v>0</v>
      </c>
      <c r="J15" s="215">
        <v>0</v>
      </c>
      <c r="K15" s="218">
        <f t="shared" si="0"/>
        <v>0</v>
      </c>
      <c r="L15" s="218">
        <f t="shared" si="1"/>
        <v>0</v>
      </c>
    </row>
    <row r="16" spans="1:12" x14ac:dyDescent="0.25">
      <c r="A16" t="s">
        <v>45</v>
      </c>
      <c r="B16" s="20" t="s">
        <v>46</v>
      </c>
      <c r="C16" s="130">
        <v>91230133</v>
      </c>
      <c r="D16" s="130">
        <v>0</v>
      </c>
      <c r="E16" s="130">
        <v>0</v>
      </c>
      <c r="F16" s="130">
        <v>39124920</v>
      </c>
      <c r="G16" s="130">
        <v>52105213</v>
      </c>
      <c r="H16" s="130">
        <v>0</v>
      </c>
      <c r="I16" s="215">
        <v>52105213</v>
      </c>
      <c r="J16" s="215">
        <v>0</v>
      </c>
      <c r="K16" s="218">
        <f t="shared" si="0"/>
        <v>0</v>
      </c>
      <c r="L16" s="218">
        <f t="shared" si="1"/>
        <v>0</v>
      </c>
    </row>
    <row r="17" spans="1:12" x14ac:dyDescent="0.25">
      <c r="A17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  <c r="I17" s="215">
        <v>129065340</v>
      </c>
      <c r="J17" s="215">
        <v>0</v>
      </c>
      <c r="K17" s="218">
        <f t="shared" si="0"/>
        <v>0</v>
      </c>
      <c r="L17" s="218">
        <f t="shared" si="1"/>
        <v>0</v>
      </c>
    </row>
    <row r="18" spans="1:12" x14ac:dyDescent="0.25">
      <c r="A18" t="s">
        <v>49</v>
      </c>
      <c r="B18" s="20" t="s">
        <v>50</v>
      </c>
      <c r="C18" s="130">
        <v>0</v>
      </c>
      <c r="D18" s="130">
        <v>31795855</v>
      </c>
      <c r="E18" s="130">
        <v>94901625</v>
      </c>
      <c r="F18" s="130">
        <v>89484018</v>
      </c>
      <c r="G18" s="130">
        <v>0</v>
      </c>
      <c r="H18" s="130">
        <v>26378248</v>
      </c>
      <c r="I18" s="215">
        <v>0</v>
      </c>
      <c r="J18" s="215">
        <v>26378248</v>
      </c>
      <c r="K18" s="218">
        <f t="shared" si="0"/>
        <v>0</v>
      </c>
      <c r="L18" s="218">
        <f t="shared" si="1"/>
        <v>0</v>
      </c>
    </row>
    <row r="19" spans="1:12" x14ac:dyDescent="0.25">
      <c r="A19" t="s">
        <v>51</v>
      </c>
      <c r="B19" s="21" t="s">
        <v>52</v>
      </c>
      <c r="C19" s="132">
        <v>0</v>
      </c>
      <c r="D19" s="132">
        <v>31795855</v>
      </c>
      <c r="E19" s="132">
        <v>94901625</v>
      </c>
      <c r="F19" s="132">
        <v>89484018</v>
      </c>
      <c r="G19" s="132">
        <v>0</v>
      </c>
      <c r="H19" s="132">
        <v>26378248</v>
      </c>
      <c r="I19" s="216">
        <v>0</v>
      </c>
      <c r="J19" s="216">
        <v>26378248</v>
      </c>
      <c r="K19" s="218">
        <f t="shared" si="0"/>
        <v>0</v>
      </c>
      <c r="L19" s="218">
        <f t="shared" si="1"/>
        <v>0</v>
      </c>
    </row>
    <row r="20" spans="1:12" x14ac:dyDescent="0.25">
      <c r="A20" t="s">
        <v>53</v>
      </c>
      <c r="B20" s="20" t="s">
        <v>54</v>
      </c>
      <c r="C20" s="130">
        <v>0</v>
      </c>
      <c r="D20" s="130">
        <v>47316382</v>
      </c>
      <c r="E20" s="130">
        <v>0</v>
      </c>
      <c r="F20" s="130">
        <v>4852864</v>
      </c>
      <c r="G20" s="130">
        <v>0</v>
      </c>
      <c r="H20" s="130">
        <v>52169246</v>
      </c>
      <c r="I20" s="215">
        <v>0</v>
      </c>
      <c r="J20" s="215">
        <v>65793083</v>
      </c>
      <c r="K20" s="218">
        <f t="shared" si="0"/>
        <v>0</v>
      </c>
      <c r="L20" s="218">
        <f t="shared" si="1"/>
        <v>13623837</v>
      </c>
    </row>
    <row r="21" spans="1:12" x14ac:dyDescent="0.25">
      <c r="A21" t="s">
        <v>57</v>
      </c>
      <c r="B21" s="21" t="s">
        <v>58</v>
      </c>
      <c r="C21" s="132">
        <v>0</v>
      </c>
      <c r="D21" s="132">
        <v>47316382</v>
      </c>
      <c r="E21" s="132">
        <v>0</v>
      </c>
      <c r="F21" s="132">
        <v>4852864</v>
      </c>
      <c r="G21" s="132">
        <v>0</v>
      </c>
      <c r="H21" s="132">
        <v>52169246</v>
      </c>
      <c r="I21" s="216">
        <v>0</v>
      </c>
      <c r="J21" s="216">
        <v>65793083</v>
      </c>
      <c r="K21" s="218">
        <f t="shared" si="0"/>
        <v>0</v>
      </c>
      <c r="L21" s="218">
        <f t="shared" si="1"/>
        <v>13623837</v>
      </c>
    </row>
    <row r="22" spans="1:12" x14ac:dyDescent="0.25">
      <c r="A22" t="s">
        <v>59</v>
      </c>
      <c r="B22" s="20" t="s">
        <v>60</v>
      </c>
      <c r="C22" s="130">
        <v>0</v>
      </c>
      <c r="D22" s="130">
        <v>256480426</v>
      </c>
      <c r="E22" s="130">
        <v>328634142</v>
      </c>
      <c r="F22" s="130">
        <v>352066897</v>
      </c>
      <c r="G22" s="130">
        <v>0</v>
      </c>
      <c r="H22" s="130">
        <v>279913181</v>
      </c>
      <c r="I22" s="215">
        <v>0</v>
      </c>
      <c r="J22" s="215">
        <v>279913181</v>
      </c>
      <c r="K22" s="218">
        <f t="shared" si="0"/>
        <v>0</v>
      </c>
      <c r="L22" s="218">
        <f t="shared" si="1"/>
        <v>0</v>
      </c>
    </row>
    <row r="23" spans="1:12" x14ac:dyDescent="0.25">
      <c r="A23" t="s">
        <v>61</v>
      </c>
      <c r="B23" s="21" t="s">
        <v>62</v>
      </c>
      <c r="C23" s="132">
        <v>0</v>
      </c>
      <c r="D23" s="132">
        <v>256480426</v>
      </c>
      <c r="E23" s="132">
        <v>328634142</v>
      </c>
      <c r="F23" s="132">
        <v>352066897</v>
      </c>
      <c r="G23" s="132">
        <v>0</v>
      </c>
      <c r="H23" s="132">
        <v>279913181</v>
      </c>
      <c r="I23" s="216">
        <v>0</v>
      </c>
      <c r="J23" s="216">
        <v>279913181</v>
      </c>
      <c r="K23" s="218">
        <f t="shared" si="0"/>
        <v>0</v>
      </c>
      <c r="L23" s="218">
        <f t="shared" si="1"/>
        <v>0</v>
      </c>
    </row>
    <row r="24" spans="1:12" x14ac:dyDescent="0.25">
      <c r="A24" t="s">
        <v>67</v>
      </c>
      <c r="B24" s="20" t="s">
        <v>68</v>
      </c>
      <c r="C24" s="130">
        <v>0</v>
      </c>
      <c r="D24" s="130">
        <v>60176518</v>
      </c>
      <c r="E24" s="130">
        <v>68899360</v>
      </c>
      <c r="F24" s="130">
        <v>127306018</v>
      </c>
      <c r="G24" s="130">
        <v>0</v>
      </c>
      <c r="H24" s="130">
        <v>118583176</v>
      </c>
      <c r="I24" s="215">
        <v>0</v>
      </c>
      <c r="J24" s="215">
        <v>118583176</v>
      </c>
      <c r="K24" s="218">
        <f t="shared" si="0"/>
        <v>0</v>
      </c>
      <c r="L24" s="218">
        <f t="shared" si="1"/>
        <v>0</v>
      </c>
    </row>
    <row r="25" spans="1:12" x14ac:dyDescent="0.25">
      <c r="A25" t="s">
        <v>69</v>
      </c>
      <c r="B25" s="21" t="s">
        <v>70</v>
      </c>
      <c r="C25" s="132">
        <v>0</v>
      </c>
      <c r="D25" s="132">
        <v>4959980</v>
      </c>
      <c r="E25" s="132">
        <v>0</v>
      </c>
      <c r="F25" s="132">
        <v>4445120</v>
      </c>
      <c r="G25" s="132">
        <v>0</v>
      </c>
      <c r="H25" s="132">
        <v>9405100</v>
      </c>
      <c r="I25" s="216">
        <v>0</v>
      </c>
      <c r="J25" s="216">
        <v>9405100</v>
      </c>
      <c r="K25" s="218">
        <f t="shared" si="0"/>
        <v>0</v>
      </c>
      <c r="L25" s="218">
        <f t="shared" si="1"/>
        <v>0</v>
      </c>
    </row>
    <row r="26" spans="1:12" x14ac:dyDescent="0.25">
      <c r="A26" t="s">
        <v>71</v>
      </c>
      <c r="B26" s="21" t="s">
        <v>72</v>
      </c>
      <c r="C26" s="132">
        <v>0</v>
      </c>
      <c r="D26" s="132">
        <v>0</v>
      </c>
      <c r="E26" s="132">
        <v>56675280</v>
      </c>
      <c r="F26" s="132">
        <v>56675280</v>
      </c>
      <c r="G26" s="132">
        <v>0</v>
      </c>
      <c r="H26" s="132">
        <v>0</v>
      </c>
      <c r="I26" s="216">
        <v>0</v>
      </c>
      <c r="J26" s="216">
        <v>0</v>
      </c>
      <c r="K26" s="218">
        <f t="shared" si="0"/>
        <v>0</v>
      </c>
      <c r="L26" s="218">
        <f t="shared" si="1"/>
        <v>0</v>
      </c>
    </row>
    <row r="27" spans="1:12" x14ac:dyDescent="0.25">
      <c r="A27" t="s">
        <v>73</v>
      </c>
      <c r="B27" s="21" t="s">
        <v>74</v>
      </c>
      <c r="C27" s="132">
        <v>0</v>
      </c>
      <c r="D27" s="132">
        <v>0</v>
      </c>
      <c r="E27" s="132">
        <v>10001520</v>
      </c>
      <c r="F27" s="132">
        <v>10001520</v>
      </c>
      <c r="G27" s="132">
        <v>0</v>
      </c>
      <c r="H27" s="132">
        <v>0</v>
      </c>
      <c r="I27" s="216">
        <v>0</v>
      </c>
      <c r="J27" s="216">
        <v>0</v>
      </c>
      <c r="K27" s="218">
        <f t="shared" si="0"/>
        <v>0</v>
      </c>
      <c r="L27" s="218">
        <f t="shared" si="1"/>
        <v>0</v>
      </c>
    </row>
    <row r="28" spans="1:12" x14ac:dyDescent="0.25">
      <c r="A28" t="s">
        <v>75</v>
      </c>
      <c r="B28" s="21" t="s">
        <v>76</v>
      </c>
      <c r="C28" s="132">
        <v>0</v>
      </c>
      <c r="D28" s="132">
        <v>0</v>
      </c>
      <c r="E28" s="132">
        <v>2222560</v>
      </c>
      <c r="F28" s="132">
        <v>2222560</v>
      </c>
      <c r="G28" s="132">
        <v>0</v>
      </c>
      <c r="H28" s="132">
        <v>0</v>
      </c>
      <c r="I28" s="216">
        <v>0</v>
      </c>
      <c r="J28" s="216">
        <v>0</v>
      </c>
      <c r="K28" s="218">
        <f t="shared" si="0"/>
        <v>0</v>
      </c>
      <c r="L28" s="218">
        <f t="shared" si="1"/>
        <v>0</v>
      </c>
    </row>
    <row r="29" spans="1:12" x14ac:dyDescent="0.25">
      <c r="A29" t="s">
        <v>77</v>
      </c>
      <c r="B29" s="21" t="s">
        <v>68</v>
      </c>
      <c r="C29" s="132">
        <v>0</v>
      </c>
      <c r="D29" s="132">
        <v>55216538</v>
      </c>
      <c r="E29" s="132">
        <v>0</v>
      </c>
      <c r="F29" s="132">
        <v>53961538</v>
      </c>
      <c r="G29" s="132">
        <v>0</v>
      </c>
      <c r="H29" s="132">
        <v>109178076</v>
      </c>
      <c r="I29" s="216">
        <v>0</v>
      </c>
      <c r="J29" s="216">
        <v>109178076</v>
      </c>
      <c r="K29" s="218">
        <f t="shared" si="0"/>
        <v>0</v>
      </c>
      <c r="L29" s="218">
        <f t="shared" si="1"/>
        <v>0</v>
      </c>
    </row>
    <row r="30" spans="1:12" x14ac:dyDescent="0.25">
      <c r="A30" t="s">
        <v>78</v>
      </c>
      <c r="B30" s="20" t="s">
        <v>79</v>
      </c>
      <c r="C30" s="130">
        <v>0</v>
      </c>
      <c r="D30" s="130">
        <v>420720000</v>
      </c>
      <c r="E30" s="130">
        <v>0</v>
      </c>
      <c r="F30" s="130">
        <v>0</v>
      </c>
      <c r="G30" s="130">
        <v>0</v>
      </c>
      <c r="H30" s="130">
        <v>420720000</v>
      </c>
      <c r="I30" s="215">
        <v>0</v>
      </c>
      <c r="J30" s="215">
        <v>420720000</v>
      </c>
      <c r="K30" s="218">
        <f t="shared" si="0"/>
        <v>0</v>
      </c>
      <c r="L30" s="218">
        <f t="shared" si="1"/>
        <v>0</v>
      </c>
    </row>
    <row r="31" spans="1:12" x14ac:dyDescent="0.25">
      <c r="A31" t="s">
        <v>80</v>
      </c>
      <c r="B31" s="20" t="s">
        <v>81</v>
      </c>
      <c r="C31" s="130">
        <v>0</v>
      </c>
      <c r="D31" s="130">
        <v>420720000</v>
      </c>
      <c r="E31" s="130">
        <v>0</v>
      </c>
      <c r="F31" s="130">
        <v>0</v>
      </c>
      <c r="G31" s="130">
        <v>0</v>
      </c>
      <c r="H31" s="130">
        <v>420720000</v>
      </c>
      <c r="I31" s="215">
        <v>0</v>
      </c>
      <c r="J31" s="215">
        <v>420720000</v>
      </c>
      <c r="K31" s="218">
        <f t="shared" si="0"/>
        <v>0</v>
      </c>
      <c r="L31" s="218">
        <f t="shared" si="1"/>
        <v>0</v>
      </c>
    </row>
    <row r="32" spans="1:12" x14ac:dyDescent="0.25">
      <c r="A32" t="s">
        <v>82</v>
      </c>
      <c r="B32" s="21" t="s">
        <v>83</v>
      </c>
      <c r="C32" s="132">
        <v>0</v>
      </c>
      <c r="D32" s="132">
        <v>420720000</v>
      </c>
      <c r="E32" s="132">
        <v>0</v>
      </c>
      <c r="F32" s="132">
        <v>0</v>
      </c>
      <c r="G32" s="132">
        <v>0</v>
      </c>
      <c r="H32" s="132">
        <v>420720000</v>
      </c>
      <c r="I32" s="216">
        <v>0</v>
      </c>
      <c r="J32" s="216">
        <v>420720000</v>
      </c>
      <c r="K32" s="218">
        <f t="shared" si="0"/>
        <v>0</v>
      </c>
      <c r="L32" s="218">
        <f t="shared" si="1"/>
        <v>0</v>
      </c>
    </row>
    <row r="33" spans="1:12" x14ac:dyDescent="0.25">
      <c r="A33" t="s">
        <v>84</v>
      </c>
      <c r="B33" s="20" t="s">
        <v>85</v>
      </c>
      <c r="C33" s="130">
        <v>0</v>
      </c>
      <c r="D33" s="130">
        <v>3592051099</v>
      </c>
      <c r="E33" s="130">
        <v>0</v>
      </c>
      <c r="F33" s="130">
        <v>179823588</v>
      </c>
      <c r="G33" s="130">
        <v>0</v>
      </c>
      <c r="H33" s="130">
        <v>3771874687</v>
      </c>
      <c r="I33" s="215">
        <v>0</v>
      </c>
      <c r="J33" s="215">
        <v>3756827528</v>
      </c>
      <c r="K33" s="218">
        <f t="shared" si="0"/>
        <v>0</v>
      </c>
      <c r="L33" s="218">
        <f t="shared" si="1"/>
        <v>-15047159</v>
      </c>
    </row>
    <row r="34" spans="1:12" x14ac:dyDescent="0.25">
      <c r="A34" t="s">
        <v>86</v>
      </c>
      <c r="B34" s="21" t="s">
        <v>87</v>
      </c>
      <c r="C34" s="132">
        <v>0</v>
      </c>
      <c r="D34" s="132">
        <v>3348794253</v>
      </c>
      <c r="E34" s="132">
        <v>0</v>
      </c>
      <c r="F34" s="132">
        <v>0</v>
      </c>
      <c r="G34" s="132">
        <v>0</v>
      </c>
      <c r="H34" s="132">
        <v>3348794253</v>
      </c>
      <c r="I34" s="216">
        <v>0</v>
      </c>
      <c r="J34" s="216">
        <v>3348794253</v>
      </c>
      <c r="K34" s="218">
        <f t="shared" si="0"/>
        <v>0</v>
      </c>
      <c r="L34" s="218">
        <f t="shared" si="1"/>
        <v>0</v>
      </c>
    </row>
    <row r="35" spans="1:12" x14ac:dyDescent="0.25">
      <c r="A35" t="s">
        <v>88</v>
      </c>
      <c r="B35" s="21" t="s">
        <v>89</v>
      </c>
      <c r="C35" s="132">
        <v>0</v>
      </c>
      <c r="D35" s="132">
        <v>243256846</v>
      </c>
      <c r="E35" s="132">
        <v>0</v>
      </c>
      <c r="F35" s="132">
        <v>179823588</v>
      </c>
      <c r="G35" s="132">
        <v>0</v>
      </c>
      <c r="H35" s="132">
        <v>423080434</v>
      </c>
      <c r="I35" s="216">
        <v>0</v>
      </c>
      <c r="J35" s="216">
        <v>408033275</v>
      </c>
      <c r="K35" s="218">
        <f t="shared" si="0"/>
        <v>0</v>
      </c>
      <c r="L35" s="218">
        <f t="shared" si="1"/>
        <v>-15047159</v>
      </c>
    </row>
    <row r="36" spans="1:12" x14ac:dyDescent="0.25">
      <c r="A36" t="s">
        <v>90</v>
      </c>
      <c r="B36" s="20" t="s">
        <v>91</v>
      </c>
      <c r="C36" s="130">
        <v>0</v>
      </c>
      <c r="D36" s="130">
        <v>0</v>
      </c>
      <c r="E36" s="130">
        <v>723079053</v>
      </c>
      <c r="F36" s="130">
        <v>723079053</v>
      </c>
      <c r="G36" s="130">
        <v>0</v>
      </c>
      <c r="H36" s="130">
        <v>0</v>
      </c>
      <c r="I36" s="215">
        <v>723079053</v>
      </c>
      <c r="J36" s="215">
        <v>723079053</v>
      </c>
      <c r="K36" s="218">
        <f>I36-E36</f>
        <v>0</v>
      </c>
      <c r="L36" s="218">
        <f>J36-F36</f>
        <v>0</v>
      </c>
    </row>
    <row r="37" spans="1:12" x14ac:dyDescent="0.25">
      <c r="A37" t="s">
        <v>92</v>
      </c>
      <c r="B37" s="20" t="s">
        <v>93</v>
      </c>
      <c r="C37" s="130">
        <v>0</v>
      </c>
      <c r="D37" s="130">
        <v>0</v>
      </c>
      <c r="E37" s="130">
        <v>723079053</v>
      </c>
      <c r="F37" s="130">
        <v>723079053</v>
      </c>
      <c r="G37" s="130">
        <v>0</v>
      </c>
      <c r="H37" s="130">
        <v>0</v>
      </c>
      <c r="I37" s="215">
        <v>723079053</v>
      </c>
      <c r="J37" s="215">
        <v>723079053</v>
      </c>
      <c r="K37" s="218">
        <f t="shared" ref="K37:K56" si="2">I37-E37</f>
        <v>0</v>
      </c>
      <c r="L37" s="218">
        <f t="shared" ref="L37:L56" si="3">J37-F37</f>
        <v>0</v>
      </c>
    </row>
    <row r="38" spans="1:12" x14ac:dyDescent="0.25">
      <c r="A38" t="s">
        <v>94</v>
      </c>
      <c r="B38" s="21" t="s">
        <v>95</v>
      </c>
      <c r="C38" s="132">
        <v>0</v>
      </c>
      <c r="D38" s="132">
        <v>0</v>
      </c>
      <c r="E38" s="132">
        <v>723079053</v>
      </c>
      <c r="F38" s="132">
        <v>723079053</v>
      </c>
      <c r="G38" s="132">
        <v>0</v>
      </c>
      <c r="H38" s="132">
        <v>0</v>
      </c>
      <c r="I38" s="216">
        <v>723079053</v>
      </c>
      <c r="J38" s="216">
        <v>723079053</v>
      </c>
      <c r="K38" s="218">
        <f t="shared" si="2"/>
        <v>0</v>
      </c>
      <c r="L38" s="218">
        <f t="shared" si="3"/>
        <v>0</v>
      </c>
    </row>
    <row r="39" spans="1:12" x14ac:dyDescent="0.25">
      <c r="A39" t="s">
        <v>96</v>
      </c>
      <c r="B39" s="20" t="s">
        <v>97</v>
      </c>
      <c r="C39" s="130">
        <v>0</v>
      </c>
      <c r="D39" s="130">
        <v>0</v>
      </c>
      <c r="E39" s="130">
        <v>9934623</v>
      </c>
      <c r="F39" s="130">
        <v>9934623</v>
      </c>
      <c r="G39" s="130">
        <v>0</v>
      </c>
      <c r="H39" s="130">
        <v>0</v>
      </c>
      <c r="I39" s="215">
        <v>9934624</v>
      </c>
      <c r="J39" s="215">
        <v>9934624</v>
      </c>
      <c r="K39" s="218">
        <f t="shared" si="2"/>
        <v>1</v>
      </c>
      <c r="L39" s="218">
        <f t="shared" si="3"/>
        <v>1</v>
      </c>
    </row>
    <row r="40" spans="1:12" x14ac:dyDescent="0.25">
      <c r="A40" t="s">
        <v>98</v>
      </c>
      <c r="B40" s="21" t="s">
        <v>99</v>
      </c>
      <c r="C40" s="132">
        <v>0</v>
      </c>
      <c r="D40" s="132">
        <v>0</v>
      </c>
      <c r="E40" s="132">
        <v>36572</v>
      </c>
      <c r="F40" s="132">
        <v>36572</v>
      </c>
      <c r="G40" s="132">
        <v>0</v>
      </c>
      <c r="H40" s="132">
        <v>0</v>
      </c>
      <c r="I40" s="216">
        <v>36572</v>
      </c>
      <c r="J40" s="216">
        <v>36572</v>
      </c>
      <c r="K40" s="218">
        <f t="shared" si="2"/>
        <v>0</v>
      </c>
      <c r="L40" s="218">
        <f t="shared" si="3"/>
        <v>0</v>
      </c>
    </row>
    <row r="41" spans="1:12" x14ac:dyDescent="0.25">
      <c r="A41" t="s">
        <v>100</v>
      </c>
      <c r="B41" s="21" t="s">
        <v>101</v>
      </c>
      <c r="C41" s="132">
        <v>0</v>
      </c>
      <c r="D41" s="132">
        <v>0</v>
      </c>
      <c r="E41" s="132">
        <v>9898051</v>
      </c>
      <c r="F41" s="132">
        <v>9898051</v>
      </c>
      <c r="G41" s="132">
        <v>0</v>
      </c>
      <c r="H41" s="132">
        <v>0</v>
      </c>
      <c r="I41" s="216">
        <v>9898052</v>
      </c>
      <c r="J41" s="216">
        <v>9898052</v>
      </c>
      <c r="K41" s="218">
        <f t="shared" si="2"/>
        <v>1</v>
      </c>
      <c r="L41" s="218">
        <f t="shared" si="3"/>
        <v>1</v>
      </c>
    </row>
    <row r="42" spans="1:12" x14ac:dyDescent="0.25">
      <c r="A42" t="s">
        <v>102</v>
      </c>
      <c r="B42" s="20" t="s">
        <v>103</v>
      </c>
      <c r="C42" s="130">
        <v>0</v>
      </c>
      <c r="D42" s="130">
        <v>0</v>
      </c>
      <c r="E42" s="130">
        <v>311147661</v>
      </c>
      <c r="F42" s="130">
        <v>311147661</v>
      </c>
      <c r="G42" s="130">
        <v>0</v>
      </c>
      <c r="H42" s="130">
        <v>0</v>
      </c>
      <c r="I42" s="215">
        <v>311147661</v>
      </c>
      <c r="J42" s="215">
        <v>311147661</v>
      </c>
      <c r="K42" s="218">
        <f t="shared" si="2"/>
        <v>0</v>
      </c>
      <c r="L42" s="218">
        <f t="shared" si="3"/>
        <v>0</v>
      </c>
    </row>
    <row r="43" spans="1:12" x14ac:dyDescent="0.25">
      <c r="A43" t="s">
        <v>104</v>
      </c>
      <c r="B43" s="20" t="s">
        <v>105</v>
      </c>
      <c r="C43" s="130">
        <v>0</v>
      </c>
      <c r="D43" s="130">
        <v>0</v>
      </c>
      <c r="E43" s="130">
        <v>139512897</v>
      </c>
      <c r="F43" s="130">
        <v>139512897</v>
      </c>
      <c r="G43" s="130">
        <v>0</v>
      </c>
      <c r="H43" s="130">
        <v>0</v>
      </c>
      <c r="I43" s="215">
        <v>153136734</v>
      </c>
      <c r="J43" s="215">
        <v>153136734</v>
      </c>
      <c r="K43" s="218">
        <f t="shared" si="2"/>
        <v>13623837</v>
      </c>
      <c r="L43" s="218">
        <f t="shared" si="3"/>
        <v>13623837</v>
      </c>
    </row>
    <row r="44" spans="1:12" x14ac:dyDescent="0.25">
      <c r="A44" t="s">
        <v>106</v>
      </c>
      <c r="B44" s="21" t="s">
        <v>107</v>
      </c>
      <c r="C44" s="132">
        <v>0</v>
      </c>
      <c r="D44" s="132">
        <v>0</v>
      </c>
      <c r="E44" s="132">
        <v>82952548</v>
      </c>
      <c r="F44" s="132">
        <v>82952548</v>
      </c>
      <c r="G44" s="132">
        <v>0</v>
      </c>
      <c r="H44" s="132">
        <v>0</v>
      </c>
      <c r="I44" s="216">
        <v>96576385</v>
      </c>
      <c r="J44" s="216">
        <v>96576385</v>
      </c>
      <c r="K44" s="218">
        <f t="shared" si="2"/>
        <v>13623837</v>
      </c>
      <c r="L44" s="218">
        <f t="shared" si="3"/>
        <v>13623837</v>
      </c>
    </row>
    <row r="45" spans="1:12" x14ac:dyDescent="0.25">
      <c r="A45" t="s">
        <v>108</v>
      </c>
      <c r="B45" s="21" t="s">
        <v>109</v>
      </c>
      <c r="C45" s="132">
        <v>0</v>
      </c>
      <c r="D45" s="132">
        <v>0</v>
      </c>
      <c r="E45" s="132">
        <v>4212300</v>
      </c>
      <c r="F45" s="132">
        <v>4212300</v>
      </c>
      <c r="G45" s="132">
        <v>0</v>
      </c>
      <c r="H45" s="132">
        <v>0</v>
      </c>
      <c r="I45" s="216">
        <v>4212300</v>
      </c>
      <c r="J45" s="216">
        <v>4212300</v>
      </c>
      <c r="K45" s="218">
        <f t="shared" si="2"/>
        <v>0</v>
      </c>
      <c r="L45" s="218">
        <f t="shared" si="3"/>
        <v>0</v>
      </c>
    </row>
    <row r="46" spans="1:12" x14ac:dyDescent="0.25">
      <c r="A46" t="s">
        <v>110</v>
      </c>
      <c r="B46" s="21" t="s">
        <v>111</v>
      </c>
      <c r="C46" s="132">
        <v>0</v>
      </c>
      <c r="D46" s="132">
        <v>0</v>
      </c>
      <c r="E46" s="132">
        <v>14730131</v>
      </c>
      <c r="F46" s="132">
        <v>14730131</v>
      </c>
      <c r="G46" s="132">
        <v>0</v>
      </c>
      <c r="H46" s="132">
        <v>0</v>
      </c>
      <c r="I46" s="216">
        <v>14730131</v>
      </c>
      <c r="J46" s="216">
        <v>14730131</v>
      </c>
      <c r="K46" s="218">
        <f t="shared" si="2"/>
        <v>0</v>
      </c>
      <c r="L46" s="218">
        <f t="shared" si="3"/>
        <v>0</v>
      </c>
    </row>
    <row r="47" spans="1:12" x14ac:dyDescent="0.25">
      <c r="A47" t="s">
        <v>112</v>
      </c>
      <c r="B47" s="21" t="s">
        <v>113</v>
      </c>
      <c r="C47" s="132">
        <v>0</v>
      </c>
      <c r="D47" s="132">
        <v>0</v>
      </c>
      <c r="E47" s="132">
        <v>37617918</v>
      </c>
      <c r="F47" s="132">
        <v>37617918</v>
      </c>
      <c r="G47" s="132">
        <v>0</v>
      </c>
      <c r="H47" s="132">
        <v>0</v>
      </c>
      <c r="I47" s="216">
        <v>37617918</v>
      </c>
      <c r="J47" s="216">
        <v>37617918</v>
      </c>
      <c r="K47" s="218">
        <f t="shared" si="2"/>
        <v>0</v>
      </c>
      <c r="L47" s="218">
        <f t="shared" si="3"/>
        <v>0</v>
      </c>
    </row>
    <row r="48" spans="1:12" x14ac:dyDescent="0.25">
      <c r="A48" t="s">
        <v>114</v>
      </c>
      <c r="B48" s="20" t="s">
        <v>115</v>
      </c>
      <c r="C48" s="130">
        <v>0</v>
      </c>
      <c r="D48" s="130">
        <v>0</v>
      </c>
      <c r="E48" s="130">
        <v>450660558</v>
      </c>
      <c r="F48" s="130">
        <v>450660558</v>
      </c>
      <c r="G48" s="130">
        <v>0</v>
      </c>
      <c r="H48" s="130">
        <v>0</v>
      </c>
      <c r="I48" s="215">
        <v>464284395</v>
      </c>
      <c r="J48" s="215">
        <v>464284395</v>
      </c>
      <c r="K48" s="218">
        <f t="shared" si="2"/>
        <v>13623837</v>
      </c>
      <c r="L48" s="218">
        <f t="shared" si="3"/>
        <v>13623837</v>
      </c>
    </row>
    <row r="49" spans="1:12" x14ac:dyDescent="0.25">
      <c r="A49" t="s">
        <v>120</v>
      </c>
      <c r="B49" s="20" t="s">
        <v>121</v>
      </c>
      <c r="C49" s="130">
        <v>0</v>
      </c>
      <c r="D49" s="130">
        <v>0</v>
      </c>
      <c r="E49" s="130">
        <v>102529930</v>
      </c>
      <c r="F49" s="130">
        <v>102529930</v>
      </c>
      <c r="G49" s="130">
        <v>0</v>
      </c>
      <c r="H49" s="130">
        <v>0</v>
      </c>
      <c r="I49" s="215">
        <v>103953252</v>
      </c>
      <c r="J49" s="215">
        <v>103953252</v>
      </c>
      <c r="K49" s="218">
        <f t="shared" si="2"/>
        <v>1423322</v>
      </c>
      <c r="L49" s="218">
        <f t="shared" si="3"/>
        <v>1423322</v>
      </c>
    </row>
    <row r="50" spans="1:12" x14ac:dyDescent="0.25">
      <c r="A50" t="s">
        <v>122</v>
      </c>
      <c r="B50" s="21" t="s">
        <v>123</v>
      </c>
      <c r="C50" s="132">
        <v>0</v>
      </c>
      <c r="D50" s="132">
        <v>0</v>
      </c>
      <c r="E50" s="132">
        <v>34907864</v>
      </c>
      <c r="F50" s="132">
        <v>34907864</v>
      </c>
      <c r="G50" s="132">
        <v>0</v>
      </c>
      <c r="H50" s="132">
        <v>0</v>
      </c>
      <c r="I50" s="216">
        <v>34907864</v>
      </c>
      <c r="J50" s="216">
        <v>34907864</v>
      </c>
      <c r="K50" s="218">
        <f t="shared" si="2"/>
        <v>0</v>
      </c>
      <c r="L50" s="218">
        <f t="shared" si="3"/>
        <v>0</v>
      </c>
    </row>
    <row r="51" spans="1:12" x14ac:dyDescent="0.25">
      <c r="A51" t="s">
        <v>124</v>
      </c>
      <c r="B51" s="21" t="s">
        <v>125</v>
      </c>
      <c r="C51" s="132">
        <v>0</v>
      </c>
      <c r="D51" s="132">
        <v>0</v>
      </c>
      <c r="E51" s="132">
        <v>1515000</v>
      </c>
      <c r="F51" s="132">
        <v>1515000</v>
      </c>
      <c r="G51" s="132">
        <v>0</v>
      </c>
      <c r="H51" s="132">
        <v>0</v>
      </c>
      <c r="I51" s="216">
        <v>1515000</v>
      </c>
      <c r="J51" s="216">
        <v>1515000</v>
      </c>
      <c r="K51" s="218">
        <f t="shared" si="2"/>
        <v>0</v>
      </c>
      <c r="L51" s="218">
        <f t="shared" si="3"/>
        <v>0</v>
      </c>
    </row>
    <row r="52" spans="1:12" x14ac:dyDescent="0.25">
      <c r="A52" t="s">
        <v>126</v>
      </c>
      <c r="B52" s="21" t="s">
        <v>127</v>
      </c>
      <c r="C52" s="132">
        <v>0</v>
      </c>
      <c r="D52" s="132">
        <v>0</v>
      </c>
      <c r="E52" s="132">
        <v>4718296</v>
      </c>
      <c r="F52" s="132">
        <v>4718296</v>
      </c>
      <c r="G52" s="132">
        <v>0</v>
      </c>
      <c r="H52" s="132">
        <v>0</v>
      </c>
      <c r="I52" s="216">
        <v>4718296</v>
      </c>
      <c r="J52" s="216">
        <v>4718296</v>
      </c>
      <c r="K52" s="218">
        <f t="shared" si="2"/>
        <v>0</v>
      </c>
      <c r="L52" s="218">
        <f t="shared" si="3"/>
        <v>0</v>
      </c>
    </row>
    <row r="53" spans="1:12" x14ac:dyDescent="0.25">
      <c r="A53" t="s">
        <v>128</v>
      </c>
      <c r="B53" s="21" t="s">
        <v>113</v>
      </c>
      <c r="C53" s="132">
        <v>0</v>
      </c>
      <c r="D53" s="132">
        <v>0</v>
      </c>
      <c r="E53" s="132">
        <v>13600755</v>
      </c>
      <c r="F53" s="132">
        <v>13600755</v>
      </c>
      <c r="G53" s="132">
        <v>0</v>
      </c>
      <c r="H53" s="132">
        <v>0</v>
      </c>
      <c r="I53" s="216">
        <v>13736755</v>
      </c>
      <c r="J53" s="216">
        <v>13736755</v>
      </c>
      <c r="K53" s="218">
        <f t="shared" si="2"/>
        <v>136000</v>
      </c>
      <c r="L53" s="218">
        <f t="shared" si="3"/>
        <v>136000</v>
      </c>
    </row>
    <row r="54" spans="1:12" x14ac:dyDescent="0.25">
      <c r="A54" t="s">
        <v>129</v>
      </c>
      <c r="B54" s="21" t="s">
        <v>130</v>
      </c>
      <c r="C54" s="132">
        <v>0</v>
      </c>
      <c r="D54" s="132">
        <v>0</v>
      </c>
      <c r="E54" s="132">
        <v>47788015</v>
      </c>
      <c r="F54" s="132">
        <v>47788015</v>
      </c>
      <c r="G54" s="132">
        <v>0</v>
      </c>
      <c r="H54" s="132">
        <v>0</v>
      </c>
      <c r="I54" s="216">
        <v>49075337</v>
      </c>
      <c r="J54" s="216">
        <v>49075337</v>
      </c>
      <c r="K54" s="218">
        <f t="shared" si="2"/>
        <v>1287322</v>
      </c>
      <c r="L54" s="218">
        <f t="shared" si="3"/>
        <v>1287322</v>
      </c>
    </row>
    <row r="55" spans="1:12" x14ac:dyDescent="0.25">
      <c r="A55" t="s">
        <v>131</v>
      </c>
      <c r="B55" s="20" t="s">
        <v>132</v>
      </c>
      <c r="C55" s="130">
        <v>0</v>
      </c>
      <c r="D55" s="130">
        <v>0</v>
      </c>
      <c r="E55" s="130">
        <v>400</v>
      </c>
      <c r="F55" s="130">
        <v>400</v>
      </c>
      <c r="G55" s="130">
        <v>0</v>
      </c>
      <c r="H55" s="130">
        <v>0</v>
      </c>
      <c r="I55" s="215">
        <v>400</v>
      </c>
      <c r="J55" s="215">
        <v>400</v>
      </c>
      <c r="K55" s="218">
        <f t="shared" si="2"/>
        <v>0</v>
      </c>
      <c r="L55" s="218">
        <f t="shared" si="3"/>
        <v>0</v>
      </c>
    </row>
    <row r="56" spans="1:12" x14ac:dyDescent="0.25">
      <c r="A56" t="s">
        <v>133</v>
      </c>
      <c r="B56" s="20" t="s">
        <v>134</v>
      </c>
      <c r="C56" s="130">
        <v>0</v>
      </c>
      <c r="D56" s="130">
        <v>0</v>
      </c>
      <c r="E56" s="130">
        <v>733014076</v>
      </c>
      <c r="F56" s="130">
        <v>733014076</v>
      </c>
      <c r="G56" s="130">
        <v>0</v>
      </c>
      <c r="H56" s="130">
        <v>0</v>
      </c>
      <c r="I56" s="215">
        <v>733014076</v>
      </c>
      <c r="J56" s="215">
        <v>733014076</v>
      </c>
      <c r="K56" s="218">
        <f t="shared" si="2"/>
        <v>0</v>
      </c>
      <c r="L56" s="218">
        <f t="shared" si="3"/>
        <v>0</v>
      </c>
    </row>
    <row r="57" spans="1:12" ht="13.8" x14ac:dyDescent="0.25">
      <c r="A57" s="310" t="s">
        <v>135</v>
      </c>
      <c r="B57" s="310"/>
      <c r="C57" s="130">
        <v>4408540280</v>
      </c>
      <c r="D57" s="130">
        <v>4408540280</v>
      </c>
      <c r="E57" s="130">
        <v>5477493610</v>
      </c>
      <c r="F57" s="130">
        <v>5477493610</v>
      </c>
      <c r="G57" s="130">
        <v>4669638538</v>
      </c>
      <c r="H57" s="130">
        <v>4669638538</v>
      </c>
    </row>
    <row r="58" spans="1:12" x14ac:dyDescent="0.25">
      <c r="A58" s="118"/>
      <c r="B58" s="118"/>
      <c r="C58" s="118"/>
      <c r="D58" s="118"/>
      <c r="E58" s="118"/>
      <c r="F58" s="118"/>
      <c r="G58" s="118"/>
      <c r="H58" s="118"/>
    </row>
  </sheetData>
  <mergeCells count="6">
    <mergeCell ref="A57:B57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967E-49FD-4707-94BE-157FD1823E36}">
  <sheetPr>
    <tabColor rgb="FF00B0F0"/>
  </sheetPr>
  <dimension ref="A1:K113"/>
  <sheetViews>
    <sheetView view="pageBreakPreview" zoomScaleNormal="100" zoomScaleSheetLayoutView="100" workbookViewId="0">
      <selection activeCell="D4" sqref="D4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20.109375" style="67" customWidth="1"/>
    <col min="4" max="4" width="37.109375" style="67" customWidth="1"/>
    <col min="5" max="5" width="13.44140625" style="56" bestFit="1" customWidth="1"/>
    <col min="6" max="6" width="15" style="57" bestFit="1" customWidth="1"/>
    <col min="7" max="7" width="13.777343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45058</v>
      </c>
    </row>
    <row r="6" spans="1:6" ht="17.25" customHeight="1" x14ac:dyDescent="0.25">
      <c r="A6" s="293"/>
      <c r="B6" s="293"/>
      <c r="C6" s="8" t="s">
        <v>4</v>
      </c>
      <c r="D6" s="10">
        <v>45017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361">
        <v>12991013</v>
      </c>
      <c r="D10" s="367" t="s">
        <v>159</v>
      </c>
      <c r="E10" s="179">
        <f>C10-'TB4.23'!G3</f>
        <v>0</v>
      </c>
      <c r="F10" s="59"/>
    </row>
    <row r="11" spans="1:6" s="58" customFormat="1" x14ac:dyDescent="0.25">
      <c r="A11" s="14"/>
      <c r="B11" s="362"/>
      <c r="C11" s="363"/>
      <c r="D11" s="363"/>
      <c r="E11" s="179"/>
      <c r="F11" s="59"/>
    </row>
    <row r="12" spans="1:6" s="58" customFormat="1" x14ac:dyDescent="0.25">
      <c r="A12" s="14"/>
      <c r="B12" s="362"/>
      <c r="C12" s="29"/>
      <c r="D12" s="32"/>
      <c r="E12" s="179"/>
      <c r="F12" s="59"/>
    </row>
    <row r="13" spans="1:6" s="58" customFormat="1" ht="32.549999999999997" customHeight="1" x14ac:dyDescent="0.25">
      <c r="A13" s="14">
        <v>112</v>
      </c>
      <c r="B13" s="362"/>
      <c r="C13" s="364" t="s">
        <v>405</v>
      </c>
      <c r="D13" s="365"/>
      <c r="F13" s="59"/>
    </row>
    <row r="14" spans="1:6" x14ac:dyDescent="0.25">
      <c r="A14" s="15" t="s">
        <v>27</v>
      </c>
      <c r="B14" s="25" t="s">
        <v>137</v>
      </c>
      <c r="C14" s="44">
        <v>331509194</v>
      </c>
      <c r="D14" s="120"/>
      <c r="E14" s="178">
        <f>C14-'TB4.23'!G7</f>
        <v>0</v>
      </c>
    </row>
    <row r="15" spans="1:6" x14ac:dyDescent="0.25">
      <c r="A15" s="15" t="s">
        <v>31</v>
      </c>
      <c r="B15" s="25" t="s">
        <v>137</v>
      </c>
      <c r="C15" s="121">
        <v>87432.65</v>
      </c>
      <c r="D15" s="120">
        <v>2040583815</v>
      </c>
      <c r="E15" s="178">
        <f>D15-'TB4.23'!G9</f>
        <v>0</v>
      </c>
    </row>
    <row r="16" spans="1:6" ht="12.75" customHeight="1" x14ac:dyDescent="0.25">
      <c r="A16" s="15" t="s">
        <v>33</v>
      </c>
      <c r="B16" s="25" t="s">
        <v>137</v>
      </c>
      <c r="C16" s="121">
        <v>1400.7200000000012</v>
      </c>
      <c r="D16" s="120">
        <v>32699808</v>
      </c>
      <c r="E16" s="178">
        <f>D16-'TB4.23'!G10</f>
        <v>0</v>
      </c>
    </row>
    <row r="17" spans="1:6" x14ac:dyDescent="0.25">
      <c r="A17" s="15"/>
      <c r="B17" s="25" t="s">
        <v>486</v>
      </c>
      <c r="C17" s="300" t="s">
        <v>159</v>
      </c>
      <c r="D17" s="301"/>
    </row>
    <row r="18" spans="1:6" x14ac:dyDescent="0.25">
      <c r="A18" s="15"/>
      <c r="B18" s="25"/>
      <c r="C18" s="266"/>
      <c r="D18" s="267"/>
    </row>
    <row r="19" spans="1:6" x14ac:dyDescent="0.25">
      <c r="A19" s="15"/>
      <c r="B19" s="25"/>
      <c r="C19" s="266"/>
      <c r="D19" s="267"/>
    </row>
    <row r="20" spans="1:6" x14ac:dyDescent="0.25">
      <c r="A20" s="15"/>
      <c r="B20" s="25"/>
      <c r="C20" s="26"/>
      <c r="D20" s="27"/>
    </row>
    <row r="21" spans="1:6" s="58" customFormat="1" x14ac:dyDescent="0.25">
      <c r="A21" s="17">
        <v>1312</v>
      </c>
      <c r="B21" s="28"/>
      <c r="C21" s="69">
        <f>SUM(C22:C23)</f>
        <v>65294.81</v>
      </c>
      <c r="D21" s="29">
        <f>SUM(D22:D23)</f>
        <v>1523986741</v>
      </c>
      <c r="E21" s="179">
        <f>D21-'TB4.23'!G11</f>
        <v>10960388</v>
      </c>
      <c r="F21" s="59"/>
    </row>
    <row r="22" spans="1:6" s="62" customFormat="1" x14ac:dyDescent="0.25">
      <c r="A22" s="18"/>
      <c r="B22" s="30" t="s">
        <v>465</v>
      </c>
      <c r="C22" s="88">
        <v>33234.949999999997</v>
      </c>
      <c r="D22" s="89">
        <v>775869908</v>
      </c>
      <c r="E22" s="60">
        <f>D22/C22</f>
        <v>23345.000007522205</v>
      </c>
      <c r="F22" s="61"/>
    </row>
    <row r="23" spans="1:6" s="62" customFormat="1" x14ac:dyDescent="0.25">
      <c r="A23" s="18"/>
      <c r="B23" s="30" t="s">
        <v>487</v>
      </c>
      <c r="C23" s="70">
        <v>32059.86</v>
      </c>
      <c r="D23" s="31">
        <v>748116833</v>
      </c>
      <c r="E23" s="60">
        <f>D23/C23</f>
        <v>23334.999996880833</v>
      </c>
      <c r="F23" s="61"/>
    </row>
    <row r="24" spans="1:6" s="62" customFormat="1" x14ac:dyDescent="0.25">
      <c r="A24" s="18"/>
      <c r="B24" s="30"/>
      <c r="C24" s="366" t="s">
        <v>488</v>
      </c>
      <c r="D24" s="89"/>
      <c r="E24" s="60"/>
      <c r="F24" s="61"/>
    </row>
    <row r="25" spans="1:6" s="58" customFormat="1" ht="24" customHeight="1" x14ac:dyDescent="0.25">
      <c r="A25" s="17">
        <v>133</v>
      </c>
      <c r="B25" s="33"/>
      <c r="C25" s="44"/>
      <c r="D25" s="120"/>
      <c r="E25" s="119"/>
      <c r="F25" s="59"/>
    </row>
    <row r="26" spans="1:6" s="58" customFormat="1" ht="24" customHeight="1" x14ac:dyDescent="0.25">
      <c r="A26" s="17"/>
      <c r="B26" s="33"/>
      <c r="C26" s="44"/>
      <c r="D26" s="120"/>
      <c r="E26" s="119"/>
      <c r="F26" s="59"/>
    </row>
    <row r="27" spans="1:6" s="58" customFormat="1" x14ac:dyDescent="0.25">
      <c r="A27" s="17">
        <v>242</v>
      </c>
      <c r="B27" s="28"/>
      <c r="C27" s="29">
        <v>10474520</v>
      </c>
      <c r="D27" s="32" t="s">
        <v>159</v>
      </c>
      <c r="E27" s="179">
        <f>C27-'TB4.23'!G16</f>
        <v>0</v>
      </c>
      <c r="F27" s="59"/>
    </row>
    <row r="28" spans="1:6" s="58" customFormat="1" ht="25.95" customHeight="1" x14ac:dyDescent="0.25">
      <c r="A28" s="17"/>
      <c r="B28" s="28"/>
      <c r="C28" s="278"/>
      <c r="D28" s="279"/>
      <c r="E28" s="179"/>
      <c r="F28" s="59"/>
    </row>
    <row r="29" spans="1:6" x14ac:dyDescent="0.25">
      <c r="A29" s="15"/>
      <c r="B29" s="33"/>
      <c r="C29" s="34"/>
      <c r="D29" s="35"/>
    </row>
    <row r="30" spans="1:6" s="58" customFormat="1" x14ac:dyDescent="0.25">
      <c r="A30" s="17">
        <v>244</v>
      </c>
      <c r="B30" s="28" t="s">
        <v>141</v>
      </c>
      <c r="C30" s="36">
        <f>SUM(C31:C34)</f>
        <v>129065340</v>
      </c>
      <c r="D30" s="37"/>
      <c r="E30" s="179">
        <f>C30-'TB4.23'!G17</f>
        <v>0</v>
      </c>
      <c r="F30" s="59"/>
    </row>
    <row r="31" spans="1:6" s="62" customFormat="1" x14ac:dyDescent="0.25">
      <c r="A31" s="18"/>
      <c r="B31" s="30" t="s">
        <v>349</v>
      </c>
      <c r="C31" s="38">
        <v>121835340</v>
      </c>
      <c r="D31" s="39"/>
      <c r="F31" s="61"/>
    </row>
    <row r="32" spans="1:6" s="62" customFormat="1" x14ac:dyDescent="0.25">
      <c r="A32" s="18"/>
      <c r="B32" s="30" t="s">
        <v>143</v>
      </c>
      <c r="C32" s="38">
        <v>5000000</v>
      </c>
      <c r="D32" s="39"/>
      <c r="F32" s="61"/>
    </row>
    <row r="33" spans="1:6" s="62" customFormat="1" x14ac:dyDescent="0.25">
      <c r="A33" s="18"/>
      <c r="B33" s="30" t="s">
        <v>144</v>
      </c>
      <c r="C33" s="38">
        <v>250000</v>
      </c>
      <c r="D33" s="39"/>
      <c r="F33" s="61"/>
    </row>
    <row r="34" spans="1:6" s="62" customFormat="1" x14ac:dyDescent="0.25">
      <c r="A34" s="18"/>
      <c r="B34" s="30" t="s">
        <v>157</v>
      </c>
      <c r="C34" s="38">
        <v>1980000</v>
      </c>
      <c r="D34" s="39"/>
      <c r="F34" s="61"/>
    </row>
    <row r="35" spans="1:6" s="58" customFormat="1" x14ac:dyDescent="0.25">
      <c r="A35" s="17">
        <v>331</v>
      </c>
      <c r="B35" s="28" t="s">
        <v>164</v>
      </c>
      <c r="C35" s="36">
        <f>SUM(C36:C41)</f>
        <v>91546314</v>
      </c>
      <c r="D35" s="40"/>
      <c r="E35" s="179">
        <f>C35-'TB4.23'!H18</f>
        <v>0</v>
      </c>
      <c r="F35" s="59"/>
    </row>
    <row r="36" spans="1:6" s="62" customFormat="1" x14ac:dyDescent="0.25">
      <c r="A36" s="18"/>
      <c r="B36" s="30" t="s">
        <v>9</v>
      </c>
      <c r="C36" s="152">
        <v>23571680</v>
      </c>
      <c r="D36" s="39" t="s">
        <v>489</v>
      </c>
      <c r="E36" s="180"/>
      <c r="F36" s="61"/>
    </row>
    <row r="37" spans="1:6" s="62" customFormat="1" x14ac:dyDescent="0.25">
      <c r="A37" s="18"/>
      <c r="B37" s="30" t="s">
        <v>206</v>
      </c>
      <c r="C37" s="152">
        <v>50972634</v>
      </c>
      <c r="D37" s="39" t="s">
        <v>491</v>
      </c>
      <c r="F37" s="61"/>
    </row>
    <row r="38" spans="1:6" s="62" customFormat="1" x14ac:dyDescent="0.25">
      <c r="A38" s="18"/>
      <c r="B38" s="30" t="s">
        <v>191</v>
      </c>
      <c r="C38" s="152"/>
      <c r="D38" s="39"/>
      <c r="F38" s="61"/>
    </row>
    <row r="39" spans="1:6" s="62" customFormat="1" x14ac:dyDescent="0.25">
      <c r="A39" s="18"/>
      <c r="B39" s="30" t="s">
        <v>190</v>
      </c>
      <c r="C39" s="152">
        <v>5502000</v>
      </c>
      <c r="D39" s="39" t="s">
        <v>490</v>
      </c>
      <c r="F39" s="61"/>
    </row>
    <row r="40" spans="1:6" s="62" customFormat="1" x14ac:dyDescent="0.25">
      <c r="A40" s="18"/>
      <c r="B40" s="30" t="s">
        <v>408</v>
      </c>
      <c r="C40" s="152"/>
      <c r="D40" s="39"/>
      <c r="F40" s="61"/>
    </row>
    <row r="41" spans="1:6" s="62" customFormat="1" x14ac:dyDescent="0.25">
      <c r="A41" s="18"/>
      <c r="B41" s="30" t="s">
        <v>409</v>
      </c>
      <c r="C41" s="152">
        <v>11500000</v>
      </c>
      <c r="D41" s="39" t="s">
        <v>492</v>
      </c>
      <c r="F41" s="61"/>
    </row>
    <row r="42" spans="1:6" s="62" customFormat="1" x14ac:dyDescent="0.25">
      <c r="A42" s="18"/>
      <c r="B42" s="30"/>
      <c r="C42" s="152"/>
      <c r="D42" s="39"/>
      <c r="F42" s="61"/>
    </row>
    <row r="43" spans="1:6" s="62" customFormat="1" ht="13.8" x14ac:dyDescent="0.25">
      <c r="A43" s="18"/>
      <c r="B43" s="28" t="s">
        <v>165</v>
      </c>
      <c r="C43" s="36">
        <f>SUM(C44:C47)</f>
        <v>19261000</v>
      </c>
      <c r="D43" s="43"/>
      <c r="F43" s="61"/>
    </row>
    <row r="44" spans="1:6" s="62" customFormat="1" x14ac:dyDescent="0.25">
      <c r="A44" s="18"/>
      <c r="B44" s="30" t="s">
        <v>144</v>
      </c>
      <c r="C44" s="152">
        <v>0</v>
      </c>
      <c r="D44" s="39"/>
      <c r="F44" s="61"/>
    </row>
    <row r="45" spans="1:6" s="62" customFormat="1" x14ac:dyDescent="0.25">
      <c r="A45" s="18"/>
      <c r="B45" s="30" t="s">
        <v>494</v>
      </c>
      <c r="C45" s="152">
        <v>16745000</v>
      </c>
      <c r="D45" s="39" t="s">
        <v>495</v>
      </c>
      <c r="F45" s="61"/>
    </row>
    <row r="46" spans="1:6" s="62" customFormat="1" x14ac:dyDescent="0.25">
      <c r="A46" s="18"/>
      <c r="B46" s="30" t="s">
        <v>322</v>
      </c>
      <c r="C46" s="152">
        <v>2516000</v>
      </c>
      <c r="D46" s="39" t="s">
        <v>493</v>
      </c>
      <c r="E46" s="62" t="s">
        <v>152</v>
      </c>
      <c r="F46" s="61"/>
    </row>
    <row r="47" spans="1:6" s="62" customFormat="1" x14ac:dyDescent="0.25">
      <c r="A47" s="18"/>
      <c r="B47" s="30"/>
      <c r="C47" s="38"/>
      <c r="D47" s="39"/>
      <c r="F47" s="61"/>
    </row>
    <row r="48" spans="1:6" s="58" customFormat="1" x14ac:dyDescent="0.25">
      <c r="A48" s="17">
        <v>3334</v>
      </c>
      <c r="B48" s="28"/>
      <c r="C48" s="36"/>
      <c r="D48" s="368"/>
      <c r="F48" s="59"/>
    </row>
    <row r="49" spans="1:11" x14ac:dyDescent="0.25">
      <c r="A49" s="15"/>
      <c r="B49" s="33"/>
      <c r="C49" s="90"/>
      <c r="D49" s="91"/>
    </row>
    <row r="50" spans="1:11" s="58" customFormat="1" ht="13.8" x14ac:dyDescent="0.25">
      <c r="A50" s="186">
        <v>3335</v>
      </c>
      <c r="B50" s="187" t="s">
        <v>145</v>
      </c>
      <c r="C50" s="280">
        <f>SUM(C51:C54)</f>
        <v>26389365</v>
      </c>
      <c r="D50" s="189"/>
      <c r="E50" s="222">
        <f>C50-'TB4.23'!H22</f>
        <v>149999</v>
      </c>
      <c r="F50" s="82"/>
    </row>
    <row r="51" spans="1:11" x14ac:dyDescent="0.25">
      <c r="A51" s="191"/>
      <c r="B51" s="192" t="s">
        <v>469</v>
      </c>
      <c r="C51" s="282">
        <v>1289890</v>
      </c>
      <c r="D51" s="194" t="s">
        <v>470</v>
      </c>
    </row>
    <row r="52" spans="1:11" x14ac:dyDescent="0.25">
      <c r="A52" s="191"/>
      <c r="B52" s="192" t="s">
        <v>496</v>
      </c>
      <c r="C52" s="282">
        <v>723646</v>
      </c>
      <c r="D52" s="194" t="s">
        <v>470</v>
      </c>
    </row>
    <row r="53" spans="1:11" x14ac:dyDescent="0.25">
      <c r="A53" s="191"/>
      <c r="B53" s="192" t="s">
        <v>497</v>
      </c>
      <c r="C53" s="282">
        <v>24375829</v>
      </c>
      <c r="D53" s="194" t="s">
        <v>470</v>
      </c>
    </row>
    <row r="54" spans="1:11" x14ac:dyDescent="0.25">
      <c r="A54" s="191"/>
      <c r="B54" s="192"/>
      <c r="C54" s="282"/>
      <c r="D54" s="194"/>
    </row>
    <row r="55" spans="1:11" x14ac:dyDescent="0.25">
      <c r="A55" s="191"/>
      <c r="B55" s="192"/>
      <c r="C55" s="282"/>
      <c r="D55" s="194"/>
    </row>
    <row r="56" spans="1:11" x14ac:dyDescent="0.25">
      <c r="A56" s="191"/>
      <c r="B56" s="192"/>
      <c r="C56" s="282"/>
      <c r="D56" s="194"/>
    </row>
    <row r="57" spans="1:11" x14ac:dyDescent="0.25">
      <c r="A57" s="191"/>
      <c r="B57" s="192"/>
      <c r="C57" s="252"/>
      <c r="D57" s="208"/>
    </row>
    <row r="58" spans="1:11" ht="13.8" x14ac:dyDescent="0.25">
      <c r="A58" s="186">
        <v>334</v>
      </c>
      <c r="B58" s="184"/>
      <c r="C58" s="190">
        <v>267202399</v>
      </c>
      <c r="D58" s="369" t="s">
        <v>152</v>
      </c>
      <c r="E58" s="178">
        <f>C58-'TB4.23'!H23</f>
        <v>0</v>
      </c>
      <c r="G58" s="57"/>
      <c r="H58" s="57"/>
      <c r="I58" s="57"/>
      <c r="J58" s="57"/>
      <c r="K58" s="57">
        <f>(I58+J58)*10%</f>
        <v>0</v>
      </c>
    </row>
    <row r="59" spans="1:11" s="58" customFormat="1" x14ac:dyDescent="0.25">
      <c r="A59" s="186"/>
      <c r="B59" s="187"/>
      <c r="C59" s="250"/>
      <c r="D59" s="251"/>
      <c r="E59" s="178"/>
      <c r="F59" s="59"/>
      <c r="G59" s="57"/>
      <c r="H59" s="57"/>
      <c r="I59" s="57"/>
      <c r="J59" s="57"/>
      <c r="K59" s="57">
        <f>(I59+J59)*10%</f>
        <v>0</v>
      </c>
    </row>
    <row r="60" spans="1:11" s="58" customFormat="1" x14ac:dyDescent="0.25">
      <c r="A60" s="186"/>
      <c r="B60" s="187"/>
      <c r="C60" s="250"/>
      <c r="D60" s="251"/>
      <c r="E60" s="178"/>
      <c r="F60" s="59"/>
      <c r="G60" s="57"/>
      <c r="H60" s="57"/>
      <c r="I60" s="57"/>
      <c r="J60" s="57"/>
      <c r="K60" s="57"/>
    </row>
    <row r="61" spans="1:11" s="58" customFormat="1" ht="22.05" customHeight="1" x14ac:dyDescent="0.25">
      <c r="A61" s="186"/>
      <c r="B61" s="187"/>
      <c r="C61" s="283"/>
      <c r="D61" s="284"/>
      <c r="E61" s="178"/>
      <c r="F61" s="59"/>
      <c r="G61" s="57"/>
      <c r="H61" s="57"/>
      <c r="I61" s="57"/>
      <c r="J61" s="57"/>
      <c r="K61" s="57"/>
    </row>
    <row r="62" spans="1:11" x14ac:dyDescent="0.25">
      <c r="A62" s="15"/>
      <c r="B62" s="25"/>
      <c r="C62" s="34"/>
      <c r="D62" s="16"/>
      <c r="G62" s="57"/>
      <c r="H62" s="57"/>
      <c r="I62" s="57"/>
      <c r="J62" s="57"/>
      <c r="K62" s="57">
        <f>(I62+J62)*10%</f>
        <v>0</v>
      </c>
    </row>
    <row r="63" spans="1:11" s="58" customFormat="1" x14ac:dyDescent="0.25">
      <c r="A63" s="17">
        <v>335</v>
      </c>
      <c r="B63" s="28"/>
      <c r="C63" s="36">
        <f>SUM(C64:C67)</f>
        <v>60996000</v>
      </c>
      <c r="D63" s="37" t="s">
        <v>159</v>
      </c>
      <c r="E63" s="179"/>
      <c r="F63" s="59"/>
      <c r="G63" s="57"/>
      <c r="H63" s="57"/>
      <c r="I63" s="57"/>
    </row>
    <row r="64" spans="1:11" x14ac:dyDescent="0.25">
      <c r="A64" s="191"/>
      <c r="B64" s="192" t="s">
        <v>498</v>
      </c>
      <c r="C64" s="282">
        <v>39960000</v>
      </c>
      <c r="D64" s="194" t="s">
        <v>499</v>
      </c>
    </row>
    <row r="65" spans="1:7" x14ac:dyDescent="0.25">
      <c r="A65" s="191"/>
      <c r="B65" s="192" t="s">
        <v>9</v>
      </c>
      <c r="C65" s="282">
        <v>21036000</v>
      </c>
      <c r="D65" s="194" t="s">
        <v>500</v>
      </c>
    </row>
    <row r="66" spans="1:7" s="62" customFormat="1" x14ac:dyDescent="0.25">
      <c r="A66" s="18"/>
      <c r="B66" s="30"/>
      <c r="C66" s="152"/>
      <c r="D66" s="45"/>
      <c r="E66" s="198"/>
      <c r="F66" s="61"/>
    </row>
    <row r="67" spans="1:7" s="62" customFormat="1" x14ac:dyDescent="0.25">
      <c r="A67" s="18"/>
      <c r="B67" s="30"/>
      <c r="C67" s="152"/>
      <c r="D67" s="45"/>
      <c r="F67" s="61"/>
    </row>
    <row r="68" spans="1:7" s="62" customFormat="1" x14ac:dyDescent="0.25">
      <c r="A68" s="18"/>
      <c r="B68" s="30"/>
      <c r="C68" s="152"/>
      <c r="D68" s="45"/>
      <c r="F68" s="61"/>
    </row>
    <row r="69" spans="1:7" s="58" customFormat="1" x14ac:dyDescent="0.25">
      <c r="A69" s="17">
        <v>3382</v>
      </c>
      <c r="B69" s="28" t="s">
        <v>245</v>
      </c>
      <c r="C69" s="46">
        <f>SUM(C70:C73)</f>
        <v>4877740</v>
      </c>
      <c r="D69" s="28"/>
      <c r="E69" s="185">
        <f>C69-'TB4.23'!H28</f>
        <v>0</v>
      </c>
      <c r="F69" s="59"/>
    </row>
    <row r="70" spans="1:7" s="62" customFormat="1" x14ac:dyDescent="0.25">
      <c r="A70" s="18"/>
      <c r="B70" s="30" t="s">
        <v>501</v>
      </c>
      <c r="C70" s="47">
        <v>4877740</v>
      </c>
      <c r="D70" s="45"/>
      <c r="F70" s="61"/>
    </row>
    <row r="71" spans="1:7" s="62" customFormat="1" x14ac:dyDescent="0.25">
      <c r="A71" s="18"/>
      <c r="B71" s="30"/>
      <c r="C71" s="47"/>
      <c r="D71" s="45"/>
      <c r="F71" s="61"/>
    </row>
    <row r="72" spans="1:7" s="62" customFormat="1" x14ac:dyDescent="0.25">
      <c r="A72" s="18"/>
      <c r="B72" s="30"/>
      <c r="C72" s="47"/>
      <c r="D72" s="45"/>
      <c r="F72" s="61"/>
    </row>
    <row r="73" spans="1:7" s="62" customFormat="1" x14ac:dyDescent="0.25">
      <c r="A73" s="18"/>
      <c r="B73" s="30"/>
      <c r="C73" s="47"/>
      <c r="D73" s="45"/>
      <c r="F73" s="61"/>
    </row>
    <row r="74" spans="1:7" s="58" customFormat="1" x14ac:dyDescent="0.25">
      <c r="A74" s="17" t="s">
        <v>147</v>
      </c>
      <c r="B74" s="28" t="s">
        <v>148</v>
      </c>
      <c r="C74" s="51"/>
      <c r="D74" s="45"/>
      <c r="F74" s="59"/>
    </row>
    <row r="75" spans="1:7" s="62" customFormat="1" x14ac:dyDescent="0.25">
      <c r="A75" s="253"/>
      <c r="B75" s="254" t="s">
        <v>452</v>
      </c>
      <c r="C75" s="255">
        <v>0</v>
      </c>
      <c r="D75" s="256"/>
      <c r="F75" s="61"/>
    </row>
    <row r="76" spans="1:7" s="62" customFormat="1" x14ac:dyDescent="0.25">
      <c r="A76" s="253"/>
      <c r="B76" s="254" t="s">
        <v>453</v>
      </c>
      <c r="C76" s="255">
        <v>0</v>
      </c>
      <c r="D76" s="268" t="s">
        <v>454</v>
      </c>
      <c r="F76" s="61"/>
    </row>
    <row r="77" spans="1:7" s="62" customFormat="1" x14ac:dyDescent="0.25">
      <c r="A77" s="253"/>
      <c r="B77" s="254"/>
      <c r="C77" s="255"/>
      <c r="D77" s="256"/>
      <c r="F77" s="61"/>
    </row>
    <row r="78" spans="1:7" s="62" customFormat="1" x14ac:dyDescent="0.25">
      <c r="A78" s="253"/>
      <c r="B78" s="254"/>
      <c r="C78" s="255"/>
      <c r="D78" s="256"/>
      <c r="F78" s="61"/>
    </row>
    <row r="79" spans="1:7" s="58" customFormat="1" x14ac:dyDescent="0.25">
      <c r="A79" s="269">
        <v>3388</v>
      </c>
      <c r="B79" s="270"/>
      <c r="C79" s="271"/>
      <c r="D79" s="272"/>
      <c r="F79" s="59"/>
    </row>
    <row r="80" spans="1:7" ht="12.75" customHeight="1" x14ac:dyDescent="0.25">
      <c r="A80" s="15"/>
      <c r="B80" s="187" t="s">
        <v>163</v>
      </c>
      <c r="C80" s="258">
        <f>SUM(C81:C83)</f>
        <v>330752</v>
      </c>
      <c r="D80" s="258">
        <f>SUM(D81:D83)</f>
        <v>58936955</v>
      </c>
      <c r="E80" s="174">
        <f>D80-'TB4.23'!H32</f>
        <v>473959</v>
      </c>
      <c r="F80" s="213"/>
      <c r="G80" s="66"/>
    </row>
    <row r="81" spans="1:9" s="62" customFormat="1" x14ac:dyDescent="0.25">
      <c r="A81" s="18"/>
      <c r="B81" s="209" t="s">
        <v>475</v>
      </c>
      <c r="C81" s="140">
        <v>2640</v>
      </c>
      <c r="D81" s="80">
        <v>473959</v>
      </c>
      <c r="E81" s="213">
        <f>D81/C81</f>
        <v>179.52992424242424</v>
      </c>
      <c r="F81" s="61"/>
    </row>
    <row r="82" spans="1:9" s="62" customFormat="1" ht="26.4" x14ac:dyDescent="0.25">
      <c r="A82" s="18"/>
      <c r="B82" s="209" t="s">
        <v>476</v>
      </c>
      <c r="C82" s="140">
        <v>328112</v>
      </c>
      <c r="D82" s="80">
        <v>58462996</v>
      </c>
      <c r="E82" s="213">
        <f>D82/C82</f>
        <v>178.17999951236163</v>
      </c>
      <c r="F82" s="61"/>
    </row>
    <row r="83" spans="1:9" s="62" customFormat="1" ht="25.95" customHeight="1" x14ac:dyDescent="0.25">
      <c r="A83" s="18"/>
      <c r="B83" s="209"/>
      <c r="C83" s="370" t="s">
        <v>502</v>
      </c>
      <c r="D83" s="371"/>
      <c r="E83" s="213"/>
      <c r="F83" s="61"/>
    </row>
    <row r="84" spans="1:9" s="62" customFormat="1" x14ac:dyDescent="0.25">
      <c r="A84" s="18"/>
      <c r="B84" s="210"/>
      <c r="C84" s="140"/>
      <c r="D84" s="80"/>
      <c r="E84" s="64"/>
      <c r="F84" s="61"/>
    </row>
    <row r="85" spans="1:9" s="58" customFormat="1" x14ac:dyDescent="0.25">
      <c r="A85" s="17">
        <v>413</v>
      </c>
      <c r="B85" s="28"/>
      <c r="C85" s="74"/>
      <c r="D85" s="176"/>
      <c r="E85" s="81"/>
      <c r="F85" s="59"/>
      <c r="I85" s="62"/>
    </row>
    <row r="86" spans="1:9" s="62" customFormat="1" x14ac:dyDescent="0.25">
      <c r="A86" s="18"/>
      <c r="B86" s="210"/>
      <c r="C86" s="140"/>
      <c r="D86" s="80"/>
      <c r="E86" s="64"/>
      <c r="F86" s="61"/>
    </row>
    <row r="87" spans="1:9" s="62" customFormat="1" x14ac:dyDescent="0.25">
      <c r="A87" s="18"/>
      <c r="B87" s="72"/>
      <c r="C87" s="38"/>
      <c r="D87" s="80"/>
      <c r="E87" s="64"/>
      <c r="F87" s="61"/>
    </row>
    <row r="88" spans="1:9" s="58" customFormat="1" ht="13.8" x14ac:dyDescent="0.25">
      <c r="A88" s="17">
        <v>511</v>
      </c>
      <c r="B88" s="28" t="s">
        <v>281</v>
      </c>
      <c r="C88" s="74">
        <v>32059.86</v>
      </c>
      <c r="D88" s="73">
        <v>748116833</v>
      </c>
      <c r="E88" s="81">
        <f>D88/C88</f>
        <v>23334.999996880833</v>
      </c>
      <c r="F88" s="59"/>
    </row>
    <row r="89" spans="1:9" ht="21" customHeight="1" x14ac:dyDescent="0.25">
      <c r="A89" s="15"/>
      <c r="B89" s="33"/>
      <c r="C89" s="285"/>
      <c r="D89" s="286"/>
      <c r="E89" s="57"/>
      <c r="F89" s="65"/>
      <c r="G89" s="66"/>
    </row>
    <row r="90" spans="1:9" s="58" customFormat="1" ht="26.4" x14ac:dyDescent="0.25">
      <c r="A90" s="17">
        <v>642</v>
      </c>
      <c r="B90" s="28"/>
      <c r="C90" s="36"/>
      <c r="D90" s="372" t="s">
        <v>212</v>
      </c>
      <c r="F90" s="59"/>
    </row>
    <row r="91" spans="1:9" x14ac:dyDescent="0.25">
      <c r="A91" s="15"/>
      <c r="B91" s="33"/>
      <c r="C91" s="34"/>
      <c r="D91" s="176"/>
      <c r="E91" s="57"/>
      <c r="F91" s="65"/>
      <c r="G91" s="66"/>
    </row>
    <row r="92" spans="1:9" x14ac:dyDescent="0.25">
      <c r="A92" s="15"/>
      <c r="B92" s="33"/>
      <c r="C92" s="34"/>
      <c r="D92" s="176"/>
      <c r="E92" s="57"/>
      <c r="F92" s="65"/>
      <c r="G92" s="66"/>
    </row>
    <row r="93" spans="1:9" ht="31.95" customHeight="1" x14ac:dyDescent="0.25">
      <c r="A93" s="15"/>
      <c r="B93" s="33"/>
      <c r="C93" s="287"/>
      <c r="D93" s="288"/>
      <c r="E93" s="57"/>
      <c r="F93" s="65"/>
      <c r="G93" s="66"/>
    </row>
    <row r="94" spans="1:9" x14ac:dyDescent="0.25">
      <c r="A94" s="15"/>
      <c r="B94" s="33"/>
      <c r="C94" s="34"/>
      <c r="D94" s="34"/>
      <c r="E94" s="57"/>
      <c r="F94" s="65"/>
      <c r="G94" s="66"/>
    </row>
    <row r="95" spans="1:9" x14ac:dyDescent="0.25">
      <c r="A95" s="15"/>
      <c r="B95" s="33"/>
      <c r="C95" s="34"/>
      <c r="D95" s="34"/>
      <c r="E95" s="57"/>
      <c r="F95" s="65"/>
      <c r="G95" s="66"/>
    </row>
    <row r="96" spans="1:9" x14ac:dyDescent="0.25">
      <c r="A96" s="15"/>
      <c r="B96" s="33"/>
      <c r="D96" s="34"/>
      <c r="E96" s="57"/>
      <c r="F96" s="65"/>
      <c r="G96" s="66"/>
    </row>
    <row r="97" spans="1:8" s="58" customFormat="1" ht="26.4" x14ac:dyDescent="0.25">
      <c r="A97" s="17" t="s">
        <v>158</v>
      </c>
      <c r="B97" s="28"/>
      <c r="C97" s="373" t="s">
        <v>503</v>
      </c>
      <c r="D97" s="374"/>
      <c r="F97" s="59"/>
    </row>
    <row r="98" spans="1:8" x14ac:dyDescent="0.25">
      <c r="A98" s="15"/>
      <c r="B98" s="33"/>
      <c r="C98" s="49"/>
      <c r="D98" s="176"/>
      <c r="E98" s="57"/>
      <c r="F98" s="65"/>
      <c r="G98" s="66"/>
    </row>
    <row r="99" spans="1:8" x14ac:dyDescent="0.25">
      <c r="A99" s="15"/>
      <c r="B99" s="33"/>
      <c r="C99" s="49"/>
      <c r="D99" s="48"/>
      <c r="E99" s="57"/>
      <c r="F99" s="65"/>
      <c r="G99" s="66"/>
    </row>
    <row r="100" spans="1:8" ht="26.4" x14ac:dyDescent="0.25">
      <c r="A100" s="19" t="s">
        <v>153</v>
      </c>
      <c r="B100" s="75"/>
      <c r="C100" s="289" t="s">
        <v>477</v>
      </c>
      <c r="D100" s="290"/>
    </row>
    <row r="101" spans="1:8" s="57" customFormat="1" x14ac:dyDescent="0.25">
      <c r="A101" s="15"/>
      <c r="B101" s="33"/>
      <c r="C101" s="291" t="s">
        <v>172</v>
      </c>
      <c r="D101" s="292"/>
      <c r="E101" s="56"/>
      <c r="G101" s="56"/>
      <c r="H101" s="56"/>
    </row>
    <row r="102" spans="1:8" s="57" customFormat="1" x14ac:dyDescent="0.25">
      <c r="A102" s="15"/>
      <c r="B102" s="33"/>
      <c r="C102" s="291"/>
      <c r="D102" s="292"/>
      <c r="E102" s="56"/>
      <c r="G102" s="56"/>
      <c r="H102" s="56"/>
    </row>
    <row r="103" spans="1:8" s="57" customFormat="1" ht="33" customHeight="1" x14ac:dyDescent="0.25">
      <c r="A103" s="15"/>
      <c r="B103" s="33"/>
      <c r="C103" s="302" t="s">
        <v>186</v>
      </c>
      <c r="D103" s="303"/>
      <c r="E103" s="56"/>
      <c r="G103" s="56"/>
      <c r="H103" s="56"/>
    </row>
    <row r="104" spans="1:8" s="57" customFormat="1" x14ac:dyDescent="0.25">
      <c r="A104" s="15"/>
      <c r="B104" s="33"/>
      <c r="C104" s="304"/>
      <c r="D104" s="305"/>
      <c r="E104" s="56"/>
      <c r="G104" s="56"/>
      <c r="H104" s="56"/>
    </row>
    <row r="105" spans="1:8" s="57" customFormat="1" ht="36.450000000000003" customHeight="1" x14ac:dyDescent="0.25">
      <c r="A105" s="83" t="s">
        <v>189</v>
      </c>
      <c r="B105" s="33"/>
      <c r="C105" s="306"/>
      <c r="D105" s="307"/>
      <c r="E105" s="56"/>
      <c r="G105" s="56"/>
      <c r="H105" s="56"/>
    </row>
    <row r="106" spans="1:8" s="57" customFormat="1" x14ac:dyDescent="0.25">
      <c r="A106" s="85"/>
      <c r="B106" s="33"/>
      <c r="C106" s="304"/>
      <c r="D106" s="305"/>
      <c r="E106" s="56"/>
      <c r="G106" s="56"/>
      <c r="H106" s="56"/>
    </row>
    <row r="107" spans="1:8" s="57" customFormat="1" x14ac:dyDescent="0.25">
      <c r="A107" s="85"/>
      <c r="B107" s="33"/>
      <c r="C107" s="308"/>
      <c r="D107" s="309"/>
      <c r="E107" s="56"/>
      <c r="G107" s="56"/>
      <c r="H107" s="56"/>
    </row>
    <row r="108" spans="1:8" s="57" customFormat="1" ht="48.45" customHeight="1" x14ac:dyDescent="0.25">
      <c r="A108" s="85"/>
      <c r="B108" s="33"/>
      <c r="C108" s="306"/>
      <c r="D108" s="307"/>
      <c r="E108" s="56"/>
      <c r="G108" s="56"/>
      <c r="H108" s="56"/>
    </row>
    <row r="109" spans="1:8" s="57" customFormat="1" ht="40.950000000000003" customHeight="1" x14ac:dyDescent="0.25">
      <c r="A109" s="85"/>
      <c r="B109" s="33"/>
      <c r="C109" s="306"/>
      <c r="D109" s="307"/>
      <c r="E109" s="56"/>
      <c r="G109" s="56"/>
      <c r="H109" s="56"/>
    </row>
    <row r="110" spans="1:8" s="57" customFormat="1" x14ac:dyDescent="0.25">
      <c r="A110" s="85"/>
      <c r="B110" s="33"/>
      <c r="C110" s="304"/>
      <c r="D110" s="305"/>
      <c r="E110" s="56"/>
      <c r="G110" s="56"/>
      <c r="H110" s="56"/>
    </row>
    <row r="111" spans="1:8" s="57" customFormat="1" x14ac:dyDescent="0.25">
      <c r="A111" s="85"/>
      <c r="B111" s="33"/>
      <c r="C111" s="304"/>
      <c r="D111" s="305"/>
      <c r="E111" s="56"/>
      <c r="G111" s="56"/>
      <c r="H111" s="56"/>
    </row>
    <row r="112" spans="1:8" s="57" customFormat="1" x14ac:dyDescent="0.25">
      <c r="A112" s="85"/>
      <c r="B112" s="33"/>
      <c r="C112" s="304"/>
      <c r="D112" s="305"/>
      <c r="E112" s="56"/>
      <c r="G112" s="56"/>
      <c r="H112" s="56"/>
    </row>
    <row r="113" spans="1:8" s="57" customFormat="1" x14ac:dyDescent="0.25">
      <c r="A113" s="85"/>
      <c r="B113" s="33"/>
      <c r="C113" s="304"/>
      <c r="D113" s="305"/>
      <c r="E113" s="56"/>
      <c r="G113" s="56"/>
      <c r="H113" s="56"/>
    </row>
  </sheetData>
  <mergeCells count="22"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109:D109"/>
    <mergeCell ref="C89:D89"/>
    <mergeCell ref="C93:D93"/>
    <mergeCell ref="C100:D100"/>
    <mergeCell ref="C101:D101"/>
    <mergeCell ref="C102:D102"/>
    <mergeCell ref="C103:D103"/>
    <mergeCell ref="A5:B7"/>
    <mergeCell ref="C9:D9"/>
    <mergeCell ref="C11:D11"/>
    <mergeCell ref="C13:D13"/>
    <mergeCell ref="C17:D17"/>
    <mergeCell ref="C61:D61"/>
  </mergeCells>
  <pageMargins left="0.45" right="0.34" top="0.43" bottom="0.37" header="0.32" footer="0.27"/>
  <pageSetup paperSize="9" scale="4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5"/>
  <sheetViews>
    <sheetView view="pageBreakPreview" topLeftCell="A31" zoomScaleNormal="100" zoomScaleSheetLayoutView="100" workbookViewId="0">
      <selection activeCell="E46" sqref="E46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5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44781</v>
      </c>
    </row>
    <row r="6" spans="1:6" ht="17.25" customHeight="1" x14ac:dyDescent="0.25">
      <c r="A6" s="293"/>
      <c r="B6" s="293"/>
      <c r="C6" s="8" t="s">
        <v>4</v>
      </c>
      <c r="D6" s="10" t="s">
        <v>358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8831868</v>
      </c>
      <c r="D10" s="160"/>
      <c r="E10" s="179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431960709</v>
      </c>
      <c r="D14" s="120"/>
      <c r="E14" s="178"/>
    </row>
    <row r="15" spans="1:6" x14ac:dyDescent="0.25">
      <c r="A15" s="15" t="s">
        <v>31</v>
      </c>
      <c r="B15" s="25" t="s">
        <v>137</v>
      </c>
      <c r="C15" s="121">
        <v>64952.75</v>
      </c>
      <c r="D15" s="120">
        <v>1489098165</v>
      </c>
      <c r="E15" s="178"/>
    </row>
    <row r="16" spans="1:6" x14ac:dyDescent="0.25">
      <c r="A16" s="15"/>
      <c r="B16" s="25" t="s">
        <v>238</v>
      </c>
      <c r="C16" s="317"/>
      <c r="D16" s="318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D17-'TB5.22'!G11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61698.91</v>
      </c>
      <c r="D19" s="29">
        <f>SUM(D20:D21)</f>
        <v>1431478818</v>
      </c>
      <c r="E19" s="179"/>
      <c r="F19" s="59"/>
    </row>
    <row r="20" spans="1:6" s="62" customFormat="1" x14ac:dyDescent="0.25">
      <c r="A20" s="18"/>
      <c r="B20" s="30" t="s">
        <v>317</v>
      </c>
      <c r="C20" s="177">
        <v>32478.71</v>
      </c>
      <c r="D20" s="31">
        <v>751232562</v>
      </c>
      <c r="E20" s="60">
        <f>D20/C20</f>
        <v>23129.999990763179</v>
      </c>
      <c r="F20" s="61"/>
    </row>
    <row r="21" spans="1:6" s="62" customFormat="1" x14ac:dyDescent="0.25">
      <c r="A21" s="18"/>
      <c r="B21" s="30" t="s">
        <v>348</v>
      </c>
      <c r="C21" s="70">
        <v>29220.2</v>
      </c>
      <c r="D21" s="31">
        <v>680246256</v>
      </c>
      <c r="E21" s="60">
        <f>D21/C21</f>
        <v>23280</v>
      </c>
      <c r="F21" s="61"/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62" customFormat="1" ht="55.5" customHeight="1" x14ac:dyDescent="0.25">
      <c r="A23" s="18"/>
      <c r="B23" s="30"/>
      <c r="C23" s="335" t="s">
        <v>173</v>
      </c>
      <c r="D23" s="336"/>
      <c r="E23" s="60"/>
      <c r="F23" s="61"/>
    </row>
    <row r="24" spans="1:6" s="58" customFormat="1" ht="24" customHeight="1" x14ac:dyDescent="0.25">
      <c r="A24" s="17">
        <v>133</v>
      </c>
      <c r="B24" s="33"/>
      <c r="C24" s="44"/>
      <c r="D24" s="120"/>
      <c r="E24" s="119"/>
      <c r="F24" s="59"/>
    </row>
    <row r="25" spans="1:6" s="58" customFormat="1" x14ac:dyDescent="0.25">
      <c r="A25" s="17">
        <v>242</v>
      </c>
      <c r="B25" s="28" t="s">
        <v>188</v>
      </c>
      <c r="C25" s="29">
        <v>55716197</v>
      </c>
      <c r="D25" s="32"/>
      <c r="E25" s="179">
        <f>C25-'TB5.22'!G17</f>
        <v>0</v>
      </c>
      <c r="F25" s="59"/>
    </row>
    <row r="26" spans="1:6" x14ac:dyDescent="0.25">
      <c r="A26" s="15"/>
      <c r="B26" s="33"/>
      <c r="C26" s="34"/>
      <c r="D26" s="35"/>
    </row>
    <row r="27" spans="1:6" s="58" customFormat="1" x14ac:dyDescent="0.25">
      <c r="A27" s="17">
        <v>244</v>
      </c>
      <c r="B27" s="28" t="s">
        <v>141</v>
      </c>
      <c r="C27" s="36">
        <f>SUM(C28:C31)</f>
        <v>129065340</v>
      </c>
      <c r="D27" s="37"/>
      <c r="E27" s="179">
        <f>C27-'TB5.22'!G18</f>
        <v>0</v>
      </c>
      <c r="F27" s="59" t="s">
        <v>234</v>
      </c>
    </row>
    <row r="28" spans="1:6" s="62" customFormat="1" x14ac:dyDescent="0.25">
      <c r="A28" s="18"/>
      <c r="B28" s="30" t="s">
        <v>349</v>
      </c>
      <c r="C28" s="38">
        <v>121835340</v>
      </c>
      <c r="D28" s="39"/>
      <c r="F28" s="61"/>
    </row>
    <row r="29" spans="1:6" s="62" customFormat="1" x14ac:dyDescent="0.25">
      <c r="A29" s="18"/>
      <c r="B29" s="30" t="s">
        <v>143</v>
      </c>
      <c r="C29" s="38">
        <v>5000000</v>
      </c>
      <c r="D29" s="39"/>
      <c r="F29" s="61"/>
    </row>
    <row r="30" spans="1:6" s="62" customFormat="1" x14ac:dyDescent="0.25">
      <c r="A30" s="18"/>
      <c r="B30" s="30" t="s">
        <v>144</v>
      </c>
      <c r="C30" s="38">
        <v>250000</v>
      </c>
      <c r="D30" s="39"/>
      <c r="F30" s="61"/>
    </row>
    <row r="31" spans="1:6" s="62" customFormat="1" x14ac:dyDescent="0.25">
      <c r="A31" s="18"/>
      <c r="B31" s="30" t="s">
        <v>157</v>
      </c>
      <c r="C31" s="38">
        <v>1980000</v>
      </c>
      <c r="D31" s="39"/>
      <c r="F31" s="61"/>
    </row>
    <row r="32" spans="1:6" s="58" customFormat="1" x14ac:dyDescent="0.25">
      <c r="A32" s="17">
        <v>331</v>
      </c>
      <c r="B32" s="28" t="s">
        <v>164</v>
      </c>
      <c r="C32" s="36">
        <f>SUM(C33:C36)</f>
        <v>32422255</v>
      </c>
      <c r="D32" s="40"/>
      <c r="E32" s="179"/>
      <c r="F32" s="59"/>
    </row>
    <row r="33" spans="1:6" s="62" customFormat="1" x14ac:dyDescent="0.25">
      <c r="A33" s="18"/>
      <c r="B33" s="30" t="s">
        <v>9</v>
      </c>
      <c r="C33" s="152">
        <v>18175104</v>
      </c>
      <c r="D33" s="39" t="s">
        <v>354</v>
      </c>
      <c r="E33" s="180"/>
      <c r="F33" s="61"/>
    </row>
    <row r="34" spans="1:6" s="62" customFormat="1" x14ac:dyDescent="0.25">
      <c r="A34" s="18"/>
      <c r="B34" s="30" t="s">
        <v>206</v>
      </c>
      <c r="C34" s="152">
        <v>8611751</v>
      </c>
      <c r="D34" s="39" t="s">
        <v>356</v>
      </c>
      <c r="F34" s="61"/>
    </row>
    <row r="35" spans="1:6" s="62" customFormat="1" x14ac:dyDescent="0.25">
      <c r="A35" s="18"/>
      <c r="B35" s="30" t="s">
        <v>190</v>
      </c>
      <c r="C35" s="152">
        <v>5009000</v>
      </c>
      <c r="D35" s="39" t="s">
        <v>355</v>
      </c>
      <c r="F35" s="61"/>
    </row>
    <row r="36" spans="1:6" s="62" customFormat="1" x14ac:dyDescent="0.25">
      <c r="A36" s="18"/>
      <c r="B36" s="30" t="s">
        <v>351</v>
      </c>
      <c r="C36" s="137">
        <v>626400</v>
      </c>
      <c r="D36" s="41" t="s">
        <v>350</v>
      </c>
      <c r="E36" s="62" t="s">
        <v>152</v>
      </c>
      <c r="F36" s="61"/>
    </row>
    <row r="37" spans="1:6" s="62" customFormat="1" ht="13.8" x14ac:dyDescent="0.25">
      <c r="A37" s="18"/>
      <c r="B37" s="28" t="s">
        <v>165</v>
      </c>
      <c r="C37" s="36">
        <f>SUM(C38:C40)</f>
        <v>626400</v>
      </c>
      <c r="D37" s="43"/>
      <c r="F37" s="61"/>
    </row>
    <row r="38" spans="1:6" s="62" customFormat="1" x14ac:dyDescent="0.25">
      <c r="A38" s="18"/>
      <c r="B38" s="30" t="s">
        <v>323</v>
      </c>
      <c r="C38" s="152"/>
      <c r="D38" s="39"/>
      <c r="F38" s="61"/>
    </row>
    <row r="39" spans="1:6" s="62" customFormat="1" x14ac:dyDescent="0.25">
      <c r="A39" s="18"/>
      <c r="B39" s="30" t="s">
        <v>322</v>
      </c>
      <c r="C39" s="137">
        <v>626400</v>
      </c>
      <c r="D39" s="41" t="s">
        <v>350</v>
      </c>
      <c r="E39" s="62" t="s">
        <v>152</v>
      </c>
      <c r="F39" s="61"/>
    </row>
    <row r="40" spans="1:6" s="62" customFormat="1" x14ac:dyDescent="0.25">
      <c r="A40" s="18"/>
      <c r="B40" s="30"/>
      <c r="C40" s="38"/>
      <c r="D40" s="39"/>
      <c r="F40" s="61"/>
    </row>
    <row r="41" spans="1:6" s="58" customFormat="1" x14ac:dyDescent="0.25">
      <c r="A41" s="17">
        <v>3334</v>
      </c>
      <c r="B41" s="28"/>
      <c r="C41" s="36"/>
      <c r="D41" s="71"/>
      <c r="F41" s="59"/>
    </row>
    <row r="42" spans="1:6" x14ac:dyDescent="0.25">
      <c r="A42" s="15"/>
      <c r="B42" s="33"/>
      <c r="C42" s="90"/>
      <c r="D42" s="91"/>
    </row>
    <row r="43" spans="1:6" s="58" customFormat="1" ht="13.8" x14ac:dyDescent="0.25">
      <c r="A43" s="186">
        <v>3335</v>
      </c>
      <c r="B43" s="187" t="s">
        <v>145</v>
      </c>
      <c r="C43" s="190">
        <f>SUM(C44:C47)</f>
        <v>34204374</v>
      </c>
      <c r="D43" s="189"/>
      <c r="E43" s="81"/>
      <c r="F43" s="82"/>
    </row>
    <row r="44" spans="1:6" x14ac:dyDescent="0.25">
      <c r="A44" s="191"/>
      <c r="B44" s="192" t="s">
        <v>316</v>
      </c>
      <c r="C44" s="193">
        <v>896241</v>
      </c>
      <c r="D44" s="194" t="s">
        <v>330</v>
      </c>
    </row>
    <row r="45" spans="1:6" x14ac:dyDescent="0.25">
      <c r="A45" s="191"/>
      <c r="B45" s="192" t="s">
        <v>352</v>
      </c>
      <c r="C45" s="193">
        <v>31175733</v>
      </c>
      <c r="D45" s="194" t="s">
        <v>330</v>
      </c>
    </row>
    <row r="46" spans="1:6" x14ac:dyDescent="0.25">
      <c r="A46" s="191"/>
      <c r="B46" s="192" t="s">
        <v>329</v>
      </c>
      <c r="C46" s="193">
        <v>2132400</v>
      </c>
      <c r="D46" s="206" t="s">
        <v>353</v>
      </c>
    </row>
    <row r="47" spans="1:6" x14ac:dyDescent="0.25">
      <c r="A47" s="181"/>
      <c r="B47" s="75"/>
      <c r="C47" s="182"/>
      <c r="D47" s="194"/>
    </row>
    <row r="48" spans="1:6" x14ac:dyDescent="0.25">
      <c r="A48" s="181"/>
      <c r="B48" s="184"/>
      <c r="C48" s="306"/>
      <c r="D48" s="307"/>
    </row>
    <row r="49" spans="1:6" s="58" customFormat="1" ht="13.8" x14ac:dyDescent="0.25">
      <c r="A49" s="186">
        <v>334</v>
      </c>
      <c r="B49" s="187" t="s">
        <v>196</v>
      </c>
      <c r="C49" s="188">
        <v>256480426</v>
      </c>
      <c r="D49" s="189" t="s">
        <v>210</v>
      </c>
      <c r="E49" s="178"/>
      <c r="F49" s="59"/>
    </row>
    <row r="50" spans="1:6" x14ac:dyDescent="0.25">
      <c r="A50" s="15"/>
      <c r="B50" s="25"/>
      <c r="C50" s="34"/>
      <c r="D50" s="16"/>
    </row>
    <row r="51" spans="1:6" s="58" customFormat="1" x14ac:dyDescent="0.25">
      <c r="A51" s="17">
        <v>335</v>
      </c>
      <c r="B51" s="28"/>
      <c r="C51" s="36">
        <f>SUM(C52:C53)</f>
        <v>0</v>
      </c>
      <c r="D51" s="37" t="s">
        <v>166</v>
      </c>
      <c r="E51" s="179"/>
      <c r="F51" s="59"/>
    </row>
    <row r="52" spans="1:6" s="62" customFormat="1" x14ac:dyDescent="0.25">
      <c r="A52" s="18"/>
      <c r="B52" s="30" t="s">
        <v>288</v>
      </c>
      <c r="C52" s="152"/>
      <c r="D52" s="45"/>
      <c r="E52" s="198">
        <f>C52*1.08</f>
        <v>0</v>
      </c>
      <c r="F52" s="61"/>
    </row>
    <row r="53" spans="1:6" s="62" customFormat="1" x14ac:dyDescent="0.25">
      <c r="A53" s="18"/>
      <c r="B53" s="30" t="s">
        <v>343</v>
      </c>
      <c r="C53" s="152"/>
      <c r="D53" s="45"/>
      <c r="F53" s="61"/>
    </row>
    <row r="54" spans="1:6" s="62" customFormat="1" x14ac:dyDescent="0.25">
      <c r="A54" s="18"/>
      <c r="B54" s="30"/>
      <c r="C54" s="152"/>
      <c r="D54" s="45"/>
      <c r="F54" s="61"/>
    </row>
    <row r="55" spans="1:6" s="58" customFormat="1" x14ac:dyDescent="0.25">
      <c r="A55" s="17">
        <v>3382</v>
      </c>
      <c r="B55" s="28" t="s">
        <v>245</v>
      </c>
      <c r="C55" s="46">
        <f>SUM(C56:C57)</f>
        <v>4959980</v>
      </c>
      <c r="D55" s="28" t="s">
        <v>244</v>
      </c>
      <c r="E55" s="185"/>
      <c r="F55" s="59"/>
    </row>
    <row r="56" spans="1:6" s="62" customFormat="1" x14ac:dyDescent="0.25">
      <c r="A56" s="18"/>
      <c r="B56" s="30" t="s">
        <v>342</v>
      </c>
      <c r="C56" s="47">
        <v>4959980</v>
      </c>
      <c r="D56" s="45"/>
      <c r="F56" s="61"/>
    </row>
    <row r="57" spans="1:6" s="62" customFormat="1" x14ac:dyDescent="0.25">
      <c r="A57" s="18"/>
      <c r="B57" s="30"/>
      <c r="C57" s="47"/>
      <c r="D57" s="45"/>
      <c r="F57" s="61"/>
    </row>
    <row r="58" spans="1:6" s="58" customFormat="1" x14ac:dyDescent="0.25">
      <c r="A58" s="17" t="s">
        <v>147</v>
      </c>
      <c r="B58" s="28" t="s">
        <v>148</v>
      </c>
      <c r="C58" s="51"/>
      <c r="D58" s="45"/>
      <c r="F58" s="59"/>
    </row>
    <row r="59" spans="1:6" ht="26.4" x14ac:dyDescent="0.25">
      <c r="A59" s="15"/>
      <c r="B59" s="33" t="s">
        <v>149</v>
      </c>
      <c r="C59" s="77"/>
      <c r="D59" s="78" t="s">
        <v>309</v>
      </c>
    </row>
    <row r="60" spans="1:6" s="58" customFormat="1" x14ac:dyDescent="0.25">
      <c r="A60" s="17">
        <v>3388</v>
      </c>
      <c r="B60" s="28"/>
      <c r="C60" s="123"/>
      <c r="D60" s="124"/>
      <c r="F60" s="59"/>
    </row>
    <row r="61" spans="1:6" ht="12.75" customHeight="1" x14ac:dyDescent="0.25">
      <c r="A61" s="15"/>
      <c r="B61" s="187" t="s">
        <v>344</v>
      </c>
      <c r="C61" s="195">
        <v>0</v>
      </c>
      <c r="D61" s="196"/>
    </row>
    <row r="62" spans="1:6" ht="12.75" customHeight="1" x14ac:dyDescent="0.25">
      <c r="A62" s="15"/>
      <c r="B62" s="86"/>
      <c r="C62" s="93"/>
      <c r="D62" s="45"/>
    </row>
    <row r="63" spans="1:6" ht="12.75" customHeight="1" x14ac:dyDescent="0.25">
      <c r="A63" s="15"/>
      <c r="B63" s="187" t="s">
        <v>163</v>
      </c>
      <c r="C63" s="94">
        <f>SUM(C64:C65)</f>
        <v>0</v>
      </c>
      <c r="D63" s="45"/>
      <c r="E63" s="174">
        <f>C63-'TB5.22'!H33</f>
        <v>-360384550</v>
      </c>
    </row>
    <row r="64" spans="1:6" s="62" customFormat="1" x14ac:dyDescent="0.25">
      <c r="A64" s="18"/>
      <c r="B64" s="209" t="s">
        <v>345</v>
      </c>
      <c r="C64" s="140"/>
      <c r="D64" s="154" t="s">
        <v>347</v>
      </c>
      <c r="E64" s="64"/>
      <c r="F64" s="61"/>
    </row>
    <row r="65" spans="1:8" s="62" customFormat="1" x14ac:dyDescent="0.25">
      <c r="A65" s="18"/>
      <c r="B65" s="209" t="s">
        <v>346</v>
      </c>
      <c r="C65" s="140"/>
      <c r="D65" s="154" t="s">
        <v>347</v>
      </c>
      <c r="E65" s="64"/>
      <c r="F65" s="61"/>
    </row>
    <row r="66" spans="1:8" s="62" customFormat="1" x14ac:dyDescent="0.25">
      <c r="A66" s="18"/>
      <c r="B66" s="210"/>
      <c r="C66" s="140"/>
      <c r="D66" s="80"/>
      <c r="E66" s="64"/>
      <c r="F66" s="61"/>
    </row>
    <row r="67" spans="1:8" s="58" customFormat="1" x14ac:dyDescent="0.25">
      <c r="A67" s="17">
        <v>413</v>
      </c>
      <c r="B67" s="28"/>
      <c r="C67" s="74"/>
      <c r="D67" s="176"/>
      <c r="E67" s="81"/>
      <c r="F67" s="59"/>
    </row>
    <row r="68" spans="1:8" s="62" customFormat="1" x14ac:dyDescent="0.25">
      <c r="A68" s="18"/>
      <c r="B68" s="210"/>
      <c r="C68" s="140"/>
      <c r="D68" s="80"/>
      <c r="E68" s="64"/>
      <c r="F68" s="61"/>
    </row>
    <row r="69" spans="1:8" s="62" customFormat="1" x14ac:dyDescent="0.25">
      <c r="A69" s="18"/>
      <c r="B69" s="72"/>
      <c r="C69" s="38"/>
      <c r="D69" s="80"/>
      <c r="E69" s="64"/>
      <c r="F69" s="61"/>
    </row>
    <row r="70" spans="1:8" s="58" customFormat="1" ht="13.8" x14ac:dyDescent="0.25">
      <c r="A70" s="17">
        <v>511</v>
      </c>
      <c r="B70" s="28" t="s">
        <v>156</v>
      </c>
      <c r="C70" s="74">
        <v>29220.2</v>
      </c>
      <c r="D70" s="73">
        <v>680246256</v>
      </c>
      <c r="E70" s="81">
        <f>D70/C70</f>
        <v>23280</v>
      </c>
      <c r="F70" s="59"/>
    </row>
    <row r="71" spans="1:8" ht="21" customHeight="1" x14ac:dyDescent="0.25">
      <c r="A71" s="15"/>
      <c r="B71" s="33"/>
      <c r="C71" s="285"/>
      <c r="D71" s="286"/>
      <c r="E71" s="57"/>
      <c r="F71" s="65"/>
      <c r="G71" s="66"/>
    </row>
    <row r="72" spans="1:8" s="58" customFormat="1" ht="26.4" x14ac:dyDescent="0.25">
      <c r="A72" s="17">
        <v>642</v>
      </c>
      <c r="B72" s="28"/>
      <c r="C72" s="36"/>
      <c r="D72" s="125" t="s">
        <v>212</v>
      </c>
      <c r="F72" s="59"/>
    </row>
    <row r="73" spans="1:8" ht="39.6" x14ac:dyDescent="0.25">
      <c r="A73" s="15"/>
      <c r="B73" s="33"/>
      <c r="C73" s="34"/>
      <c r="D73" s="96" t="s">
        <v>200</v>
      </c>
      <c r="E73" s="57"/>
      <c r="F73" s="65"/>
      <c r="G73" s="66"/>
    </row>
    <row r="74" spans="1:8" ht="26.4" x14ac:dyDescent="0.25">
      <c r="A74" s="15"/>
      <c r="B74" s="33"/>
      <c r="C74" s="34"/>
      <c r="D74" s="96" t="s">
        <v>201</v>
      </c>
      <c r="E74" s="57"/>
      <c r="F74" s="65"/>
      <c r="G74" s="66"/>
    </row>
    <row r="75" spans="1:8" s="58" customFormat="1" x14ac:dyDescent="0.25">
      <c r="A75" s="17" t="s">
        <v>158</v>
      </c>
      <c r="B75" s="28"/>
      <c r="C75" s="50"/>
      <c r="D75" s="37"/>
      <c r="F75" s="59"/>
    </row>
    <row r="76" spans="1:8" x14ac:dyDescent="0.25">
      <c r="A76" s="15"/>
      <c r="B76" s="33"/>
      <c r="C76" s="49"/>
      <c r="D76" s="176"/>
      <c r="E76" s="57"/>
      <c r="F76" s="65"/>
      <c r="G76" s="66"/>
    </row>
    <row r="77" spans="1:8" x14ac:dyDescent="0.25">
      <c r="A77" s="15"/>
      <c r="B77" s="33"/>
      <c r="C77" s="49"/>
      <c r="D77" s="48"/>
      <c r="E77" s="57"/>
      <c r="F77" s="65"/>
      <c r="G77" s="66"/>
    </row>
    <row r="78" spans="1:8" ht="26.4" x14ac:dyDescent="0.25">
      <c r="A78" s="19" t="s">
        <v>153</v>
      </c>
      <c r="B78" s="75"/>
      <c r="C78" s="337" t="s">
        <v>357</v>
      </c>
      <c r="D78" s="338"/>
    </row>
    <row r="79" spans="1:8" s="57" customFormat="1" ht="32.25" customHeight="1" x14ac:dyDescent="0.25">
      <c r="A79" s="15"/>
      <c r="B79" s="33"/>
      <c r="C79" s="339" t="s">
        <v>199</v>
      </c>
      <c r="D79" s="340"/>
      <c r="E79" s="56"/>
      <c r="G79" s="56"/>
      <c r="H79" s="56"/>
    </row>
    <row r="80" spans="1:8" s="57" customFormat="1" x14ac:dyDescent="0.25">
      <c r="A80" s="15"/>
      <c r="B80" s="33"/>
      <c r="C80" s="291" t="s">
        <v>172</v>
      </c>
      <c r="D80" s="292"/>
      <c r="E80" s="56"/>
      <c r="G80" s="56"/>
      <c r="H80" s="56"/>
    </row>
    <row r="81" spans="1:8" s="57" customFormat="1" x14ac:dyDescent="0.25">
      <c r="A81" s="15"/>
      <c r="B81" s="33"/>
      <c r="C81" s="291"/>
      <c r="D81" s="292"/>
      <c r="E81" s="56"/>
      <c r="G81" s="56"/>
      <c r="H81" s="56"/>
    </row>
    <row r="82" spans="1:8" s="57" customFormat="1" ht="33" customHeight="1" x14ac:dyDescent="0.25">
      <c r="A82" s="15"/>
      <c r="B82" s="33"/>
      <c r="C82" s="302" t="s">
        <v>186</v>
      </c>
      <c r="D82" s="303"/>
      <c r="E82" s="56"/>
      <c r="G82" s="56"/>
      <c r="H82" s="56"/>
    </row>
    <row r="83" spans="1:8" s="57" customFormat="1" x14ac:dyDescent="0.25">
      <c r="A83" s="15"/>
      <c r="B83" s="33"/>
      <c r="C83" s="304"/>
      <c r="D83" s="305"/>
      <c r="E83" s="56"/>
      <c r="G83" s="56"/>
      <c r="H83" s="56"/>
    </row>
    <row r="84" spans="1:8" s="57" customFormat="1" x14ac:dyDescent="0.25">
      <c r="A84" s="83" t="s">
        <v>189</v>
      </c>
      <c r="B84" s="33"/>
      <c r="C84" s="291"/>
      <c r="D84" s="292"/>
      <c r="E84" s="56"/>
      <c r="G84" s="56"/>
      <c r="H84" s="56"/>
    </row>
    <row r="85" spans="1:8" s="57" customFormat="1" x14ac:dyDescent="0.25">
      <c r="A85" s="85"/>
      <c r="B85" s="84"/>
      <c r="C85" s="304"/>
      <c r="D85" s="305"/>
      <c r="E85" s="56"/>
      <c r="G85" s="56"/>
      <c r="H85" s="56"/>
    </row>
  </sheetData>
  <mergeCells count="17">
    <mergeCell ref="C81:D81"/>
    <mergeCell ref="C82:D82"/>
    <mergeCell ref="C83:D83"/>
    <mergeCell ref="C84:D84"/>
    <mergeCell ref="C85:D85"/>
    <mergeCell ref="C80:D80"/>
    <mergeCell ref="A5:B7"/>
    <mergeCell ref="C9:D9"/>
    <mergeCell ref="C11:D11"/>
    <mergeCell ref="C12:D12"/>
    <mergeCell ref="C13:D13"/>
    <mergeCell ref="C16:D16"/>
    <mergeCell ref="C23:D23"/>
    <mergeCell ref="C48:D48"/>
    <mergeCell ref="C71:D71"/>
    <mergeCell ref="C78:D78"/>
    <mergeCell ref="C79:D79"/>
  </mergeCells>
  <pageMargins left="0.45" right="0.34" top="0.43" bottom="0.37" header="0.32" footer="0.27"/>
  <pageSetup paperSize="9" scale="5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5"/>
  <sheetViews>
    <sheetView workbookViewId="0">
      <pane ySplit="4" topLeftCell="A41" activePane="bottomLeft" state="frozen"/>
      <selection activeCell="E46" sqref="E46"/>
      <selection pane="bottomLeft" activeCell="B55" sqref="B55"/>
    </sheetView>
  </sheetViews>
  <sheetFormatPr defaultRowHeight="13.2" x14ac:dyDescent="0.25"/>
  <cols>
    <col min="1" max="1" width="8.109375" customWidth="1"/>
    <col min="2" max="2" width="48.77734375" customWidth="1"/>
    <col min="3" max="8" width="12.6640625" customWidth="1"/>
    <col min="10" max="11" width="12.6640625" customWidth="1"/>
    <col min="12" max="12" width="12.6640625" bestFit="1" customWidth="1"/>
    <col min="13" max="13" width="11.44140625" bestFit="1" customWidth="1"/>
  </cols>
  <sheetData>
    <row r="1" spans="1:13" ht="19.8" x14ac:dyDescent="0.25">
      <c r="A1" s="341" t="s">
        <v>12</v>
      </c>
      <c r="B1" s="341"/>
      <c r="C1" s="341"/>
      <c r="D1" s="341"/>
      <c r="E1" s="341"/>
      <c r="F1" s="341"/>
      <c r="G1" s="341"/>
      <c r="H1" s="341"/>
    </row>
    <row r="2" spans="1:13" ht="16.2" x14ac:dyDescent="0.25">
      <c r="A2" s="342" t="s">
        <v>359</v>
      </c>
      <c r="B2" s="342"/>
      <c r="C2" s="342"/>
      <c r="D2" s="342"/>
      <c r="E2" s="342"/>
      <c r="F2" s="342"/>
      <c r="G2" s="342"/>
      <c r="H2" s="342"/>
    </row>
    <row r="3" spans="1:13" ht="13.8" x14ac:dyDescent="0.25">
      <c r="A3" s="310" t="s">
        <v>13</v>
      </c>
      <c r="B3" s="310" t="s">
        <v>14</v>
      </c>
      <c r="C3" s="311" t="s">
        <v>15</v>
      </c>
      <c r="D3" s="311"/>
      <c r="E3" s="311" t="s">
        <v>16</v>
      </c>
      <c r="F3" s="311"/>
      <c r="G3" s="311" t="s">
        <v>17</v>
      </c>
      <c r="H3" s="311"/>
    </row>
    <row r="4" spans="1:13" ht="13.8" x14ac:dyDescent="0.25">
      <c r="A4" s="310"/>
      <c r="B4" s="310"/>
      <c r="C4" s="126" t="s">
        <v>18</v>
      </c>
      <c r="D4" s="126" t="s">
        <v>19</v>
      </c>
      <c r="E4" s="126" t="s">
        <v>18</v>
      </c>
      <c r="F4" s="126" t="s">
        <v>19</v>
      </c>
      <c r="G4" s="126" t="s">
        <v>18</v>
      </c>
      <c r="H4" s="126" t="s">
        <v>19</v>
      </c>
    </row>
    <row r="5" spans="1:13" x14ac:dyDescent="0.25">
      <c r="A5" t="s">
        <v>20</v>
      </c>
      <c r="B5" s="106" t="s">
        <v>21</v>
      </c>
      <c r="C5" s="127">
        <v>12024072</v>
      </c>
      <c r="D5" s="127">
        <v>0</v>
      </c>
      <c r="E5" s="127">
        <v>50000000</v>
      </c>
      <c r="F5" s="127">
        <v>53192204</v>
      </c>
      <c r="G5" s="127">
        <v>8831868</v>
      </c>
      <c r="H5" s="127">
        <v>0</v>
      </c>
      <c r="I5" s="114" t="s">
        <v>159</v>
      </c>
      <c r="J5" s="130">
        <v>8831868</v>
      </c>
      <c r="K5" s="130">
        <v>0</v>
      </c>
      <c r="L5" s="211">
        <f>G5-J5</f>
        <v>0</v>
      </c>
      <c r="M5" s="211">
        <f>H5-K5</f>
        <v>0</v>
      </c>
    </row>
    <row r="6" spans="1:13" x14ac:dyDescent="0.25">
      <c r="A6" t="s">
        <v>22</v>
      </c>
      <c r="B6" s="112" t="s">
        <v>23</v>
      </c>
      <c r="C6" s="128">
        <v>12024072</v>
      </c>
      <c r="D6" s="128">
        <v>0</v>
      </c>
      <c r="E6" s="128">
        <v>50000000</v>
      </c>
      <c r="F6" s="128">
        <v>53192204</v>
      </c>
      <c r="G6" s="128">
        <v>8831868</v>
      </c>
      <c r="H6" s="128">
        <v>0</v>
      </c>
      <c r="I6" s="110"/>
      <c r="J6" s="132">
        <v>8831868</v>
      </c>
      <c r="K6" s="132">
        <v>0</v>
      </c>
      <c r="L6" s="211">
        <f t="shared" ref="L6:L40" si="0">G6-J6</f>
        <v>0</v>
      </c>
      <c r="M6" s="211">
        <f t="shared" ref="M6:M40" si="1">H6-K6</f>
        <v>0</v>
      </c>
    </row>
    <row r="7" spans="1:13" x14ac:dyDescent="0.25">
      <c r="A7" t="s">
        <v>24</v>
      </c>
      <c r="B7" s="106" t="s">
        <v>25</v>
      </c>
      <c r="C7" s="127">
        <v>2283445697</v>
      </c>
      <c r="D7" s="127">
        <v>0</v>
      </c>
      <c r="E7" s="127">
        <v>2234462007</v>
      </c>
      <c r="F7" s="127">
        <v>2565003461</v>
      </c>
      <c r="G7" s="127">
        <v>1952904243</v>
      </c>
      <c r="H7" s="127">
        <v>0</v>
      </c>
      <c r="I7" s="114" t="s">
        <v>159</v>
      </c>
      <c r="J7" s="130">
        <v>1952904243</v>
      </c>
      <c r="K7" s="130">
        <v>0</v>
      </c>
      <c r="L7" s="211">
        <f t="shared" si="0"/>
        <v>0</v>
      </c>
      <c r="M7" s="211">
        <f t="shared" si="1"/>
        <v>0</v>
      </c>
    </row>
    <row r="8" spans="1:13" x14ac:dyDescent="0.25">
      <c r="A8" t="s">
        <v>26</v>
      </c>
      <c r="B8" s="106" t="s">
        <v>23</v>
      </c>
      <c r="C8" s="127">
        <v>21093549</v>
      </c>
      <c r="D8" s="127">
        <v>0</v>
      </c>
      <c r="E8" s="127">
        <v>1463118571</v>
      </c>
      <c r="F8" s="127">
        <v>1052251411</v>
      </c>
      <c r="G8" s="127">
        <v>431960709</v>
      </c>
      <c r="H8" s="127">
        <v>0</v>
      </c>
      <c r="I8" s="110"/>
      <c r="J8" s="130">
        <v>431960709</v>
      </c>
      <c r="K8" s="130">
        <v>0</v>
      </c>
      <c r="L8" s="211">
        <f t="shared" si="0"/>
        <v>0</v>
      </c>
      <c r="M8" s="211">
        <f t="shared" si="1"/>
        <v>0</v>
      </c>
    </row>
    <row r="9" spans="1:13" x14ac:dyDescent="0.25">
      <c r="A9" t="s">
        <v>27</v>
      </c>
      <c r="B9" s="112" t="s">
        <v>28</v>
      </c>
      <c r="C9" s="128">
        <v>21093549</v>
      </c>
      <c r="D9" s="128">
        <v>0</v>
      </c>
      <c r="E9" s="128">
        <v>1463118571</v>
      </c>
      <c r="F9" s="128">
        <v>1052251411</v>
      </c>
      <c r="G9" s="128">
        <v>431960709</v>
      </c>
      <c r="H9" s="128">
        <v>0</v>
      </c>
      <c r="I9" s="110"/>
      <c r="J9" s="132">
        <v>431960709</v>
      </c>
      <c r="K9" s="132">
        <v>0</v>
      </c>
      <c r="L9" s="211">
        <f t="shared" si="0"/>
        <v>0</v>
      </c>
      <c r="M9" s="211">
        <f t="shared" si="1"/>
        <v>0</v>
      </c>
    </row>
    <row r="10" spans="1:13" x14ac:dyDescent="0.25">
      <c r="A10" t="s">
        <v>29</v>
      </c>
      <c r="B10" s="106" t="s">
        <v>30</v>
      </c>
      <c r="C10" s="127">
        <v>2262352148</v>
      </c>
      <c r="D10" s="127">
        <v>0</v>
      </c>
      <c r="E10" s="127">
        <v>771343436</v>
      </c>
      <c r="F10" s="127">
        <v>1512752050</v>
      </c>
      <c r="G10" s="127">
        <v>1520943534</v>
      </c>
      <c r="H10" s="127">
        <v>0</v>
      </c>
      <c r="I10" s="110"/>
      <c r="J10" s="130">
        <v>1520943534</v>
      </c>
      <c r="K10" s="130">
        <v>0</v>
      </c>
      <c r="L10" s="211">
        <f t="shared" si="0"/>
        <v>0</v>
      </c>
      <c r="M10" s="211">
        <f t="shared" si="1"/>
        <v>0</v>
      </c>
    </row>
    <row r="11" spans="1:13" x14ac:dyDescent="0.25">
      <c r="A11" t="s">
        <v>31</v>
      </c>
      <c r="B11" s="112" t="s">
        <v>32</v>
      </c>
      <c r="C11" s="128">
        <v>2230506779</v>
      </c>
      <c r="D11" s="128">
        <v>0</v>
      </c>
      <c r="E11" s="128">
        <v>771343436</v>
      </c>
      <c r="F11" s="128">
        <v>1512752050</v>
      </c>
      <c r="G11" s="128">
        <v>1489098165</v>
      </c>
      <c r="H11" s="128">
        <v>0</v>
      </c>
      <c r="I11" s="110"/>
      <c r="J11" s="132">
        <v>1489098165</v>
      </c>
      <c r="K11" s="132">
        <v>0</v>
      </c>
      <c r="L11" s="211">
        <f t="shared" si="0"/>
        <v>0</v>
      </c>
      <c r="M11" s="211">
        <f t="shared" si="1"/>
        <v>0</v>
      </c>
    </row>
    <row r="12" spans="1:13" x14ac:dyDescent="0.25">
      <c r="A12" t="s">
        <v>33</v>
      </c>
      <c r="B12" s="112" t="s">
        <v>34</v>
      </c>
      <c r="C12" s="128">
        <v>31845369</v>
      </c>
      <c r="D12" s="128">
        <v>0</v>
      </c>
      <c r="E12" s="128">
        <v>0</v>
      </c>
      <c r="F12" s="128">
        <v>0</v>
      </c>
      <c r="G12" s="128">
        <v>31845369</v>
      </c>
      <c r="H12" s="128">
        <v>0</v>
      </c>
      <c r="I12" s="110"/>
      <c r="J12" s="132">
        <v>31845369</v>
      </c>
      <c r="K12" s="132">
        <v>0</v>
      </c>
      <c r="L12" s="211">
        <f t="shared" si="0"/>
        <v>0</v>
      </c>
      <c r="M12" s="211">
        <f t="shared" si="1"/>
        <v>0</v>
      </c>
    </row>
    <row r="13" spans="1:13" x14ac:dyDescent="0.25">
      <c r="A13" t="s">
        <v>35</v>
      </c>
      <c r="B13" s="20" t="s">
        <v>36</v>
      </c>
      <c r="C13" s="130">
        <v>1501108967</v>
      </c>
      <c r="D13" s="130">
        <v>0</v>
      </c>
      <c r="E13" s="130">
        <v>681707370</v>
      </c>
      <c r="F13" s="130">
        <v>751337519</v>
      </c>
      <c r="G13" s="130">
        <v>1431478818</v>
      </c>
      <c r="H13" s="130">
        <v>0</v>
      </c>
      <c r="I13" s="1" t="s">
        <v>159</v>
      </c>
      <c r="J13" s="130">
        <v>1431478818</v>
      </c>
      <c r="K13" s="130">
        <v>0</v>
      </c>
      <c r="L13" s="211">
        <f t="shared" si="0"/>
        <v>0</v>
      </c>
      <c r="M13" s="211">
        <f t="shared" si="1"/>
        <v>0</v>
      </c>
    </row>
    <row r="14" spans="1:13" x14ac:dyDescent="0.25">
      <c r="A14" t="s">
        <v>37</v>
      </c>
      <c r="B14" s="21" t="s">
        <v>38</v>
      </c>
      <c r="C14" s="132">
        <v>1501108967</v>
      </c>
      <c r="D14" s="132">
        <v>0</v>
      </c>
      <c r="E14" s="132">
        <v>681707370</v>
      </c>
      <c r="F14" s="132">
        <v>751337519</v>
      </c>
      <c r="G14" s="132">
        <v>1431478818</v>
      </c>
      <c r="H14" s="132">
        <v>0</v>
      </c>
      <c r="J14" s="132">
        <v>1431478818</v>
      </c>
      <c r="K14" s="132">
        <v>0</v>
      </c>
      <c r="L14" s="211">
        <f t="shared" si="0"/>
        <v>0</v>
      </c>
      <c r="M14" s="211">
        <f t="shared" si="1"/>
        <v>0</v>
      </c>
    </row>
    <row r="15" spans="1:13" x14ac:dyDescent="0.25">
      <c r="A15" t="s">
        <v>39</v>
      </c>
      <c r="B15" s="20" t="s">
        <v>40</v>
      </c>
      <c r="C15" s="130">
        <v>775245956</v>
      </c>
      <c r="D15" s="130">
        <v>0</v>
      </c>
      <c r="E15" s="130">
        <v>19783922</v>
      </c>
      <c r="F15" s="130">
        <v>0</v>
      </c>
      <c r="G15" s="130">
        <v>795029878</v>
      </c>
      <c r="H15" s="130">
        <v>0</v>
      </c>
      <c r="I15" s="1" t="s">
        <v>159</v>
      </c>
      <c r="J15" s="130">
        <v>795029878</v>
      </c>
      <c r="K15" s="130">
        <v>0</v>
      </c>
      <c r="L15" s="211">
        <f t="shared" si="0"/>
        <v>0</v>
      </c>
      <c r="M15" s="211">
        <f t="shared" si="1"/>
        <v>0</v>
      </c>
    </row>
    <row r="16" spans="1:13" x14ac:dyDescent="0.25">
      <c r="A16" t="s">
        <v>41</v>
      </c>
      <c r="B16" s="21" t="s">
        <v>42</v>
      </c>
      <c r="C16" s="132">
        <v>775245956</v>
      </c>
      <c r="D16" s="132">
        <v>0</v>
      </c>
      <c r="E16" s="132">
        <v>19783922</v>
      </c>
      <c r="F16" s="132">
        <v>0</v>
      </c>
      <c r="G16" s="132">
        <v>795029878</v>
      </c>
      <c r="H16" s="132">
        <v>0</v>
      </c>
      <c r="J16" s="132">
        <v>795029878</v>
      </c>
      <c r="K16" s="132">
        <v>0</v>
      </c>
      <c r="L16" s="211">
        <f t="shared" si="0"/>
        <v>0</v>
      </c>
      <c r="M16" s="211">
        <f t="shared" si="1"/>
        <v>0</v>
      </c>
    </row>
    <row r="17" spans="1:13" x14ac:dyDescent="0.25">
      <c r="A17" t="s">
        <v>43</v>
      </c>
      <c r="B17" s="20" t="s">
        <v>44</v>
      </c>
      <c r="C17" s="130">
        <v>0</v>
      </c>
      <c r="D17" s="130">
        <v>0</v>
      </c>
      <c r="E17" s="130">
        <v>677456774</v>
      </c>
      <c r="F17" s="130">
        <v>677456774</v>
      </c>
      <c r="G17" s="130">
        <v>0</v>
      </c>
      <c r="H17" s="130">
        <v>0</v>
      </c>
      <c r="I17" s="1" t="s">
        <v>159</v>
      </c>
      <c r="J17" s="130">
        <v>0</v>
      </c>
      <c r="K17" s="130">
        <v>0</v>
      </c>
      <c r="L17" s="211">
        <f t="shared" si="0"/>
        <v>0</v>
      </c>
      <c r="M17" s="211">
        <f t="shared" si="1"/>
        <v>0</v>
      </c>
    </row>
    <row r="18" spans="1:13" x14ac:dyDescent="0.25">
      <c r="A18" t="s">
        <v>45</v>
      </c>
      <c r="B18" s="106" t="s">
        <v>46</v>
      </c>
      <c r="C18" s="127">
        <v>18989002</v>
      </c>
      <c r="D18" s="127">
        <v>0</v>
      </c>
      <c r="E18" s="127">
        <v>111870511</v>
      </c>
      <c r="F18" s="127">
        <v>39629380</v>
      </c>
      <c r="G18" s="127">
        <v>91230133</v>
      </c>
      <c r="H18" s="127">
        <v>0</v>
      </c>
      <c r="I18" s="114" t="s">
        <v>159</v>
      </c>
      <c r="J18" s="130">
        <v>91230133</v>
      </c>
      <c r="K18" s="130">
        <v>0</v>
      </c>
      <c r="L18" s="211">
        <f t="shared" si="0"/>
        <v>0</v>
      </c>
      <c r="M18" s="211">
        <f t="shared" si="1"/>
        <v>0</v>
      </c>
    </row>
    <row r="19" spans="1:13" x14ac:dyDescent="0.25">
      <c r="A19" t="s">
        <v>47</v>
      </c>
      <c r="B19" s="20" t="s">
        <v>48</v>
      </c>
      <c r="C19" s="130">
        <v>129065340</v>
      </c>
      <c r="D19" s="130">
        <v>0</v>
      </c>
      <c r="E19" s="130">
        <v>0</v>
      </c>
      <c r="F19" s="130">
        <v>0</v>
      </c>
      <c r="G19" s="130">
        <v>129065340</v>
      </c>
      <c r="H19" s="130">
        <v>0</v>
      </c>
      <c r="I19" s="1" t="s">
        <v>159</v>
      </c>
      <c r="J19" s="130">
        <v>129065340</v>
      </c>
      <c r="K19" s="130">
        <v>0</v>
      </c>
      <c r="L19" s="211">
        <f t="shared" si="0"/>
        <v>0</v>
      </c>
      <c r="M19" s="211">
        <f t="shared" si="1"/>
        <v>0</v>
      </c>
    </row>
    <row r="20" spans="1:13" x14ac:dyDescent="0.25">
      <c r="A20" t="s">
        <v>49</v>
      </c>
      <c r="B20" s="20" t="s">
        <v>50</v>
      </c>
      <c r="C20" s="130">
        <v>45511470</v>
      </c>
      <c r="D20" s="130">
        <v>43825096</v>
      </c>
      <c r="E20" s="130">
        <v>203846788</v>
      </c>
      <c r="F20" s="130">
        <v>237329017</v>
      </c>
      <c r="G20" s="130">
        <v>626400</v>
      </c>
      <c r="H20" s="130">
        <v>32422255</v>
      </c>
      <c r="I20" s="116" t="s">
        <v>350</v>
      </c>
      <c r="J20" s="130">
        <v>0</v>
      </c>
      <c r="K20" s="130">
        <v>31795855</v>
      </c>
      <c r="L20" s="211">
        <f t="shared" si="0"/>
        <v>626400</v>
      </c>
      <c r="M20" s="211">
        <f t="shared" si="1"/>
        <v>626400</v>
      </c>
    </row>
    <row r="21" spans="1:13" x14ac:dyDescent="0.25">
      <c r="A21" t="s">
        <v>51</v>
      </c>
      <c r="B21" s="21" t="s">
        <v>52</v>
      </c>
      <c r="C21" s="132">
        <v>45511470</v>
      </c>
      <c r="D21" s="132">
        <v>43825096</v>
      </c>
      <c r="E21" s="132">
        <v>203846788</v>
      </c>
      <c r="F21" s="132">
        <v>237329017</v>
      </c>
      <c r="G21" s="132">
        <v>626400</v>
      </c>
      <c r="H21" s="132">
        <v>32422255</v>
      </c>
      <c r="J21" s="132">
        <v>0</v>
      </c>
      <c r="K21" s="132">
        <v>31795855</v>
      </c>
      <c r="L21" s="211">
        <f t="shared" si="0"/>
        <v>626400</v>
      </c>
      <c r="M21" s="211">
        <f t="shared" si="1"/>
        <v>626400</v>
      </c>
    </row>
    <row r="22" spans="1:13" x14ac:dyDescent="0.25">
      <c r="A22" t="s">
        <v>53</v>
      </c>
      <c r="B22" s="20" t="s">
        <v>54</v>
      </c>
      <c r="C22" s="130">
        <v>0</v>
      </c>
      <c r="D22" s="130">
        <v>113167795</v>
      </c>
      <c r="E22" s="130">
        <v>205377285</v>
      </c>
      <c r="F22" s="130">
        <v>126413865</v>
      </c>
      <c r="G22" s="130">
        <v>0</v>
      </c>
      <c r="H22" s="130">
        <v>34204375</v>
      </c>
      <c r="I22" s="116" t="s">
        <v>360</v>
      </c>
      <c r="J22" s="130">
        <v>0</v>
      </c>
      <c r="K22" s="130">
        <v>45195214</v>
      </c>
      <c r="L22" s="211">
        <f t="shared" si="0"/>
        <v>0</v>
      </c>
      <c r="M22" s="211">
        <f t="shared" si="1"/>
        <v>-10990839</v>
      </c>
    </row>
    <row r="23" spans="1:13" x14ac:dyDescent="0.25">
      <c r="A23" t="s">
        <v>55</v>
      </c>
      <c r="B23" s="21" t="s">
        <v>56</v>
      </c>
      <c r="C23" s="132">
        <v>0</v>
      </c>
      <c r="D23" s="132">
        <v>0</v>
      </c>
      <c r="E23" s="132">
        <v>93105732</v>
      </c>
      <c r="F23" s="132">
        <v>93105732</v>
      </c>
      <c r="G23" s="132">
        <v>0</v>
      </c>
      <c r="H23" s="132">
        <v>0</v>
      </c>
      <c r="J23" s="132">
        <v>0</v>
      </c>
      <c r="K23" s="132">
        <v>0</v>
      </c>
      <c r="L23" s="211">
        <f t="shared" si="0"/>
        <v>0</v>
      </c>
      <c r="M23" s="211">
        <f t="shared" si="1"/>
        <v>0</v>
      </c>
    </row>
    <row r="24" spans="1:13" x14ac:dyDescent="0.25">
      <c r="A24" t="s">
        <v>57</v>
      </c>
      <c r="B24" s="21" t="s">
        <v>58</v>
      </c>
      <c r="C24" s="132">
        <v>0</v>
      </c>
      <c r="D24" s="132">
        <v>113167795</v>
      </c>
      <c r="E24" s="132">
        <v>112271553</v>
      </c>
      <c r="F24" s="132">
        <v>33308133</v>
      </c>
      <c r="G24" s="132">
        <v>0</v>
      </c>
      <c r="H24" s="132">
        <v>34204375</v>
      </c>
      <c r="J24" s="132">
        <v>0</v>
      </c>
      <c r="K24" s="132">
        <v>45195214</v>
      </c>
      <c r="L24" s="211">
        <f t="shared" si="0"/>
        <v>0</v>
      </c>
      <c r="M24" s="211">
        <f t="shared" si="1"/>
        <v>-10990839</v>
      </c>
    </row>
    <row r="25" spans="1:13" x14ac:dyDescent="0.25">
      <c r="A25" t="s">
        <v>59</v>
      </c>
      <c r="B25" s="106" t="s">
        <v>60</v>
      </c>
      <c r="C25" s="127">
        <v>0</v>
      </c>
      <c r="D25" s="127">
        <v>275630640</v>
      </c>
      <c r="E25" s="127">
        <v>602355268</v>
      </c>
      <c r="F25" s="127">
        <v>583205054</v>
      </c>
      <c r="G25" s="127">
        <v>0</v>
      </c>
      <c r="H25" s="127">
        <v>256480426</v>
      </c>
      <c r="I25" s="114" t="s">
        <v>159</v>
      </c>
      <c r="J25" s="130">
        <v>0</v>
      </c>
      <c r="K25" s="130">
        <v>256480426</v>
      </c>
      <c r="L25" s="211">
        <f t="shared" si="0"/>
        <v>0</v>
      </c>
      <c r="M25" s="211">
        <f t="shared" si="1"/>
        <v>0</v>
      </c>
    </row>
    <row r="26" spans="1:13" x14ac:dyDescent="0.25">
      <c r="A26" t="s">
        <v>61</v>
      </c>
      <c r="B26" s="112" t="s">
        <v>62</v>
      </c>
      <c r="C26" s="128">
        <v>0</v>
      </c>
      <c r="D26" s="128">
        <v>275630640</v>
      </c>
      <c r="E26" s="128">
        <v>602355268</v>
      </c>
      <c r="F26" s="128">
        <v>583205054</v>
      </c>
      <c r="G26" s="128">
        <v>0</v>
      </c>
      <c r="H26" s="128">
        <v>256480426</v>
      </c>
      <c r="I26" s="110"/>
      <c r="J26" s="132">
        <v>0</v>
      </c>
      <c r="K26" s="132">
        <v>256480426</v>
      </c>
      <c r="L26" s="211">
        <f t="shared" si="0"/>
        <v>0</v>
      </c>
      <c r="M26" s="211">
        <f t="shared" si="1"/>
        <v>0</v>
      </c>
    </row>
    <row r="27" spans="1:13" x14ac:dyDescent="0.25">
      <c r="A27" t="s">
        <v>63</v>
      </c>
      <c r="B27" s="106" t="s">
        <v>64</v>
      </c>
      <c r="C27" s="127">
        <v>0</v>
      </c>
      <c r="D27" s="127">
        <v>45766818</v>
      </c>
      <c r="E27" s="127">
        <v>45766818</v>
      </c>
      <c r="F27" s="127">
        <v>0</v>
      </c>
      <c r="G27" s="127">
        <v>0</v>
      </c>
      <c r="H27" s="127">
        <v>0</v>
      </c>
      <c r="I27" s="114" t="s">
        <v>159</v>
      </c>
      <c r="J27" s="130">
        <v>0</v>
      </c>
      <c r="K27" s="130">
        <v>0</v>
      </c>
      <c r="L27" s="211">
        <f t="shared" si="0"/>
        <v>0</v>
      </c>
      <c r="M27" s="211">
        <f t="shared" si="1"/>
        <v>0</v>
      </c>
    </row>
    <row r="28" spans="1:13" x14ac:dyDescent="0.25">
      <c r="A28" t="s">
        <v>65</v>
      </c>
      <c r="B28" s="112" t="s">
        <v>66</v>
      </c>
      <c r="C28" s="128">
        <v>0</v>
      </c>
      <c r="D28" s="128">
        <v>45766818</v>
      </c>
      <c r="E28" s="128">
        <v>45766818</v>
      </c>
      <c r="F28" s="128">
        <v>0</v>
      </c>
      <c r="G28" s="128">
        <v>0</v>
      </c>
      <c r="H28" s="128">
        <v>0</v>
      </c>
      <c r="I28" s="110"/>
      <c r="J28" s="132">
        <v>0</v>
      </c>
      <c r="K28" s="132">
        <v>0</v>
      </c>
      <c r="L28" s="211">
        <f t="shared" si="0"/>
        <v>0</v>
      </c>
      <c r="M28" s="211">
        <f t="shared" si="1"/>
        <v>0</v>
      </c>
    </row>
    <row r="29" spans="1:13" x14ac:dyDescent="0.25">
      <c r="A29" t="s">
        <v>67</v>
      </c>
      <c r="B29" s="20" t="s">
        <v>68</v>
      </c>
      <c r="C29" s="130">
        <v>0</v>
      </c>
      <c r="D29" s="130">
        <v>62986378</v>
      </c>
      <c r="E29" s="130">
        <v>139866068</v>
      </c>
      <c r="F29" s="130">
        <v>81839670</v>
      </c>
      <c r="G29" s="130">
        <v>0</v>
      </c>
      <c r="H29" s="130">
        <v>4959980</v>
      </c>
      <c r="J29" s="130">
        <v>0</v>
      </c>
      <c r="K29" s="130">
        <v>58234771</v>
      </c>
      <c r="L29" s="211">
        <f t="shared" si="0"/>
        <v>0</v>
      </c>
      <c r="M29" s="211">
        <f t="shared" si="1"/>
        <v>-53274791</v>
      </c>
    </row>
    <row r="30" spans="1:13" x14ac:dyDescent="0.25">
      <c r="A30" t="s">
        <v>69</v>
      </c>
      <c r="B30" s="21" t="s">
        <v>70</v>
      </c>
      <c r="C30" s="132">
        <v>0</v>
      </c>
      <c r="D30" s="132">
        <v>14937220</v>
      </c>
      <c r="E30" s="132">
        <v>14937220</v>
      </c>
      <c r="F30" s="132">
        <v>4959980</v>
      </c>
      <c r="G30" s="132">
        <v>0</v>
      </c>
      <c r="H30" s="132">
        <v>4959980</v>
      </c>
      <c r="I30" s="1" t="s">
        <v>159</v>
      </c>
      <c r="J30" s="132">
        <v>0</v>
      </c>
      <c r="K30" s="132">
        <v>4959980</v>
      </c>
      <c r="L30" s="211">
        <f t="shared" si="0"/>
        <v>0</v>
      </c>
      <c r="M30" s="211">
        <f t="shared" si="1"/>
        <v>0</v>
      </c>
    </row>
    <row r="31" spans="1:13" x14ac:dyDescent="0.25">
      <c r="A31" t="s">
        <v>71</v>
      </c>
      <c r="B31" s="112" t="s">
        <v>72</v>
      </c>
      <c r="C31" s="128">
        <v>0</v>
      </c>
      <c r="D31" s="128">
        <v>0</v>
      </c>
      <c r="E31" s="128">
        <v>63239745</v>
      </c>
      <c r="F31" s="128">
        <v>63239745</v>
      </c>
      <c r="G31" s="128">
        <v>0</v>
      </c>
      <c r="H31" s="128">
        <v>0</v>
      </c>
      <c r="I31" s="114" t="s">
        <v>159</v>
      </c>
      <c r="J31" s="132">
        <v>0</v>
      </c>
      <c r="K31" s="132">
        <v>0</v>
      </c>
      <c r="L31" s="211">
        <f t="shared" si="0"/>
        <v>0</v>
      </c>
      <c r="M31" s="211">
        <f t="shared" si="1"/>
        <v>0</v>
      </c>
    </row>
    <row r="32" spans="1:13" x14ac:dyDescent="0.25">
      <c r="A32" t="s">
        <v>73</v>
      </c>
      <c r="B32" s="112" t="s">
        <v>74</v>
      </c>
      <c r="C32" s="128">
        <v>0</v>
      </c>
      <c r="D32" s="128">
        <v>0</v>
      </c>
      <c r="E32" s="128">
        <v>11159955</v>
      </c>
      <c r="F32" s="128">
        <v>11159955</v>
      </c>
      <c r="G32" s="128">
        <v>0</v>
      </c>
      <c r="H32" s="128">
        <v>0</v>
      </c>
      <c r="I32" s="114" t="s">
        <v>159</v>
      </c>
      <c r="J32" s="132">
        <v>0</v>
      </c>
      <c r="K32" s="132">
        <v>0</v>
      </c>
      <c r="L32" s="211">
        <f t="shared" si="0"/>
        <v>0</v>
      </c>
      <c r="M32" s="211">
        <f t="shared" si="1"/>
        <v>0</v>
      </c>
    </row>
    <row r="33" spans="1:13" x14ac:dyDescent="0.25">
      <c r="A33" t="s">
        <v>75</v>
      </c>
      <c r="B33" s="112" t="s">
        <v>76</v>
      </c>
      <c r="C33" s="128">
        <v>0</v>
      </c>
      <c r="D33" s="128">
        <v>0</v>
      </c>
      <c r="E33" s="128">
        <v>2479990</v>
      </c>
      <c r="F33" s="128">
        <v>2479990</v>
      </c>
      <c r="G33" s="128">
        <v>0</v>
      </c>
      <c r="H33" s="128">
        <v>0</v>
      </c>
      <c r="I33" s="114" t="s">
        <v>159</v>
      </c>
      <c r="J33" s="132">
        <v>0</v>
      </c>
      <c r="K33" s="132">
        <v>0</v>
      </c>
      <c r="L33" s="211">
        <f t="shared" si="0"/>
        <v>0</v>
      </c>
      <c r="M33" s="211">
        <f t="shared" si="1"/>
        <v>0</v>
      </c>
    </row>
    <row r="34" spans="1:13" x14ac:dyDescent="0.25">
      <c r="A34" t="s">
        <v>77</v>
      </c>
      <c r="B34" s="21" t="s">
        <v>68</v>
      </c>
      <c r="C34" s="132">
        <v>0</v>
      </c>
      <c r="D34" s="132">
        <v>48049158</v>
      </c>
      <c r="E34" s="132">
        <v>48049158</v>
      </c>
      <c r="F34" s="132">
        <v>0</v>
      </c>
      <c r="G34" s="132">
        <v>0</v>
      </c>
      <c r="H34" s="132">
        <v>0</v>
      </c>
      <c r="I34" s="116" t="s">
        <v>361</v>
      </c>
      <c r="J34" s="132">
        <v>0</v>
      </c>
      <c r="K34" s="132">
        <v>53274791</v>
      </c>
      <c r="L34" s="211">
        <f t="shared" si="0"/>
        <v>0</v>
      </c>
      <c r="M34" s="211">
        <f t="shared" si="1"/>
        <v>-53274791</v>
      </c>
    </row>
    <row r="35" spans="1:13" x14ac:dyDescent="0.25">
      <c r="A35" t="s">
        <v>78</v>
      </c>
      <c r="B35" s="20" t="s">
        <v>79</v>
      </c>
      <c r="C35" s="130">
        <v>0</v>
      </c>
      <c r="D35" s="130">
        <v>420720000</v>
      </c>
      <c r="E35" s="130">
        <v>0</v>
      </c>
      <c r="F35" s="130">
        <v>0</v>
      </c>
      <c r="G35" s="130">
        <v>0</v>
      </c>
      <c r="H35" s="130">
        <v>420720000</v>
      </c>
      <c r="J35" s="130">
        <v>0</v>
      </c>
      <c r="K35" s="130">
        <v>420720000</v>
      </c>
      <c r="L35" s="211">
        <f t="shared" si="0"/>
        <v>0</v>
      </c>
      <c r="M35" s="211">
        <f t="shared" si="1"/>
        <v>0</v>
      </c>
    </row>
    <row r="36" spans="1:13" x14ac:dyDescent="0.25">
      <c r="A36" t="s">
        <v>80</v>
      </c>
      <c r="B36" s="20" t="s">
        <v>81</v>
      </c>
      <c r="C36" s="130">
        <v>0</v>
      </c>
      <c r="D36" s="130">
        <v>420720000</v>
      </c>
      <c r="E36" s="130">
        <v>0</v>
      </c>
      <c r="F36" s="130">
        <v>0</v>
      </c>
      <c r="G36" s="130">
        <v>0</v>
      </c>
      <c r="H36" s="130">
        <v>420720000</v>
      </c>
      <c r="J36" s="130">
        <v>0</v>
      </c>
      <c r="K36" s="130">
        <v>420720000</v>
      </c>
      <c r="L36" s="211">
        <f t="shared" si="0"/>
        <v>0</v>
      </c>
      <c r="M36" s="211">
        <f t="shared" si="1"/>
        <v>0</v>
      </c>
    </row>
    <row r="37" spans="1:13" x14ac:dyDescent="0.25">
      <c r="A37" t="s">
        <v>82</v>
      </c>
      <c r="B37" s="21" t="s">
        <v>83</v>
      </c>
      <c r="C37" s="132">
        <v>0</v>
      </c>
      <c r="D37" s="132">
        <v>420720000</v>
      </c>
      <c r="E37" s="132">
        <v>0</v>
      </c>
      <c r="F37" s="132">
        <v>0</v>
      </c>
      <c r="G37" s="132">
        <v>0</v>
      </c>
      <c r="H37" s="132">
        <v>420720000</v>
      </c>
      <c r="J37" s="132">
        <v>0</v>
      </c>
      <c r="K37" s="132">
        <v>420720000</v>
      </c>
      <c r="L37" s="211">
        <f t="shared" si="0"/>
        <v>0</v>
      </c>
      <c r="M37" s="211">
        <f t="shared" si="1"/>
        <v>0</v>
      </c>
    </row>
    <row r="38" spans="1:13" x14ac:dyDescent="0.25">
      <c r="A38" t="s">
        <v>84</v>
      </c>
      <c r="B38" s="20" t="s">
        <v>85</v>
      </c>
      <c r="C38" s="130">
        <v>0</v>
      </c>
      <c r="D38" s="130">
        <v>3803293777</v>
      </c>
      <c r="E38" s="130">
        <v>142914133</v>
      </c>
      <c r="F38" s="130">
        <v>0</v>
      </c>
      <c r="G38" s="130">
        <v>0</v>
      </c>
      <c r="H38" s="130">
        <v>3660379644</v>
      </c>
      <c r="J38" s="130">
        <v>0</v>
      </c>
      <c r="K38" s="130">
        <v>3596114014</v>
      </c>
      <c r="L38" s="211">
        <f t="shared" si="0"/>
        <v>0</v>
      </c>
      <c r="M38" s="211">
        <f t="shared" si="1"/>
        <v>64265630</v>
      </c>
    </row>
    <row r="39" spans="1:13" x14ac:dyDescent="0.25">
      <c r="A39" t="s">
        <v>86</v>
      </c>
      <c r="B39" s="21" t="s">
        <v>87</v>
      </c>
      <c r="C39" s="132">
        <v>0</v>
      </c>
      <c r="D39" s="132">
        <v>3348794253</v>
      </c>
      <c r="E39" s="132">
        <v>0</v>
      </c>
      <c r="F39" s="132">
        <v>0</v>
      </c>
      <c r="G39" s="132">
        <v>0</v>
      </c>
      <c r="H39" s="132">
        <v>3348794253</v>
      </c>
      <c r="J39" s="132">
        <v>0</v>
      </c>
      <c r="K39" s="132">
        <v>3348794253</v>
      </c>
      <c r="L39" s="211">
        <f t="shared" si="0"/>
        <v>0</v>
      </c>
      <c r="M39" s="211">
        <f t="shared" si="1"/>
        <v>0</v>
      </c>
    </row>
    <row r="40" spans="1:13" x14ac:dyDescent="0.25">
      <c r="A40" t="s">
        <v>88</v>
      </c>
      <c r="B40" s="21" t="s">
        <v>89</v>
      </c>
      <c r="C40" s="132">
        <v>0</v>
      </c>
      <c r="D40" s="132">
        <v>454499524</v>
      </c>
      <c r="E40" s="132">
        <v>142914133</v>
      </c>
      <c r="F40" s="132">
        <v>0</v>
      </c>
      <c r="G40" s="132">
        <v>0</v>
      </c>
      <c r="H40" s="132">
        <v>311585391</v>
      </c>
      <c r="J40" s="132">
        <v>0</v>
      </c>
      <c r="K40" s="132">
        <v>247319761</v>
      </c>
      <c r="L40" s="211">
        <f t="shared" si="0"/>
        <v>0</v>
      </c>
      <c r="M40" s="211">
        <f t="shared" si="1"/>
        <v>64265630</v>
      </c>
    </row>
    <row r="41" spans="1:13" x14ac:dyDescent="0.25">
      <c r="A41" t="s">
        <v>90</v>
      </c>
      <c r="B41" s="20" t="s">
        <v>91</v>
      </c>
      <c r="C41" s="130">
        <v>0</v>
      </c>
      <c r="D41" s="130">
        <v>0</v>
      </c>
      <c r="E41" s="130">
        <v>680246256</v>
      </c>
      <c r="F41" s="130">
        <v>680246256</v>
      </c>
      <c r="G41" s="130">
        <v>0</v>
      </c>
      <c r="H41" s="130">
        <v>0</v>
      </c>
      <c r="J41" s="130">
        <v>680246256</v>
      </c>
      <c r="K41" s="130">
        <v>680246256</v>
      </c>
      <c r="L41" s="211">
        <f>E41-J41</f>
        <v>0</v>
      </c>
      <c r="M41" s="211">
        <f>F41-K41</f>
        <v>0</v>
      </c>
    </row>
    <row r="42" spans="1:13" x14ac:dyDescent="0.25">
      <c r="A42" t="s">
        <v>92</v>
      </c>
      <c r="B42" s="20" t="s">
        <v>93</v>
      </c>
      <c r="C42" s="130">
        <v>0</v>
      </c>
      <c r="D42" s="130">
        <v>0</v>
      </c>
      <c r="E42" s="130">
        <v>680246256</v>
      </c>
      <c r="F42" s="130">
        <v>680246256</v>
      </c>
      <c r="G42" s="130">
        <v>0</v>
      </c>
      <c r="H42" s="130">
        <v>0</v>
      </c>
      <c r="J42" s="130">
        <v>680246256</v>
      </c>
      <c r="K42" s="130">
        <v>680246256</v>
      </c>
      <c r="L42" s="211">
        <f t="shared" ref="L42:L64" si="2">E42-J42</f>
        <v>0</v>
      </c>
      <c r="M42" s="211">
        <f t="shared" ref="M42:M64" si="3">F42-K42</f>
        <v>0</v>
      </c>
    </row>
    <row r="43" spans="1:13" x14ac:dyDescent="0.25">
      <c r="A43" t="s">
        <v>94</v>
      </c>
      <c r="B43" s="21" t="s">
        <v>95</v>
      </c>
      <c r="C43" s="132">
        <v>0</v>
      </c>
      <c r="D43" s="132">
        <v>0</v>
      </c>
      <c r="E43" s="132">
        <v>680246256</v>
      </c>
      <c r="F43" s="132">
        <v>680246256</v>
      </c>
      <c r="G43" s="132">
        <v>0</v>
      </c>
      <c r="H43" s="132">
        <v>0</v>
      </c>
      <c r="J43" s="132">
        <v>680246256</v>
      </c>
      <c r="K43" s="132">
        <v>680246256</v>
      </c>
      <c r="L43" s="211">
        <f t="shared" si="2"/>
        <v>0</v>
      </c>
      <c r="M43" s="211">
        <f t="shared" si="3"/>
        <v>0</v>
      </c>
    </row>
    <row r="44" spans="1:13" x14ac:dyDescent="0.25">
      <c r="A44" t="s">
        <v>96</v>
      </c>
      <c r="B44" s="20" t="s">
        <v>97</v>
      </c>
      <c r="C44" s="130">
        <v>0</v>
      </c>
      <c r="D44" s="130">
        <v>0</v>
      </c>
      <c r="E44" s="130">
        <v>21486502</v>
      </c>
      <c r="F44" s="130">
        <v>21486502</v>
      </c>
      <c r="G44" s="130">
        <v>0</v>
      </c>
      <c r="H44" s="130">
        <v>0</v>
      </c>
      <c r="J44" s="130">
        <v>21486502</v>
      </c>
      <c r="K44" s="130">
        <v>21486502</v>
      </c>
      <c r="L44" s="211">
        <f t="shared" si="2"/>
        <v>0</v>
      </c>
      <c r="M44" s="211">
        <f t="shared" si="3"/>
        <v>0</v>
      </c>
    </row>
    <row r="45" spans="1:13" x14ac:dyDescent="0.25">
      <c r="A45" t="s">
        <v>98</v>
      </c>
      <c r="B45" s="21" t="s">
        <v>99</v>
      </c>
      <c r="C45" s="132">
        <v>0</v>
      </c>
      <c r="D45" s="132">
        <v>0</v>
      </c>
      <c r="E45" s="132">
        <v>19471</v>
      </c>
      <c r="F45" s="132">
        <v>19471</v>
      </c>
      <c r="G45" s="132">
        <v>0</v>
      </c>
      <c r="H45" s="132">
        <v>0</v>
      </c>
      <c r="J45" s="132">
        <v>19471</v>
      </c>
      <c r="K45" s="132">
        <v>19471</v>
      </c>
      <c r="L45" s="211">
        <f t="shared" si="2"/>
        <v>0</v>
      </c>
      <c r="M45" s="211">
        <f t="shared" si="3"/>
        <v>0</v>
      </c>
    </row>
    <row r="46" spans="1:13" x14ac:dyDescent="0.25">
      <c r="A46" t="s">
        <v>100</v>
      </c>
      <c r="B46" s="21" t="s">
        <v>101</v>
      </c>
      <c r="C46" s="132">
        <v>0</v>
      </c>
      <c r="D46" s="132">
        <v>0</v>
      </c>
      <c r="E46" s="132">
        <v>21467031</v>
      </c>
      <c r="F46" s="132">
        <v>21467031</v>
      </c>
      <c r="G46" s="132">
        <v>0</v>
      </c>
      <c r="H46" s="132">
        <v>0</v>
      </c>
      <c r="J46" s="132">
        <v>21467031</v>
      </c>
      <c r="K46" s="132">
        <v>21467031</v>
      </c>
      <c r="L46" s="211">
        <f t="shared" si="2"/>
        <v>0</v>
      </c>
      <c r="M46" s="211">
        <f t="shared" si="3"/>
        <v>0</v>
      </c>
    </row>
    <row r="47" spans="1:13" x14ac:dyDescent="0.25">
      <c r="A47" t="s">
        <v>102</v>
      </c>
      <c r="B47" s="20" t="s">
        <v>103</v>
      </c>
      <c r="C47" s="130">
        <v>0</v>
      </c>
      <c r="D47" s="130">
        <v>0</v>
      </c>
      <c r="E47" s="130">
        <v>584746754</v>
      </c>
      <c r="F47" s="130">
        <v>584746754</v>
      </c>
      <c r="G47" s="130">
        <v>0</v>
      </c>
      <c r="H47" s="130">
        <v>0</v>
      </c>
      <c r="J47" s="130">
        <v>584746754</v>
      </c>
      <c r="K47" s="130">
        <v>584746754</v>
      </c>
      <c r="L47" s="211">
        <f t="shared" si="2"/>
        <v>0</v>
      </c>
      <c r="M47" s="211">
        <f t="shared" si="3"/>
        <v>0</v>
      </c>
    </row>
    <row r="48" spans="1:13" x14ac:dyDescent="0.25">
      <c r="A48" t="s">
        <v>104</v>
      </c>
      <c r="B48" s="20" t="s">
        <v>105</v>
      </c>
      <c r="C48" s="130">
        <v>0</v>
      </c>
      <c r="D48" s="130">
        <v>0</v>
      </c>
      <c r="E48" s="130">
        <v>92710020</v>
      </c>
      <c r="F48" s="130">
        <v>92710020</v>
      </c>
      <c r="G48" s="130">
        <v>0</v>
      </c>
      <c r="H48" s="130">
        <v>0</v>
      </c>
      <c r="J48" s="130">
        <v>155223450</v>
      </c>
      <c r="K48" s="130">
        <v>155223450</v>
      </c>
      <c r="L48" s="211">
        <f t="shared" si="2"/>
        <v>-62513430</v>
      </c>
      <c r="M48" s="211">
        <f t="shared" si="3"/>
        <v>-62513430</v>
      </c>
    </row>
    <row r="49" spans="1:13" x14ac:dyDescent="0.25">
      <c r="A49" t="s">
        <v>106</v>
      </c>
      <c r="B49" s="21" t="s">
        <v>107</v>
      </c>
      <c r="C49" s="132">
        <v>0</v>
      </c>
      <c r="D49" s="132">
        <v>0</v>
      </c>
      <c r="E49" s="132">
        <v>29912000</v>
      </c>
      <c r="F49" s="132">
        <v>29912000</v>
      </c>
      <c r="G49" s="132">
        <v>0</v>
      </c>
      <c r="H49" s="132">
        <v>0</v>
      </c>
      <c r="J49" s="132">
        <v>94177630</v>
      </c>
      <c r="K49" s="132">
        <v>94177630</v>
      </c>
      <c r="L49" s="211">
        <f t="shared" si="2"/>
        <v>-64265630</v>
      </c>
      <c r="M49" s="211">
        <f t="shared" si="3"/>
        <v>-64265630</v>
      </c>
    </row>
    <row r="50" spans="1:13" x14ac:dyDescent="0.25">
      <c r="A50" t="s">
        <v>108</v>
      </c>
      <c r="B50" s="21" t="s">
        <v>109</v>
      </c>
      <c r="C50" s="132">
        <v>0</v>
      </c>
      <c r="D50" s="132">
        <v>0</v>
      </c>
      <c r="E50" s="132">
        <v>7194750</v>
      </c>
      <c r="F50" s="132">
        <v>7194750</v>
      </c>
      <c r="G50" s="132">
        <v>0</v>
      </c>
      <c r="H50" s="132">
        <v>0</v>
      </c>
      <c r="J50" s="132">
        <v>5442550</v>
      </c>
      <c r="K50" s="132">
        <v>5442550</v>
      </c>
      <c r="L50" s="211">
        <f t="shared" si="2"/>
        <v>1752200</v>
      </c>
      <c r="M50" s="211">
        <f t="shared" si="3"/>
        <v>1752200</v>
      </c>
    </row>
    <row r="51" spans="1:13" x14ac:dyDescent="0.25">
      <c r="A51" t="s">
        <v>110</v>
      </c>
      <c r="B51" s="21" t="s">
        <v>111</v>
      </c>
      <c r="C51" s="132">
        <v>0</v>
      </c>
      <c r="D51" s="132">
        <v>0</v>
      </c>
      <c r="E51" s="132">
        <v>15072220</v>
      </c>
      <c r="F51" s="132">
        <v>15072220</v>
      </c>
      <c r="G51" s="132">
        <v>0</v>
      </c>
      <c r="H51" s="132">
        <v>0</v>
      </c>
      <c r="J51" s="132">
        <v>15072220</v>
      </c>
      <c r="K51" s="132">
        <v>15072220</v>
      </c>
      <c r="L51" s="211">
        <f t="shared" si="2"/>
        <v>0</v>
      </c>
      <c r="M51" s="211">
        <f t="shared" si="3"/>
        <v>0</v>
      </c>
    </row>
    <row r="52" spans="1:13" x14ac:dyDescent="0.25">
      <c r="A52" t="s">
        <v>112</v>
      </c>
      <c r="B52" s="21" t="s">
        <v>113</v>
      </c>
      <c r="C52" s="132">
        <v>0</v>
      </c>
      <c r="D52" s="132">
        <v>0</v>
      </c>
      <c r="E52" s="132">
        <v>40531050</v>
      </c>
      <c r="F52" s="132">
        <v>40531050</v>
      </c>
      <c r="G52" s="132">
        <v>0</v>
      </c>
      <c r="H52" s="132">
        <v>0</v>
      </c>
      <c r="J52" s="132">
        <v>40531050</v>
      </c>
      <c r="K52" s="132">
        <v>40531050</v>
      </c>
      <c r="L52" s="211">
        <f t="shared" si="2"/>
        <v>0</v>
      </c>
      <c r="M52" s="211">
        <f t="shared" si="3"/>
        <v>0</v>
      </c>
    </row>
    <row r="53" spans="1:13" x14ac:dyDescent="0.25">
      <c r="A53" t="s">
        <v>114</v>
      </c>
      <c r="B53" s="20" t="s">
        <v>115</v>
      </c>
      <c r="C53" s="130">
        <v>0</v>
      </c>
      <c r="D53" s="130">
        <v>0</v>
      </c>
      <c r="E53" s="130">
        <v>677456774</v>
      </c>
      <c r="F53" s="130">
        <v>677456774</v>
      </c>
      <c r="G53" s="130">
        <v>0</v>
      </c>
      <c r="H53" s="130">
        <v>0</v>
      </c>
      <c r="J53" s="130">
        <v>739970204</v>
      </c>
      <c r="K53" s="130">
        <v>739970204</v>
      </c>
      <c r="L53" s="211">
        <f t="shared" si="2"/>
        <v>-62513430</v>
      </c>
      <c r="M53" s="211">
        <f t="shared" si="3"/>
        <v>-62513430</v>
      </c>
    </row>
    <row r="54" spans="1:13" x14ac:dyDescent="0.25">
      <c r="A54" t="s">
        <v>120</v>
      </c>
      <c r="B54" s="20" t="s">
        <v>121</v>
      </c>
      <c r="C54" s="130">
        <v>0</v>
      </c>
      <c r="D54" s="130">
        <v>0</v>
      </c>
      <c r="E54" s="130">
        <v>74083938</v>
      </c>
      <c r="F54" s="130">
        <v>74083938</v>
      </c>
      <c r="G54" s="130">
        <v>0</v>
      </c>
      <c r="H54" s="130">
        <v>0</v>
      </c>
      <c r="J54" s="130">
        <v>75836138</v>
      </c>
      <c r="K54" s="130">
        <v>75836138</v>
      </c>
      <c r="L54" s="211">
        <f t="shared" si="2"/>
        <v>-1752200</v>
      </c>
      <c r="M54" s="211">
        <f t="shared" si="3"/>
        <v>-1752200</v>
      </c>
    </row>
    <row r="55" spans="1:13" x14ac:dyDescent="0.25">
      <c r="A55" t="s">
        <v>122</v>
      </c>
      <c r="B55" s="21" t="s">
        <v>123</v>
      </c>
      <c r="C55" s="132">
        <v>0</v>
      </c>
      <c r="D55" s="132">
        <v>0</v>
      </c>
      <c r="E55" s="132">
        <v>26478475</v>
      </c>
      <c r="F55" s="132">
        <v>26478475</v>
      </c>
      <c r="G55" s="132">
        <v>0</v>
      </c>
      <c r="H55" s="132">
        <v>0</v>
      </c>
      <c r="J55" s="132">
        <v>26478475</v>
      </c>
      <c r="K55" s="132">
        <v>26478475</v>
      </c>
      <c r="L55" s="211">
        <f t="shared" si="2"/>
        <v>0</v>
      </c>
      <c r="M55" s="211">
        <f t="shared" si="3"/>
        <v>0</v>
      </c>
    </row>
    <row r="56" spans="1:13" x14ac:dyDescent="0.25">
      <c r="A56" t="s">
        <v>124</v>
      </c>
      <c r="B56" s="21" t="s">
        <v>125</v>
      </c>
      <c r="C56" s="132">
        <v>0</v>
      </c>
      <c r="D56" s="132">
        <v>0</v>
      </c>
      <c r="E56" s="132">
        <v>595065</v>
      </c>
      <c r="F56" s="132">
        <v>595065</v>
      </c>
      <c r="G56" s="132">
        <v>0</v>
      </c>
      <c r="H56" s="132">
        <v>0</v>
      </c>
      <c r="J56" s="132">
        <v>2347265</v>
      </c>
      <c r="K56" s="132">
        <v>2347265</v>
      </c>
      <c r="L56" s="211">
        <f t="shared" si="2"/>
        <v>-1752200</v>
      </c>
      <c r="M56" s="211">
        <f t="shared" si="3"/>
        <v>-1752200</v>
      </c>
    </row>
    <row r="57" spans="1:13" x14ac:dyDescent="0.25">
      <c r="A57" t="s">
        <v>126</v>
      </c>
      <c r="B57" s="21" t="s">
        <v>127</v>
      </c>
      <c r="C57" s="132">
        <v>0</v>
      </c>
      <c r="D57" s="132">
        <v>0</v>
      </c>
      <c r="E57" s="132">
        <v>4909937</v>
      </c>
      <c r="F57" s="132">
        <v>4909937</v>
      </c>
      <c r="G57" s="132">
        <v>0</v>
      </c>
      <c r="H57" s="132">
        <v>0</v>
      </c>
      <c r="J57" s="132">
        <v>4909937</v>
      </c>
      <c r="K57" s="132">
        <v>4909937</v>
      </c>
      <c r="L57" s="211">
        <f t="shared" si="2"/>
        <v>0</v>
      </c>
      <c r="M57" s="211">
        <f t="shared" si="3"/>
        <v>0</v>
      </c>
    </row>
    <row r="58" spans="1:13" x14ac:dyDescent="0.25">
      <c r="A58" t="s">
        <v>128</v>
      </c>
      <c r="B58" s="21" t="s">
        <v>113</v>
      </c>
      <c r="C58" s="132">
        <v>0</v>
      </c>
      <c r="D58" s="132">
        <v>0</v>
      </c>
      <c r="E58" s="132">
        <v>13088698</v>
      </c>
      <c r="F58" s="132">
        <v>13088698</v>
      </c>
      <c r="G58" s="132">
        <v>0</v>
      </c>
      <c r="H58" s="132">
        <v>0</v>
      </c>
      <c r="J58" s="132">
        <v>13088698</v>
      </c>
      <c r="K58" s="132">
        <v>13088698</v>
      </c>
      <c r="L58" s="211">
        <f t="shared" si="2"/>
        <v>0</v>
      </c>
      <c r="M58" s="211">
        <f t="shared" si="3"/>
        <v>0</v>
      </c>
    </row>
    <row r="59" spans="1:13" x14ac:dyDescent="0.25">
      <c r="A59" t="s">
        <v>129</v>
      </c>
      <c r="B59" s="21" t="s">
        <v>130</v>
      </c>
      <c r="C59" s="132">
        <v>0</v>
      </c>
      <c r="D59" s="132">
        <v>0</v>
      </c>
      <c r="E59" s="132">
        <v>29011763</v>
      </c>
      <c r="F59" s="132">
        <v>29011763</v>
      </c>
      <c r="G59" s="132">
        <v>0</v>
      </c>
      <c r="H59" s="132">
        <v>0</v>
      </c>
      <c r="J59" s="132">
        <v>29011763</v>
      </c>
      <c r="K59" s="132">
        <v>29011763</v>
      </c>
      <c r="L59" s="211">
        <f t="shared" si="2"/>
        <v>0</v>
      </c>
      <c r="M59" s="211">
        <f t="shared" si="3"/>
        <v>0</v>
      </c>
    </row>
    <row r="60" spans="1:13" x14ac:dyDescent="0.25">
      <c r="A60" t="s">
        <v>131</v>
      </c>
      <c r="B60" s="20" t="s">
        <v>132</v>
      </c>
      <c r="C60" s="130">
        <v>0</v>
      </c>
      <c r="D60" s="130">
        <v>0</v>
      </c>
      <c r="E60" s="130">
        <v>447</v>
      </c>
      <c r="F60" s="130">
        <v>447</v>
      </c>
      <c r="G60" s="130">
        <v>0</v>
      </c>
      <c r="H60" s="130">
        <v>0</v>
      </c>
      <c r="J60" s="130">
        <v>447</v>
      </c>
      <c r="K60" s="130">
        <v>447</v>
      </c>
      <c r="L60" s="211">
        <f t="shared" si="2"/>
        <v>0</v>
      </c>
      <c r="M60" s="211">
        <f t="shared" si="3"/>
        <v>0</v>
      </c>
    </row>
    <row r="61" spans="1:13" x14ac:dyDescent="0.25">
      <c r="A61" t="s">
        <v>182</v>
      </c>
      <c r="B61" s="20" t="s">
        <v>183</v>
      </c>
      <c r="C61" s="130">
        <v>0</v>
      </c>
      <c r="D61" s="130">
        <v>0</v>
      </c>
      <c r="E61" s="130">
        <v>93105732</v>
      </c>
      <c r="F61" s="130">
        <v>93105732</v>
      </c>
      <c r="G61" s="130">
        <v>0</v>
      </c>
      <c r="H61" s="130">
        <v>0</v>
      </c>
      <c r="J61" s="130">
        <v>93105732</v>
      </c>
      <c r="K61" s="130">
        <v>93105732</v>
      </c>
      <c r="L61" s="211">
        <f t="shared" si="2"/>
        <v>0</v>
      </c>
      <c r="M61" s="211">
        <f t="shared" si="3"/>
        <v>0</v>
      </c>
    </row>
    <row r="62" spans="1:13" x14ac:dyDescent="0.25">
      <c r="A62" t="s">
        <v>184</v>
      </c>
      <c r="B62" s="21" t="s">
        <v>185</v>
      </c>
      <c r="C62" s="132">
        <v>0</v>
      </c>
      <c r="D62" s="132">
        <v>0</v>
      </c>
      <c r="E62" s="132">
        <v>93105732</v>
      </c>
      <c r="F62" s="132">
        <v>93105732</v>
      </c>
      <c r="G62" s="132">
        <v>0</v>
      </c>
      <c r="H62" s="132">
        <v>0</v>
      </c>
      <c r="J62" s="132">
        <v>93105732</v>
      </c>
      <c r="K62" s="132">
        <v>93105732</v>
      </c>
      <c r="L62" s="211">
        <f t="shared" si="2"/>
        <v>0</v>
      </c>
      <c r="M62" s="211">
        <f t="shared" si="3"/>
        <v>0</v>
      </c>
    </row>
    <row r="63" spans="1:13" x14ac:dyDescent="0.25">
      <c r="A63" t="s">
        <v>133</v>
      </c>
      <c r="B63" s="20" t="s">
        <v>134</v>
      </c>
      <c r="C63" s="130">
        <v>0</v>
      </c>
      <c r="D63" s="130">
        <v>0</v>
      </c>
      <c r="E63" s="130">
        <v>844646891</v>
      </c>
      <c r="F63" s="130">
        <v>844646891</v>
      </c>
      <c r="G63" s="130">
        <v>0</v>
      </c>
      <c r="H63" s="130">
        <v>0</v>
      </c>
      <c r="J63" s="130">
        <v>908912521</v>
      </c>
      <c r="K63" s="130">
        <v>908912521</v>
      </c>
      <c r="L63" s="211">
        <f t="shared" si="2"/>
        <v>-64265630</v>
      </c>
      <c r="M63" s="211">
        <f t="shared" si="3"/>
        <v>-64265630</v>
      </c>
    </row>
    <row r="64" spans="1:13" ht="13.8" x14ac:dyDescent="0.25">
      <c r="A64" s="310" t="s">
        <v>135</v>
      </c>
      <c r="B64" s="310"/>
      <c r="C64" s="130">
        <v>4765390504</v>
      </c>
      <c r="D64" s="130">
        <v>4765390504</v>
      </c>
      <c r="E64" s="130">
        <v>8183890258</v>
      </c>
      <c r="F64" s="130">
        <v>8183890258</v>
      </c>
      <c r="G64" s="130">
        <v>4409166680</v>
      </c>
      <c r="H64" s="130">
        <v>4409166680</v>
      </c>
      <c r="J64" s="130">
        <v>4408540280</v>
      </c>
      <c r="K64" s="130">
        <v>4408540280</v>
      </c>
      <c r="L64" s="211">
        <f t="shared" si="2"/>
        <v>3775349978</v>
      </c>
      <c r="M64" s="211">
        <f t="shared" si="3"/>
        <v>3775349978</v>
      </c>
    </row>
    <row r="65" spans="1:8" x14ac:dyDescent="0.25">
      <c r="A65" s="118"/>
      <c r="B65" s="118"/>
      <c r="C65" s="118"/>
      <c r="D65" s="118"/>
      <c r="E65" s="118"/>
      <c r="F65" s="118"/>
      <c r="G65" s="118"/>
      <c r="H65" s="118"/>
    </row>
  </sheetData>
  <mergeCells count="8">
    <mergeCell ref="A64:B64"/>
    <mergeCell ref="A1:H1"/>
    <mergeCell ref="A2:H2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92"/>
  <sheetViews>
    <sheetView view="pageBreakPreview" topLeftCell="A7" zoomScaleNormal="100" zoomScaleSheetLayoutView="100" workbookViewId="0">
      <pane ySplit="3" topLeftCell="A61" activePane="bottomLeft" state="frozen"/>
      <selection activeCell="A7" sqref="A7"/>
      <selection pane="bottomLeft" activeCell="E55" sqref="E55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44753</v>
      </c>
    </row>
    <row r="6" spans="1:6" ht="17.25" customHeight="1" x14ac:dyDescent="0.25">
      <c r="A6" s="293"/>
      <c r="B6" s="293"/>
      <c r="C6" s="8" t="s">
        <v>4</v>
      </c>
      <c r="D6" s="10">
        <v>44713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12024072</v>
      </c>
      <c r="D10" s="160"/>
      <c r="E10" s="179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>
        <v>21093549</v>
      </c>
      <c r="D14" s="120"/>
      <c r="E14" s="178"/>
    </row>
    <row r="15" spans="1:6" x14ac:dyDescent="0.25">
      <c r="A15" s="15" t="s">
        <v>31</v>
      </c>
      <c r="B15" s="25" t="s">
        <v>137</v>
      </c>
      <c r="C15" s="121">
        <v>97628.41</v>
      </c>
      <c r="D15" s="120"/>
      <c r="E15" s="178"/>
    </row>
    <row r="16" spans="1:6" ht="27.75" customHeight="1" x14ac:dyDescent="0.25">
      <c r="A16" s="15"/>
      <c r="B16" s="25" t="s">
        <v>238</v>
      </c>
      <c r="C16" s="335" t="s">
        <v>314</v>
      </c>
      <c r="D16" s="336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D17-'TB5.22'!G11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SUM(C20:C22)</f>
        <v>64947.92</v>
      </c>
      <c r="D19" s="29">
        <f>SUM(D20:D22)</f>
        <v>1501108967</v>
      </c>
      <c r="E19" s="179">
        <f>D19-'TB5.22'!G12</f>
        <v>65297959</v>
      </c>
      <c r="F19" s="59"/>
    </row>
    <row r="20" spans="1:6" s="62" customFormat="1" x14ac:dyDescent="0.25">
      <c r="A20" s="18"/>
      <c r="B20" s="30"/>
      <c r="C20" s="177"/>
      <c r="D20" s="31"/>
      <c r="E20" s="60"/>
      <c r="F20" s="61"/>
    </row>
    <row r="21" spans="1:6" s="62" customFormat="1" x14ac:dyDescent="0.25">
      <c r="A21" s="18"/>
      <c r="B21" s="30" t="s">
        <v>297</v>
      </c>
      <c r="C21" s="177">
        <v>32469.21</v>
      </c>
      <c r="D21" s="31">
        <v>749876405</v>
      </c>
      <c r="E21" s="60">
        <f>D21/C21</f>
        <v>23095.00000153992</v>
      </c>
      <c r="F21" s="61">
        <f>C21*22735</f>
        <v>738187489.35000002</v>
      </c>
    </row>
    <row r="22" spans="1:6" s="62" customFormat="1" x14ac:dyDescent="0.25">
      <c r="A22" s="18"/>
      <c r="B22" s="30" t="s">
        <v>317</v>
      </c>
      <c r="C22" s="70">
        <v>32478.71</v>
      </c>
      <c r="D22" s="31">
        <v>751232562</v>
      </c>
      <c r="E22" s="60">
        <f>D22/C22</f>
        <v>23129.999990763179</v>
      </c>
      <c r="F22" s="61">
        <f>C22*22735</f>
        <v>738403471.85000002</v>
      </c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55.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44"/>
      <c r="D25" s="120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55716197</v>
      </c>
      <c r="D26" s="32"/>
      <c r="E26" s="179">
        <f>C26-'TB5.22'!G17</f>
        <v>0</v>
      </c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E28" s="179">
        <f>C28-'TB5.22'!G18</f>
        <v>0</v>
      </c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SUM(C34:C37)</f>
        <v>43825136</v>
      </c>
      <c r="D33" s="40"/>
      <c r="E33" s="179"/>
      <c r="F33" s="59"/>
    </row>
    <row r="34" spans="1:6" s="62" customFormat="1" x14ac:dyDescent="0.25">
      <c r="A34" s="18"/>
      <c r="B34" s="30" t="s">
        <v>9</v>
      </c>
      <c r="C34" s="152">
        <v>38622096</v>
      </c>
      <c r="D34" s="39" t="s">
        <v>319</v>
      </c>
      <c r="E34" s="180"/>
      <c r="F34" s="61"/>
    </row>
    <row r="35" spans="1:6" s="62" customFormat="1" x14ac:dyDescent="0.25">
      <c r="A35" s="18"/>
      <c r="B35" s="30" t="s">
        <v>206</v>
      </c>
      <c r="C35" s="152">
        <v>660000</v>
      </c>
      <c r="D35" s="39" t="s">
        <v>318</v>
      </c>
      <c r="F35" s="61"/>
    </row>
    <row r="36" spans="1:6" s="62" customFormat="1" x14ac:dyDescent="0.25">
      <c r="A36" s="18"/>
      <c r="B36" s="30" t="s">
        <v>190</v>
      </c>
      <c r="C36" s="152">
        <v>4543000</v>
      </c>
      <c r="D36" s="39" t="s">
        <v>285</v>
      </c>
      <c r="F36" s="61"/>
    </row>
    <row r="37" spans="1:6" s="62" customFormat="1" x14ac:dyDescent="0.25">
      <c r="A37" s="18"/>
      <c r="B37" s="30" t="s">
        <v>320</v>
      </c>
      <c r="C37" s="38">
        <v>40</v>
      </c>
      <c r="D37" s="41" t="s">
        <v>321</v>
      </c>
      <c r="F37" s="61"/>
    </row>
    <row r="38" spans="1:6" s="62" customFormat="1" ht="13.8" x14ac:dyDescent="0.25">
      <c r="A38" s="18"/>
      <c r="B38" s="28" t="s">
        <v>165</v>
      </c>
      <c r="C38" s="36">
        <f>SUM(C39:C42)</f>
        <v>45511470</v>
      </c>
      <c r="D38" s="43"/>
      <c r="F38" s="61"/>
    </row>
    <row r="39" spans="1:6" s="62" customFormat="1" x14ac:dyDescent="0.25">
      <c r="A39" s="18"/>
      <c r="B39" s="30" t="s">
        <v>323</v>
      </c>
      <c r="C39" s="152">
        <v>43156800</v>
      </c>
      <c r="D39" s="39"/>
      <c r="F39" s="61"/>
    </row>
    <row r="40" spans="1:6" s="62" customFormat="1" x14ac:dyDescent="0.25">
      <c r="A40" s="18"/>
      <c r="B40" s="30" t="s">
        <v>322</v>
      </c>
      <c r="C40" s="152">
        <v>2354670</v>
      </c>
      <c r="D40" s="39"/>
      <c r="F40" s="61"/>
    </row>
    <row r="41" spans="1:6" s="62" customFormat="1" x14ac:dyDescent="0.25">
      <c r="A41" s="18"/>
      <c r="B41" s="30"/>
      <c r="C41" s="152"/>
      <c r="D41" s="39"/>
      <c r="F41" s="61"/>
    </row>
    <row r="42" spans="1:6" s="62" customFormat="1" x14ac:dyDescent="0.25">
      <c r="A42" s="18"/>
      <c r="B42" s="30"/>
      <c r="C42" s="38"/>
      <c r="D42" s="39"/>
      <c r="F42" s="61"/>
    </row>
    <row r="43" spans="1:6" s="58" customFormat="1" x14ac:dyDescent="0.25">
      <c r="A43" s="17">
        <v>3334</v>
      </c>
      <c r="B43" s="28"/>
      <c r="C43" s="36"/>
      <c r="D43" s="71"/>
      <c r="F43" s="59"/>
    </row>
    <row r="44" spans="1:6" x14ac:dyDescent="0.25">
      <c r="A44" s="15"/>
      <c r="B44" s="33"/>
      <c r="C44" s="90"/>
      <c r="D44" s="91"/>
    </row>
    <row r="45" spans="1:6" s="58" customFormat="1" ht="13.8" x14ac:dyDescent="0.25">
      <c r="A45" s="186">
        <v>3335</v>
      </c>
      <c r="B45" s="187" t="s">
        <v>145</v>
      </c>
      <c r="C45" s="190">
        <f>SUM(C46:C53)</f>
        <v>102901132</v>
      </c>
      <c r="D45" s="189"/>
      <c r="E45" s="81">
        <f>C45-'TB5.22'!H23</f>
        <v>61655783</v>
      </c>
      <c r="F45" s="82"/>
    </row>
    <row r="46" spans="1:6" x14ac:dyDescent="0.25">
      <c r="A46" s="191"/>
      <c r="B46" s="192" t="s">
        <v>275</v>
      </c>
      <c r="C46" s="193">
        <v>899438</v>
      </c>
      <c r="D46" s="194" t="s">
        <v>276</v>
      </c>
    </row>
    <row r="47" spans="1:6" x14ac:dyDescent="0.25">
      <c r="A47" s="191"/>
      <c r="B47" s="192" t="s">
        <v>311</v>
      </c>
      <c r="C47" s="193">
        <v>2833183</v>
      </c>
      <c r="D47" s="194" t="s">
        <v>276</v>
      </c>
    </row>
    <row r="48" spans="1:6" x14ac:dyDescent="0.25">
      <c r="A48" s="191"/>
      <c r="B48" s="192" t="s">
        <v>310</v>
      </c>
      <c r="C48" s="193">
        <v>2625155</v>
      </c>
      <c r="D48" s="194" t="s">
        <v>276</v>
      </c>
    </row>
    <row r="49" spans="1:6" x14ac:dyDescent="0.25">
      <c r="A49" s="191"/>
      <c r="B49" s="192" t="s">
        <v>316</v>
      </c>
      <c r="C49" s="193">
        <v>896241</v>
      </c>
      <c r="D49" s="194" t="s">
        <v>330</v>
      </c>
    </row>
    <row r="50" spans="1:6" x14ac:dyDescent="0.25">
      <c r="A50" s="191"/>
      <c r="B50" s="192" t="s">
        <v>312</v>
      </c>
      <c r="C50" s="193">
        <v>18371292</v>
      </c>
      <c r="D50" s="194" t="s">
        <v>276</v>
      </c>
    </row>
    <row r="51" spans="1:6" x14ac:dyDescent="0.25">
      <c r="A51" s="191"/>
      <c r="B51" s="192" t="s">
        <v>313</v>
      </c>
      <c r="C51" s="193">
        <v>16516280</v>
      </c>
      <c r="D51" s="194" t="s">
        <v>276</v>
      </c>
    </row>
    <row r="52" spans="1:6" x14ac:dyDescent="0.25">
      <c r="A52" s="191"/>
      <c r="B52" s="192" t="s">
        <v>329</v>
      </c>
      <c r="C52" s="193">
        <v>60759543</v>
      </c>
      <c r="D52" s="194" t="s">
        <v>276</v>
      </c>
    </row>
    <row r="53" spans="1:6" x14ac:dyDescent="0.25">
      <c r="A53" s="181"/>
      <c r="B53" s="75"/>
      <c r="C53" s="182"/>
      <c r="D53" s="206" t="s">
        <v>331</v>
      </c>
    </row>
    <row r="54" spans="1:6" x14ac:dyDescent="0.25">
      <c r="A54" s="181"/>
      <c r="B54" s="184"/>
      <c r="C54" s="306"/>
      <c r="D54" s="307"/>
    </row>
    <row r="55" spans="1:6" s="58" customFormat="1" ht="27.6" x14ac:dyDescent="0.25">
      <c r="A55" s="186">
        <v>334</v>
      </c>
      <c r="B55" s="187" t="s">
        <v>196</v>
      </c>
      <c r="C55" s="188">
        <v>275630640</v>
      </c>
      <c r="D55" s="197" t="s">
        <v>315</v>
      </c>
      <c r="E55" s="178">
        <f>C55-'TB6.22'!H26</f>
        <v>-5167150</v>
      </c>
      <c r="F55" s="59"/>
    </row>
    <row r="56" spans="1:6" x14ac:dyDescent="0.25">
      <c r="A56" s="15"/>
      <c r="B56" s="25"/>
      <c r="C56" s="34"/>
      <c r="D56" s="16"/>
    </row>
    <row r="57" spans="1:6" s="58" customFormat="1" x14ac:dyDescent="0.25">
      <c r="A57" s="17">
        <v>335</v>
      </c>
      <c r="B57" s="28"/>
      <c r="C57" s="36">
        <f>SUM(C58:C59)</f>
        <v>40889091</v>
      </c>
      <c r="D57" s="37"/>
      <c r="E57" s="179">
        <f>C57-'TB5.22'!H26</f>
        <v>-20106909</v>
      </c>
      <c r="F57" s="59"/>
    </row>
    <row r="58" spans="1:6" s="62" customFormat="1" x14ac:dyDescent="0.25">
      <c r="A58" s="18"/>
      <c r="B58" s="30" t="s">
        <v>288</v>
      </c>
      <c r="C58" s="38">
        <v>39960000</v>
      </c>
      <c r="D58" s="45"/>
      <c r="E58" s="198">
        <f>C58*1.08</f>
        <v>43156800</v>
      </c>
      <c r="F58" s="61"/>
    </row>
    <row r="59" spans="1:6" s="62" customFormat="1" x14ac:dyDescent="0.25">
      <c r="A59" s="18"/>
      <c r="B59" s="30" t="s">
        <v>332</v>
      </c>
      <c r="C59" s="137">
        <v>929091</v>
      </c>
      <c r="D59" s="207" t="s">
        <v>333</v>
      </c>
      <c r="F59" s="61"/>
    </row>
    <row r="60" spans="1:6" s="62" customFormat="1" x14ac:dyDescent="0.25">
      <c r="A60" s="18"/>
      <c r="B60" s="30"/>
      <c r="C60" s="38"/>
      <c r="D60" s="45"/>
      <c r="F60" s="61"/>
    </row>
    <row r="61" spans="1:6" s="58" customFormat="1" x14ac:dyDescent="0.25">
      <c r="A61" s="17">
        <v>3382</v>
      </c>
      <c r="B61" s="28" t="s">
        <v>245</v>
      </c>
      <c r="C61" s="46">
        <f>SUM(C62:C63)</f>
        <v>14937220</v>
      </c>
      <c r="D61" s="28" t="s">
        <v>244</v>
      </c>
      <c r="E61" s="185">
        <f>C61-'TB5.22'!H29</f>
        <v>4959980</v>
      </c>
      <c r="F61" s="59"/>
    </row>
    <row r="62" spans="1:6" s="62" customFormat="1" x14ac:dyDescent="0.25">
      <c r="A62" s="18"/>
      <c r="B62" s="30" t="s">
        <v>334</v>
      </c>
      <c r="C62" s="47">
        <v>14937220</v>
      </c>
      <c r="D62" s="45"/>
      <c r="F62" s="61"/>
    </row>
    <row r="63" spans="1:6" s="62" customFormat="1" x14ac:dyDescent="0.25">
      <c r="A63" s="18"/>
      <c r="B63" s="30"/>
      <c r="C63" s="47"/>
      <c r="D63" s="45"/>
      <c r="F63" s="61"/>
    </row>
    <row r="64" spans="1:6" s="58" customFormat="1" x14ac:dyDescent="0.25">
      <c r="A64" s="17" t="s">
        <v>147</v>
      </c>
      <c r="B64" s="28" t="s">
        <v>148</v>
      </c>
      <c r="C64" s="51"/>
      <c r="D64" s="45"/>
      <c r="F64" s="59"/>
    </row>
    <row r="65" spans="1:7" ht="26.4" x14ac:dyDescent="0.25">
      <c r="A65" s="15"/>
      <c r="B65" s="33" t="s">
        <v>149</v>
      </c>
      <c r="C65" s="77"/>
      <c r="D65" s="78" t="s">
        <v>309</v>
      </c>
    </row>
    <row r="66" spans="1:7" s="58" customFormat="1" x14ac:dyDescent="0.25">
      <c r="A66" s="17">
        <v>3388</v>
      </c>
      <c r="B66" s="28"/>
      <c r="C66" s="123"/>
      <c r="D66" s="124"/>
      <c r="F66" s="59"/>
    </row>
    <row r="67" spans="1:7" ht="12.75" customHeight="1" x14ac:dyDescent="0.25">
      <c r="A67" s="15"/>
      <c r="B67" s="187" t="s">
        <v>267</v>
      </c>
      <c r="C67" s="195">
        <v>0</v>
      </c>
      <c r="D67" s="196"/>
    </row>
    <row r="68" spans="1:7" ht="12.75" customHeight="1" x14ac:dyDescent="0.25">
      <c r="A68" s="15"/>
      <c r="B68" s="86"/>
      <c r="C68" s="93"/>
      <c r="D68" s="45"/>
    </row>
    <row r="69" spans="1:7" ht="12.75" customHeight="1" x14ac:dyDescent="0.25">
      <c r="A69" s="15"/>
      <c r="B69" s="86" t="s">
        <v>163</v>
      </c>
      <c r="C69" s="94">
        <f>SUM(C70:C72)</f>
        <v>154344967</v>
      </c>
      <c r="D69" s="45"/>
      <c r="E69" s="174">
        <f>C69-'TB5.22'!H33</f>
        <v>-206039583</v>
      </c>
    </row>
    <row r="70" spans="1:7" s="62" customFormat="1" x14ac:dyDescent="0.25">
      <c r="A70" s="18"/>
      <c r="B70" s="63"/>
      <c r="C70" s="140"/>
      <c r="D70" s="208"/>
      <c r="F70" s="61"/>
    </row>
    <row r="71" spans="1:7" s="62" customFormat="1" x14ac:dyDescent="0.25">
      <c r="A71" s="18"/>
      <c r="B71" s="63" t="s">
        <v>335</v>
      </c>
      <c r="C71" s="140">
        <v>133885688</v>
      </c>
      <c r="D71" s="80"/>
      <c r="E71" s="64"/>
      <c r="F71" s="61"/>
    </row>
    <row r="72" spans="1:7" s="62" customFormat="1" ht="26.4" x14ac:dyDescent="0.25">
      <c r="A72" s="18"/>
      <c r="B72" s="63" t="s">
        <v>336</v>
      </c>
      <c r="C72" s="140">
        <v>20459279</v>
      </c>
      <c r="D72" s="80" t="s">
        <v>337</v>
      </c>
      <c r="E72" s="64"/>
      <c r="F72" s="61"/>
    </row>
    <row r="73" spans="1:7" s="62" customFormat="1" x14ac:dyDescent="0.25">
      <c r="A73" s="18"/>
      <c r="B73" s="72"/>
      <c r="C73" s="140"/>
      <c r="D73" s="80"/>
      <c r="E73" s="64"/>
      <c r="F73" s="61"/>
    </row>
    <row r="74" spans="1:7" s="58" customFormat="1" x14ac:dyDescent="0.25">
      <c r="A74" s="17">
        <v>413</v>
      </c>
      <c r="B74" s="28"/>
      <c r="C74" s="74"/>
      <c r="D74" s="176"/>
      <c r="E74" s="81"/>
      <c r="F74" s="59"/>
    </row>
    <row r="75" spans="1:7" s="62" customFormat="1" x14ac:dyDescent="0.25">
      <c r="A75" s="18"/>
      <c r="B75" s="72"/>
      <c r="C75" s="140"/>
      <c r="D75" s="80"/>
      <c r="E75" s="64"/>
      <c r="F75" s="61"/>
    </row>
    <row r="76" spans="1:7" s="62" customFormat="1" x14ac:dyDescent="0.25">
      <c r="A76" s="18"/>
      <c r="B76" s="72"/>
      <c r="C76" s="38"/>
      <c r="D76" s="80"/>
      <c r="E76" s="64"/>
      <c r="F76" s="61"/>
    </row>
    <row r="77" spans="1:7" s="58" customFormat="1" ht="13.8" x14ac:dyDescent="0.25">
      <c r="A77" s="17">
        <v>511</v>
      </c>
      <c r="B77" s="28" t="s">
        <v>155</v>
      </c>
      <c r="C77" s="74">
        <v>32478.71</v>
      </c>
      <c r="D77" s="73">
        <v>751232562</v>
      </c>
      <c r="E77" s="81">
        <f>D77/C77</f>
        <v>23129.999990763179</v>
      </c>
      <c r="F77" s="59">
        <f>D77-'TB5.22'!F40</f>
        <v>1356157</v>
      </c>
    </row>
    <row r="78" spans="1:7" ht="21" customHeight="1" x14ac:dyDescent="0.25">
      <c r="A78" s="15"/>
      <c r="B78" s="33"/>
      <c r="C78" s="285"/>
      <c r="D78" s="286"/>
      <c r="E78" s="57"/>
      <c r="F78" s="65"/>
      <c r="G78" s="66"/>
    </row>
    <row r="79" spans="1:7" s="58" customFormat="1" ht="26.4" x14ac:dyDescent="0.25">
      <c r="A79" s="17">
        <v>642</v>
      </c>
      <c r="B79" s="28"/>
      <c r="C79" s="36"/>
      <c r="D79" s="125" t="s">
        <v>212</v>
      </c>
      <c r="F79" s="59"/>
    </row>
    <row r="80" spans="1:7" ht="39.6" x14ac:dyDescent="0.25">
      <c r="A80" s="15"/>
      <c r="B80" s="33"/>
      <c r="C80" s="34"/>
      <c r="D80" s="96" t="s">
        <v>200</v>
      </c>
      <c r="E80" s="57"/>
      <c r="F80" s="65"/>
      <c r="G80" s="66"/>
    </row>
    <row r="81" spans="1:8" ht="26.4" x14ac:dyDescent="0.25">
      <c r="A81" s="15"/>
      <c r="B81" s="33"/>
      <c r="C81" s="34"/>
      <c r="D81" s="96" t="s">
        <v>201</v>
      </c>
      <c r="E81" s="57"/>
      <c r="F81" s="65"/>
      <c r="G81" s="66"/>
    </row>
    <row r="82" spans="1:8" s="58" customFormat="1" x14ac:dyDescent="0.25">
      <c r="A82" s="17" t="s">
        <v>158</v>
      </c>
      <c r="B82" s="28"/>
      <c r="C82" s="50"/>
      <c r="D82" s="37"/>
      <c r="F82" s="59"/>
    </row>
    <row r="83" spans="1:8" x14ac:dyDescent="0.25">
      <c r="A83" s="15"/>
      <c r="B83" s="33"/>
      <c r="C83" s="49"/>
      <c r="D83" s="176"/>
      <c r="E83" s="57"/>
      <c r="F83" s="65"/>
      <c r="G83" s="66"/>
    </row>
    <row r="84" spans="1:8" x14ac:dyDescent="0.25">
      <c r="A84" s="15"/>
      <c r="B84" s="33"/>
      <c r="C84" s="49"/>
      <c r="D84" s="48"/>
      <c r="E84" s="57"/>
      <c r="F84" s="65"/>
      <c r="G84" s="66"/>
    </row>
    <row r="85" spans="1:8" ht="26.4" x14ac:dyDescent="0.25">
      <c r="A85" s="19" t="s">
        <v>153</v>
      </c>
      <c r="B85" s="75"/>
      <c r="C85" s="343" t="s">
        <v>338</v>
      </c>
      <c r="D85" s="344"/>
    </row>
    <row r="86" spans="1:8" s="57" customFormat="1" ht="32.25" customHeight="1" x14ac:dyDescent="0.25">
      <c r="A86" s="15"/>
      <c r="B86" s="33"/>
      <c r="C86" s="339" t="s">
        <v>199</v>
      </c>
      <c r="D86" s="340"/>
      <c r="E86" s="56"/>
      <c r="G86" s="56"/>
      <c r="H86" s="56"/>
    </row>
    <row r="87" spans="1:8" s="57" customFormat="1" x14ac:dyDescent="0.25">
      <c r="A87" s="15"/>
      <c r="B87" s="33"/>
      <c r="C87" s="291" t="s">
        <v>172</v>
      </c>
      <c r="D87" s="292"/>
      <c r="E87" s="56"/>
      <c r="G87" s="56"/>
      <c r="H87" s="56"/>
    </row>
    <row r="88" spans="1:8" s="57" customFormat="1" x14ac:dyDescent="0.25">
      <c r="A88" s="15"/>
      <c r="B88" s="33"/>
      <c r="C88" s="291"/>
      <c r="D88" s="292"/>
      <c r="E88" s="56"/>
      <c r="G88" s="56"/>
      <c r="H88" s="56"/>
    </row>
    <row r="89" spans="1:8" s="57" customFormat="1" ht="33" customHeight="1" x14ac:dyDescent="0.25">
      <c r="A89" s="15"/>
      <c r="B89" s="33"/>
      <c r="C89" s="302" t="s">
        <v>186</v>
      </c>
      <c r="D89" s="303"/>
      <c r="E89" s="56"/>
      <c r="G89" s="56"/>
      <c r="H89" s="56"/>
    </row>
    <row r="90" spans="1:8" s="57" customFormat="1" x14ac:dyDescent="0.25">
      <c r="A90" s="15"/>
      <c r="B90" s="33"/>
      <c r="C90" s="304"/>
      <c r="D90" s="305"/>
      <c r="E90" s="56"/>
      <c r="G90" s="56"/>
      <c r="H90" s="56"/>
    </row>
    <row r="91" spans="1:8" s="57" customFormat="1" x14ac:dyDescent="0.25">
      <c r="A91" s="83" t="s">
        <v>189</v>
      </c>
      <c r="B91" s="33"/>
      <c r="C91" s="291"/>
      <c r="D91" s="292"/>
      <c r="E91" s="56"/>
      <c r="G91" s="56"/>
      <c r="H91" s="56"/>
    </row>
    <row r="92" spans="1:8" s="57" customFormat="1" x14ac:dyDescent="0.25">
      <c r="A92" s="85"/>
      <c r="B92" s="84"/>
      <c r="C92" s="304"/>
      <c r="D92" s="305"/>
      <c r="E92" s="56"/>
      <c r="G92" s="56"/>
      <c r="H92" s="56"/>
    </row>
  </sheetData>
  <mergeCells count="17">
    <mergeCell ref="A5:B7"/>
    <mergeCell ref="C9:D9"/>
    <mergeCell ref="C11:D11"/>
    <mergeCell ref="C12:D12"/>
    <mergeCell ref="C13:D13"/>
    <mergeCell ref="C88:D88"/>
    <mergeCell ref="C89:D89"/>
    <mergeCell ref="C90:D90"/>
    <mergeCell ref="C91:D91"/>
    <mergeCell ref="C92:D92"/>
    <mergeCell ref="C87:D87"/>
    <mergeCell ref="C16:D16"/>
    <mergeCell ref="C24:D24"/>
    <mergeCell ref="C54:D54"/>
    <mergeCell ref="C78:D78"/>
    <mergeCell ref="C85:D85"/>
    <mergeCell ref="C86:D86"/>
  </mergeCells>
  <pageMargins left="0.45" right="0.34" top="0.43" bottom="0.37" header="0.32" footer="0.27"/>
  <pageSetup paperSize="9" scale="6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6"/>
  <sheetViews>
    <sheetView topLeftCell="A13" workbookViewId="0">
      <selection activeCell="H25" sqref="H25"/>
    </sheetView>
  </sheetViews>
  <sheetFormatPr defaultRowHeight="13.2" x14ac:dyDescent="0.25"/>
  <cols>
    <col min="1" max="1" width="11" customWidth="1"/>
    <col min="2" max="2" width="50.5546875" customWidth="1"/>
    <col min="3" max="8" width="12.6640625" customWidth="1"/>
  </cols>
  <sheetData>
    <row r="1" spans="1:12" s="100" customFormat="1" ht="17.399999999999999" x14ac:dyDescent="0.3">
      <c r="A1" s="203" t="s">
        <v>12</v>
      </c>
      <c r="B1" s="97"/>
      <c r="C1" s="97"/>
      <c r="D1" s="97"/>
      <c r="E1" s="97"/>
      <c r="F1" s="97"/>
      <c r="G1" s="97"/>
      <c r="H1" s="97"/>
    </row>
    <row r="2" spans="1:12" s="100" customFormat="1" ht="18" x14ac:dyDescent="0.3">
      <c r="A2" s="205" t="s">
        <v>324</v>
      </c>
      <c r="B2" s="204"/>
      <c r="C2" s="204"/>
      <c r="D2" s="204"/>
      <c r="E2" s="204"/>
      <c r="F2" s="204"/>
      <c r="G2" s="204"/>
      <c r="H2" s="204"/>
    </row>
    <row r="3" spans="1:12" x14ac:dyDescent="0.25">
      <c r="A3" s="104"/>
      <c r="B3" s="103"/>
      <c r="C3" s="103"/>
      <c r="D3" s="103"/>
      <c r="E3" s="103"/>
      <c r="F3" s="103"/>
      <c r="G3" s="103"/>
      <c r="H3" s="103"/>
    </row>
    <row r="4" spans="1:12" ht="27.6" x14ac:dyDescent="0.25">
      <c r="A4" s="199" t="s">
        <v>13</v>
      </c>
      <c r="B4" s="175" t="s">
        <v>14</v>
      </c>
      <c r="C4" s="345" t="s">
        <v>15</v>
      </c>
      <c r="D4" s="346"/>
      <c r="E4" s="345" t="s">
        <v>16</v>
      </c>
      <c r="F4" s="346"/>
      <c r="G4" s="345" t="s">
        <v>17</v>
      </c>
      <c r="H4" s="346"/>
      <c r="J4" s="1" t="s">
        <v>8</v>
      </c>
    </row>
    <row r="5" spans="1:12" ht="13.8" x14ac:dyDescent="0.25">
      <c r="A5" s="199"/>
      <c r="B5" s="175"/>
      <c r="C5" s="126" t="s">
        <v>18</v>
      </c>
      <c r="D5" s="126" t="s">
        <v>19</v>
      </c>
      <c r="E5" s="126" t="s">
        <v>18</v>
      </c>
      <c r="F5" s="126" t="s">
        <v>19</v>
      </c>
      <c r="G5" s="126" t="s">
        <v>18</v>
      </c>
      <c r="H5" s="126" t="s">
        <v>19</v>
      </c>
    </row>
    <row r="6" spans="1:12" x14ac:dyDescent="0.25">
      <c r="A6" s="163" t="s">
        <v>20</v>
      </c>
      <c r="B6" s="106" t="s">
        <v>21</v>
      </c>
      <c r="C6" s="127">
        <v>18747688</v>
      </c>
      <c r="D6" s="127">
        <v>0</v>
      </c>
      <c r="E6" s="127">
        <v>30000000</v>
      </c>
      <c r="F6" s="127">
        <v>36723616</v>
      </c>
      <c r="G6" s="127">
        <v>12024072</v>
      </c>
      <c r="H6" s="127">
        <v>0</v>
      </c>
      <c r="I6" s="110"/>
      <c r="J6" s="114" t="s">
        <v>159</v>
      </c>
      <c r="K6" s="110"/>
      <c r="L6" s="110"/>
    </row>
    <row r="7" spans="1:12" x14ac:dyDescent="0.25">
      <c r="A7" s="165" t="s">
        <v>22</v>
      </c>
      <c r="B7" s="112" t="s">
        <v>23</v>
      </c>
      <c r="C7" s="128">
        <v>18747688</v>
      </c>
      <c r="D7" s="128">
        <v>0</v>
      </c>
      <c r="E7" s="128">
        <v>30000000</v>
      </c>
      <c r="F7" s="128">
        <v>36723616</v>
      </c>
      <c r="G7" s="128">
        <v>12024072</v>
      </c>
      <c r="H7" s="128">
        <v>0</v>
      </c>
      <c r="I7" s="110"/>
      <c r="J7" s="110"/>
      <c r="K7" s="110"/>
      <c r="L7" s="110"/>
    </row>
    <row r="8" spans="1:12" x14ac:dyDescent="0.25">
      <c r="A8" s="163" t="s">
        <v>24</v>
      </c>
      <c r="B8" s="106" t="s">
        <v>25</v>
      </c>
      <c r="C8" s="127">
        <v>2249351382</v>
      </c>
      <c r="D8" s="127">
        <v>0</v>
      </c>
      <c r="E8" s="127">
        <v>1190146370</v>
      </c>
      <c r="F8" s="127">
        <v>1155396676</v>
      </c>
      <c r="G8" s="127">
        <v>2284101076</v>
      </c>
      <c r="H8" s="127">
        <v>0</v>
      </c>
      <c r="I8" s="110"/>
      <c r="J8" s="110"/>
      <c r="K8" s="110"/>
      <c r="L8" s="110"/>
    </row>
    <row r="9" spans="1:12" x14ac:dyDescent="0.25">
      <c r="A9" s="163" t="s">
        <v>26</v>
      </c>
      <c r="B9" s="106" t="s">
        <v>23</v>
      </c>
      <c r="C9" s="127">
        <v>35057502</v>
      </c>
      <c r="D9" s="127">
        <v>0</v>
      </c>
      <c r="E9" s="127">
        <v>484685502</v>
      </c>
      <c r="F9" s="127">
        <v>498649455</v>
      </c>
      <c r="G9" s="127">
        <v>21093549</v>
      </c>
      <c r="H9" s="127">
        <v>0</v>
      </c>
      <c r="I9" s="110"/>
      <c r="J9" s="114" t="s">
        <v>159</v>
      </c>
      <c r="K9" s="110"/>
      <c r="L9" s="110"/>
    </row>
    <row r="10" spans="1:12" x14ac:dyDescent="0.25">
      <c r="A10" s="165" t="s">
        <v>27</v>
      </c>
      <c r="B10" s="112" t="s">
        <v>28</v>
      </c>
      <c r="C10" s="128">
        <v>35057502</v>
      </c>
      <c r="D10" s="128">
        <v>0</v>
      </c>
      <c r="E10" s="128">
        <v>484685502</v>
      </c>
      <c r="F10" s="128">
        <v>498649455</v>
      </c>
      <c r="G10" s="128">
        <v>21093549</v>
      </c>
      <c r="H10" s="128">
        <v>0</v>
      </c>
      <c r="I10" s="110"/>
      <c r="J10" s="110"/>
      <c r="K10" s="110"/>
      <c r="L10" s="110"/>
    </row>
    <row r="11" spans="1:12" x14ac:dyDescent="0.25">
      <c r="A11" s="163" t="s">
        <v>29</v>
      </c>
      <c r="B11" s="106" t="s">
        <v>30</v>
      </c>
      <c r="C11" s="127">
        <v>2214293880</v>
      </c>
      <c r="D11" s="127">
        <v>0</v>
      </c>
      <c r="E11" s="127">
        <v>705460868</v>
      </c>
      <c r="F11" s="127">
        <v>656747221</v>
      </c>
      <c r="G11" s="127">
        <v>2263007527</v>
      </c>
      <c r="H11" s="127">
        <v>0</v>
      </c>
      <c r="I11" s="110"/>
      <c r="J11" s="110"/>
      <c r="K11" s="110"/>
      <c r="L11" s="110"/>
    </row>
    <row r="12" spans="1:12" x14ac:dyDescent="0.25">
      <c r="A12" s="200" t="s">
        <v>31</v>
      </c>
      <c r="B12" s="201" t="s">
        <v>32</v>
      </c>
      <c r="C12" s="202">
        <v>2182448511</v>
      </c>
      <c r="D12" s="202">
        <v>0</v>
      </c>
      <c r="E12" s="202">
        <v>705460868</v>
      </c>
      <c r="F12" s="202">
        <v>656747221</v>
      </c>
      <c r="G12" s="202">
        <v>2231162158</v>
      </c>
      <c r="H12" s="202">
        <v>0</v>
      </c>
      <c r="I12" s="115">
        <v>97595.41</v>
      </c>
      <c r="J12" s="116" t="s">
        <v>325</v>
      </c>
      <c r="K12" s="115"/>
      <c r="L12" s="115"/>
    </row>
    <row r="13" spans="1:12" x14ac:dyDescent="0.25">
      <c r="A13" s="165" t="s">
        <v>33</v>
      </c>
      <c r="B13" s="112" t="s">
        <v>34</v>
      </c>
      <c r="C13" s="128">
        <v>31845369</v>
      </c>
      <c r="D13" s="128">
        <v>0</v>
      </c>
      <c r="E13" s="128">
        <v>0</v>
      </c>
      <c r="F13" s="128">
        <v>0</v>
      </c>
      <c r="G13" s="128">
        <v>31845369</v>
      </c>
      <c r="H13" s="128">
        <v>0</v>
      </c>
      <c r="I13" s="110">
        <f>G13/1400.72</f>
        <v>22734.999857216288</v>
      </c>
      <c r="J13" s="110"/>
      <c r="K13" s="110"/>
      <c r="L13" s="110"/>
    </row>
    <row r="14" spans="1:12" x14ac:dyDescent="0.25">
      <c r="A14" s="170" t="s">
        <v>35</v>
      </c>
      <c r="B14" s="20" t="s">
        <v>36</v>
      </c>
      <c r="C14" s="130">
        <v>1435811008</v>
      </c>
      <c r="D14" s="130">
        <v>0</v>
      </c>
      <c r="E14" s="130">
        <v>758288576</v>
      </c>
      <c r="F14" s="130">
        <v>692990617</v>
      </c>
      <c r="G14" s="130">
        <v>1501108967</v>
      </c>
      <c r="H14" s="130">
        <v>0</v>
      </c>
      <c r="J14" s="1" t="s">
        <v>159</v>
      </c>
    </row>
    <row r="15" spans="1:12" x14ac:dyDescent="0.25">
      <c r="A15" s="172" t="s">
        <v>37</v>
      </c>
      <c r="B15" s="21" t="s">
        <v>38</v>
      </c>
      <c r="C15" s="132">
        <v>1435811008</v>
      </c>
      <c r="D15" s="132">
        <v>0</v>
      </c>
      <c r="E15" s="132">
        <v>758288576</v>
      </c>
      <c r="F15" s="132">
        <v>692990617</v>
      </c>
      <c r="G15" s="132">
        <v>1501108967</v>
      </c>
      <c r="H15" s="132">
        <v>0</v>
      </c>
    </row>
    <row r="16" spans="1:12" x14ac:dyDescent="0.25">
      <c r="A16" s="170" t="s">
        <v>39</v>
      </c>
      <c r="B16" s="20" t="s">
        <v>40</v>
      </c>
      <c r="C16" s="130">
        <v>769116574</v>
      </c>
      <c r="D16" s="130">
        <v>0</v>
      </c>
      <c r="E16" s="130">
        <v>6273382</v>
      </c>
      <c r="F16" s="130">
        <v>0</v>
      </c>
      <c r="G16" s="130">
        <v>775389956</v>
      </c>
      <c r="H16" s="130">
        <v>0</v>
      </c>
      <c r="J16" s="116" t="s">
        <v>326</v>
      </c>
    </row>
    <row r="17" spans="1:10" x14ac:dyDescent="0.25">
      <c r="A17" s="172" t="s">
        <v>41</v>
      </c>
      <c r="B17" s="21" t="s">
        <v>42</v>
      </c>
      <c r="C17" s="132">
        <v>769116574</v>
      </c>
      <c r="D17" s="132">
        <v>0</v>
      </c>
      <c r="E17" s="132">
        <v>6273382</v>
      </c>
      <c r="F17" s="132">
        <v>0</v>
      </c>
      <c r="G17" s="132">
        <v>775389956</v>
      </c>
      <c r="H17" s="132">
        <v>0</v>
      </c>
    </row>
    <row r="18" spans="1:10" x14ac:dyDescent="0.25">
      <c r="A18" s="170" t="s">
        <v>43</v>
      </c>
      <c r="B18" s="20" t="s">
        <v>44</v>
      </c>
      <c r="C18" s="130">
        <v>0</v>
      </c>
      <c r="D18" s="130">
        <v>0</v>
      </c>
      <c r="E18" s="130">
        <v>611640962</v>
      </c>
      <c r="F18" s="130">
        <v>611640962</v>
      </c>
      <c r="G18" s="130">
        <v>0</v>
      </c>
      <c r="H18" s="130">
        <v>0</v>
      </c>
      <c r="J18" s="1" t="s">
        <v>159</v>
      </c>
    </row>
    <row r="19" spans="1:10" x14ac:dyDescent="0.25">
      <c r="A19" s="170" t="s">
        <v>45</v>
      </c>
      <c r="B19" s="20" t="s">
        <v>46</v>
      </c>
      <c r="C19" s="130">
        <v>55716197</v>
      </c>
      <c r="D19" s="130">
        <v>0</v>
      </c>
      <c r="E19" s="130">
        <v>2508000</v>
      </c>
      <c r="F19" s="130">
        <v>39235195</v>
      </c>
      <c r="G19" s="130">
        <v>18989002</v>
      </c>
      <c r="H19" s="130">
        <v>0</v>
      </c>
      <c r="J19" s="1" t="s">
        <v>159</v>
      </c>
    </row>
    <row r="20" spans="1:10" x14ac:dyDescent="0.25">
      <c r="A20" s="170" t="s">
        <v>47</v>
      </c>
      <c r="B20" s="20" t="s">
        <v>48</v>
      </c>
      <c r="C20" s="130">
        <v>129065340</v>
      </c>
      <c r="D20" s="130">
        <v>0</v>
      </c>
      <c r="E20" s="130">
        <v>0</v>
      </c>
      <c r="F20" s="130">
        <v>0</v>
      </c>
      <c r="G20" s="130">
        <v>129065340</v>
      </c>
      <c r="H20" s="130">
        <v>0</v>
      </c>
      <c r="J20" s="1" t="s">
        <v>159</v>
      </c>
    </row>
    <row r="21" spans="1:10" x14ac:dyDescent="0.25">
      <c r="A21" s="170" t="s">
        <v>49</v>
      </c>
      <c r="B21" s="20" t="s">
        <v>50</v>
      </c>
      <c r="C21" s="130">
        <v>0</v>
      </c>
      <c r="D21" s="130">
        <v>30607579</v>
      </c>
      <c r="E21" s="130">
        <v>118154407</v>
      </c>
      <c r="F21" s="130">
        <v>85860494</v>
      </c>
      <c r="G21" s="130">
        <v>45511470</v>
      </c>
      <c r="H21" s="130">
        <v>43825136</v>
      </c>
      <c r="J21" s="116" t="s">
        <v>327</v>
      </c>
    </row>
    <row r="22" spans="1:10" x14ac:dyDescent="0.25">
      <c r="A22" s="172" t="s">
        <v>51</v>
      </c>
      <c r="B22" s="21" t="s">
        <v>52</v>
      </c>
      <c r="C22" s="132">
        <v>0</v>
      </c>
      <c r="D22" s="132">
        <v>30607579</v>
      </c>
      <c r="E22" s="132">
        <v>118154407</v>
      </c>
      <c r="F22" s="132">
        <v>85860494</v>
      </c>
      <c r="G22" s="132">
        <v>45511470</v>
      </c>
      <c r="H22" s="132">
        <v>43825136</v>
      </c>
    </row>
    <row r="23" spans="1:10" x14ac:dyDescent="0.25">
      <c r="A23" s="170" t="s">
        <v>53</v>
      </c>
      <c r="B23" s="20" t="s">
        <v>54</v>
      </c>
      <c r="C23" s="130">
        <v>0</v>
      </c>
      <c r="D23" s="130">
        <v>74604362</v>
      </c>
      <c r="E23" s="130">
        <v>33416885</v>
      </c>
      <c r="F23" s="130">
        <v>61713656</v>
      </c>
      <c r="G23" s="130">
        <v>0</v>
      </c>
      <c r="H23" s="130">
        <v>102901133</v>
      </c>
    </row>
    <row r="24" spans="1:10" x14ac:dyDescent="0.25">
      <c r="A24" s="172" t="s">
        <v>55</v>
      </c>
      <c r="B24" s="21" t="s">
        <v>56</v>
      </c>
      <c r="C24" s="132">
        <v>0</v>
      </c>
      <c r="D24" s="132">
        <v>33359013</v>
      </c>
      <c r="E24" s="132">
        <v>33416885</v>
      </c>
      <c r="F24" s="132">
        <v>57872</v>
      </c>
      <c r="G24" s="132">
        <v>0</v>
      </c>
      <c r="H24" s="132">
        <v>0</v>
      </c>
      <c r="J24" s="1" t="s">
        <v>159</v>
      </c>
    </row>
    <row r="25" spans="1:10" x14ac:dyDescent="0.25">
      <c r="A25" s="172" t="s">
        <v>57</v>
      </c>
      <c r="B25" s="21" t="s">
        <v>58</v>
      </c>
      <c r="C25" s="132">
        <v>0</v>
      </c>
      <c r="D25" s="132">
        <v>41245349</v>
      </c>
      <c r="E25" s="132">
        <v>0</v>
      </c>
      <c r="F25" s="132">
        <v>61655784</v>
      </c>
      <c r="G25" s="132">
        <v>0</v>
      </c>
      <c r="H25" s="132">
        <v>102901133</v>
      </c>
      <c r="J25" s="116" t="s">
        <v>328</v>
      </c>
    </row>
    <row r="26" spans="1:10" x14ac:dyDescent="0.25">
      <c r="A26" s="170" t="s">
        <v>59</v>
      </c>
      <c r="B26" s="20" t="s">
        <v>60</v>
      </c>
      <c r="C26" s="130">
        <v>0</v>
      </c>
      <c r="D26" s="130">
        <v>276427182</v>
      </c>
      <c r="E26" s="130">
        <v>437249006</v>
      </c>
      <c r="F26" s="130">
        <v>441619614</v>
      </c>
      <c r="G26" s="130">
        <v>0</v>
      </c>
      <c r="H26" s="130">
        <v>280797790</v>
      </c>
      <c r="J26" s="116" t="s">
        <v>339</v>
      </c>
    </row>
    <row r="27" spans="1:10" x14ac:dyDescent="0.25">
      <c r="A27" s="172" t="s">
        <v>61</v>
      </c>
      <c r="B27" s="21" t="s">
        <v>62</v>
      </c>
      <c r="C27" s="132">
        <v>0</v>
      </c>
      <c r="D27" s="132">
        <v>276427182</v>
      </c>
      <c r="E27" s="132">
        <v>437249006</v>
      </c>
      <c r="F27" s="132">
        <v>441619614</v>
      </c>
      <c r="G27" s="132">
        <v>0</v>
      </c>
      <c r="H27" s="132">
        <v>280797790</v>
      </c>
    </row>
    <row r="28" spans="1:10" x14ac:dyDescent="0.25">
      <c r="A28" s="170" t="s">
        <v>63</v>
      </c>
      <c r="B28" s="20" t="s">
        <v>64</v>
      </c>
      <c r="C28" s="130">
        <v>0</v>
      </c>
      <c r="D28" s="130">
        <v>60996000</v>
      </c>
      <c r="E28" s="130">
        <v>21036000</v>
      </c>
      <c r="F28" s="130">
        <v>929091</v>
      </c>
      <c r="G28" s="130">
        <v>0</v>
      </c>
      <c r="H28" s="130">
        <v>40889091</v>
      </c>
    </row>
    <row r="29" spans="1:10" x14ac:dyDescent="0.25">
      <c r="A29" s="172" t="s">
        <v>65</v>
      </c>
      <c r="B29" s="21" t="s">
        <v>66</v>
      </c>
      <c r="C29" s="132">
        <v>0</v>
      </c>
      <c r="D29" s="132">
        <v>60996000</v>
      </c>
      <c r="E29" s="132">
        <v>21036000</v>
      </c>
      <c r="F29" s="132">
        <v>929091</v>
      </c>
      <c r="G29" s="132">
        <v>0</v>
      </c>
      <c r="H29" s="132">
        <v>40889091</v>
      </c>
      <c r="J29" s="116" t="s">
        <v>340</v>
      </c>
    </row>
    <row r="30" spans="1:10" x14ac:dyDescent="0.25">
      <c r="A30" s="170" t="s">
        <v>67</v>
      </c>
      <c r="B30" s="20" t="s">
        <v>68</v>
      </c>
      <c r="C30" s="130">
        <v>0</v>
      </c>
      <c r="D30" s="130">
        <v>73706790</v>
      </c>
      <c r="E30" s="130">
        <v>247171931</v>
      </c>
      <c r="F30" s="130">
        <v>236184637</v>
      </c>
      <c r="G30" s="130">
        <v>0</v>
      </c>
      <c r="H30" s="130">
        <v>62719496</v>
      </c>
    </row>
    <row r="31" spans="1:10" x14ac:dyDescent="0.25">
      <c r="A31" s="172" t="s">
        <v>69</v>
      </c>
      <c r="B31" s="21" t="s">
        <v>70</v>
      </c>
      <c r="C31" s="132">
        <v>0</v>
      </c>
      <c r="D31" s="132">
        <v>9977240</v>
      </c>
      <c r="E31" s="132">
        <v>0</v>
      </c>
      <c r="F31" s="132">
        <v>4959980</v>
      </c>
      <c r="G31" s="132">
        <v>0</v>
      </c>
      <c r="H31" s="132">
        <v>14937220</v>
      </c>
    </row>
    <row r="32" spans="1:10" x14ac:dyDescent="0.25">
      <c r="A32" s="172" t="s">
        <v>71</v>
      </c>
      <c r="B32" s="21" t="s">
        <v>72</v>
      </c>
      <c r="C32" s="132">
        <v>0</v>
      </c>
      <c r="D32" s="132">
        <v>0</v>
      </c>
      <c r="E32" s="132">
        <v>61999750</v>
      </c>
      <c r="F32" s="132">
        <v>61999750</v>
      </c>
      <c r="G32" s="132">
        <v>0</v>
      </c>
      <c r="H32" s="132">
        <v>0</v>
      </c>
    </row>
    <row r="33" spans="1:10" x14ac:dyDescent="0.25">
      <c r="A33" s="172" t="s">
        <v>73</v>
      </c>
      <c r="B33" s="21" t="s">
        <v>74</v>
      </c>
      <c r="C33" s="132">
        <v>0</v>
      </c>
      <c r="D33" s="132">
        <v>0</v>
      </c>
      <c r="E33" s="132">
        <v>11159955</v>
      </c>
      <c r="F33" s="132">
        <v>11159955</v>
      </c>
      <c r="G33" s="132">
        <v>0</v>
      </c>
      <c r="H33" s="132">
        <v>0</v>
      </c>
    </row>
    <row r="34" spans="1:10" x14ac:dyDescent="0.25">
      <c r="A34" s="172" t="s">
        <v>75</v>
      </c>
      <c r="B34" s="21" t="s">
        <v>76</v>
      </c>
      <c r="C34" s="132">
        <v>0</v>
      </c>
      <c r="D34" s="132">
        <v>0</v>
      </c>
      <c r="E34" s="132">
        <v>2479990</v>
      </c>
      <c r="F34" s="132">
        <v>2479990</v>
      </c>
      <c r="G34" s="132">
        <v>0</v>
      </c>
      <c r="H34" s="132">
        <v>0</v>
      </c>
    </row>
    <row r="35" spans="1:10" x14ac:dyDescent="0.25">
      <c r="A35" s="172" t="s">
        <v>77</v>
      </c>
      <c r="B35" s="21" t="s">
        <v>68</v>
      </c>
      <c r="C35" s="132">
        <v>0</v>
      </c>
      <c r="D35" s="132">
        <v>63729550</v>
      </c>
      <c r="E35" s="132">
        <v>171532236</v>
      </c>
      <c r="F35" s="132">
        <v>155584962</v>
      </c>
      <c r="G35" s="132">
        <v>0</v>
      </c>
      <c r="H35" s="132">
        <v>47782276</v>
      </c>
      <c r="J35" s="116" t="s">
        <v>341</v>
      </c>
    </row>
    <row r="36" spans="1:10" x14ac:dyDescent="0.25">
      <c r="A36" s="170" t="s">
        <v>78</v>
      </c>
      <c r="B36" s="20" t="s">
        <v>79</v>
      </c>
      <c r="C36" s="130">
        <v>0</v>
      </c>
      <c r="D36" s="130">
        <v>420720000</v>
      </c>
      <c r="E36" s="130">
        <v>0</v>
      </c>
      <c r="F36" s="130">
        <v>0</v>
      </c>
      <c r="G36" s="130">
        <v>0</v>
      </c>
      <c r="H36" s="130">
        <v>420720000</v>
      </c>
    </row>
    <row r="37" spans="1:10" x14ac:dyDescent="0.25">
      <c r="A37" s="170" t="s">
        <v>80</v>
      </c>
      <c r="B37" s="20" t="s">
        <v>81</v>
      </c>
      <c r="C37" s="130">
        <v>0</v>
      </c>
      <c r="D37" s="130">
        <v>420720000</v>
      </c>
      <c r="E37" s="130">
        <v>0</v>
      </c>
      <c r="F37" s="130">
        <v>0</v>
      </c>
      <c r="G37" s="130">
        <v>0</v>
      </c>
      <c r="H37" s="130">
        <v>420720000</v>
      </c>
    </row>
    <row r="38" spans="1:10" x14ac:dyDescent="0.25">
      <c r="A38" s="172" t="s">
        <v>82</v>
      </c>
      <c r="B38" s="21" t="s">
        <v>83</v>
      </c>
      <c r="C38" s="132">
        <v>0</v>
      </c>
      <c r="D38" s="132">
        <v>420720000</v>
      </c>
      <c r="E38" s="132">
        <v>0</v>
      </c>
      <c r="F38" s="132">
        <v>0</v>
      </c>
      <c r="G38" s="132">
        <v>0</v>
      </c>
      <c r="H38" s="132">
        <v>420720000</v>
      </c>
    </row>
    <row r="39" spans="1:10" x14ac:dyDescent="0.25">
      <c r="A39" s="170" t="s">
        <v>84</v>
      </c>
      <c r="B39" s="20" t="s">
        <v>85</v>
      </c>
      <c r="C39" s="130">
        <v>0</v>
      </c>
      <c r="D39" s="130">
        <v>3720746276</v>
      </c>
      <c r="E39" s="130">
        <v>0</v>
      </c>
      <c r="F39" s="130">
        <v>93590961</v>
      </c>
      <c r="G39" s="130">
        <v>0</v>
      </c>
      <c r="H39" s="130">
        <v>3814337237</v>
      </c>
    </row>
    <row r="40" spans="1:10" x14ac:dyDescent="0.25">
      <c r="A40" s="172" t="s">
        <v>86</v>
      </c>
      <c r="B40" s="21" t="s">
        <v>87</v>
      </c>
      <c r="C40" s="132">
        <v>0</v>
      </c>
      <c r="D40" s="132">
        <v>3111470253</v>
      </c>
      <c r="E40" s="132">
        <v>0</v>
      </c>
      <c r="F40" s="132">
        <v>0</v>
      </c>
      <c r="G40" s="132">
        <v>0</v>
      </c>
      <c r="H40" s="132">
        <v>3111470253</v>
      </c>
    </row>
    <row r="41" spans="1:10" x14ac:dyDescent="0.25">
      <c r="A41" s="172" t="s">
        <v>88</v>
      </c>
      <c r="B41" s="21" t="s">
        <v>89</v>
      </c>
      <c r="C41" s="132">
        <v>0</v>
      </c>
      <c r="D41" s="132">
        <v>609276023</v>
      </c>
      <c r="E41" s="132">
        <v>0</v>
      </c>
      <c r="F41" s="132">
        <v>93590961</v>
      </c>
      <c r="G41" s="132">
        <v>0</v>
      </c>
      <c r="H41" s="132">
        <v>702866984</v>
      </c>
    </row>
    <row r="42" spans="1:10" x14ac:dyDescent="0.25">
      <c r="A42" s="170" t="s">
        <v>90</v>
      </c>
      <c r="B42" s="20" t="s">
        <v>91</v>
      </c>
      <c r="C42" s="130">
        <v>0</v>
      </c>
      <c r="D42" s="130">
        <v>0</v>
      </c>
      <c r="E42" s="130">
        <v>751232562</v>
      </c>
      <c r="F42" s="130">
        <v>751232562</v>
      </c>
      <c r="G42" s="130">
        <v>0</v>
      </c>
      <c r="H42" s="130">
        <v>0</v>
      </c>
    </row>
    <row r="43" spans="1:10" x14ac:dyDescent="0.25">
      <c r="A43" s="170" t="s">
        <v>92</v>
      </c>
      <c r="B43" s="20" t="s">
        <v>93</v>
      </c>
      <c r="C43" s="130">
        <v>0</v>
      </c>
      <c r="D43" s="130">
        <v>0</v>
      </c>
      <c r="E43" s="130">
        <v>751232562</v>
      </c>
      <c r="F43" s="130">
        <v>751232562</v>
      </c>
      <c r="G43" s="130">
        <v>0</v>
      </c>
      <c r="H43" s="130">
        <v>0</v>
      </c>
    </row>
    <row r="44" spans="1:10" x14ac:dyDescent="0.25">
      <c r="A44" s="172" t="s">
        <v>94</v>
      </c>
      <c r="B44" s="21" t="s">
        <v>95</v>
      </c>
      <c r="C44" s="132">
        <v>0</v>
      </c>
      <c r="D44" s="132">
        <v>0</v>
      </c>
      <c r="E44" s="132">
        <v>751232562</v>
      </c>
      <c r="F44" s="132">
        <v>751232562</v>
      </c>
      <c r="G44" s="132">
        <v>0</v>
      </c>
      <c r="H44" s="132">
        <v>0</v>
      </c>
    </row>
    <row r="45" spans="1:10" x14ac:dyDescent="0.25">
      <c r="A45" s="170" t="s">
        <v>96</v>
      </c>
      <c r="B45" s="20" t="s">
        <v>97</v>
      </c>
      <c r="C45" s="130">
        <v>0</v>
      </c>
      <c r="D45" s="130">
        <v>0</v>
      </c>
      <c r="E45" s="130">
        <v>19557067</v>
      </c>
      <c r="F45" s="130">
        <v>19557067</v>
      </c>
      <c r="G45" s="130">
        <v>0</v>
      </c>
      <c r="H45" s="130">
        <v>0</v>
      </c>
    </row>
    <row r="46" spans="1:10" x14ac:dyDescent="0.25">
      <c r="A46" s="172" t="s">
        <v>98</v>
      </c>
      <c r="B46" s="21" t="s">
        <v>99</v>
      </c>
      <c r="C46" s="132">
        <v>0</v>
      </c>
      <c r="D46" s="132">
        <v>0</v>
      </c>
      <c r="E46" s="132">
        <v>30802</v>
      </c>
      <c r="F46" s="132">
        <v>30802</v>
      </c>
      <c r="G46" s="132">
        <v>0</v>
      </c>
      <c r="H46" s="132">
        <v>0</v>
      </c>
    </row>
    <row r="47" spans="1:10" x14ac:dyDescent="0.25">
      <c r="A47" s="172" t="s">
        <v>100</v>
      </c>
      <c r="B47" s="21" t="s">
        <v>101</v>
      </c>
      <c r="C47" s="132">
        <v>0</v>
      </c>
      <c r="D47" s="132">
        <v>0</v>
      </c>
      <c r="E47" s="132">
        <v>19526265</v>
      </c>
      <c r="F47" s="132">
        <v>19526265</v>
      </c>
      <c r="G47" s="132">
        <v>0</v>
      </c>
      <c r="H47" s="132">
        <v>0</v>
      </c>
    </row>
    <row r="48" spans="1:10" x14ac:dyDescent="0.25">
      <c r="A48" s="170" t="s">
        <v>102</v>
      </c>
      <c r="B48" s="20" t="s">
        <v>103</v>
      </c>
      <c r="C48" s="130">
        <v>0</v>
      </c>
      <c r="D48" s="130">
        <v>0</v>
      </c>
      <c r="E48" s="130">
        <v>313136741</v>
      </c>
      <c r="F48" s="130">
        <v>313136741</v>
      </c>
      <c r="G48" s="130">
        <v>0</v>
      </c>
      <c r="H48" s="130">
        <v>0</v>
      </c>
    </row>
    <row r="49" spans="1:8" x14ac:dyDescent="0.25">
      <c r="A49" s="170" t="s">
        <v>104</v>
      </c>
      <c r="B49" s="20" t="s">
        <v>105</v>
      </c>
      <c r="C49" s="130">
        <v>0</v>
      </c>
      <c r="D49" s="130">
        <v>0</v>
      </c>
      <c r="E49" s="130">
        <v>298504221</v>
      </c>
      <c r="F49" s="130">
        <v>298504221</v>
      </c>
      <c r="G49" s="130">
        <v>0</v>
      </c>
      <c r="H49" s="130">
        <v>0</v>
      </c>
    </row>
    <row r="50" spans="1:8" x14ac:dyDescent="0.25">
      <c r="A50" s="172" t="s">
        <v>106</v>
      </c>
      <c r="B50" s="21" t="s">
        <v>107</v>
      </c>
      <c r="C50" s="132">
        <v>0</v>
      </c>
      <c r="D50" s="132">
        <v>0</v>
      </c>
      <c r="E50" s="132">
        <v>248051260</v>
      </c>
      <c r="F50" s="132">
        <v>248051260</v>
      </c>
      <c r="G50" s="132">
        <v>0</v>
      </c>
      <c r="H50" s="132">
        <v>0</v>
      </c>
    </row>
    <row r="51" spans="1:8" x14ac:dyDescent="0.25">
      <c r="A51" s="172" t="s">
        <v>108</v>
      </c>
      <c r="B51" s="21" t="s">
        <v>109</v>
      </c>
      <c r="C51" s="132">
        <v>0</v>
      </c>
      <c r="D51" s="132">
        <v>0</v>
      </c>
      <c r="E51" s="132">
        <v>3063750</v>
      </c>
      <c r="F51" s="132">
        <v>3063750</v>
      </c>
      <c r="G51" s="132">
        <v>0</v>
      </c>
      <c r="H51" s="132">
        <v>0</v>
      </c>
    </row>
    <row r="52" spans="1:8" x14ac:dyDescent="0.25">
      <c r="A52" s="172" t="s">
        <v>110</v>
      </c>
      <c r="B52" s="21" t="s">
        <v>111</v>
      </c>
      <c r="C52" s="132">
        <v>0</v>
      </c>
      <c r="D52" s="132">
        <v>0</v>
      </c>
      <c r="E52" s="132">
        <v>15638183</v>
      </c>
      <c r="F52" s="132">
        <v>15638183</v>
      </c>
      <c r="G52" s="132">
        <v>0</v>
      </c>
      <c r="H52" s="132">
        <v>0</v>
      </c>
    </row>
    <row r="53" spans="1:8" x14ac:dyDescent="0.25">
      <c r="A53" s="172" t="s">
        <v>112</v>
      </c>
      <c r="B53" s="21" t="s">
        <v>113</v>
      </c>
      <c r="C53" s="132">
        <v>0</v>
      </c>
      <c r="D53" s="132">
        <v>0</v>
      </c>
      <c r="E53" s="132">
        <v>31751028</v>
      </c>
      <c r="F53" s="132">
        <v>31751028</v>
      </c>
      <c r="G53" s="132">
        <v>0</v>
      </c>
      <c r="H53" s="132">
        <v>0</v>
      </c>
    </row>
    <row r="54" spans="1:8" x14ac:dyDescent="0.25">
      <c r="A54" s="170" t="s">
        <v>114</v>
      </c>
      <c r="B54" s="20" t="s">
        <v>115</v>
      </c>
      <c r="C54" s="130">
        <v>0</v>
      </c>
      <c r="D54" s="130">
        <v>0</v>
      </c>
      <c r="E54" s="130">
        <v>611640962</v>
      </c>
      <c r="F54" s="130">
        <v>611640962</v>
      </c>
      <c r="G54" s="130">
        <v>0</v>
      </c>
      <c r="H54" s="130">
        <v>0</v>
      </c>
    </row>
    <row r="55" spans="1:8" x14ac:dyDescent="0.25">
      <c r="A55" s="170" t="s">
        <v>120</v>
      </c>
      <c r="B55" s="20" t="s">
        <v>121</v>
      </c>
      <c r="C55" s="130">
        <v>0</v>
      </c>
      <c r="D55" s="130">
        <v>0</v>
      </c>
      <c r="E55" s="130">
        <v>65499872</v>
      </c>
      <c r="F55" s="130">
        <v>65499872</v>
      </c>
      <c r="G55" s="130">
        <v>0</v>
      </c>
      <c r="H55" s="130">
        <v>0</v>
      </c>
    </row>
    <row r="56" spans="1:8" x14ac:dyDescent="0.25">
      <c r="A56" s="172" t="s">
        <v>122</v>
      </c>
      <c r="B56" s="21" t="s">
        <v>123</v>
      </c>
      <c r="C56" s="132">
        <v>0</v>
      </c>
      <c r="D56" s="132">
        <v>0</v>
      </c>
      <c r="E56" s="132">
        <v>14970220</v>
      </c>
      <c r="F56" s="132">
        <v>14970220</v>
      </c>
      <c r="G56" s="132">
        <v>0</v>
      </c>
      <c r="H56" s="132">
        <v>0</v>
      </c>
    </row>
    <row r="57" spans="1:8" x14ac:dyDescent="0.25">
      <c r="A57" s="172" t="s">
        <v>124</v>
      </c>
      <c r="B57" s="21" t="s">
        <v>125</v>
      </c>
      <c r="C57" s="132">
        <v>0</v>
      </c>
      <c r="D57" s="132">
        <v>0</v>
      </c>
      <c r="E57" s="132">
        <v>306675</v>
      </c>
      <c r="F57" s="132">
        <v>306675</v>
      </c>
      <c r="G57" s="132">
        <v>0</v>
      </c>
      <c r="H57" s="132">
        <v>0</v>
      </c>
    </row>
    <row r="58" spans="1:8" x14ac:dyDescent="0.25">
      <c r="A58" s="172" t="s">
        <v>126</v>
      </c>
      <c r="B58" s="21" t="s">
        <v>127</v>
      </c>
      <c r="C58" s="132">
        <v>0</v>
      </c>
      <c r="D58" s="132">
        <v>0</v>
      </c>
      <c r="E58" s="132">
        <v>2841375</v>
      </c>
      <c r="F58" s="132">
        <v>2841375</v>
      </c>
      <c r="G58" s="132">
        <v>0</v>
      </c>
      <c r="H58" s="132">
        <v>0</v>
      </c>
    </row>
    <row r="59" spans="1:8" x14ac:dyDescent="0.25">
      <c r="A59" s="172" t="s">
        <v>128</v>
      </c>
      <c r="B59" s="21" t="s">
        <v>113</v>
      </c>
      <c r="C59" s="132">
        <v>0</v>
      </c>
      <c r="D59" s="132">
        <v>0</v>
      </c>
      <c r="E59" s="132">
        <v>11047332</v>
      </c>
      <c r="F59" s="132">
        <v>11047332</v>
      </c>
      <c r="G59" s="132">
        <v>0</v>
      </c>
      <c r="H59" s="132">
        <v>0</v>
      </c>
    </row>
    <row r="60" spans="1:8" x14ac:dyDescent="0.25">
      <c r="A60" s="172" t="s">
        <v>129</v>
      </c>
      <c r="B60" s="21" t="s">
        <v>130</v>
      </c>
      <c r="C60" s="132">
        <v>0</v>
      </c>
      <c r="D60" s="132">
        <v>0</v>
      </c>
      <c r="E60" s="132">
        <v>36334270</v>
      </c>
      <c r="F60" s="132">
        <v>36334270</v>
      </c>
      <c r="G60" s="132">
        <v>0</v>
      </c>
      <c r="H60" s="132">
        <v>0</v>
      </c>
    </row>
    <row r="61" spans="1:8" x14ac:dyDescent="0.25">
      <c r="A61" s="170" t="s">
        <v>160</v>
      </c>
      <c r="B61" s="20" t="s">
        <v>161</v>
      </c>
      <c r="C61" s="130">
        <v>0</v>
      </c>
      <c r="D61" s="130">
        <v>0</v>
      </c>
      <c r="E61" s="130">
        <v>40</v>
      </c>
      <c r="F61" s="130">
        <v>40</v>
      </c>
      <c r="G61" s="130">
        <v>0</v>
      </c>
      <c r="H61" s="130">
        <v>0</v>
      </c>
    </row>
    <row r="62" spans="1:8" x14ac:dyDescent="0.25">
      <c r="A62" s="170" t="s">
        <v>131</v>
      </c>
      <c r="B62" s="20" t="s">
        <v>132</v>
      </c>
      <c r="C62" s="130">
        <v>0</v>
      </c>
      <c r="D62" s="130">
        <v>0</v>
      </c>
      <c r="E62" s="130">
        <v>2</v>
      </c>
      <c r="F62" s="130">
        <v>2</v>
      </c>
      <c r="G62" s="130">
        <v>0</v>
      </c>
      <c r="H62" s="130">
        <v>0</v>
      </c>
    </row>
    <row r="63" spans="1:8" x14ac:dyDescent="0.25">
      <c r="A63" s="170" t="s">
        <v>182</v>
      </c>
      <c r="B63" s="20" t="s">
        <v>183</v>
      </c>
      <c r="C63" s="130">
        <v>0</v>
      </c>
      <c r="D63" s="130">
        <v>0</v>
      </c>
      <c r="E63" s="130">
        <v>57872</v>
      </c>
      <c r="F63" s="130">
        <v>57872</v>
      </c>
      <c r="G63" s="130">
        <v>0</v>
      </c>
      <c r="H63" s="130">
        <v>0</v>
      </c>
    </row>
    <row r="64" spans="1:8" x14ac:dyDescent="0.25">
      <c r="A64" s="172" t="s">
        <v>184</v>
      </c>
      <c r="B64" s="21" t="s">
        <v>185</v>
      </c>
      <c r="C64" s="132">
        <v>0</v>
      </c>
      <c r="D64" s="132">
        <v>0</v>
      </c>
      <c r="E64" s="132">
        <v>57872</v>
      </c>
      <c r="F64" s="132">
        <v>57872</v>
      </c>
      <c r="G64" s="132">
        <v>0</v>
      </c>
      <c r="H64" s="132">
        <v>0</v>
      </c>
    </row>
    <row r="65" spans="1:8" x14ac:dyDescent="0.25">
      <c r="A65" s="170" t="s">
        <v>133</v>
      </c>
      <c r="B65" s="20" t="s">
        <v>134</v>
      </c>
      <c r="C65" s="130">
        <v>0</v>
      </c>
      <c r="D65" s="130">
        <v>0</v>
      </c>
      <c r="E65" s="130">
        <v>770789669</v>
      </c>
      <c r="F65" s="130">
        <v>770789669</v>
      </c>
      <c r="G65" s="130">
        <v>0</v>
      </c>
      <c r="H65" s="130">
        <v>0</v>
      </c>
    </row>
    <row r="66" spans="1:8" ht="13.8" x14ac:dyDescent="0.25">
      <c r="A66" s="199" t="s">
        <v>135</v>
      </c>
      <c r="B66" s="175"/>
      <c r="C66" s="130">
        <v>4657808189</v>
      </c>
      <c r="D66" s="130">
        <v>4657808189</v>
      </c>
      <c r="E66" s="130">
        <v>6286304527</v>
      </c>
      <c r="F66" s="130">
        <v>6286304527</v>
      </c>
      <c r="G66" s="130">
        <v>4766189883</v>
      </c>
      <c r="H66" s="130">
        <v>4766189883</v>
      </c>
    </row>
  </sheetData>
  <mergeCells count="3">
    <mergeCell ref="C4:D4"/>
    <mergeCell ref="E4:F4"/>
    <mergeCell ref="G4:H4"/>
  </mergeCells>
  <hyperlinks>
    <hyperlink ref="A6" r:id="rId1" xr:uid="{00000000-0004-0000-1300-000000000000}"/>
    <hyperlink ref="A7" r:id="rId2" xr:uid="{00000000-0004-0000-1300-000001000000}"/>
    <hyperlink ref="A8" r:id="rId3" xr:uid="{00000000-0004-0000-1300-000002000000}"/>
    <hyperlink ref="A9" r:id="rId4" xr:uid="{00000000-0004-0000-1300-000003000000}"/>
    <hyperlink ref="A10" r:id="rId5" xr:uid="{00000000-0004-0000-1300-000004000000}"/>
    <hyperlink ref="A11" r:id="rId6" xr:uid="{00000000-0004-0000-1300-000005000000}"/>
    <hyperlink ref="A12" r:id="rId7" xr:uid="{00000000-0004-0000-1300-000006000000}"/>
    <hyperlink ref="A13" r:id="rId8" xr:uid="{00000000-0004-0000-1300-000007000000}"/>
    <hyperlink ref="A14" r:id="rId9" xr:uid="{00000000-0004-0000-1300-000008000000}"/>
    <hyperlink ref="A15" r:id="rId10" xr:uid="{00000000-0004-0000-1300-000009000000}"/>
    <hyperlink ref="A16" r:id="rId11" xr:uid="{00000000-0004-0000-1300-00000A000000}"/>
    <hyperlink ref="A17" r:id="rId12" xr:uid="{00000000-0004-0000-1300-00000B000000}"/>
    <hyperlink ref="A18" r:id="rId13" xr:uid="{00000000-0004-0000-1300-00000C000000}"/>
    <hyperlink ref="A19" r:id="rId14" xr:uid="{00000000-0004-0000-1300-00000D000000}"/>
    <hyperlink ref="A20" r:id="rId15" xr:uid="{00000000-0004-0000-1300-00000E000000}"/>
    <hyperlink ref="A21" r:id="rId16" xr:uid="{00000000-0004-0000-1300-00000F000000}"/>
    <hyperlink ref="A22" r:id="rId17" xr:uid="{00000000-0004-0000-1300-000010000000}"/>
    <hyperlink ref="A23" r:id="rId18" xr:uid="{00000000-0004-0000-1300-000011000000}"/>
    <hyperlink ref="A24" r:id="rId19" xr:uid="{00000000-0004-0000-1300-000012000000}"/>
    <hyperlink ref="A25" r:id="rId20" xr:uid="{00000000-0004-0000-1300-000013000000}"/>
    <hyperlink ref="A26" r:id="rId21" xr:uid="{00000000-0004-0000-1300-000014000000}"/>
    <hyperlink ref="A27" r:id="rId22" xr:uid="{00000000-0004-0000-1300-000015000000}"/>
    <hyperlink ref="A28" r:id="rId23" xr:uid="{00000000-0004-0000-1300-000016000000}"/>
    <hyperlink ref="A29" r:id="rId24" xr:uid="{00000000-0004-0000-1300-000017000000}"/>
    <hyperlink ref="A30" r:id="rId25" xr:uid="{00000000-0004-0000-1300-000018000000}"/>
    <hyperlink ref="A31" r:id="rId26" xr:uid="{00000000-0004-0000-1300-000019000000}"/>
    <hyperlink ref="A32" r:id="rId27" xr:uid="{00000000-0004-0000-1300-00001A000000}"/>
    <hyperlink ref="A33" r:id="rId28" xr:uid="{00000000-0004-0000-1300-00001B000000}"/>
    <hyperlink ref="A34" r:id="rId29" xr:uid="{00000000-0004-0000-1300-00001C000000}"/>
    <hyperlink ref="A35" r:id="rId30" xr:uid="{00000000-0004-0000-1300-00001D000000}"/>
    <hyperlink ref="A36" r:id="rId31" xr:uid="{00000000-0004-0000-1300-00001E000000}"/>
    <hyperlink ref="A37" r:id="rId32" xr:uid="{00000000-0004-0000-1300-00001F000000}"/>
    <hyperlink ref="A38" r:id="rId33" xr:uid="{00000000-0004-0000-1300-000020000000}"/>
    <hyperlink ref="A39" r:id="rId34" xr:uid="{00000000-0004-0000-1300-000021000000}"/>
    <hyperlink ref="A40" r:id="rId35" xr:uid="{00000000-0004-0000-1300-000022000000}"/>
    <hyperlink ref="A41" r:id="rId36" xr:uid="{00000000-0004-0000-1300-000023000000}"/>
    <hyperlink ref="A42" r:id="rId37" xr:uid="{00000000-0004-0000-1300-000024000000}"/>
    <hyperlink ref="A43" r:id="rId38" xr:uid="{00000000-0004-0000-1300-000025000000}"/>
    <hyperlink ref="A44" r:id="rId39" xr:uid="{00000000-0004-0000-1300-000026000000}"/>
    <hyperlink ref="A45" r:id="rId40" xr:uid="{00000000-0004-0000-1300-000027000000}"/>
    <hyperlink ref="A46" r:id="rId41" xr:uid="{00000000-0004-0000-1300-000028000000}"/>
    <hyperlink ref="A47" r:id="rId42" xr:uid="{00000000-0004-0000-1300-000029000000}"/>
    <hyperlink ref="A48" r:id="rId43" xr:uid="{00000000-0004-0000-1300-00002A000000}"/>
    <hyperlink ref="A49" r:id="rId44" xr:uid="{00000000-0004-0000-1300-00002B000000}"/>
    <hyperlink ref="A50" r:id="rId45" xr:uid="{00000000-0004-0000-1300-00002C000000}"/>
    <hyperlink ref="A51" r:id="rId46" xr:uid="{00000000-0004-0000-1300-00002D000000}"/>
    <hyperlink ref="A52" r:id="rId47" xr:uid="{00000000-0004-0000-1300-00002E000000}"/>
    <hyperlink ref="A53" r:id="rId48" xr:uid="{00000000-0004-0000-1300-00002F000000}"/>
    <hyperlink ref="A54" r:id="rId49" xr:uid="{00000000-0004-0000-1300-000030000000}"/>
    <hyperlink ref="A55" r:id="rId50" xr:uid="{00000000-0004-0000-1300-000031000000}"/>
    <hyperlink ref="A56" r:id="rId51" xr:uid="{00000000-0004-0000-1300-000032000000}"/>
    <hyperlink ref="A57" r:id="rId52" xr:uid="{00000000-0004-0000-1300-000033000000}"/>
    <hyperlink ref="A58" r:id="rId53" xr:uid="{00000000-0004-0000-1300-000034000000}"/>
    <hyperlink ref="A59" r:id="rId54" xr:uid="{00000000-0004-0000-1300-000035000000}"/>
    <hyperlink ref="A60" r:id="rId55" xr:uid="{00000000-0004-0000-1300-000036000000}"/>
    <hyperlink ref="A61" r:id="rId56" xr:uid="{00000000-0004-0000-1300-000037000000}"/>
    <hyperlink ref="A62" r:id="rId57" xr:uid="{00000000-0004-0000-1300-000038000000}"/>
    <hyperlink ref="A63" r:id="rId58" xr:uid="{00000000-0004-0000-1300-000039000000}"/>
    <hyperlink ref="A64" r:id="rId59" xr:uid="{00000000-0004-0000-1300-00003A000000}"/>
    <hyperlink ref="A65" r:id="rId60" xr:uid="{00000000-0004-0000-1300-00003B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91"/>
  <sheetViews>
    <sheetView view="pageBreakPreview" topLeftCell="A7" zoomScaleNormal="100" zoomScaleSheetLayoutView="100" workbookViewId="0">
      <pane ySplit="3" topLeftCell="A58" activePane="bottomLeft" state="frozen"/>
      <selection activeCell="A7" sqref="A7"/>
      <selection pane="bottomLeft" activeCell="C70" sqref="C70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44721</v>
      </c>
    </row>
    <row r="6" spans="1:6" ht="17.25" customHeight="1" x14ac:dyDescent="0.25">
      <c r="A6" s="293"/>
      <c r="B6" s="293"/>
      <c r="C6" s="8" t="s">
        <v>4</v>
      </c>
      <c r="D6" s="10">
        <v>44682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18747688</v>
      </c>
      <c r="D10" s="160"/>
      <c r="E10" s="179">
        <f>C10-'TB5.22'!G4</f>
        <v>0</v>
      </c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35057502</v>
      </c>
      <c r="E14" s="178">
        <f>D14-'TB5.22'!G7</f>
        <v>0</v>
      </c>
    </row>
    <row r="15" spans="1:6" x14ac:dyDescent="0.25">
      <c r="A15" s="15" t="s">
        <v>31</v>
      </c>
      <c r="B15" s="25" t="s">
        <v>137</v>
      </c>
      <c r="C15" s="121">
        <v>95871.861948244943</v>
      </c>
      <c r="D15" s="120">
        <v>2182448511.1500001</v>
      </c>
      <c r="E15" s="178">
        <f>D15-'TB5.22'!G10</f>
        <v>0.15000009536743164</v>
      </c>
    </row>
    <row r="16" spans="1:6" ht="27.75" customHeight="1" x14ac:dyDescent="0.25">
      <c r="A16" s="15"/>
      <c r="B16" s="25" t="s">
        <v>238</v>
      </c>
      <c r="C16" s="335" t="s">
        <v>298</v>
      </c>
      <c r="D16" s="336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  <c r="E17" s="178">
        <f>D17-'TB5.22'!G11</f>
        <v>0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SUM(C20:C22)</f>
        <v>62494.8</v>
      </c>
      <c r="D19" s="29">
        <f>SUM(D20:D22)</f>
        <v>1435811008</v>
      </c>
      <c r="E19" s="179">
        <f>D19-'TB5.22'!G12</f>
        <v>0</v>
      </c>
      <c r="F19" s="59"/>
    </row>
    <row r="20" spans="1:6" s="62" customFormat="1" x14ac:dyDescent="0.25">
      <c r="A20" s="18"/>
      <c r="B20" s="30"/>
      <c r="C20" s="177"/>
      <c r="D20" s="31"/>
      <c r="E20" s="60"/>
      <c r="F20" s="61"/>
    </row>
    <row r="21" spans="1:6" s="62" customFormat="1" x14ac:dyDescent="0.25">
      <c r="A21" s="18"/>
      <c r="B21" s="30" t="s">
        <v>296</v>
      </c>
      <c r="C21" s="70">
        <v>30025.59</v>
      </c>
      <c r="D21" s="31">
        <v>685934603</v>
      </c>
      <c r="E21" s="60">
        <f>D21/C21</f>
        <v>22844.999981682293</v>
      </c>
      <c r="F21" s="61">
        <f>C21*22735</f>
        <v>682631788.64999998</v>
      </c>
    </row>
    <row r="22" spans="1:6" s="62" customFormat="1" x14ac:dyDescent="0.25">
      <c r="A22" s="18"/>
      <c r="B22" s="30" t="s">
        <v>297</v>
      </c>
      <c r="C22" s="70">
        <v>32469.21</v>
      </c>
      <c r="D22" s="31">
        <v>749876405</v>
      </c>
      <c r="E22" s="60">
        <f>D22/C22</f>
        <v>23095.00000153992</v>
      </c>
      <c r="F22" s="61">
        <f>C22*22735</f>
        <v>738187489.35000002</v>
      </c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55.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317"/>
      <c r="D25" s="318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55716197</v>
      </c>
      <c r="D26" s="32"/>
      <c r="E26" s="179">
        <f>C26-'TB5.22'!G17</f>
        <v>0</v>
      </c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E28" s="179">
        <f>C28-'TB5.22'!G18</f>
        <v>0</v>
      </c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SUM(C34:C37)</f>
        <v>30607579</v>
      </c>
      <c r="D33" s="40"/>
      <c r="E33" s="179">
        <f>C33-'TB5.22'!H19</f>
        <v>0</v>
      </c>
      <c r="F33" s="59"/>
    </row>
    <row r="34" spans="1:6" s="62" customFormat="1" x14ac:dyDescent="0.25">
      <c r="A34" s="18"/>
      <c r="B34" s="30" t="s">
        <v>9</v>
      </c>
      <c r="C34" s="152">
        <v>18387216</v>
      </c>
      <c r="D34" s="39" t="s">
        <v>304</v>
      </c>
      <c r="E34" s="180"/>
      <c r="F34" s="61"/>
    </row>
    <row r="35" spans="1:6" s="62" customFormat="1" x14ac:dyDescent="0.25">
      <c r="A35" s="18"/>
      <c r="B35" s="30" t="s">
        <v>206</v>
      </c>
      <c r="C35" s="152">
        <v>6931363</v>
      </c>
      <c r="D35" s="39" t="s">
        <v>305</v>
      </c>
      <c r="F35" s="61"/>
    </row>
    <row r="36" spans="1:6" s="62" customFormat="1" x14ac:dyDescent="0.25">
      <c r="A36" s="18"/>
      <c r="B36" s="30" t="s">
        <v>190</v>
      </c>
      <c r="C36" s="152">
        <v>5289000</v>
      </c>
      <c r="D36" s="39" t="s">
        <v>285</v>
      </c>
      <c r="F36" s="61"/>
    </row>
    <row r="37" spans="1:6" s="62" customFormat="1" x14ac:dyDescent="0.25">
      <c r="A37" s="18"/>
      <c r="B37" s="30"/>
      <c r="C37" s="38"/>
      <c r="D37" s="39"/>
      <c r="F37" s="61"/>
    </row>
    <row r="38" spans="1:6" s="62" customFormat="1" ht="13.8" x14ac:dyDescent="0.25">
      <c r="A38" s="18"/>
      <c r="B38" s="28" t="s">
        <v>165</v>
      </c>
      <c r="C38" s="36">
        <f>SUM(C39:C42)</f>
        <v>0</v>
      </c>
      <c r="D38" s="43"/>
      <c r="F38" s="61"/>
    </row>
    <row r="39" spans="1:6" s="62" customFormat="1" x14ac:dyDescent="0.25">
      <c r="A39" s="18"/>
      <c r="B39" s="30"/>
      <c r="C39" s="152"/>
      <c r="D39" s="39"/>
      <c r="F39" s="61"/>
    </row>
    <row r="40" spans="1:6" s="62" customFormat="1" x14ac:dyDescent="0.25">
      <c r="A40" s="18"/>
      <c r="B40" s="30"/>
      <c r="C40" s="152"/>
      <c r="D40" s="39"/>
      <c r="F40" s="61"/>
    </row>
    <row r="41" spans="1:6" s="62" customFormat="1" x14ac:dyDescent="0.25">
      <c r="A41" s="18"/>
      <c r="B41" s="30"/>
      <c r="C41" s="152"/>
      <c r="D41" s="39"/>
      <c r="F41" s="61"/>
    </row>
    <row r="42" spans="1:6" s="62" customFormat="1" x14ac:dyDescent="0.25">
      <c r="A42" s="18"/>
      <c r="B42" s="30"/>
      <c r="C42" s="38"/>
      <c r="D42" s="39"/>
      <c r="F42" s="61"/>
    </row>
    <row r="43" spans="1:6" s="58" customFormat="1" x14ac:dyDescent="0.25">
      <c r="A43" s="17">
        <v>3334</v>
      </c>
      <c r="B43" s="28" t="s">
        <v>306</v>
      </c>
      <c r="C43" s="36">
        <v>25971987</v>
      </c>
      <c r="D43" s="52" t="s">
        <v>307</v>
      </c>
      <c r="F43" s="59"/>
    </row>
    <row r="44" spans="1:6" x14ac:dyDescent="0.25">
      <c r="A44" s="15"/>
      <c r="B44" s="33"/>
      <c r="C44" s="90"/>
      <c r="D44" s="91"/>
    </row>
    <row r="45" spans="1:6" s="58" customFormat="1" ht="13.8" x14ac:dyDescent="0.25">
      <c r="A45" s="186">
        <v>3335</v>
      </c>
      <c r="B45" s="187" t="s">
        <v>145</v>
      </c>
      <c r="C45" s="190">
        <f>SUM(C46:C52)</f>
        <v>41245348</v>
      </c>
      <c r="D45" s="189"/>
      <c r="E45" s="81">
        <f>C45-'TB5.22'!H23</f>
        <v>-1</v>
      </c>
      <c r="F45" s="82"/>
    </row>
    <row r="46" spans="1:6" x14ac:dyDescent="0.25">
      <c r="A46" s="191"/>
      <c r="B46" s="192" t="s">
        <v>275</v>
      </c>
      <c r="C46" s="193">
        <v>899438</v>
      </c>
      <c r="D46" s="194" t="s">
        <v>276</v>
      </c>
    </row>
    <row r="47" spans="1:6" x14ac:dyDescent="0.25">
      <c r="A47" s="191"/>
      <c r="B47" s="192" t="s">
        <v>311</v>
      </c>
      <c r="C47" s="193">
        <v>2833183</v>
      </c>
      <c r="D47" s="194" t="s">
        <v>276</v>
      </c>
    </row>
    <row r="48" spans="1:6" x14ac:dyDescent="0.25">
      <c r="A48" s="191"/>
      <c r="B48" s="192" t="s">
        <v>310</v>
      </c>
      <c r="C48" s="193">
        <v>2625155</v>
      </c>
      <c r="D48" s="194" t="s">
        <v>276</v>
      </c>
    </row>
    <row r="49" spans="1:6" x14ac:dyDescent="0.25">
      <c r="A49" s="191"/>
      <c r="B49" s="192"/>
      <c r="C49" s="193"/>
      <c r="D49" s="194"/>
    </row>
    <row r="50" spans="1:6" x14ac:dyDescent="0.25">
      <c r="A50" s="191"/>
      <c r="B50" s="192" t="s">
        <v>312</v>
      </c>
      <c r="C50" s="193">
        <v>18371292</v>
      </c>
      <c r="D50" s="194" t="s">
        <v>276</v>
      </c>
    </row>
    <row r="51" spans="1:6" x14ac:dyDescent="0.25">
      <c r="A51" s="191"/>
      <c r="B51" s="192" t="s">
        <v>313</v>
      </c>
      <c r="C51" s="193">
        <v>16516280</v>
      </c>
      <c r="D51" s="194" t="s">
        <v>276</v>
      </c>
    </row>
    <row r="52" spans="1:6" x14ac:dyDescent="0.25">
      <c r="A52" s="181"/>
      <c r="B52" s="75"/>
      <c r="C52" s="182"/>
      <c r="D52" s="183"/>
    </row>
    <row r="53" spans="1:6" x14ac:dyDescent="0.25">
      <c r="A53" s="181"/>
      <c r="B53" s="184"/>
      <c r="C53" s="306"/>
      <c r="D53" s="307"/>
    </row>
    <row r="54" spans="1:6" s="58" customFormat="1" ht="13.8" x14ac:dyDescent="0.25">
      <c r="A54" s="186">
        <v>334</v>
      </c>
      <c r="B54" s="187" t="s">
        <v>196</v>
      </c>
      <c r="C54" s="188">
        <v>276427181.80000001</v>
      </c>
      <c r="D54" s="189" t="s">
        <v>264</v>
      </c>
      <c r="E54" s="178">
        <f>C54-'TB5.22'!H24</f>
        <v>-0.19999998807907104</v>
      </c>
      <c r="F54" s="59"/>
    </row>
    <row r="55" spans="1:6" x14ac:dyDescent="0.25">
      <c r="A55" s="15"/>
      <c r="B55" s="25"/>
      <c r="C55" s="34"/>
      <c r="D55" s="16"/>
    </row>
    <row r="56" spans="1:6" s="58" customFormat="1" x14ac:dyDescent="0.25">
      <c r="A56" s="17">
        <v>335</v>
      </c>
      <c r="B56" s="28"/>
      <c r="C56" s="36">
        <f>SUM(C57:C58)</f>
        <v>60996000</v>
      </c>
      <c r="D56" s="37"/>
      <c r="E56" s="179">
        <f>C56-'TB5.22'!H26</f>
        <v>0</v>
      </c>
      <c r="F56" s="59"/>
    </row>
    <row r="57" spans="1:6" s="62" customFormat="1" x14ac:dyDescent="0.25">
      <c r="A57" s="18"/>
      <c r="B57" s="30" t="s">
        <v>288</v>
      </c>
      <c r="C57" s="38">
        <v>39960000</v>
      </c>
      <c r="D57" s="45"/>
      <c r="F57" s="61"/>
    </row>
    <row r="58" spans="1:6" s="62" customFormat="1" x14ac:dyDescent="0.25">
      <c r="A58" s="18"/>
      <c r="B58" s="30" t="s">
        <v>289</v>
      </c>
      <c r="C58" s="38">
        <v>21036000</v>
      </c>
      <c r="D58" s="45"/>
      <c r="F58" s="61"/>
    </row>
    <row r="59" spans="1:6" s="62" customFormat="1" x14ac:dyDescent="0.25">
      <c r="A59" s="18"/>
      <c r="B59" s="30"/>
      <c r="C59" s="38"/>
      <c r="D59" s="45"/>
      <c r="F59" s="61"/>
    </row>
    <row r="60" spans="1:6" s="58" customFormat="1" x14ac:dyDescent="0.25">
      <c r="A60" s="17">
        <v>3382</v>
      </c>
      <c r="B60" s="28" t="s">
        <v>245</v>
      </c>
      <c r="C60" s="46">
        <f>SUM(C61:C62)</f>
        <v>9977240</v>
      </c>
      <c r="D60" s="28" t="s">
        <v>244</v>
      </c>
      <c r="E60" s="185">
        <f>C60-'TB5.22'!H29</f>
        <v>0</v>
      </c>
      <c r="F60" s="59"/>
    </row>
    <row r="61" spans="1:6" s="62" customFormat="1" x14ac:dyDescent="0.25">
      <c r="A61" s="18"/>
      <c r="B61" s="30" t="s">
        <v>300</v>
      </c>
      <c r="C61" s="47">
        <f>Note4.22!C59+5193100</f>
        <v>9977240</v>
      </c>
      <c r="D61" s="45"/>
      <c r="F61" s="61"/>
    </row>
    <row r="62" spans="1:6" s="62" customFormat="1" x14ac:dyDescent="0.25">
      <c r="A62" s="18"/>
      <c r="B62" s="30"/>
      <c r="C62" s="47"/>
      <c r="D62" s="45"/>
      <c r="F62" s="61"/>
    </row>
    <row r="63" spans="1:6" s="58" customFormat="1" x14ac:dyDescent="0.25">
      <c r="A63" s="17" t="s">
        <v>147</v>
      </c>
      <c r="B63" s="28" t="s">
        <v>148</v>
      </c>
      <c r="C63" s="51"/>
      <c r="D63" s="45"/>
      <c r="F63" s="59"/>
    </row>
    <row r="64" spans="1:6" ht="26.4" x14ac:dyDescent="0.25">
      <c r="A64" s="15"/>
      <c r="B64" s="33" t="s">
        <v>149</v>
      </c>
      <c r="C64" s="77"/>
      <c r="D64" s="78" t="s">
        <v>309</v>
      </c>
    </row>
    <row r="65" spans="1:7" s="58" customFormat="1" x14ac:dyDescent="0.25">
      <c r="A65" s="17">
        <v>3388</v>
      </c>
      <c r="B65" s="28"/>
      <c r="C65" s="123"/>
      <c r="D65" s="124"/>
      <c r="F65" s="59"/>
    </row>
    <row r="66" spans="1:7" ht="12.75" customHeight="1" x14ac:dyDescent="0.25">
      <c r="A66" s="15"/>
      <c r="B66" s="187" t="s">
        <v>267</v>
      </c>
      <c r="C66" s="195">
        <v>0</v>
      </c>
      <c r="D66" s="196"/>
    </row>
    <row r="67" spans="1:7" ht="12.75" customHeight="1" x14ac:dyDescent="0.25">
      <c r="A67" s="15"/>
      <c r="B67" s="86"/>
      <c r="C67" s="93"/>
      <c r="D67" s="45"/>
    </row>
    <row r="68" spans="1:7" ht="12.75" customHeight="1" x14ac:dyDescent="0.25">
      <c r="A68" s="15"/>
      <c r="B68" s="86" t="s">
        <v>163</v>
      </c>
      <c r="C68" s="94">
        <f>SUM(C69:C71)</f>
        <v>360384550</v>
      </c>
      <c r="D68" s="45"/>
      <c r="E68" s="174">
        <f>C68-'TB5.22'!H33</f>
        <v>0</v>
      </c>
    </row>
    <row r="69" spans="1:7" s="62" customFormat="1" ht="26.4" x14ac:dyDescent="0.25">
      <c r="A69" s="18"/>
      <c r="B69" s="63" t="s">
        <v>151</v>
      </c>
      <c r="C69" s="95">
        <v>296655000</v>
      </c>
      <c r="D69" s="78" t="s">
        <v>308</v>
      </c>
      <c r="F69" s="61"/>
    </row>
    <row r="70" spans="1:7" s="62" customFormat="1" x14ac:dyDescent="0.25">
      <c r="A70" s="18"/>
      <c r="B70" s="63" t="s">
        <v>301</v>
      </c>
      <c r="C70" s="140">
        <v>56270740</v>
      </c>
      <c r="D70" s="80"/>
      <c r="E70" s="64"/>
      <c r="F70" s="61"/>
    </row>
    <row r="71" spans="1:7" s="62" customFormat="1" x14ac:dyDescent="0.25">
      <c r="A71" s="18"/>
      <c r="B71" s="63" t="s">
        <v>302</v>
      </c>
      <c r="C71" s="140">
        <v>7458810</v>
      </c>
      <c r="D71" s="80"/>
      <c r="E71" s="64"/>
      <c r="F71" s="61"/>
    </row>
    <row r="72" spans="1:7" s="62" customFormat="1" x14ac:dyDescent="0.25">
      <c r="A72" s="18"/>
      <c r="B72" s="72"/>
      <c r="C72" s="140"/>
      <c r="D72" s="80"/>
      <c r="E72" s="64"/>
      <c r="F72" s="61"/>
    </row>
    <row r="73" spans="1:7" s="58" customFormat="1" x14ac:dyDescent="0.25">
      <c r="A73" s="17">
        <v>413</v>
      </c>
      <c r="B73" s="28"/>
      <c r="C73" s="74"/>
      <c r="D73" s="176"/>
      <c r="E73" s="81"/>
      <c r="F73" s="59"/>
    </row>
    <row r="74" spans="1:7" s="62" customFormat="1" x14ac:dyDescent="0.25">
      <c r="A74" s="18"/>
      <c r="B74" s="72"/>
      <c r="C74" s="140"/>
      <c r="D74" s="80"/>
      <c r="E74" s="64"/>
      <c r="F74" s="61"/>
    </row>
    <row r="75" spans="1:7" s="62" customFormat="1" x14ac:dyDescent="0.25">
      <c r="A75" s="18"/>
      <c r="B75" s="72"/>
      <c r="C75" s="38"/>
      <c r="D75" s="80"/>
      <c r="E75" s="64"/>
      <c r="F75" s="61"/>
    </row>
    <row r="76" spans="1:7" s="58" customFormat="1" ht="13.8" x14ac:dyDescent="0.25">
      <c r="A76" s="17">
        <v>511</v>
      </c>
      <c r="B76" s="28" t="s">
        <v>139</v>
      </c>
      <c r="C76" s="74">
        <f>C22</f>
        <v>32469.21</v>
      </c>
      <c r="D76" s="73">
        <f>D22</f>
        <v>749876405</v>
      </c>
      <c r="E76" s="81">
        <f>D76/C76</f>
        <v>23095.00000153992</v>
      </c>
      <c r="F76" s="59">
        <f>D76-'TB5.22'!F40</f>
        <v>0</v>
      </c>
    </row>
    <row r="77" spans="1:7" ht="21" customHeight="1" x14ac:dyDescent="0.25">
      <c r="A77" s="15"/>
      <c r="B77" s="33"/>
      <c r="C77" s="285"/>
      <c r="D77" s="286"/>
      <c r="E77" s="57"/>
      <c r="F77" s="65"/>
      <c r="G77" s="66"/>
    </row>
    <row r="78" spans="1:7" s="58" customFormat="1" ht="26.4" x14ac:dyDescent="0.25">
      <c r="A78" s="17">
        <v>642</v>
      </c>
      <c r="B78" s="28"/>
      <c r="C78" s="36"/>
      <c r="D78" s="125" t="s">
        <v>212</v>
      </c>
      <c r="F78" s="59"/>
    </row>
    <row r="79" spans="1:7" ht="39.6" x14ac:dyDescent="0.25">
      <c r="A79" s="15"/>
      <c r="B79" s="33"/>
      <c r="C79" s="34"/>
      <c r="D79" s="96" t="s">
        <v>200</v>
      </c>
      <c r="E79" s="57"/>
      <c r="F79" s="65"/>
      <c r="G79" s="66"/>
    </row>
    <row r="80" spans="1:7" ht="26.4" x14ac:dyDescent="0.25">
      <c r="A80" s="15"/>
      <c r="B80" s="33"/>
      <c r="C80" s="34"/>
      <c r="D80" s="96" t="s">
        <v>201</v>
      </c>
      <c r="E80" s="57"/>
      <c r="F80" s="65"/>
      <c r="G80" s="66"/>
    </row>
    <row r="81" spans="1:8" s="58" customFormat="1" x14ac:dyDescent="0.25">
      <c r="A81" s="17" t="s">
        <v>158</v>
      </c>
      <c r="B81" s="28"/>
      <c r="C81" s="50"/>
      <c r="D81" s="37"/>
      <c r="F81" s="59"/>
    </row>
    <row r="82" spans="1:8" ht="26.4" x14ac:dyDescent="0.25">
      <c r="A82" s="15"/>
      <c r="B82" s="33"/>
      <c r="C82" s="49"/>
      <c r="D82" s="96" t="s">
        <v>213</v>
      </c>
      <c r="E82" s="57"/>
      <c r="F82" s="65"/>
      <c r="G82" s="66"/>
    </row>
    <row r="83" spans="1:8" x14ac:dyDescent="0.25">
      <c r="A83" s="15"/>
      <c r="B83" s="33"/>
      <c r="C83" s="49"/>
      <c r="D83" s="48"/>
      <c r="E83" s="57"/>
      <c r="F83" s="65"/>
      <c r="G83" s="66"/>
    </row>
    <row r="84" spans="1:8" ht="26.4" x14ac:dyDescent="0.25">
      <c r="A84" s="19" t="s">
        <v>153</v>
      </c>
      <c r="B84" s="75"/>
      <c r="C84" s="343" t="s">
        <v>303</v>
      </c>
      <c r="D84" s="344"/>
    </row>
    <row r="85" spans="1:8" s="57" customFormat="1" ht="32.25" customHeight="1" x14ac:dyDescent="0.25">
      <c r="A85" s="15"/>
      <c r="B85" s="33"/>
      <c r="C85" s="339" t="s">
        <v>199</v>
      </c>
      <c r="D85" s="340"/>
      <c r="E85" s="56"/>
      <c r="G85" s="56"/>
      <c r="H85" s="56"/>
    </row>
    <row r="86" spans="1:8" s="57" customFormat="1" x14ac:dyDescent="0.25">
      <c r="A86" s="15"/>
      <c r="B86" s="33"/>
      <c r="C86" s="291" t="s">
        <v>172</v>
      </c>
      <c r="D86" s="292"/>
      <c r="E86" s="56"/>
      <c r="G86" s="56"/>
      <c r="H86" s="56"/>
    </row>
    <row r="87" spans="1:8" s="57" customFormat="1" x14ac:dyDescent="0.25">
      <c r="A87" s="15"/>
      <c r="B87" s="33"/>
      <c r="C87" s="291"/>
      <c r="D87" s="292"/>
      <c r="E87" s="56"/>
      <c r="G87" s="56"/>
      <c r="H87" s="56"/>
    </row>
    <row r="88" spans="1:8" s="57" customFormat="1" ht="33" customHeight="1" x14ac:dyDescent="0.25">
      <c r="A88" s="15"/>
      <c r="B88" s="33"/>
      <c r="C88" s="302" t="s">
        <v>186</v>
      </c>
      <c r="D88" s="303"/>
      <c r="E88" s="56"/>
      <c r="G88" s="56"/>
      <c r="H88" s="56"/>
    </row>
    <row r="89" spans="1:8" s="57" customFormat="1" x14ac:dyDescent="0.25">
      <c r="A89" s="15"/>
      <c r="B89" s="33"/>
      <c r="C89" s="304"/>
      <c r="D89" s="305"/>
      <c r="E89" s="56"/>
      <c r="G89" s="56"/>
      <c r="H89" s="56"/>
    </row>
    <row r="90" spans="1:8" s="57" customFormat="1" x14ac:dyDescent="0.25">
      <c r="A90" s="83" t="s">
        <v>189</v>
      </c>
      <c r="B90" s="33"/>
      <c r="C90" s="291"/>
      <c r="D90" s="292"/>
      <c r="E90" s="56"/>
      <c r="G90" s="56"/>
      <c r="H90" s="56"/>
    </row>
    <row r="91" spans="1:8" s="57" customFormat="1" x14ac:dyDescent="0.25">
      <c r="A91" s="85"/>
      <c r="B91" s="84"/>
      <c r="C91" s="304"/>
      <c r="D91" s="305"/>
      <c r="E91" s="56"/>
      <c r="G91" s="56"/>
      <c r="H91" s="56"/>
    </row>
  </sheetData>
  <mergeCells count="18">
    <mergeCell ref="C87:D87"/>
    <mergeCell ref="C88:D88"/>
    <mergeCell ref="C89:D89"/>
    <mergeCell ref="C90:D90"/>
    <mergeCell ref="C91:D91"/>
    <mergeCell ref="C85:D85"/>
    <mergeCell ref="C86:D86"/>
    <mergeCell ref="A5:B7"/>
    <mergeCell ref="C9:D9"/>
    <mergeCell ref="C11:D11"/>
    <mergeCell ref="C12:D12"/>
    <mergeCell ref="C13:D13"/>
    <mergeCell ref="C24:D24"/>
    <mergeCell ref="C16:D16"/>
    <mergeCell ref="C25:D25"/>
    <mergeCell ref="C53:D53"/>
    <mergeCell ref="C77:D77"/>
    <mergeCell ref="C84:D84"/>
  </mergeCells>
  <pageMargins left="0.45" right="0.34" top="0.43" bottom="0.37" header="0.32" footer="0.27"/>
  <pageSetup paperSize="9" scale="6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63"/>
  <sheetViews>
    <sheetView workbookViewId="0">
      <pane ySplit="3" topLeftCell="A43" activePane="bottomLeft" state="frozen"/>
      <selection pane="bottomLeft" activeCell="J10" sqref="J10"/>
    </sheetView>
  </sheetViews>
  <sheetFormatPr defaultRowHeight="13.2" x14ac:dyDescent="0.25"/>
  <cols>
    <col min="1" max="1" width="8.44140625" customWidth="1"/>
    <col min="2" max="2" width="32.5546875" customWidth="1"/>
    <col min="3" max="8" width="16.33203125" customWidth="1"/>
    <col min="9" max="9" width="10.33203125" bestFit="1" customWidth="1"/>
  </cols>
  <sheetData>
    <row r="1" spans="1:10" ht="16.2" x14ac:dyDescent="0.25">
      <c r="A1" s="101" t="s">
        <v>290</v>
      </c>
      <c r="B1" s="102"/>
      <c r="C1" s="102"/>
      <c r="D1" s="102"/>
      <c r="E1" s="102"/>
      <c r="F1" s="102"/>
      <c r="G1" s="102"/>
      <c r="H1" s="102"/>
      <c r="I1" s="2"/>
    </row>
    <row r="2" spans="1:10" ht="15" customHeight="1" x14ac:dyDescent="0.25">
      <c r="A2" s="310" t="s">
        <v>13</v>
      </c>
      <c r="B2" s="310" t="s">
        <v>14</v>
      </c>
      <c r="C2" s="347" t="s">
        <v>15</v>
      </c>
      <c r="D2" s="347"/>
      <c r="E2" s="347" t="s">
        <v>16</v>
      </c>
      <c r="F2" s="347"/>
      <c r="G2" s="347" t="s">
        <v>17</v>
      </c>
      <c r="H2" s="347"/>
      <c r="I2" s="2"/>
    </row>
    <row r="3" spans="1:10" ht="13.8" x14ac:dyDescent="0.25">
      <c r="A3" s="310"/>
      <c r="B3" s="310"/>
      <c r="C3" s="142" t="s">
        <v>18</v>
      </c>
      <c r="D3" s="142" t="s">
        <v>19</v>
      </c>
      <c r="E3" s="142" t="s">
        <v>18</v>
      </c>
      <c r="F3" s="142" t="s">
        <v>19</v>
      </c>
      <c r="G3" s="142" t="s">
        <v>18</v>
      </c>
      <c r="H3" s="142" t="s">
        <v>19</v>
      </c>
      <c r="I3" s="2"/>
      <c r="J3" s="116" t="s">
        <v>8</v>
      </c>
    </row>
    <row r="4" spans="1:10" x14ac:dyDescent="0.25">
      <c r="A4" s="105" t="s">
        <v>20</v>
      </c>
      <c r="B4" s="106" t="s">
        <v>21</v>
      </c>
      <c r="C4" s="144">
        <v>6331489</v>
      </c>
      <c r="D4" s="144">
        <v>0</v>
      </c>
      <c r="E4" s="144">
        <v>40000000</v>
      </c>
      <c r="F4" s="144">
        <v>27583801</v>
      </c>
      <c r="G4" s="144">
        <v>18747688</v>
      </c>
      <c r="H4" s="144">
        <v>0</v>
      </c>
      <c r="I4" s="134"/>
      <c r="J4" s="110"/>
    </row>
    <row r="5" spans="1:10" x14ac:dyDescent="0.25">
      <c r="A5" s="111" t="s">
        <v>22</v>
      </c>
      <c r="B5" s="112" t="s">
        <v>23</v>
      </c>
      <c r="C5" s="147">
        <v>6331489</v>
      </c>
      <c r="D5" s="147">
        <v>0</v>
      </c>
      <c r="E5" s="147">
        <v>40000000</v>
      </c>
      <c r="F5" s="147">
        <v>27583801</v>
      </c>
      <c r="G5" s="147">
        <v>18747688</v>
      </c>
      <c r="H5" s="147">
        <v>0</v>
      </c>
      <c r="I5" s="134"/>
      <c r="J5" s="110"/>
    </row>
    <row r="6" spans="1:10" x14ac:dyDescent="0.25">
      <c r="A6" s="105" t="s">
        <v>24</v>
      </c>
      <c r="B6" s="106" t="s">
        <v>25</v>
      </c>
      <c r="C6" s="144">
        <v>2767005673</v>
      </c>
      <c r="D6" s="144">
        <v>0</v>
      </c>
      <c r="E6" s="144">
        <v>50548</v>
      </c>
      <c r="F6" s="144">
        <v>517704839</v>
      </c>
      <c r="G6" s="144">
        <v>2249351382</v>
      </c>
      <c r="H6" s="144">
        <v>0</v>
      </c>
      <c r="I6" s="134">
        <v>98434.20194824494</v>
      </c>
      <c r="J6" s="110"/>
    </row>
    <row r="7" spans="1:10" x14ac:dyDescent="0.25">
      <c r="A7" s="105" t="s">
        <v>26</v>
      </c>
      <c r="B7" s="106" t="s">
        <v>23</v>
      </c>
      <c r="C7" s="144">
        <v>494382111</v>
      </c>
      <c r="D7" s="144">
        <v>0</v>
      </c>
      <c r="E7" s="144">
        <v>43473</v>
      </c>
      <c r="F7" s="144">
        <v>459368082</v>
      </c>
      <c r="G7" s="144">
        <v>35057502</v>
      </c>
      <c r="H7" s="144">
        <v>0</v>
      </c>
      <c r="I7" s="134">
        <v>95904.861948244943</v>
      </c>
      <c r="J7" s="110"/>
    </row>
    <row r="8" spans="1:10" x14ac:dyDescent="0.25">
      <c r="A8" s="111" t="s">
        <v>27</v>
      </c>
      <c r="B8" s="112" t="s">
        <v>28</v>
      </c>
      <c r="C8" s="147">
        <v>494382111</v>
      </c>
      <c r="D8" s="147">
        <v>0</v>
      </c>
      <c r="E8" s="147">
        <v>43473</v>
      </c>
      <c r="F8" s="147">
        <v>459368082</v>
      </c>
      <c r="G8" s="147">
        <v>35057502</v>
      </c>
      <c r="H8" s="147">
        <v>0</v>
      </c>
      <c r="I8" s="134"/>
      <c r="J8" s="110"/>
    </row>
    <row r="9" spans="1:10" x14ac:dyDescent="0.25">
      <c r="A9" s="105" t="s">
        <v>29</v>
      </c>
      <c r="B9" s="106" t="s">
        <v>30</v>
      </c>
      <c r="C9" s="144">
        <v>2272623562</v>
      </c>
      <c r="D9" s="144">
        <v>0</v>
      </c>
      <c r="E9" s="144">
        <v>7075</v>
      </c>
      <c r="F9" s="144">
        <v>58336757</v>
      </c>
      <c r="G9" s="144">
        <v>2214293880</v>
      </c>
      <c r="H9" s="144">
        <v>0</v>
      </c>
      <c r="I9" s="134"/>
      <c r="J9" s="110"/>
    </row>
    <row r="10" spans="1:10" ht="26.4" x14ac:dyDescent="0.25">
      <c r="A10" s="111" t="s">
        <v>31</v>
      </c>
      <c r="B10" s="112" t="s">
        <v>32</v>
      </c>
      <c r="C10" s="147">
        <v>2240778193</v>
      </c>
      <c r="D10" s="147">
        <v>0</v>
      </c>
      <c r="E10" s="147">
        <v>7075</v>
      </c>
      <c r="F10" s="147">
        <v>58336757</v>
      </c>
      <c r="G10" s="147">
        <v>2182448511</v>
      </c>
      <c r="H10" s="147">
        <v>0</v>
      </c>
      <c r="I10" s="134">
        <v>95871.861948244943</v>
      </c>
      <c r="J10" s="116" t="s">
        <v>293</v>
      </c>
    </row>
    <row r="11" spans="1:10" ht="26.4" x14ac:dyDescent="0.25">
      <c r="A11" s="111" t="s">
        <v>33</v>
      </c>
      <c r="B11" s="112" t="s">
        <v>34</v>
      </c>
      <c r="C11" s="147">
        <v>31845369</v>
      </c>
      <c r="D11" s="147">
        <v>0</v>
      </c>
      <c r="E11" s="147">
        <v>0</v>
      </c>
      <c r="F11" s="147">
        <v>0</v>
      </c>
      <c r="G11" s="147">
        <v>31845369</v>
      </c>
      <c r="H11" s="147">
        <v>0</v>
      </c>
      <c r="I11" s="134"/>
      <c r="J11" s="110"/>
    </row>
    <row r="12" spans="1:10" x14ac:dyDescent="0.25">
      <c r="A12" s="129" t="s">
        <v>35</v>
      </c>
      <c r="B12" s="20" t="s">
        <v>36</v>
      </c>
      <c r="C12" s="149">
        <v>685934603</v>
      </c>
      <c r="D12" s="149">
        <v>0</v>
      </c>
      <c r="E12" s="149">
        <v>749876405</v>
      </c>
      <c r="F12" s="149">
        <v>0</v>
      </c>
      <c r="G12" s="149">
        <v>1435811008</v>
      </c>
      <c r="H12" s="149">
        <v>0</v>
      </c>
      <c r="I12" s="2"/>
    </row>
    <row r="13" spans="1:10" x14ac:dyDescent="0.25">
      <c r="A13" s="131" t="s">
        <v>37</v>
      </c>
      <c r="B13" s="21" t="s">
        <v>38</v>
      </c>
      <c r="C13" s="151">
        <v>685934603</v>
      </c>
      <c r="D13" s="151">
        <v>0</v>
      </c>
      <c r="E13" s="151">
        <v>749876405</v>
      </c>
      <c r="F13" s="151">
        <v>0</v>
      </c>
      <c r="G13" s="151">
        <v>1435811008</v>
      </c>
      <c r="H13" s="151">
        <v>0</v>
      </c>
      <c r="I13" s="2"/>
    </row>
    <row r="14" spans="1:10" x14ac:dyDescent="0.25">
      <c r="A14" s="129" t="s">
        <v>39</v>
      </c>
      <c r="B14" s="20" t="s">
        <v>40</v>
      </c>
      <c r="C14" s="149">
        <v>763870231</v>
      </c>
      <c r="D14" s="149">
        <v>0</v>
      </c>
      <c r="E14" s="149">
        <v>5245653</v>
      </c>
      <c r="F14" s="149">
        <v>0</v>
      </c>
      <c r="G14" s="149">
        <v>769115884</v>
      </c>
      <c r="H14" s="149">
        <v>0</v>
      </c>
      <c r="I14" s="2"/>
    </row>
    <row r="15" spans="1:10" ht="26.4" x14ac:dyDescent="0.25">
      <c r="A15" s="131" t="s">
        <v>41</v>
      </c>
      <c r="B15" s="21" t="s">
        <v>42</v>
      </c>
      <c r="C15" s="151">
        <v>763870231</v>
      </c>
      <c r="D15" s="151">
        <v>0</v>
      </c>
      <c r="E15" s="151">
        <v>5245653</v>
      </c>
      <c r="F15" s="151">
        <v>0</v>
      </c>
      <c r="G15" s="151">
        <v>769115884</v>
      </c>
      <c r="H15" s="151">
        <v>0</v>
      </c>
      <c r="I15" s="2"/>
    </row>
    <row r="16" spans="1:10" x14ac:dyDescent="0.25">
      <c r="A16" s="129" t="s">
        <v>43</v>
      </c>
      <c r="B16" s="20" t="s">
        <v>44</v>
      </c>
      <c r="C16" s="149">
        <v>0</v>
      </c>
      <c r="D16" s="149">
        <v>0</v>
      </c>
      <c r="E16" s="149">
        <v>473468716</v>
      </c>
      <c r="F16" s="149">
        <v>473468716</v>
      </c>
      <c r="G16" s="149">
        <v>0</v>
      </c>
      <c r="H16" s="149">
        <v>0</v>
      </c>
      <c r="I16" s="2"/>
    </row>
    <row r="17" spans="1:10" x14ac:dyDescent="0.25">
      <c r="A17" s="105" t="s">
        <v>45</v>
      </c>
      <c r="B17" s="106" t="s">
        <v>46</v>
      </c>
      <c r="C17" s="144">
        <v>85878665</v>
      </c>
      <c r="D17" s="144">
        <v>0</v>
      </c>
      <c r="E17" s="144">
        <v>9072727</v>
      </c>
      <c r="F17" s="144">
        <v>39235195</v>
      </c>
      <c r="G17" s="144">
        <v>55716197</v>
      </c>
      <c r="H17" s="144">
        <v>0</v>
      </c>
      <c r="I17" s="134"/>
      <c r="J17" s="110"/>
    </row>
    <row r="18" spans="1:10" x14ac:dyDescent="0.25">
      <c r="A18" s="105" t="s">
        <v>47</v>
      </c>
      <c r="B18" s="106" t="s">
        <v>48</v>
      </c>
      <c r="C18" s="144">
        <v>129065340</v>
      </c>
      <c r="D18" s="144">
        <v>0</v>
      </c>
      <c r="E18" s="144">
        <v>0</v>
      </c>
      <c r="F18" s="144">
        <v>0</v>
      </c>
      <c r="G18" s="144">
        <v>129065340</v>
      </c>
      <c r="H18" s="144">
        <v>0</v>
      </c>
      <c r="I18" s="134"/>
      <c r="J18" s="110"/>
    </row>
    <row r="19" spans="1:10" x14ac:dyDescent="0.25">
      <c r="A19" s="129" t="s">
        <v>49</v>
      </c>
      <c r="B19" s="20" t="s">
        <v>50</v>
      </c>
      <c r="C19" s="149">
        <v>0</v>
      </c>
      <c r="D19" s="149">
        <v>18175104</v>
      </c>
      <c r="E19" s="149">
        <v>71972842</v>
      </c>
      <c r="F19" s="149">
        <v>84405317</v>
      </c>
      <c r="G19" s="149">
        <v>0</v>
      </c>
      <c r="H19" s="149">
        <v>30607579</v>
      </c>
      <c r="I19" s="2"/>
    </row>
    <row r="20" spans="1:10" x14ac:dyDescent="0.25">
      <c r="A20" s="131" t="s">
        <v>51</v>
      </c>
      <c r="B20" s="21" t="s">
        <v>52</v>
      </c>
      <c r="C20" s="151">
        <v>0</v>
      </c>
      <c r="D20" s="151">
        <v>18175104</v>
      </c>
      <c r="E20" s="151">
        <v>71972842</v>
      </c>
      <c r="F20" s="151">
        <v>84405317</v>
      </c>
      <c r="G20" s="151">
        <v>0</v>
      </c>
      <c r="H20" s="151">
        <v>30607579</v>
      </c>
      <c r="I20" s="2"/>
    </row>
    <row r="21" spans="1:10" x14ac:dyDescent="0.25">
      <c r="A21" s="129" t="s">
        <v>53</v>
      </c>
      <c r="B21" s="20" t="s">
        <v>54</v>
      </c>
      <c r="C21" s="149">
        <v>25971987</v>
      </c>
      <c r="D21" s="149">
        <v>22103914</v>
      </c>
      <c r="E21" s="149">
        <v>0</v>
      </c>
      <c r="F21" s="149">
        <v>19141435</v>
      </c>
      <c r="G21" s="149">
        <v>25971987</v>
      </c>
      <c r="H21" s="149">
        <v>41245349</v>
      </c>
      <c r="I21" s="2"/>
    </row>
    <row r="22" spans="1:10" x14ac:dyDescent="0.25">
      <c r="A22" s="131" t="s">
        <v>55</v>
      </c>
      <c r="B22" s="21" t="s">
        <v>56</v>
      </c>
      <c r="C22" s="151">
        <v>25971987</v>
      </c>
      <c r="D22" s="151">
        <v>0</v>
      </c>
      <c r="E22" s="151">
        <v>0</v>
      </c>
      <c r="F22" s="151">
        <v>0</v>
      </c>
      <c r="G22" s="151">
        <v>25971987</v>
      </c>
      <c r="H22" s="151">
        <v>0</v>
      </c>
      <c r="I22" s="2"/>
    </row>
    <row r="23" spans="1:10" x14ac:dyDescent="0.25">
      <c r="A23" s="131" t="s">
        <v>57</v>
      </c>
      <c r="B23" s="21" t="s">
        <v>58</v>
      </c>
      <c r="C23" s="151">
        <v>0</v>
      </c>
      <c r="D23" s="151">
        <v>22103914</v>
      </c>
      <c r="E23" s="151">
        <v>0</v>
      </c>
      <c r="F23" s="151">
        <v>19141435</v>
      </c>
      <c r="G23" s="151">
        <v>0</v>
      </c>
      <c r="H23" s="151">
        <v>41245349</v>
      </c>
      <c r="I23" s="2"/>
    </row>
    <row r="24" spans="1:10" x14ac:dyDescent="0.25">
      <c r="A24" s="105" t="s">
        <v>59</v>
      </c>
      <c r="B24" s="106" t="s">
        <v>60</v>
      </c>
      <c r="C24" s="144">
        <v>0</v>
      </c>
      <c r="D24" s="144">
        <v>295564666</v>
      </c>
      <c r="E24" s="144">
        <v>381724336</v>
      </c>
      <c r="F24" s="144">
        <v>362586852</v>
      </c>
      <c r="G24" s="144">
        <v>0</v>
      </c>
      <c r="H24" s="144">
        <v>276427182</v>
      </c>
      <c r="I24" s="134"/>
      <c r="J24" s="110"/>
    </row>
    <row r="25" spans="1:10" x14ac:dyDescent="0.25">
      <c r="A25" s="111" t="s">
        <v>61</v>
      </c>
      <c r="B25" s="112" t="s">
        <v>62</v>
      </c>
      <c r="C25" s="147">
        <v>0</v>
      </c>
      <c r="D25" s="147">
        <v>295564666</v>
      </c>
      <c r="E25" s="147">
        <v>381724336</v>
      </c>
      <c r="F25" s="147">
        <v>362586852</v>
      </c>
      <c r="G25" s="147">
        <v>0</v>
      </c>
      <c r="H25" s="147">
        <v>276427182</v>
      </c>
      <c r="I25" s="134"/>
      <c r="J25" s="110"/>
    </row>
    <row r="26" spans="1:10" x14ac:dyDescent="0.25">
      <c r="A26" s="129" t="s">
        <v>63</v>
      </c>
      <c r="B26" s="20" t="s">
        <v>64</v>
      </c>
      <c r="C26" s="149">
        <v>0</v>
      </c>
      <c r="D26" s="149">
        <v>60996000</v>
      </c>
      <c r="E26" s="149">
        <v>0</v>
      </c>
      <c r="F26" s="149">
        <v>0</v>
      </c>
      <c r="G26" s="149">
        <v>0</v>
      </c>
      <c r="H26" s="149">
        <v>60996000</v>
      </c>
      <c r="I26" s="2"/>
    </row>
    <row r="27" spans="1:10" x14ac:dyDescent="0.25">
      <c r="A27" s="131" t="s">
        <v>65</v>
      </c>
      <c r="B27" s="21" t="s">
        <v>66</v>
      </c>
      <c r="C27" s="151">
        <v>0</v>
      </c>
      <c r="D27" s="151">
        <v>60996000</v>
      </c>
      <c r="E27" s="151">
        <v>0</v>
      </c>
      <c r="F27" s="151">
        <v>0</v>
      </c>
      <c r="G27" s="151">
        <v>0</v>
      </c>
      <c r="H27" s="151">
        <v>60996000</v>
      </c>
      <c r="I27" s="2"/>
    </row>
    <row r="28" spans="1:10" x14ac:dyDescent="0.25">
      <c r="A28" s="129" t="s">
        <v>67</v>
      </c>
      <c r="B28" s="20" t="s">
        <v>68</v>
      </c>
      <c r="C28" s="149">
        <v>0</v>
      </c>
      <c r="D28" s="149">
        <v>357969093</v>
      </c>
      <c r="E28" s="149">
        <v>137023003</v>
      </c>
      <c r="F28" s="149">
        <v>149415700</v>
      </c>
      <c r="G28" s="149">
        <v>0</v>
      </c>
      <c r="H28" s="149">
        <v>370361790</v>
      </c>
      <c r="I28" s="2"/>
    </row>
    <row r="29" spans="1:10" x14ac:dyDescent="0.25">
      <c r="A29" s="131" t="s">
        <v>69</v>
      </c>
      <c r="B29" s="21" t="s">
        <v>70</v>
      </c>
      <c r="C29" s="151">
        <v>0</v>
      </c>
      <c r="D29" s="151">
        <v>4784140</v>
      </c>
      <c r="E29" s="151">
        <v>0</v>
      </c>
      <c r="F29" s="151">
        <v>5193100</v>
      </c>
      <c r="G29" s="151">
        <v>0</v>
      </c>
      <c r="H29" s="151">
        <v>9977240</v>
      </c>
      <c r="I29" s="2"/>
    </row>
    <row r="30" spans="1:10" x14ac:dyDescent="0.25">
      <c r="A30" s="111" t="s">
        <v>71</v>
      </c>
      <c r="B30" s="112" t="s">
        <v>72</v>
      </c>
      <c r="C30" s="147">
        <v>0</v>
      </c>
      <c r="D30" s="147">
        <v>0</v>
      </c>
      <c r="E30" s="147">
        <v>64913750</v>
      </c>
      <c r="F30" s="147">
        <v>64913750</v>
      </c>
      <c r="G30" s="147">
        <v>0</v>
      </c>
      <c r="H30" s="147">
        <v>0</v>
      </c>
      <c r="I30" s="134"/>
      <c r="J30" s="110"/>
    </row>
    <row r="31" spans="1:10" x14ac:dyDescent="0.25">
      <c r="A31" s="111" t="s">
        <v>73</v>
      </c>
      <c r="B31" s="112" t="s">
        <v>74</v>
      </c>
      <c r="C31" s="147">
        <v>0</v>
      </c>
      <c r="D31" s="147">
        <v>0</v>
      </c>
      <c r="E31" s="147">
        <v>11684475</v>
      </c>
      <c r="F31" s="147">
        <v>11684475</v>
      </c>
      <c r="G31" s="147">
        <v>0</v>
      </c>
      <c r="H31" s="147">
        <v>0</v>
      </c>
      <c r="I31" s="134"/>
      <c r="J31" s="110"/>
    </row>
    <row r="32" spans="1:10" x14ac:dyDescent="0.25">
      <c r="A32" s="111" t="s">
        <v>75</v>
      </c>
      <c r="B32" s="112" t="s">
        <v>76</v>
      </c>
      <c r="C32" s="147">
        <v>0</v>
      </c>
      <c r="D32" s="147">
        <v>0</v>
      </c>
      <c r="E32" s="147">
        <v>2596550</v>
      </c>
      <c r="F32" s="147">
        <v>2596550</v>
      </c>
      <c r="G32" s="147">
        <v>0</v>
      </c>
      <c r="H32" s="147">
        <v>0</v>
      </c>
      <c r="I32" s="134"/>
      <c r="J32" s="110"/>
    </row>
    <row r="33" spans="1:9" x14ac:dyDescent="0.25">
      <c r="A33" s="131" t="s">
        <v>77</v>
      </c>
      <c r="B33" s="21" t="s">
        <v>68</v>
      </c>
      <c r="C33" s="151">
        <v>0</v>
      </c>
      <c r="D33" s="151">
        <v>353184953</v>
      </c>
      <c r="E33" s="151">
        <v>57828228</v>
      </c>
      <c r="F33" s="151">
        <v>65027825</v>
      </c>
      <c r="G33" s="151">
        <v>0</v>
      </c>
      <c r="H33" s="151">
        <v>360384550</v>
      </c>
      <c r="I33" s="2"/>
    </row>
    <row r="34" spans="1:9" x14ac:dyDescent="0.25">
      <c r="A34" s="129" t="s">
        <v>78</v>
      </c>
      <c r="B34" s="20" t="s">
        <v>79</v>
      </c>
      <c r="C34" s="149">
        <v>0</v>
      </c>
      <c r="D34" s="149">
        <v>420720000</v>
      </c>
      <c r="E34" s="149">
        <v>0</v>
      </c>
      <c r="F34" s="149">
        <v>0</v>
      </c>
      <c r="G34" s="149">
        <v>0</v>
      </c>
      <c r="H34" s="149">
        <v>420720000</v>
      </c>
      <c r="I34" s="2"/>
    </row>
    <row r="35" spans="1:9" x14ac:dyDescent="0.25">
      <c r="A35" s="129" t="s">
        <v>80</v>
      </c>
      <c r="B35" s="20" t="s">
        <v>81</v>
      </c>
      <c r="C35" s="149">
        <v>0</v>
      </c>
      <c r="D35" s="149">
        <v>420720000</v>
      </c>
      <c r="E35" s="149">
        <v>0</v>
      </c>
      <c r="F35" s="149">
        <v>0</v>
      </c>
      <c r="G35" s="149">
        <v>0</v>
      </c>
      <c r="H35" s="149">
        <v>420720000</v>
      </c>
      <c r="I35" s="2"/>
    </row>
    <row r="36" spans="1:9" x14ac:dyDescent="0.25">
      <c r="A36" s="131" t="s">
        <v>82</v>
      </c>
      <c r="B36" s="21" t="s">
        <v>83</v>
      </c>
      <c r="C36" s="151">
        <v>0</v>
      </c>
      <c r="D36" s="151">
        <v>420720000</v>
      </c>
      <c r="E36" s="151">
        <v>0</v>
      </c>
      <c r="F36" s="151">
        <v>0</v>
      </c>
      <c r="G36" s="151">
        <v>0</v>
      </c>
      <c r="H36" s="151">
        <v>420720000</v>
      </c>
      <c r="I36" s="2"/>
    </row>
    <row r="37" spans="1:9" x14ac:dyDescent="0.25">
      <c r="A37" s="129" t="s">
        <v>84</v>
      </c>
      <c r="B37" s="20" t="s">
        <v>85</v>
      </c>
      <c r="C37" s="149">
        <v>0</v>
      </c>
      <c r="D37" s="149">
        <v>3288529211</v>
      </c>
      <c r="E37" s="149">
        <v>0</v>
      </c>
      <c r="F37" s="149">
        <v>194892375</v>
      </c>
      <c r="G37" s="149">
        <v>0</v>
      </c>
      <c r="H37" s="149">
        <v>3483421586</v>
      </c>
      <c r="I37" s="2"/>
    </row>
    <row r="38" spans="1:9" ht="26.4" x14ac:dyDescent="0.25">
      <c r="A38" s="131" t="s">
        <v>86</v>
      </c>
      <c r="B38" s="21" t="s">
        <v>87</v>
      </c>
      <c r="C38" s="151">
        <v>0</v>
      </c>
      <c r="D38" s="151">
        <v>2794342897</v>
      </c>
      <c r="E38" s="151">
        <v>0</v>
      </c>
      <c r="F38" s="151">
        <v>0</v>
      </c>
      <c r="G38" s="151">
        <v>0</v>
      </c>
      <c r="H38" s="151">
        <v>2794342897</v>
      </c>
      <c r="I38" s="2"/>
    </row>
    <row r="39" spans="1:9" ht="26.4" x14ac:dyDescent="0.25">
      <c r="A39" s="131" t="s">
        <v>88</v>
      </c>
      <c r="B39" s="21" t="s">
        <v>89</v>
      </c>
      <c r="C39" s="151">
        <v>0</v>
      </c>
      <c r="D39" s="151">
        <v>494186314</v>
      </c>
      <c r="E39" s="151">
        <v>0</v>
      </c>
      <c r="F39" s="151">
        <v>194892375</v>
      </c>
      <c r="G39" s="151">
        <v>0</v>
      </c>
      <c r="H39" s="151">
        <v>689078689</v>
      </c>
      <c r="I39" s="2"/>
    </row>
    <row r="40" spans="1:9" ht="26.4" x14ac:dyDescent="0.25">
      <c r="A40" s="129" t="s">
        <v>90</v>
      </c>
      <c r="B40" s="20" t="s">
        <v>91</v>
      </c>
      <c r="C40" s="149">
        <v>0</v>
      </c>
      <c r="D40" s="149">
        <v>0</v>
      </c>
      <c r="E40" s="149">
        <v>749876405</v>
      </c>
      <c r="F40" s="149">
        <v>749876405</v>
      </c>
      <c r="G40" s="149">
        <v>0</v>
      </c>
      <c r="H40" s="149">
        <v>0</v>
      </c>
      <c r="I40" s="2"/>
    </row>
    <row r="41" spans="1:9" x14ac:dyDescent="0.25">
      <c r="A41" s="131" t="s">
        <v>291</v>
      </c>
      <c r="B41" s="21" t="s">
        <v>292</v>
      </c>
      <c r="C41" s="151">
        <v>0</v>
      </c>
      <c r="D41" s="151">
        <v>0</v>
      </c>
      <c r="E41" s="151">
        <v>749876405</v>
      </c>
      <c r="F41" s="151">
        <v>749876405</v>
      </c>
      <c r="G41" s="151">
        <v>0</v>
      </c>
      <c r="H41" s="151">
        <v>0</v>
      </c>
      <c r="I41" s="2"/>
    </row>
    <row r="42" spans="1:9" x14ac:dyDescent="0.25">
      <c r="A42" s="129" t="s">
        <v>96</v>
      </c>
      <c r="B42" s="20" t="s">
        <v>97</v>
      </c>
      <c r="C42" s="149">
        <v>0</v>
      </c>
      <c r="D42" s="149">
        <v>0</v>
      </c>
      <c r="E42" s="149">
        <v>50548</v>
      </c>
      <c r="F42" s="149">
        <v>50548</v>
      </c>
      <c r="G42" s="149">
        <v>0</v>
      </c>
      <c r="H42" s="149">
        <v>0</v>
      </c>
      <c r="I42" s="2"/>
    </row>
    <row r="43" spans="1:9" ht="26.4" x14ac:dyDescent="0.25">
      <c r="A43" s="131" t="s">
        <v>98</v>
      </c>
      <c r="B43" s="21" t="s">
        <v>99</v>
      </c>
      <c r="C43" s="151">
        <v>0</v>
      </c>
      <c r="D43" s="151">
        <v>0</v>
      </c>
      <c r="E43" s="151">
        <v>43473</v>
      </c>
      <c r="F43" s="151">
        <v>43473</v>
      </c>
      <c r="G43" s="151">
        <v>0</v>
      </c>
      <c r="H43" s="151">
        <v>0</v>
      </c>
      <c r="I43" s="2"/>
    </row>
    <row r="44" spans="1:9" x14ac:dyDescent="0.25">
      <c r="A44" s="131" t="s">
        <v>100</v>
      </c>
      <c r="B44" s="21" t="s">
        <v>101</v>
      </c>
      <c r="C44" s="151">
        <v>0</v>
      </c>
      <c r="D44" s="151">
        <v>0</v>
      </c>
      <c r="E44" s="151">
        <v>7075</v>
      </c>
      <c r="F44" s="151">
        <v>7075</v>
      </c>
      <c r="G44" s="151">
        <v>0</v>
      </c>
      <c r="H44" s="151">
        <v>0</v>
      </c>
      <c r="I44" s="2"/>
    </row>
    <row r="45" spans="1:9" x14ac:dyDescent="0.25">
      <c r="A45" s="129" t="s">
        <v>102</v>
      </c>
      <c r="B45" s="20" t="s">
        <v>103</v>
      </c>
      <c r="C45" s="149">
        <v>0</v>
      </c>
      <c r="D45" s="149">
        <v>0</v>
      </c>
      <c r="E45" s="149">
        <v>319392117</v>
      </c>
      <c r="F45" s="149">
        <v>319392117</v>
      </c>
      <c r="G45" s="149">
        <v>0</v>
      </c>
      <c r="H45" s="149">
        <v>0</v>
      </c>
      <c r="I45" s="2"/>
    </row>
    <row r="46" spans="1:9" x14ac:dyDescent="0.25">
      <c r="A46" s="129" t="s">
        <v>104</v>
      </c>
      <c r="B46" s="20" t="s">
        <v>105</v>
      </c>
      <c r="C46" s="149">
        <v>0</v>
      </c>
      <c r="D46" s="149">
        <v>0</v>
      </c>
      <c r="E46" s="149">
        <v>154076599</v>
      </c>
      <c r="F46" s="149">
        <v>154076599</v>
      </c>
      <c r="G46" s="149">
        <v>0</v>
      </c>
      <c r="H46" s="149">
        <v>0</v>
      </c>
      <c r="I46" s="2"/>
    </row>
    <row r="47" spans="1:9" x14ac:dyDescent="0.25">
      <c r="A47" s="131" t="s">
        <v>106</v>
      </c>
      <c r="B47" s="21" t="s">
        <v>107</v>
      </c>
      <c r="C47" s="151">
        <v>0</v>
      </c>
      <c r="D47" s="151">
        <v>0</v>
      </c>
      <c r="E47" s="151">
        <v>108025430</v>
      </c>
      <c r="F47" s="151">
        <v>108025430</v>
      </c>
      <c r="G47" s="151">
        <v>0</v>
      </c>
      <c r="H47" s="151">
        <v>0</v>
      </c>
      <c r="I47" s="2"/>
    </row>
    <row r="48" spans="1:9" x14ac:dyDescent="0.25">
      <c r="A48" s="131" t="s">
        <v>108</v>
      </c>
      <c r="B48" s="21" t="s">
        <v>109</v>
      </c>
      <c r="C48" s="151">
        <v>0</v>
      </c>
      <c r="D48" s="151">
        <v>0</v>
      </c>
      <c r="E48" s="151">
        <v>1781250</v>
      </c>
      <c r="F48" s="151">
        <v>1781250</v>
      </c>
      <c r="G48" s="151">
        <v>0</v>
      </c>
      <c r="H48" s="151">
        <v>0</v>
      </c>
      <c r="I48" s="2"/>
    </row>
    <row r="49" spans="1:9" x14ac:dyDescent="0.25">
      <c r="A49" s="131" t="s">
        <v>110</v>
      </c>
      <c r="B49" s="21" t="s">
        <v>111</v>
      </c>
      <c r="C49" s="151">
        <v>0</v>
      </c>
      <c r="D49" s="151">
        <v>0</v>
      </c>
      <c r="E49" s="151">
        <v>7641164</v>
      </c>
      <c r="F49" s="151">
        <v>7641164</v>
      </c>
      <c r="G49" s="151">
        <v>0</v>
      </c>
      <c r="H49" s="151">
        <v>0</v>
      </c>
      <c r="I49" s="2"/>
    </row>
    <row r="50" spans="1:9" x14ac:dyDescent="0.25">
      <c r="A50" s="131" t="s">
        <v>112</v>
      </c>
      <c r="B50" s="21" t="s">
        <v>113</v>
      </c>
      <c r="C50" s="151">
        <v>0</v>
      </c>
      <c r="D50" s="151">
        <v>0</v>
      </c>
      <c r="E50" s="151">
        <v>36628755</v>
      </c>
      <c r="F50" s="151">
        <v>36628755</v>
      </c>
      <c r="G50" s="151">
        <v>0</v>
      </c>
      <c r="H50" s="151">
        <v>0</v>
      </c>
      <c r="I50" s="2"/>
    </row>
    <row r="51" spans="1:9" x14ac:dyDescent="0.25">
      <c r="A51" s="129" t="s">
        <v>114</v>
      </c>
      <c r="B51" s="20" t="s">
        <v>115</v>
      </c>
      <c r="C51" s="149">
        <v>0</v>
      </c>
      <c r="D51" s="149">
        <v>0</v>
      </c>
      <c r="E51" s="149">
        <v>473468716</v>
      </c>
      <c r="F51" s="149">
        <v>473468716</v>
      </c>
      <c r="G51" s="149">
        <v>0</v>
      </c>
      <c r="H51" s="149">
        <v>0</v>
      </c>
      <c r="I51" s="2"/>
    </row>
    <row r="52" spans="1:9" x14ac:dyDescent="0.25">
      <c r="A52" s="129" t="s">
        <v>116</v>
      </c>
      <c r="B52" s="20" t="s">
        <v>117</v>
      </c>
      <c r="C52" s="149">
        <v>0</v>
      </c>
      <c r="D52" s="149">
        <v>0</v>
      </c>
      <c r="E52" s="149">
        <v>281810</v>
      </c>
      <c r="F52" s="149">
        <v>281810</v>
      </c>
      <c r="G52" s="149">
        <v>0</v>
      </c>
      <c r="H52" s="149">
        <v>0</v>
      </c>
      <c r="I52" s="2"/>
    </row>
    <row r="53" spans="1:9" x14ac:dyDescent="0.25">
      <c r="A53" s="131" t="s">
        <v>118</v>
      </c>
      <c r="B53" s="21" t="s">
        <v>119</v>
      </c>
      <c r="C53" s="151">
        <v>0</v>
      </c>
      <c r="D53" s="151">
        <v>0</v>
      </c>
      <c r="E53" s="151">
        <v>281810</v>
      </c>
      <c r="F53" s="151">
        <v>281810</v>
      </c>
      <c r="G53" s="151">
        <v>0</v>
      </c>
      <c r="H53" s="151">
        <v>0</v>
      </c>
      <c r="I53" s="2"/>
    </row>
    <row r="54" spans="1:9" x14ac:dyDescent="0.25">
      <c r="A54" s="129" t="s">
        <v>120</v>
      </c>
      <c r="B54" s="20" t="s">
        <v>121</v>
      </c>
      <c r="C54" s="149">
        <v>0</v>
      </c>
      <c r="D54" s="149">
        <v>0</v>
      </c>
      <c r="E54" s="149">
        <v>81284051</v>
      </c>
      <c r="F54" s="149">
        <v>81284051</v>
      </c>
      <c r="G54" s="149">
        <v>0</v>
      </c>
      <c r="H54" s="149">
        <v>0</v>
      </c>
      <c r="I54" s="2"/>
    </row>
    <row r="55" spans="1:9" x14ac:dyDescent="0.25">
      <c r="A55" s="131" t="s">
        <v>122</v>
      </c>
      <c r="B55" s="21" t="s">
        <v>123</v>
      </c>
      <c r="C55" s="151">
        <v>0</v>
      </c>
      <c r="D55" s="151">
        <v>0</v>
      </c>
      <c r="E55" s="151">
        <v>14970220</v>
      </c>
      <c r="F55" s="151">
        <v>14970220</v>
      </c>
      <c r="G55" s="151">
        <v>0</v>
      </c>
      <c r="H55" s="151">
        <v>0</v>
      </c>
      <c r="I55" s="2"/>
    </row>
    <row r="56" spans="1:9" x14ac:dyDescent="0.25">
      <c r="A56" s="131" t="s">
        <v>124</v>
      </c>
      <c r="B56" s="21" t="s">
        <v>125</v>
      </c>
      <c r="C56" s="151">
        <v>0</v>
      </c>
      <c r="D56" s="151">
        <v>0</v>
      </c>
      <c r="E56" s="151">
        <v>1254400</v>
      </c>
      <c r="F56" s="151">
        <v>1254400</v>
      </c>
      <c r="G56" s="151">
        <v>0</v>
      </c>
      <c r="H56" s="151">
        <v>0</v>
      </c>
      <c r="I56" s="2"/>
    </row>
    <row r="57" spans="1:9" x14ac:dyDescent="0.25">
      <c r="A57" s="131" t="s">
        <v>126</v>
      </c>
      <c r="B57" s="21" t="s">
        <v>127</v>
      </c>
      <c r="C57" s="151">
        <v>0</v>
      </c>
      <c r="D57" s="151">
        <v>0</v>
      </c>
      <c r="E57" s="151">
        <v>4148977</v>
      </c>
      <c r="F57" s="151">
        <v>4148977</v>
      </c>
      <c r="G57" s="151">
        <v>0</v>
      </c>
      <c r="H57" s="151">
        <v>0</v>
      </c>
      <c r="I57" s="2"/>
    </row>
    <row r="58" spans="1:9" x14ac:dyDescent="0.25">
      <c r="A58" s="131" t="s">
        <v>128</v>
      </c>
      <c r="B58" s="21" t="s">
        <v>113</v>
      </c>
      <c r="C58" s="151">
        <v>0</v>
      </c>
      <c r="D58" s="151">
        <v>0</v>
      </c>
      <c r="E58" s="151">
        <v>21452676</v>
      </c>
      <c r="F58" s="151">
        <v>21452676</v>
      </c>
      <c r="G58" s="151">
        <v>0</v>
      </c>
      <c r="H58" s="151">
        <v>0</v>
      </c>
      <c r="I58" s="2"/>
    </row>
    <row r="59" spans="1:9" x14ac:dyDescent="0.25">
      <c r="A59" s="131" t="s">
        <v>129</v>
      </c>
      <c r="B59" s="21" t="s">
        <v>130</v>
      </c>
      <c r="C59" s="151">
        <v>0</v>
      </c>
      <c r="D59" s="151">
        <v>0</v>
      </c>
      <c r="E59" s="151">
        <v>39457778</v>
      </c>
      <c r="F59" s="151">
        <v>39457778</v>
      </c>
      <c r="G59" s="151">
        <v>0</v>
      </c>
      <c r="H59" s="151">
        <v>0</v>
      </c>
      <c r="I59" s="2"/>
    </row>
    <row r="60" spans="1:9" x14ac:dyDescent="0.25">
      <c r="A60" s="129" t="s">
        <v>131</v>
      </c>
      <c r="B60" s="20" t="s">
        <v>132</v>
      </c>
      <c r="C60" s="149">
        <v>0</v>
      </c>
      <c r="D60" s="149">
        <v>0</v>
      </c>
      <c r="E60" s="149">
        <v>1</v>
      </c>
      <c r="F60" s="149">
        <v>1</v>
      </c>
      <c r="G60" s="149">
        <v>0</v>
      </c>
      <c r="H60" s="149">
        <v>0</v>
      </c>
      <c r="I60" s="2"/>
    </row>
    <row r="61" spans="1:9" x14ac:dyDescent="0.25">
      <c r="A61" s="129" t="s">
        <v>133</v>
      </c>
      <c r="B61" s="20" t="s">
        <v>134</v>
      </c>
      <c r="C61" s="149">
        <v>0</v>
      </c>
      <c r="D61" s="149">
        <v>0</v>
      </c>
      <c r="E61" s="149">
        <v>749926953</v>
      </c>
      <c r="F61" s="149">
        <v>749926953</v>
      </c>
      <c r="G61" s="149">
        <v>0</v>
      </c>
      <c r="H61" s="149">
        <v>0</v>
      </c>
      <c r="I61" s="2"/>
    </row>
    <row r="62" spans="1:9" ht="13.8" x14ac:dyDescent="0.25">
      <c r="A62" s="175" t="s">
        <v>135</v>
      </c>
      <c r="B62" s="175"/>
      <c r="C62" s="149">
        <v>4464057988</v>
      </c>
      <c r="D62" s="149">
        <v>4464057988</v>
      </c>
      <c r="E62" s="149">
        <v>4396791430</v>
      </c>
      <c r="F62" s="149">
        <v>4396791430</v>
      </c>
      <c r="G62" s="149">
        <v>4683779486</v>
      </c>
      <c r="H62" s="149">
        <v>4683779486</v>
      </c>
      <c r="I62" s="2"/>
    </row>
    <row r="63" spans="1:9" x14ac:dyDescent="0.25">
      <c r="C63" s="1"/>
      <c r="D63" s="1"/>
      <c r="E63" s="1"/>
      <c r="F63" s="1"/>
      <c r="G63" s="1"/>
      <c r="H63" s="1"/>
      <c r="I63" s="2"/>
    </row>
  </sheetData>
  <mergeCells count="5">
    <mergeCell ref="A2:A3"/>
    <mergeCell ref="B2:B3"/>
    <mergeCell ref="C2:D2"/>
    <mergeCell ref="E2:F2"/>
    <mergeCell ref="G2:H2"/>
  </mergeCells>
  <hyperlinks>
    <hyperlink ref="A4" r:id="rId1" xr:uid="{00000000-0004-0000-1500-000000000000}"/>
    <hyperlink ref="A5" r:id="rId2" xr:uid="{00000000-0004-0000-1500-000001000000}"/>
    <hyperlink ref="A6" r:id="rId3" xr:uid="{00000000-0004-0000-1500-000002000000}"/>
    <hyperlink ref="A7" r:id="rId4" xr:uid="{00000000-0004-0000-1500-000003000000}"/>
    <hyperlink ref="A8" r:id="rId5" xr:uid="{00000000-0004-0000-1500-000004000000}"/>
    <hyperlink ref="A9" r:id="rId6" xr:uid="{00000000-0004-0000-1500-000005000000}"/>
    <hyperlink ref="A10" r:id="rId7" xr:uid="{00000000-0004-0000-1500-000006000000}"/>
    <hyperlink ref="A11" r:id="rId8" xr:uid="{00000000-0004-0000-1500-000007000000}"/>
    <hyperlink ref="A12" r:id="rId9" xr:uid="{00000000-0004-0000-1500-000008000000}"/>
    <hyperlink ref="A13" r:id="rId10" xr:uid="{00000000-0004-0000-1500-000009000000}"/>
    <hyperlink ref="A14" r:id="rId11" xr:uid="{00000000-0004-0000-1500-00000A000000}"/>
    <hyperlink ref="A15" r:id="rId12" xr:uid="{00000000-0004-0000-1500-00000B000000}"/>
    <hyperlink ref="A16" r:id="rId13" xr:uid="{00000000-0004-0000-1500-00000C000000}"/>
    <hyperlink ref="A17" r:id="rId14" xr:uid="{00000000-0004-0000-1500-00000D000000}"/>
    <hyperlink ref="A18" r:id="rId15" xr:uid="{00000000-0004-0000-1500-00000E000000}"/>
    <hyperlink ref="A19" r:id="rId16" xr:uid="{00000000-0004-0000-1500-00000F000000}"/>
    <hyperlink ref="A20" r:id="rId17" xr:uid="{00000000-0004-0000-1500-000010000000}"/>
    <hyperlink ref="A21" r:id="rId18" xr:uid="{00000000-0004-0000-1500-000011000000}"/>
    <hyperlink ref="A22" r:id="rId19" xr:uid="{00000000-0004-0000-1500-000012000000}"/>
    <hyperlink ref="A23" r:id="rId20" xr:uid="{00000000-0004-0000-1500-000013000000}"/>
    <hyperlink ref="A24" r:id="rId21" xr:uid="{00000000-0004-0000-1500-000014000000}"/>
    <hyperlink ref="A25" r:id="rId22" xr:uid="{00000000-0004-0000-1500-000015000000}"/>
    <hyperlink ref="A26" r:id="rId23" xr:uid="{00000000-0004-0000-1500-000016000000}"/>
    <hyperlink ref="A27" r:id="rId24" xr:uid="{00000000-0004-0000-1500-000017000000}"/>
    <hyperlink ref="A28" r:id="rId25" xr:uid="{00000000-0004-0000-1500-000018000000}"/>
    <hyperlink ref="A29" r:id="rId26" xr:uid="{00000000-0004-0000-1500-000019000000}"/>
    <hyperlink ref="A30" r:id="rId27" xr:uid="{00000000-0004-0000-1500-00001A000000}"/>
    <hyperlink ref="A31" r:id="rId28" xr:uid="{00000000-0004-0000-1500-00001B000000}"/>
    <hyperlink ref="A32" r:id="rId29" xr:uid="{00000000-0004-0000-1500-00001C000000}"/>
    <hyperlink ref="A33" r:id="rId30" xr:uid="{00000000-0004-0000-1500-00001D000000}"/>
    <hyperlink ref="A34" r:id="rId31" xr:uid="{00000000-0004-0000-1500-00001E000000}"/>
    <hyperlink ref="A35" r:id="rId32" xr:uid="{00000000-0004-0000-1500-00001F000000}"/>
    <hyperlink ref="A36" r:id="rId33" xr:uid="{00000000-0004-0000-1500-000020000000}"/>
    <hyperlink ref="A37" r:id="rId34" xr:uid="{00000000-0004-0000-1500-000021000000}"/>
    <hyperlink ref="A38" r:id="rId35" xr:uid="{00000000-0004-0000-1500-000022000000}"/>
    <hyperlink ref="A39" r:id="rId36" xr:uid="{00000000-0004-0000-1500-000023000000}"/>
    <hyperlink ref="A40" r:id="rId37" xr:uid="{00000000-0004-0000-1500-000024000000}"/>
    <hyperlink ref="A41" r:id="rId38" xr:uid="{00000000-0004-0000-1500-000025000000}"/>
    <hyperlink ref="A42" r:id="rId39" xr:uid="{00000000-0004-0000-1500-000026000000}"/>
    <hyperlink ref="A43" r:id="rId40" xr:uid="{00000000-0004-0000-1500-000027000000}"/>
    <hyperlink ref="A44" r:id="rId41" xr:uid="{00000000-0004-0000-1500-000028000000}"/>
    <hyperlink ref="A45" r:id="rId42" xr:uid="{00000000-0004-0000-1500-000029000000}"/>
    <hyperlink ref="A46" r:id="rId43" xr:uid="{00000000-0004-0000-1500-00002A000000}"/>
    <hyperlink ref="A47" r:id="rId44" xr:uid="{00000000-0004-0000-1500-00002B000000}"/>
    <hyperlink ref="A48" r:id="rId45" xr:uid="{00000000-0004-0000-1500-00002C000000}"/>
    <hyperlink ref="A49" r:id="rId46" xr:uid="{00000000-0004-0000-1500-00002D000000}"/>
    <hyperlink ref="A50" r:id="rId47" xr:uid="{00000000-0004-0000-1500-00002E000000}"/>
    <hyperlink ref="A51" r:id="rId48" xr:uid="{00000000-0004-0000-1500-00002F000000}"/>
    <hyperlink ref="A52" r:id="rId49" xr:uid="{00000000-0004-0000-1500-000030000000}"/>
    <hyperlink ref="A53" r:id="rId50" xr:uid="{00000000-0004-0000-1500-000031000000}"/>
    <hyperlink ref="A54" r:id="rId51" xr:uid="{00000000-0004-0000-1500-000032000000}"/>
    <hyperlink ref="A55" r:id="rId52" xr:uid="{00000000-0004-0000-1500-000033000000}"/>
    <hyperlink ref="A56" r:id="rId53" xr:uid="{00000000-0004-0000-1500-000034000000}"/>
    <hyperlink ref="A57" r:id="rId54" xr:uid="{00000000-0004-0000-1500-000035000000}"/>
    <hyperlink ref="A58" r:id="rId55" xr:uid="{00000000-0004-0000-1500-000036000000}"/>
    <hyperlink ref="A59" r:id="rId56" xr:uid="{00000000-0004-0000-1500-000037000000}"/>
    <hyperlink ref="A60" r:id="rId57" xr:uid="{00000000-0004-0000-1500-000038000000}"/>
    <hyperlink ref="A61" r:id="rId58" xr:uid="{00000000-0004-0000-1500-00003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9"/>
  <sheetViews>
    <sheetView view="pageBreakPreview" topLeftCell="A54" zoomScaleNormal="100" zoomScaleSheetLayoutView="100" workbookViewId="0">
      <selection activeCell="C68" sqref="C68:C69"/>
    </sheetView>
  </sheetViews>
  <sheetFormatPr defaultColWidth="9.109375" defaultRowHeight="13.2" x14ac:dyDescent="0.25"/>
  <cols>
    <col min="1" max="1" width="8.4414062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44693</v>
      </c>
    </row>
    <row r="6" spans="1:6" ht="17.25" customHeight="1" x14ac:dyDescent="0.25">
      <c r="A6" s="293"/>
      <c r="B6" s="293"/>
      <c r="C6" s="8" t="s">
        <v>4</v>
      </c>
      <c r="D6" s="10">
        <v>44652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6331489</v>
      </c>
      <c r="D10" s="160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494382111</v>
      </c>
    </row>
    <row r="15" spans="1:6" x14ac:dyDescent="0.25">
      <c r="A15" s="15" t="s">
        <v>31</v>
      </c>
      <c r="B15" s="25" t="s">
        <v>137</v>
      </c>
      <c r="C15" s="121">
        <v>98434.20194824494</v>
      </c>
      <c r="D15" s="120">
        <v>2240777054</v>
      </c>
    </row>
    <row r="16" spans="1:6" x14ac:dyDescent="0.25">
      <c r="A16" s="15"/>
      <c r="B16" s="25" t="s">
        <v>238</v>
      </c>
      <c r="C16" s="44"/>
      <c r="D16" s="120"/>
    </row>
    <row r="17" spans="1:6" ht="12.75" customHeight="1" x14ac:dyDescent="0.25">
      <c r="A17" s="15" t="s">
        <v>33</v>
      </c>
      <c r="B17" s="25" t="s">
        <v>137</v>
      </c>
      <c r="C17" s="121">
        <v>1400.72</v>
      </c>
      <c r="D17" s="120">
        <v>31845369</v>
      </c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SUM(C20:C21)</f>
        <v>30025.59</v>
      </c>
      <c r="D19" s="29">
        <f>SUM(D20:D21)</f>
        <v>685934603</v>
      </c>
      <c r="F19" s="59"/>
    </row>
    <row r="20" spans="1:6" s="62" customFormat="1" x14ac:dyDescent="0.25">
      <c r="A20" s="18"/>
      <c r="B20" s="30"/>
      <c r="C20" s="177"/>
      <c r="D20" s="31"/>
      <c r="E20" s="60"/>
      <c r="F20" s="61"/>
    </row>
    <row r="21" spans="1:6" s="62" customFormat="1" x14ac:dyDescent="0.25">
      <c r="A21" s="18"/>
      <c r="B21" s="30" t="s">
        <v>296</v>
      </c>
      <c r="C21" s="70">
        <v>30025.59</v>
      </c>
      <c r="D21" s="31">
        <v>685934603</v>
      </c>
      <c r="E21" s="60">
        <f>D21/C21</f>
        <v>22844.999981682293</v>
      </c>
      <c r="F21" s="61">
        <f>C21*22735</f>
        <v>682631788.64999998</v>
      </c>
    </row>
    <row r="22" spans="1:6" s="62" customFormat="1" x14ac:dyDescent="0.25">
      <c r="A22" s="18"/>
      <c r="B22" s="30"/>
      <c r="C22" s="70"/>
      <c r="D22" s="31"/>
      <c r="E22" s="60"/>
      <c r="F22" s="61"/>
    </row>
    <row r="23" spans="1:6" s="62" customFormat="1" ht="55.5" customHeight="1" x14ac:dyDescent="0.25">
      <c r="A23" s="18"/>
      <c r="B23" s="30"/>
      <c r="C23" s="335" t="s">
        <v>173</v>
      </c>
      <c r="D23" s="336"/>
      <c r="E23" s="60"/>
      <c r="F23" s="61"/>
    </row>
    <row r="24" spans="1:6" s="58" customFormat="1" ht="24" customHeight="1" x14ac:dyDescent="0.25">
      <c r="A24" s="17">
        <v>133</v>
      </c>
      <c r="B24" s="33"/>
      <c r="C24" s="317"/>
      <c r="D24" s="318"/>
      <c r="E24" s="119"/>
      <c r="F24" s="59"/>
    </row>
    <row r="25" spans="1:6" s="58" customFormat="1" x14ac:dyDescent="0.25">
      <c r="A25" s="17">
        <v>242</v>
      </c>
      <c r="B25" s="28" t="s">
        <v>188</v>
      </c>
      <c r="C25" s="29">
        <v>47804977</v>
      </c>
      <c r="D25" s="32"/>
      <c r="F25" s="59"/>
    </row>
    <row r="26" spans="1:6" x14ac:dyDescent="0.25">
      <c r="A26" s="15"/>
      <c r="B26" s="33"/>
      <c r="C26" s="34"/>
      <c r="D26" s="35"/>
    </row>
    <row r="27" spans="1:6" s="58" customFormat="1" x14ac:dyDescent="0.25">
      <c r="A27" s="17">
        <v>244</v>
      </c>
      <c r="B27" s="28" t="s">
        <v>141</v>
      </c>
      <c r="C27" s="36">
        <f>SUM(C28:C31)</f>
        <v>129065340</v>
      </c>
      <c r="D27" s="37"/>
      <c r="F27" s="59" t="s">
        <v>234</v>
      </c>
    </row>
    <row r="28" spans="1:6" s="62" customFormat="1" x14ac:dyDescent="0.25">
      <c r="A28" s="18"/>
      <c r="B28" s="30" t="s">
        <v>142</v>
      </c>
      <c r="C28" s="38">
        <v>121835340</v>
      </c>
      <c r="D28" s="39"/>
      <c r="F28" s="61"/>
    </row>
    <row r="29" spans="1:6" s="62" customFormat="1" x14ac:dyDescent="0.25">
      <c r="A29" s="18"/>
      <c r="B29" s="30" t="s">
        <v>143</v>
      </c>
      <c r="C29" s="38">
        <v>5000000</v>
      </c>
      <c r="D29" s="39"/>
      <c r="F29" s="61"/>
    </row>
    <row r="30" spans="1:6" s="62" customFormat="1" x14ac:dyDescent="0.25">
      <c r="A30" s="18"/>
      <c r="B30" s="30" t="s">
        <v>144</v>
      </c>
      <c r="C30" s="38">
        <v>250000</v>
      </c>
      <c r="D30" s="39"/>
      <c r="F30" s="61"/>
    </row>
    <row r="31" spans="1:6" s="62" customFormat="1" x14ac:dyDescent="0.25">
      <c r="A31" s="18"/>
      <c r="B31" s="30" t="s">
        <v>157</v>
      </c>
      <c r="C31" s="38">
        <v>1980000</v>
      </c>
      <c r="D31" s="39"/>
      <c r="F31" s="61"/>
    </row>
    <row r="32" spans="1:6" s="58" customFormat="1" x14ac:dyDescent="0.25">
      <c r="A32" s="17">
        <v>331</v>
      </c>
      <c r="B32" s="28" t="s">
        <v>164</v>
      </c>
      <c r="C32" s="36">
        <f>SUM(C33:C36)</f>
        <v>18245401</v>
      </c>
      <c r="D32" s="40"/>
      <c r="F32" s="59"/>
    </row>
    <row r="33" spans="1:6" s="62" customFormat="1" x14ac:dyDescent="0.25">
      <c r="A33" s="18"/>
      <c r="B33" s="30" t="s">
        <v>9</v>
      </c>
      <c r="C33" s="152">
        <v>15903216</v>
      </c>
      <c r="D33" s="39" t="s">
        <v>284</v>
      </c>
      <c r="F33" s="61"/>
    </row>
    <row r="34" spans="1:6" s="62" customFormat="1" x14ac:dyDescent="0.25">
      <c r="A34" s="18"/>
      <c r="B34" s="30" t="s">
        <v>206</v>
      </c>
      <c r="C34" s="152"/>
      <c r="D34" s="39"/>
      <c r="F34" s="61"/>
    </row>
    <row r="35" spans="1:6" s="62" customFormat="1" x14ac:dyDescent="0.25">
      <c r="A35" s="18"/>
      <c r="B35" s="30" t="s">
        <v>190</v>
      </c>
      <c r="C35" s="152">
        <v>2342185</v>
      </c>
      <c r="D35" s="39" t="s">
        <v>285</v>
      </c>
      <c r="F35" s="61"/>
    </row>
    <row r="36" spans="1:6" s="62" customFormat="1" x14ac:dyDescent="0.25">
      <c r="A36" s="18"/>
      <c r="B36" s="30"/>
      <c r="C36" s="38"/>
      <c r="D36" s="39"/>
      <c r="F36" s="61"/>
    </row>
    <row r="37" spans="1:6" s="62" customFormat="1" ht="13.8" x14ac:dyDescent="0.25">
      <c r="A37" s="18"/>
      <c r="B37" s="28" t="s">
        <v>165</v>
      </c>
      <c r="C37" s="36">
        <f>SUM(C38:C41)</f>
        <v>1694685</v>
      </c>
      <c r="D37" s="43"/>
      <c r="F37" s="61"/>
    </row>
    <row r="38" spans="1:6" s="62" customFormat="1" x14ac:dyDescent="0.25">
      <c r="A38" s="18"/>
      <c r="B38" s="30" t="s">
        <v>192</v>
      </c>
      <c r="C38" s="152"/>
      <c r="D38" s="41"/>
      <c r="F38" s="61"/>
    </row>
    <row r="39" spans="1:6" s="62" customFormat="1" ht="26.4" x14ac:dyDescent="0.25">
      <c r="A39" s="18"/>
      <c r="B39" s="30" t="s">
        <v>169</v>
      </c>
      <c r="C39" s="152">
        <v>1694685</v>
      </c>
      <c r="D39" s="41" t="s">
        <v>272</v>
      </c>
      <c r="F39" s="61"/>
    </row>
    <row r="40" spans="1:6" s="62" customFormat="1" x14ac:dyDescent="0.25">
      <c r="A40" s="18"/>
      <c r="B40" s="30" t="s">
        <v>262</v>
      </c>
      <c r="C40" s="152"/>
      <c r="D40" s="39"/>
      <c r="F40" s="61"/>
    </row>
    <row r="41" spans="1:6" s="62" customFormat="1" x14ac:dyDescent="0.25">
      <c r="A41" s="18"/>
      <c r="B41" s="30"/>
      <c r="C41" s="38"/>
      <c r="D41" s="39"/>
      <c r="F41" s="61"/>
    </row>
    <row r="42" spans="1:6" s="58" customFormat="1" x14ac:dyDescent="0.25">
      <c r="A42" s="17">
        <v>3334</v>
      </c>
      <c r="B42" s="28" t="s">
        <v>166</v>
      </c>
      <c r="C42" s="36"/>
      <c r="D42" s="37"/>
      <c r="F42" s="59"/>
    </row>
    <row r="43" spans="1:6" x14ac:dyDescent="0.25">
      <c r="A43" s="15"/>
      <c r="B43" s="33"/>
      <c r="C43" s="90"/>
      <c r="D43" s="91"/>
    </row>
    <row r="44" spans="1:6" s="58" customFormat="1" ht="13.8" x14ac:dyDescent="0.25">
      <c r="A44" s="17">
        <v>3335</v>
      </c>
      <c r="B44" s="28" t="s">
        <v>145</v>
      </c>
      <c r="C44" s="42">
        <f>SUM(C45:C51)</f>
        <v>153118876</v>
      </c>
      <c r="D44" s="43"/>
      <c r="E44" s="81">
        <v>146917669</v>
      </c>
      <c r="F44" s="82">
        <f>E44-C44</f>
        <v>-6201207</v>
      </c>
    </row>
    <row r="45" spans="1:6" x14ac:dyDescent="0.25">
      <c r="A45" s="15"/>
      <c r="B45" s="25" t="s">
        <v>235</v>
      </c>
      <c r="C45" s="44">
        <v>456993</v>
      </c>
      <c r="D45" s="16" t="s">
        <v>215</v>
      </c>
      <c r="E45" s="56">
        <v>367886</v>
      </c>
    </row>
    <row r="46" spans="1:6" x14ac:dyDescent="0.25">
      <c r="A46" s="15"/>
      <c r="B46" s="25" t="s">
        <v>237</v>
      </c>
      <c r="C46" s="44">
        <v>33784754</v>
      </c>
      <c r="D46" s="16" t="s">
        <v>215</v>
      </c>
    </row>
    <row r="47" spans="1:6" x14ac:dyDescent="0.25">
      <c r="A47" s="15"/>
      <c r="B47" s="25" t="s">
        <v>266</v>
      </c>
      <c r="C47" s="44">
        <v>899438</v>
      </c>
      <c r="D47" s="16" t="s">
        <v>215</v>
      </c>
    </row>
    <row r="48" spans="1:6" x14ac:dyDescent="0.25">
      <c r="A48" s="15"/>
      <c r="B48" s="25" t="s">
        <v>275</v>
      </c>
      <c r="C48" s="44">
        <v>406529</v>
      </c>
      <c r="D48" s="16" t="s">
        <v>276</v>
      </c>
    </row>
    <row r="49" spans="1:6" x14ac:dyDescent="0.25">
      <c r="A49" s="15"/>
      <c r="B49" s="25" t="s">
        <v>236</v>
      </c>
      <c r="C49" s="44">
        <v>89858648</v>
      </c>
      <c r="D49" s="16" t="s">
        <v>215</v>
      </c>
    </row>
    <row r="50" spans="1:6" x14ac:dyDescent="0.25">
      <c r="A50" s="15"/>
      <c r="B50" s="25" t="s">
        <v>265</v>
      </c>
      <c r="C50" s="44">
        <v>7946818</v>
      </c>
      <c r="D50" s="16" t="s">
        <v>215</v>
      </c>
    </row>
    <row r="51" spans="1:6" x14ac:dyDescent="0.25">
      <c r="A51" s="15"/>
      <c r="B51" s="25" t="s">
        <v>274</v>
      </c>
      <c r="C51" s="44">
        <v>19765696</v>
      </c>
      <c r="D51" s="16" t="s">
        <v>215</v>
      </c>
    </row>
    <row r="52" spans="1:6" x14ac:dyDescent="0.25">
      <c r="A52" s="15"/>
      <c r="B52" s="33"/>
      <c r="C52" s="291"/>
      <c r="D52" s="292"/>
    </row>
    <row r="53" spans="1:6" s="58" customFormat="1" ht="13.8" x14ac:dyDescent="0.25">
      <c r="A53" s="17">
        <v>334</v>
      </c>
      <c r="B53" s="28" t="s">
        <v>196</v>
      </c>
      <c r="C53" s="122">
        <v>247545523</v>
      </c>
      <c r="D53" s="43" t="s">
        <v>264</v>
      </c>
      <c r="F53" s="59"/>
    </row>
    <row r="54" spans="1:6" x14ac:dyDescent="0.25">
      <c r="A54" s="15"/>
      <c r="B54" s="25"/>
      <c r="C54" s="34"/>
      <c r="D54" s="16"/>
    </row>
    <row r="55" spans="1:6" s="58" customFormat="1" x14ac:dyDescent="0.25">
      <c r="A55" s="17">
        <v>335</v>
      </c>
      <c r="B55" s="28"/>
      <c r="C55" s="36">
        <f>SUM(C56:C57)</f>
        <v>60996000</v>
      </c>
      <c r="D55" s="37"/>
      <c r="F55" s="59"/>
    </row>
    <row r="56" spans="1:6" s="62" customFormat="1" x14ac:dyDescent="0.25">
      <c r="A56" s="18"/>
      <c r="B56" s="30" t="s">
        <v>288</v>
      </c>
      <c r="C56" s="38">
        <v>39960000</v>
      </c>
      <c r="D56" s="45"/>
      <c r="F56" s="61"/>
    </row>
    <row r="57" spans="1:6" s="62" customFormat="1" x14ac:dyDescent="0.25">
      <c r="A57" s="18"/>
      <c r="B57" s="30" t="s">
        <v>289</v>
      </c>
      <c r="C57" s="38">
        <v>21036000</v>
      </c>
      <c r="D57" s="45"/>
      <c r="F57" s="61"/>
    </row>
    <row r="58" spans="1:6" s="58" customFormat="1" x14ac:dyDescent="0.25">
      <c r="A58" s="17">
        <v>3382</v>
      </c>
      <c r="B58" s="28" t="s">
        <v>245</v>
      </c>
      <c r="C58" s="46">
        <f>SUM(C59:C60)</f>
        <v>4784140</v>
      </c>
      <c r="D58" s="28" t="s">
        <v>244</v>
      </c>
      <c r="E58" s="68" t="s">
        <v>174</v>
      </c>
      <c r="F58" s="59"/>
    </row>
    <row r="59" spans="1:6" s="62" customFormat="1" x14ac:dyDescent="0.25">
      <c r="A59" s="18"/>
      <c r="B59" s="30" t="s">
        <v>299</v>
      </c>
      <c r="C59" s="47">
        <v>4784140</v>
      </c>
      <c r="D59" s="45"/>
      <c r="F59" s="61"/>
    </row>
    <row r="60" spans="1:6" s="62" customFormat="1" x14ac:dyDescent="0.25">
      <c r="A60" s="18"/>
      <c r="B60" s="30"/>
      <c r="C60" s="47"/>
      <c r="D60" s="45"/>
      <c r="F60" s="61"/>
    </row>
    <row r="61" spans="1:6" s="58" customFormat="1" x14ac:dyDescent="0.25">
      <c r="A61" s="17" t="s">
        <v>147</v>
      </c>
      <c r="B61" s="28" t="s">
        <v>148</v>
      </c>
      <c r="C61" s="51"/>
      <c r="D61" s="45"/>
      <c r="F61" s="59"/>
    </row>
    <row r="62" spans="1:6" x14ac:dyDescent="0.25">
      <c r="A62" s="15"/>
      <c r="B62" s="33" t="s">
        <v>149</v>
      </c>
      <c r="C62" s="77"/>
      <c r="D62" s="78"/>
    </row>
    <row r="63" spans="1:6" s="58" customFormat="1" x14ac:dyDescent="0.25">
      <c r="A63" s="17">
        <v>3388</v>
      </c>
      <c r="B63" s="28"/>
      <c r="C63" s="123"/>
      <c r="D63" s="124"/>
      <c r="F63" s="59"/>
    </row>
    <row r="64" spans="1:6" ht="12.75" customHeight="1" x14ac:dyDescent="0.25">
      <c r="A64" s="15"/>
      <c r="B64" s="86" t="s">
        <v>267</v>
      </c>
      <c r="C64" s="93">
        <v>0</v>
      </c>
      <c r="D64" s="45"/>
    </row>
    <row r="65" spans="1:7" ht="12.75" customHeight="1" x14ac:dyDescent="0.25">
      <c r="A65" s="15"/>
      <c r="B65" s="86"/>
      <c r="C65" s="93"/>
      <c r="D65" s="45"/>
    </row>
    <row r="66" spans="1:7" ht="12.75" customHeight="1" x14ac:dyDescent="0.25">
      <c r="A66" s="15"/>
      <c r="B66" s="86" t="s">
        <v>163</v>
      </c>
      <c r="C66" s="94">
        <f>SUM(C67:C69)</f>
        <v>353184953</v>
      </c>
      <c r="D66" s="78" t="s">
        <v>280</v>
      </c>
      <c r="E66" s="174">
        <v>-8120439</v>
      </c>
      <c r="F66" s="57">
        <v>356564091</v>
      </c>
    </row>
    <row r="67" spans="1:7" s="62" customFormat="1" x14ac:dyDescent="0.25">
      <c r="A67" s="18"/>
      <c r="B67" s="63" t="s">
        <v>151</v>
      </c>
      <c r="C67" s="95">
        <v>296655000</v>
      </c>
      <c r="D67" s="155" t="s">
        <v>270</v>
      </c>
      <c r="F67" s="61"/>
    </row>
    <row r="68" spans="1:7" s="62" customFormat="1" x14ac:dyDescent="0.25">
      <c r="A68" s="18"/>
      <c r="B68" s="63" t="s">
        <v>294</v>
      </c>
      <c r="C68" s="140">
        <v>49301406</v>
      </c>
      <c r="D68" s="80"/>
      <c r="E68" s="64"/>
      <c r="F68" s="61"/>
    </row>
    <row r="69" spans="1:7" s="62" customFormat="1" x14ac:dyDescent="0.25">
      <c r="A69" s="18"/>
      <c r="B69" s="63" t="s">
        <v>295</v>
      </c>
      <c r="C69" s="140">
        <v>7228547</v>
      </c>
      <c r="D69" s="80"/>
      <c r="E69" s="64"/>
      <c r="F69" s="61"/>
    </row>
    <row r="70" spans="1:7" s="62" customFormat="1" x14ac:dyDescent="0.25">
      <c r="A70" s="18"/>
      <c r="B70" s="72"/>
      <c r="C70" s="140"/>
      <c r="D70" s="80"/>
      <c r="E70" s="64"/>
      <c r="F70" s="61"/>
    </row>
    <row r="71" spans="1:7" s="58" customFormat="1" x14ac:dyDescent="0.25">
      <c r="A71" s="17">
        <v>413</v>
      </c>
      <c r="B71" s="28"/>
      <c r="C71" s="74"/>
      <c r="D71" s="96" t="s">
        <v>283</v>
      </c>
      <c r="E71" s="81"/>
      <c r="F71" s="59"/>
    </row>
    <row r="72" spans="1:7" s="62" customFormat="1" x14ac:dyDescent="0.25">
      <c r="A72" s="18"/>
      <c r="B72" s="72"/>
      <c r="C72" s="140"/>
      <c r="D72" s="80"/>
      <c r="E72" s="64"/>
      <c r="F72" s="61"/>
    </row>
    <row r="73" spans="1:7" s="62" customFormat="1" x14ac:dyDescent="0.25">
      <c r="A73" s="18"/>
      <c r="B73" s="72"/>
      <c r="C73" s="38"/>
      <c r="D73" s="80"/>
      <c r="E73" s="64"/>
      <c r="F73" s="61"/>
    </row>
    <row r="74" spans="1:7" s="58" customFormat="1" ht="13.8" x14ac:dyDescent="0.25">
      <c r="A74" s="17">
        <v>511</v>
      </c>
      <c r="B74" s="28" t="s">
        <v>140</v>
      </c>
      <c r="C74" s="74">
        <f>C21</f>
        <v>30025.59</v>
      </c>
      <c r="D74" s="73">
        <f>D21</f>
        <v>685934603</v>
      </c>
      <c r="E74" s="81">
        <f>D74/C74</f>
        <v>22844.999981682293</v>
      </c>
      <c r="F74" s="59"/>
    </row>
    <row r="75" spans="1:7" ht="21" customHeight="1" x14ac:dyDescent="0.25">
      <c r="A75" s="15"/>
      <c r="B75" s="33"/>
      <c r="C75" s="285"/>
      <c r="D75" s="286"/>
      <c r="E75" s="57"/>
      <c r="F75" s="65"/>
      <c r="G75" s="66"/>
    </row>
    <row r="76" spans="1:7" s="58" customFormat="1" ht="26.4" x14ac:dyDescent="0.25">
      <c r="A76" s="17">
        <v>642</v>
      </c>
      <c r="B76" s="28"/>
      <c r="C76" s="36"/>
      <c r="D76" s="125" t="s">
        <v>212</v>
      </c>
      <c r="F76" s="59"/>
    </row>
    <row r="77" spans="1:7" ht="39.6" x14ac:dyDescent="0.25">
      <c r="A77" s="15"/>
      <c r="B77" s="33"/>
      <c r="C77" s="34"/>
      <c r="D77" s="96" t="s">
        <v>200</v>
      </c>
      <c r="E77" s="57"/>
      <c r="F77" s="65"/>
      <c r="G77" s="66"/>
    </row>
    <row r="78" spans="1:7" ht="26.4" x14ac:dyDescent="0.25">
      <c r="A78" s="15"/>
      <c r="B78" s="33"/>
      <c r="C78" s="34"/>
      <c r="D78" s="96" t="s">
        <v>201</v>
      </c>
      <c r="E78" s="57"/>
      <c r="F78" s="65"/>
      <c r="G78" s="66"/>
    </row>
    <row r="79" spans="1:7" s="58" customFormat="1" x14ac:dyDescent="0.25">
      <c r="A79" s="17" t="s">
        <v>158</v>
      </c>
      <c r="B79" s="28"/>
      <c r="C79" s="50"/>
      <c r="D79" s="37"/>
      <c r="F79" s="59"/>
    </row>
    <row r="80" spans="1:7" ht="26.4" x14ac:dyDescent="0.25">
      <c r="A80" s="15"/>
      <c r="B80" s="33"/>
      <c r="C80" s="49"/>
      <c r="D80" s="96" t="s">
        <v>213</v>
      </c>
      <c r="E80" s="57"/>
      <c r="F80" s="65"/>
      <c r="G80" s="66"/>
    </row>
    <row r="81" spans="1:8" x14ac:dyDescent="0.25">
      <c r="A81" s="15"/>
      <c r="B81" s="33"/>
      <c r="C81" s="49"/>
      <c r="D81" s="48"/>
      <c r="E81" s="57"/>
      <c r="F81" s="65"/>
      <c r="G81" s="66"/>
    </row>
    <row r="82" spans="1:8" ht="39.6" x14ac:dyDescent="0.25">
      <c r="A82" s="19" t="s">
        <v>153</v>
      </c>
      <c r="B82" s="75" t="s">
        <v>159</v>
      </c>
      <c r="C82" s="304"/>
      <c r="D82" s="305"/>
    </row>
    <row r="83" spans="1:8" s="57" customFormat="1" ht="32.25" customHeight="1" x14ac:dyDescent="0.25">
      <c r="A83" s="15"/>
      <c r="B83" s="33"/>
      <c r="C83" s="339" t="s">
        <v>199</v>
      </c>
      <c r="D83" s="340"/>
      <c r="E83" s="56"/>
      <c r="G83" s="56"/>
      <c r="H83" s="56"/>
    </row>
    <row r="84" spans="1:8" s="57" customFormat="1" x14ac:dyDescent="0.25">
      <c r="A84" s="15"/>
      <c r="B84" s="33"/>
      <c r="C84" s="291" t="s">
        <v>172</v>
      </c>
      <c r="D84" s="292"/>
      <c r="E84" s="56"/>
      <c r="G84" s="56"/>
      <c r="H84" s="56"/>
    </row>
    <row r="85" spans="1:8" s="57" customFormat="1" x14ac:dyDescent="0.25">
      <c r="A85" s="15"/>
      <c r="B85" s="33"/>
      <c r="C85" s="291"/>
      <c r="D85" s="292"/>
      <c r="E85" s="56"/>
      <c r="G85" s="56"/>
      <c r="H85" s="56"/>
    </row>
    <row r="86" spans="1:8" s="57" customFormat="1" ht="33" customHeight="1" x14ac:dyDescent="0.25">
      <c r="A86" s="15"/>
      <c r="B86" s="33"/>
      <c r="C86" s="302" t="s">
        <v>186</v>
      </c>
      <c r="D86" s="303"/>
      <c r="E86" s="56"/>
      <c r="G86" s="56"/>
      <c r="H86" s="56"/>
    </row>
    <row r="87" spans="1:8" s="57" customFormat="1" x14ac:dyDescent="0.25">
      <c r="A87" s="15"/>
      <c r="B87" s="33"/>
      <c r="C87" s="304"/>
      <c r="D87" s="305"/>
      <c r="E87" s="56"/>
      <c r="G87" s="56"/>
      <c r="H87" s="56"/>
    </row>
    <row r="88" spans="1:8" s="57" customFormat="1" x14ac:dyDescent="0.25">
      <c r="A88" s="83" t="s">
        <v>189</v>
      </c>
      <c r="B88" s="33"/>
      <c r="C88" s="291"/>
      <c r="D88" s="292"/>
      <c r="E88" s="56"/>
      <c r="G88" s="56"/>
      <c r="H88" s="56"/>
    </row>
    <row r="89" spans="1:8" s="57" customFormat="1" x14ac:dyDescent="0.25">
      <c r="A89" s="85"/>
      <c r="B89" s="84"/>
      <c r="C89" s="304"/>
      <c r="D89" s="305"/>
      <c r="E89" s="56"/>
      <c r="G89" s="56"/>
      <c r="H89" s="56"/>
    </row>
  </sheetData>
  <mergeCells count="17">
    <mergeCell ref="C84:D84"/>
    <mergeCell ref="A5:B7"/>
    <mergeCell ref="C9:D9"/>
    <mergeCell ref="C11:D11"/>
    <mergeCell ref="C12:D12"/>
    <mergeCell ref="C13:D13"/>
    <mergeCell ref="C23:D23"/>
    <mergeCell ref="C24:D24"/>
    <mergeCell ref="C52:D52"/>
    <mergeCell ref="C75:D75"/>
    <mergeCell ref="C82:D82"/>
    <mergeCell ref="C83:D83"/>
    <mergeCell ref="C85:D85"/>
    <mergeCell ref="C86:D86"/>
    <mergeCell ref="C87:D87"/>
    <mergeCell ref="C88:D88"/>
    <mergeCell ref="C89:D89"/>
  </mergeCells>
  <hyperlinks>
    <hyperlink ref="E58" r:id="rId1" xr:uid="{00000000-0004-0000-1600-000000000000}"/>
  </hyperlinks>
  <pageMargins left="0.45" right="0.34" top="0.43" bottom="0.37" header="0.32" footer="0.27"/>
  <pageSetup paperSize="9" scale="64" orientation="portrait" r:id="rId2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92"/>
  <sheetViews>
    <sheetView view="pageBreakPreview" topLeftCell="A5" zoomScaleNormal="100" zoomScaleSheetLayoutView="100" workbookViewId="0">
      <pane ySplit="5" topLeftCell="A37" activePane="bottomLeft" state="frozen"/>
      <selection activeCell="F22" sqref="F22"/>
      <selection pane="bottomLeft" activeCell="F22" sqref="F22"/>
    </sheetView>
  </sheetViews>
  <sheetFormatPr defaultColWidth="9.109375" defaultRowHeight="13.2" x14ac:dyDescent="0.25"/>
  <cols>
    <col min="1" max="1" width="8.4414062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44663</v>
      </c>
    </row>
    <row r="6" spans="1:6" ht="17.25" customHeight="1" x14ac:dyDescent="0.25">
      <c r="A6" s="293"/>
      <c r="B6" s="293"/>
      <c r="C6" s="8" t="s">
        <v>4</v>
      </c>
      <c r="D6" s="10">
        <v>44621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9781448</v>
      </c>
      <c r="D10" s="160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160733611</v>
      </c>
    </row>
    <row r="15" spans="1:6" x14ac:dyDescent="0.25">
      <c r="A15" s="15" t="s">
        <v>31</v>
      </c>
      <c r="B15" s="25" t="s">
        <v>137</v>
      </c>
      <c r="C15" s="121">
        <v>94171.901725589691</v>
      </c>
      <c r="D15" s="120"/>
    </row>
    <row r="16" spans="1:6" ht="26.4" x14ac:dyDescent="0.25">
      <c r="A16" s="15"/>
      <c r="B16" s="25" t="s">
        <v>238</v>
      </c>
      <c r="C16" s="44"/>
      <c r="D16" s="153" t="s">
        <v>282</v>
      </c>
    </row>
    <row r="17" spans="1:6" x14ac:dyDescent="0.25">
      <c r="A17" s="15" t="s">
        <v>33</v>
      </c>
      <c r="B17" s="25" t="s">
        <v>137</v>
      </c>
      <c r="C17" s="335" t="s">
        <v>171</v>
      </c>
      <c r="D17" s="336"/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/>
      <c r="C19" s="69">
        <f>SUM(C20:C22)</f>
        <v>49820.5</v>
      </c>
      <c r="D19" s="29">
        <f>SUM(D20:D22)</f>
        <v>1132511498</v>
      </c>
      <c r="F19" s="59"/>
    </row>
    <row r="20" spans="1:6" s="62" customFormat="1" x14ac:dyDescent="0.25">
      <c r="A20" s="18"/>
      <c r="B20" s="87" t="s">
        <v>258</v>
      </c>
      <c r="C20" s="88"/>
      <c r="D20" s="89">
        <v>-3</v>
      </c>
      <c r="E20" s="60"/>
      <c r="F20" s="61"/>
    </row>
    <row r="21" spans="1:6" s="62" customFormat="1" x14ac:dyDescent="0.25">
      <c r="A21" s="18"/>
      <c r="B21" s="30" t="s">
        <v>257</v>
      </c>
      <c r="C21" s="70">
        <v>21859.07</v>
      </c>
      <c r="D21" s="31">
        <v>496528775</v>
      </c>
      <c r="E21" s="60">
        <f>D21/C21</f>
        <v>22714.999997712621</v>
      </c>
      <c r="F21" s="61"/>
    </row>
    <row r="22" spans="1:6" s="62" customFormat="1" x14ac:dyDescent="0.25">
      <c r="A22" s="18"/>
      <c r="B22" s="30" t="s">
        <v>286</v>
      </c>
      <c r="C22" s="70">
        <v>27961.43</v>
      </c>
      <c r="D22" s="31">
        <v>635982726</v>
      </c>
      <c r="E22" s="60">
        <f>D22/C22</f>
        <v>22745.000023246306</v>
      </c>
      <c r="F22" s="61"/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55.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317"/>
      <c r="D25" s="318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47804977</v>
      </c>
      <c r="D26" s="32"/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SUM(C34:C37)</f>
        <v>18245401</v>
      </c>
      <c r="D33" s="40"/>
      <c r="F33" s="59"/>
    </row>
    <row r="34" spans="1:6" s="62" customFormat="1" x14ac:dyDescent="0.25">
      <c r="A34" s="18"/>
      <c r="B34" s="30" t="s">
        <v>9</v>
      </c>
      <c r="C34" s="152">
        <v>15903216</v>
      </c>
      <c r="D34" s="39" t="s">
        <v>284</v>
      </c>
      <c r="F34" s="61"/>
    </row>
    <row r="35" spans="1:6" s="62" customFormat="1" x14ac:dyDescent="0.25">
      <c r="A35" s="18"/>
      <c r="B35" s="30" t="s">
        <v>206</v>
      </c>
      <c r="C35" s="152"/>
      <c r="D35" s="39"/>
      <c r="F35" s="61"/>
    </row>
    <row r="36" spans="1:6" s="62" customFormat="1" x14ac:dyDescent="0.25">
      <c r="A36" s="18"/>
      <c r="B36" s="30" t="s">
        <v>190</v>
      </c>
      <c r="C36" s="152">
        <v>2342185</v>
      </c>
      <c r="D36" s="39" t="s">
        <v>285</v>
      </c>
      <c r="F36" s="61"/>
    </row>
    <row r="37" spans="1:6" s="62" customFormat="1" x14ac:dyDescent="0.25">
      <c r="A37" s="18"/>
      <c r="B37" s="30"/>
      <c r="C37" s="38"/>
      <c r="D37" s="39"/>
      <c r="F37" s="61"/>
    </row>
    <row r="38" spans="1:6" s="62" customFormat="1" ht="13.8" x14ac:dyDescent="0.25">
      <c r="A38" s="18"/>
      <c r="B38" s="28" t="s">
        <v>165</v>
      </c>
      <c r="C38" s="36">
        <f>SUM(C39:C42)</f>
        <v>1694685</v>
      </c>
      <c r="D38" s="43"/>
      <c r="F38" s="61"/>
    </row>
    <row r="39" spans="1:6" s="62" customFormat="1" x14ac:dyDescent="0.25">
      <c r="A39" s="18"/>
      <c r="B39" s="30" t="s">
        <v>192</v>
      </c>
      <c r="C39" s="152"/>
      <c r="D39" s="41"/>
      <c r="F39" s="61"/>
    </row>
    <row r="40" spans="1:6" s="62" customFormat="1" ht="26.4" x14ac:dyDescent="0.25">
      <c r="A40" s="18"/>
      <c r="B40" s="30" t="s">
        <v>169</v>
      </c>
      <c r="C40" s="152">
        <v>1694685</v>
      </c>
      <c r="D40" s="41" t="s">
        <v>272</v>
      </c>
      <c r="F40" s="61"/>
    </row>
    <row r="41" spans="1:6" s="62" customFormat="1" x14ac:dyDescent="0.25">
      <c r="A41" s="18"/>
      <c r="B41" s="30" t="s">
        <v>262</v>
      </c>
      <c r="C41" s="152"/>
      <c r="D41" s="39"/>
      <c r="F41" s="61"/>
    </row>
    <row r="42" spans="1:6" s="62" customFormat="1" x14ac:dyDescent="0.25">
      <c r="A42" s="18"/>
      <c r="B42" s="30"/>
      <c r="C42" s="38"/>
      <c r="D42" s="39"/>
      <c r="F42" s="61"/>
    </row>
    <row r="43" spans="1:6" s="58" customFormat="1" x14ac:dyDescent="0.25">
      <c r="A43" s="17">
        <v>3334</v>
      </c>
      <c r="B43" s="28" t="s">
        <v>166</v>
      </c>
      <c r="C43" s="36"/>
      <c r="D43" s="37"/>
      <c r="F43" s="59"/>
    </row>
    <row r="44" spans="1:6" x14ac:dyDescent="0.25">
      <c r="A44" s="15"/>
      <c r="B44" s="33"/>
      <c r="C44" s="90"/>
      <c r="D44" s="91"/>
    </row>
    <row r="45" spans="1:6" s="58" customFormat="1" ht="13.8" x14ac:dyDescent="0.25">
      <c r="A45" s="17">
        <v>3335</v>
      </c>
      <c r="B45" s="28" t="s">
        <v>145</v>
      </c>
      <c r="C45" s="42">
        <f>SUM(C46:C52)</f>
        <v>153118876</v>
      </c>
      <c r="D45" s="43"/>
      <c r="E45" s="81">
        <v>146917669</v>
      </c>
      <c r="F45" s="82">
        <f>E45-C45</f>
        <v>-6201207</v>
      </c>
    </row>
    <row r="46" spans="1:6" x14ac:dyDescent="0.25">
      <c r="A46" s="15"/>
      <c r="B46" s="25" t="s">
        <v>235</v>
      </c>
      <c r="C46" s="44">
        <v>456993</v>
      </c>
      <c r="D46" s="16" t="s">
        <v>215</v>
      </c>
      <c r="E46" s="56">
        <v>367886</v>
      </c>
    </row>
    <row r="47" spans="1:6" x14ac:dyDescent="0.25">
      <c r="A47" s="15"/>
      <c r="B47" s="25" t="s">
        <v>237</v>
      </c>
      <c r="C47" s="44">
        <v>33784754</v>
      </c>
      <c r="D47" s="16" t="s">
        <v>215</v>
      </c>
    </row>
    <row r="48" spans="1:6" x14ac:dyDescent="0.25">
      <c r="A48" s="15"/>
      <c r="B48" s="25" t="s">
        <v>266</v>
      </c>
      <c r="C48" s="44">
        <v>899438</v>
      </c>
      <c r="D48" s="16" t="s">
        <v>215</v>
      </c>
    </row>
    <row r="49" spans="1:6" x14ac:dyDescent="0.25">
      <c r="A49" s="15"/>
      <c r="B49" s="25" t="s">
        <v>275</v>
      </c>
      <c r="C49" s="44">
        <v>406529</v>
      </c>
      <c r="D49" s="16" t="s">
        <v>276</v>
      </c>
    </row>
    <row r="50" spans="1:6" x14ac:dyDescent="0.25">
      <c r="A50" s="15"/>
      <c r="B50" s="25" t="s">
        <v>236</v>
      </c>
      <c r="C50" s="44">
        <v>89858648</v>
      </c>
      <c r="D50" s="16" t="s">
        <v>215</v>
      </c>
    </row>
    <row r="51" spans="1:6" x14ac:dyDescent="0.25">
      <c r="A51" s="15"/>
      <c r="B51" s="25" t="s">
        <v>265</v>
      </c>
      <c r="C51" s="44">
        <v>7946818</v>
      </c>
      <c r="D51" s="16" t="s">
        <v>215</v>
      </c>
    </row>
    <row r="52" spans="1:6" x14ac:dyDescent="0.25">
      <c r="A52" s="15"/>
      <c r="B52" s="25" t="s">
        <v>274</v>
      </c>
      <c r="C52" s="44">
        <v>19765696</v>
      </c>
      <c r="D52" s="16" t="s">
        <v>215</v>
      </c>
    </row>
    <row r="53" spans="1:6" x14ac:dyDescent="0.25">
      <c r="A53" s="15"/>
      <c r="B53" s="33"/>
      <c r="C53" s="291"/>
      <c r="D53" s="292"/>
    </row>
    <row r="54" spans="1:6" s="58" customFormat="1" ht="13.8" x14ac:dyDescent="0.25">
      <c r="A54" s="17">
        <v>334</v>
      </c>
      <c r="B54" s="28" t="s">
        <v>196</v>
      </c>
      <c r="C54" s="122">
        <v>247545523</v>
      </c>
      <c r="D54" s="43" t="s">
        <v>264</v>
      </c>
      <c r="F54" s="59"/>
    </row>
    <row r="55" spans="1:6" x14ac:dyDescent="0.25">
      <c r="A55" s="15"/>
      <c r="B55" s="25"/>
      <c r="C55" s="34"/>
      <c r="D55" s="16"/>
    </row>
    <row r="56" spans="1:6" s="58" customFormat="1" x14ac:dyDescent="0.25">
      <c r="A56" s="17">
        <v>335</v>
      </c>
      <c r="B56" s="28"/>
      <c r="C56" s="36">
        <f>SUM(C57:C60)</f>
        <v>62512000</v>
      </c>
      <c r="D56" s="37"/>
      <c r="F56" s="59"/>
    </row>
    <row r="57" spans="1:6" s="62" customFormat="1" x14ac:dyDescent="0.25">
      <c r="A57" s="18"/>
      <c r="B57" s="30" t="s">
        <v>287</v>
      </c>
      <c r="C57" s="38">
        <v>1495000</v>
      </c>
      <c r="D57" s="45"/>
      <c r="F57" s="61"/>
    </row>
    <row r="58" spans="1:6" s="62" customFormat="1" x14ac:dyDescent="0.25">
      <c r="A58" s="18"/>
      <c r="B58" s="30" t="s">
        <v>287</v>
      </c>
      <c r="C58" s="38">
        <v>21000</v>
      </c>
      <c r="D58" s="45"/>
      <c r="F58" s="61"/>
    </row>
    <row r="59" spans="1:6" s="62" customFormat="1" x14ac:dyDescent="0.25">
      <c r="A59" s="18"/>
      <c r="B59" s="30" t="s">
        <v>288</v>
      </c>
      <c r="C59" s="38">
        <v>39960000</v>
      </c>
      <c r="D59" s="45"/>
      <c r="F59" s="61"/>
    </row>
    <row r="60" spans="1:6" s="62" customFormat="1" x14ac:dyDescent="0.25">
      <c r="A60" s="18"/>
      <c r="B60" s="30" t="s">
        <v>289</v>
      </c>
      <c r="C60" s="38">
        <v>21036000</v>
      </c>
      <c r="D60" s="45"/>
      <c r="F60" s="61"/>
    </row>
    <row r="61" spans="1:6" s="58" customFormat="1" x14ac:dyDescent="0.25">
      <c r="A61" s="17">
        <v>3382</v>
      </c>
      <c r="B61" s="28" t="s">
        <v>245</v>
      </c>
      <c r="C61" s="46">
        <f>SUM(C62:C63)</f>
        <v>13794740</v>
      </c>
      <c r="D61" s="28" t="s">
        <v>244</v>
      </c>
      <c r="E61" s="68" t="s">
        <v>174</v>
      </c>
      <c r="F61" s="59"/>
    </row>
    <row r="62" spans="1:6" s="62" customFormat="1" x14ac:dyDescent="0.25">
      <c r="A62" s="18"/>
      <c r="B62" s="30" t="s">
        <v>277</v>
      </c>
      <c r="C62" s="47">
        <v>13794740</v>
      </c>
      <c r="D62" s="45"/>
      <c r="F62" s="61"/>
    </row>
    <row r="63" spans="1:6" s="62" customFormat="1" x14ac:dyDescent="0.25">
      <c r="A63" s="18"/>
      <c r="B63" s="30"/>
      <c r="C63" s="47"/>
      <c r="D63" s="45"/>
      <c r="F63" s="61"/>
    </row>
    <row r="64" spans="1:6" s="58" customFormat="1" x14ac:dyDescent="0.25">
      <c r="A64" s="17" t="s">
        <v>147</v>
      </c>
      <c r="B64" s="28" t="s">
        <v>148</v>
      </c>
      <c r="C64" s="51"/>
      <c r="D64" s="45"/>
      <c r="F64" s="59"/>
    </row>
    <row r="65" spans="1:7" x14ac:dyDescent="0.25">
      <c r="A65" s="15"/>
      <c r="B65" s="33" t="s">
        <v>149</v>
      </c>
      <c r="C65" s="77"/>
      <c r="D65" s="78"/>
    </row>
    <row r="66" spans="1:7" s="58" customFormat="1" x14ac:dyDescent="0.25">
      <c r="A66" s="17">
        <v>3388</v>
      </c>
      <c r="B66" s="28"/>
      <c r="C66" s="123"/>
      <c r="D66" s="124"/>
      <c r="F66" s="59"/>
    </row>
    <row r="67" spans="1:7" ht="12.75" customHeight="1" x14ac:dyDescent="0.25">
      <c r="A67" s="15"/>
      <c r="B67" s="86" t="s">
        <v>267</v>
      </c>
      <c r="C67" s="93">
        <v>0</v>
      </c>
      <c r="D67" s="45"/>
    </row>
    <row r="68" spans="1:7" ht="12.75" customHeight="1" x14ac:dyDescent="0.25">
      <c r="A68" s="15"/>
      <c r="B68" s="86"/>
      <c r="C68" s="93"/>
      <c r="D68" s="45"/>
    </row>
    <row r="69" spans="1:7" ht="12.75" customHeight="1" x14ac:dyDescent="0.25">
      <c r="A69" s="15"/>
      <c r="B69" s="86" t="s">
        <v>163</v>
      </c>
      <c r="C69" s="94">
        <f>SUM(C70:C72)</f>
        <v>356564091</v>
      </c>
      <c r="D69" s="78" t="s">
        <v>280</v>
      </c>
      <c r="E69" s="174">
        <v>-8120439</v>
      </c>
    </row>
    <row r="70" spans="1:7" s="62" customFormat="1" x14ac:dyDescent="0.25">
      <c r="A70" s="18"/>
      <c r="B70" s="63" t="s">
        <v>151</v>
      </c>
      <c r="C70" s="95">
        <v>296655000</v>
      </c>
      <c r="D70" s="155" t="s">
        <v>270</v>
      </c>
      <c r="F70" s="61"/>
    </row>
    <row r="71" spans="1:7" s="62" customFormat="1" x14ac:dyDescent="0.25">
      <c r="A71" s="18"/>
      <c r="B71" s="63" t="s">
        <v>278</v>
      </c>
      <c r="C71" s="140">
        <v>52214786</v>
      </c>
      <c r="D71" s="80"/>
      <c r="E71" s="64"/>
      <c r="F71" s="61"/>
    </row>
    <row r="72" spans="1:7" s="62" customFormat="1" x14ac:dyDescent="0.25">
      <c r="A72" s="18"/>
      <c r="B72" s="63" t="s">
        <v>279</v>
      </c>
      <c r="C72" s="140">
        <v>7694305</v>
      </c>
      <c r="D72" s="80"/>
      <c r="E72" s="64"/>
      <c r="F72" s="61"/>
    </row>
    <row r="73" spans="1:7" s="62" customFormat="1" x14ac:dyDescent="0.25">
      <c r="A73" s="18"/>
      <c r="B73" s="72"/>
      <c r="C73" s="140"/>
      <c r="D73" s="80"/>
      <c r="E73" s="64"/>
      <c r="F73" s="61"/>
    </row>
    <row r="74" spans="1:7" s="58" customFormat="1" x14ac:dyDescent="0.25">
      <c r="A74" s="17">
        <v>413</v>
      </c>
      <c r="B74" s="28"/>
      <c r="C74" s="74"/>
      <c r="D74" s="96" t="s">
        <v>283</v>
      </c>
      <c r="E74" s="81"/>
      <c r="F74" s="59"/>
    </row>
    <row r="75" spans="1:7" s="62" customFormat="1" x14ac:dyDescent="0.25">
      <c r="A75" s="18"/>
      <c r="B75" s="72"/>
      <c r="C75" s="140"/>
      <c r="D75" s="80"/>
      <c r="E75" s="64"/>
      <c r="F75" s="61"/>
    </row>
    <row r="76" spans="1:7" s="62" customFormat="1" x14ac:dyDescent="0.25">
      <c r="A76" s="18"/>
      <c r="B76" s="72"/>
      <c r="C76" s="38"/>
      <c r="D76" s="80"/>
      <c r="E76" s="64"/>
      <c r="F76" s="61"/>
    </row>
    <row r="77" spans="1:7" s="58" customFormat="1" ht="13.8" x14ac:dyDescent="0.25">
      <c r="A77" s="17">
        <v>511</v>
      </c>
      <c r="B77" s="28" t="s">
        <v>281</v>
      </c>
      <c r="C77" s="74">
        <v>27961.43</v>
      </c>
      <c r="D77" s="73">
        <v>635982726</v>
      </c>
      <c r="E77" s="81">
        <f>D77/C77</f>
        <v>22745.000023246306</v>
      </c>
      <c r="F77" s="59"/>
    </row>
    <row r="78" spans="1:7" ht="21" customHeight="1" x14ac:dyDescent="0.25">
      <c r="A78" s="15"/>
      <c r="B78" s="33"/>
      <c r="C78" s="285"/>
      <c r="D78" s="286"/>
      <c r="E78" s="57"/>
      <c r="F78" s="65"/>
      <c r="G78" s="66"/>
    </row>
    <row r="79" spans="1:7" s="58" customFormat="1" ht="26.4" x14ac:dyDescent="0.25">
      <c r="A79" s="17">
        <v>642</v>
      </c>
      <c r="B79" s="28"/>
      <c r="C79" s="36"/>
      <c r="D79" s="125" t="s">
        <v>212</v>
      </c>
      <c r="F79" s="59"/>
    </row>
    <row r="80" spans="1:7" ht="39.6" x14ac:dyDescent="0.25">
      <c r="A80" s="15"/>
      <c r="B80" s="33"/>
      <c r="C80" s="34"/>
      <c r="D80" s="96" t="s">
        <v>200</v>
      </c>
      <c r="E80" s="57"/>
      <c r="F80" s="65"/>
      <c r="G80" s="66"/>
    </row>
    <row r="81" spans="1:8" ht="26.4" x14ac:dyDescent="0.25">
      <c r="A81" s="15"/>
      <c r="B81" s="33"/>
      <c r="C81" s="34"/>
      <c r="D81" s="96" t="s">
        <v>201</v>
      </c>
      <c r="E81" s="57"/>
      <c r="F81" s="65"/>
      <c r="G81" s="66"/>
    </row>
    <row r="82" spans="1:8" s="58" customFormat="1" x14ac:dyDescent="0.25">
      <c r="A82" s="17" t="s">
        <v>158</v>
      </c>
      <c r="B82" s="28"/>
      <c r="C82" s="50"/>
      <c r="D82" s="37"/>
      <c r="F82" s="59"/>
    </row>
    <row r="83" spans="1:8" ht="26.4" x14ac:dyDescent="0.25">
      <c r="A83" s="15"/>
      <c r="B83" s="33"/>
      <c r="C83" s="49"/>
      <c r="D83" s="96" t="s">
        <v>213</v>
      </c>
      <c r="E83" s="57"/>
      <c r="F83" s="65"/>
      <c r="G83" s="66"/>
    </row>
    <row r="84" spans="1:8" x14ac:dyDescent="0.25">
      <c r="A84" s="15"/>
      <c r="B84" s="33"/>
      <c r="C84" s="49"/>
      <c r="D84" s="48"/>
      <c r="E84" s="57"/>
      <c r="F84" s="65"/>
      <c r="G84" s="66"/>
    </row>
    <row r="85" spans="1:8" ht="39.6" x14ac:dyDescent="0.25">
      <c r="A85" s="19" t="s">
        <v>153</v>
      </c>
      <c r="B85" s="75" t="s">
        <v>159</v>
      </c>
      <c r="C85" s="304"/>
      <c r="D85" s="305"/>
    </row>
    <row r="86" spans="1:8" s="57" customFormat="1" ht="32.25" customHeight="1" x14ac:dyDescent="0.25">
      <c r="A86" s="15"/>
      <c r="B86" s="33"/>
      <c r="C86" s="339" t="s">
        <v>199</v>
      </c>
      <c r="D86" s="340"/>
      <c r="E86" s="56"/>
      <c r="G86" s="56"/>
      <c r="H86" s="56"/>
    </row>
    <row r="87" spans="1:8" s="57" customFormat="1" x14ac:dyDescent="0.25">
      <c r="A87" s="15"/>
      <c r="B87" s="33"/>
      <c r="C87" s="291" t="s">
        <v>172</v>
      </c>
      <c r="D87" s="292"/>
      <c r="E87" s="56"/>
      <c r="G87" s="56"/>
      <c r="H87" s="56"/>
    </row>
    <row r="88" spans="1:8" s="57" customFormat="1" x14ac:dyDescent="0.25">
      <c r="A88" s="15"/>
      <c r="B88" s="33"/>
      <c r="C88" s="291"/>
      <c r="D88" s="292"/>
      <c r="E88" s="56"/>
      <c r="G88" s="56"/>
      <c r="H88" s="56"/>
    </row>
    <row r="89" spans="1:8" s="57" customFormat="1" ht="33" customHeight="1" x14ac:dyDescent="0.25">
      <c r="A89" s="15"/>
      <c r="B89" s="33"/>
      <c r="C89" s="302" t="s">
        <v>186</v>
      </c>
      <c r="D89" s="303"/>
      <c r="E89" s="56"/>
      <c r="G89" s="56"/>
      <c r="H89" s="56"/>
    </row>
    <row r="90" spans="1:8" s="57" customFormat="1" x14ac:dyDescent="0.25">
      <c r="A90" s="15"/>
      <c r="B90" s="33"/>
      <c r="C90" s="304"/>
      <c r="D90" s="305"/>
      <c r="E90" s="56"/>
      <c r="G90" s="56"/>
      <c r="H90" s="56"/>
    </row>
    <row r="91" spans="1:8" s="57" customFormat="1" x14ac:dyDescent="0.25">
      <c r="A91" s="83" t="s">
        <v>189</v>
      </c>
      <c r="B91" s="33"/>
      <c r="C91" s="291"/>
      <c r="D91" s="292"/>
      <c r="E91" s="56"/>
      <c r="G91" s="56"/>
      <c r="H91" s="56"/>
    </row>
    <row r="92" spans="1:8" s="57" customFormat="1" x14ac:dyDescent="0.25">
      <c r="A92" s="85"/>
      <c r="B92" s="84"/>
      <c r="C92" s="304"/>
      <c r="D92" s="305"/>
      <c r="E92" s="56"/>
      <c r="G92" s="56"/>
      <c r="H92" s="56"/>
    </row>
  </sheetData>
  <mergeCells count="18">
    <mergeCell ref="C17:D17"/>
    <mergeCell ref="A5:B7"/>
    <mergeCell ref="C9:D9"/>
    <mergeCell ref="C11:D11"/>
    <mergeCell ref="C12:D12"/>
    <mergeCell ref="C13:D13"/>
    <mergeCell ref="C92:D92"/>
    <mergeCell ref="C24:D24"/>
    <mergeCell ref="C25:D25"/>
    <mergeCell ref="C53:D53"/>
    <mergeCell ref="C78:D78"/>
    <mergeCell ref="C85:D85"/>
    <mergeCell ref="C86:D86"/>
    <mergeCell ref="C87:D87"/>
    <mergeCell ref="C88:D88"/>
    <mergeCell ref="C89:D89"/>
    <mergeCell ref="C90:D90"/>
    <mergeCell ref="C91:D91"/>
  </mergeCells>
  <hyperlinks>
    <hyperlink ref="E61" r:id="rId1" xr:uid="{00000000-0004-0000-1700-000000000000}"/>
  </hyperlinks>
  <pageMargins left="0.45" right="0.34" top="0.43" bottom="0.37" header="0.32" footer="0.27"/>
  <pageSetup paperSize="9" scale="64" orientation="portrait" r:id="rId2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1"/>
  <sheetViews>
    <sheetView topLeftCell="A31" workbookViewId="0">
      <selection activeCell="F22" sqref="F22"/>
    </sheetView>
  </sheetViews>
  <sheetFormatPr defaultRowHeight="13.2" x14ac:dyDescent="0.25"/>
  <cols>
    <col min="1" max="1" width="8.109375" customWidth="1"/>
    <col min="2" max="2" width="43.33203125" bestFit="1" customWidth="1"/>
    <col min="3" max="8" width="9.44140625" bestFit="1" customWidth="1"/>
  </cols>
  <sheetData>
    <row r="1" spans="1:9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9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9" x14ac:dyDescent="0.25">
      <c r="A3" s="105" t="s">
        <v>20</v>
      </c>
      <c r="B3" s="106" t="s">
        <v>21</v>
      </c>
      <c r="C3" s="127">
        <v>11764396</v>
      </c>
      <c r="D3" s="127">
        <v>0</v>
      </c>
      <c r="E3" s="127">
        <v>20000000</v>
      </c>
      <c r="F3" s="127">
        <v>21982948</v>
      </c>
      <c r="G3" s="127">
        <v>9781448</v>
      </c>
      <c r="H3" s="127">
        <v>0</v>
      </c>
      <c r="I3" s="110"/>
    </row>
    <row r="4" spans="1:9" x14ac:dyDescent="0.25">
      <c r="A4" s="111" t="s">
        <v>22</v>
      </c>
      <c r="B4" s="112" t="s">
        <v>23</v>
      </c>
      <c r="C4" s="128">
        <v>11764396</v>
      </c>
      <c r="D4" s="128">
        <v>0</v>
      </c>
      <c r="E4" s="128">
        <v>20000000</v>
      </c>
      <c r="F4" s="128">
        <v>21982948</v>
      </c>
      <c r="G4" s="128">
        <v>9781448</v>
      </c>
      <c r="H4" s="128">
        <v>0</v>
      </c>
      <c r="I4" s="110"/>
    </row>
    <row r="5" spans="1:9" x14ac:dyDescent="0.25">
      <c r="A5" s="105" t="s">
        <v>24</v>
      </c>
      <c r="B5" s="106" t="s">
        <v>25</v>
      </c>
      <c r="C5" s="127">
        <v>2092413039</v>
      </c>
      <c r="D5" s="127">
        <v>0</v>
      </c>
      <c r="E5" s="127">
        <v>1134501062</v>
      </c>
      <c r="F5" s="127">
        <v>897929367</v>
      </c>
      <c r="G5" s="127">
        <v>2328984734</v>
      </c>
      <c r="H5" s="127">
        <v>0</v>
      </c>
      <c r="I5" s="110"/>
    </row>
    <row r="6" spans="1:9" x14ac:dyDescent="0.25">
      <c r="A6" s="105" t="s">
        <v>26</v>
      </c>
      <c r="B6" s="106" t="s">
        <v>23</v>
      </c>
      <c r="C6" s="127">
        <v>90691870</v>
      </c>
      <c r="D6" s="127">
        <v>0</v>
      </c>
      <c r="E6" s="127">
        <v>453713779</v>
      </c>
      <c r="F6" s="127">
        <v>383672038</v>
      </c>
      <c r="G6" s="127">
        <v>160733611</v>
      </c>
      <c r="H6" s="127">
        <v>0</v>
      </c>
      <c r="I6" s="110"/>
    </row>
    <row r="7" spans="1:9" x14ac:dyDescent="0.25">
      <c r="A7" s="111" t="s">
        <v>27</v>
      </c>
      <c r="B7" s="112" t="s">
        <v>28</v>
      </c>
      <c r="C7" s="128">
        <v>90691870</v>
      </c>
      <c r="D7" s="128">
        <v>0</v>
      </c>
      <c r="E7" s="128">
        <v>453713779</v>
      </c>
      <c r="F7" s="128">
        <v>383672038</v>
      </c>
      <c r="G7" s="128">
        <v>160733611</v>
      </c>
      <c r="H7" s="128">
        <v>0</v>
      </c>
      <c r="I7" s="110"/>
    </row>
    <row r="8" spans="1:9" x14ac:dyDescent="0.25">
      <c r="A8" s="105" t="s">
        <v>29</v>
      </c>
      <c r="B8" s="106" t="s">
        <v>30</v>
      </c>
      <c r="C8" s="127">
        <v>2001721169</v>
      </c>
      <c r="D8" s="127">
        <v>0</v>
      </c>
      <c r="E8" s="127">
        <v>680787283</v>
      </c>
      <c r="F8" s="127">
        <v>514257329</v>
      </c>
      <c r="G8" s="127">
        <v>2168251123</v>
      </c>
      <c r="H8" s="127">
        <v>0</v>
      </c>
      <c r="I8" s="110"/>
    </row>
    <row r="9" spans="1:9" x14ac:dyDescent="0.25">
      <c r="A9" s="111" t="s">
        <v>31</v>
      </c>
      <c r="B9" s="112" t="s">
        <v>32</v>
      </c>
      <c r="C9" s="128">
        <v>1969525620</v>
      </c>
      <c r="D9" s="128">
        <v>0</v>
      </c>
      <c r="E9" s="128">
        <v>680787283</v>
      </c>
      <c r="F9" s="128">
        <v>514257329</v>
      </c>
      <c r="G9" s="128">
        <v>2136055574</v>
      </c>
      <c r="H9" s="128">
        <v>0</v>
      </c>
      <c r="I9" s="110"/>
    </row>
    <row r="10" spans="1:9" ht="26.4" x14ac:dyDescent="0.25">
      <c r="A10" s="131" t="s">
        <v>33</v>
      </c>
      <c r="B10" s="21" t="s">
        <v>34</v>
      </c>
      <c r="C10" s="132">
        <v>32195549</v>
      </c>
      <c r="D10" s="132">
        <v>0</v>
      </c>
      <c r="E10" s="132">
        <v>0</v>
      </c>
      <c r="F10" s="132">
        <v>0</v>
      </c>
      <c r="G10" s="132">
        <v>32195549</v>
      </c>
      <c r="H10" s="132">
        <v>0</v>
      </c>
    </row>
    <row r="11" spans="1:9" x14ac:dyDescent="0.25">
      <c r="A11" s="129" t="s">
        <v>35</v>
      </c>
      <c r="B11" s="20" t="s">
        <v>36</v>
      </c>
      <c r="C11" s="130">
        <v>1171981777</v>
      </c>
      <c r="D11" s="130">
        <v>0</v>
      </c>
      <c r="E11" s="130">
        <v>640923969</v>
      </c>
      <c r="F11" s="130">
        <v>680394250</v>
      </c>
      <c r="G11" s="130">
        <v>1132511496</v>
      </c>
      <c r="H11" s="130">
        <v>0</v>
      </c>
    </row>
    <row r="12" spans="1:9" x14ac:dyDescent="0.25">
      <c r="A12" s="131" t="s">
        <v>37</v>
      </c>
      <c r="B12" s="21" t="s">
        <v>38</v>
      </c>
      <c r="C12" s="132">
        <v>1171981777</v>
      </c>
      <c r="D12" s="132">
        <v>0</v>
      </c>
      <c r="E12" s="132">
        <v>640923969</v>
      </c>
      <c r="F12" s="132">
        <v>680394250</v>
      </c>
      <c r="G12" s="132">
        <v>1132511496</v>
      </c>
      <c r="H12" s="132">
        <v>0</v>
      </c>
    </row>
    <row r="13" spans="1:9" x14ac:dyDescent="0.25">
      <c r="A13" s="129" t="s">
        <v>39</v>
      </c>
      <c r="B13" s="20" t="s">
        <v>40</v>
      </c>
      <c r="C13" s="130">
        <v>743724317</v>
      </c>
      <c r="D13" s="130">
        <v>0</v>
      </c>
      <c r="E13" s="130">
        <v>4229036</v>
      </c>
      <c r="F13" s="130">
        <v>0</v>
      </c>
      <c r="G13" s="130">
        <v>747953353</v>
      </c>
      <c r="H13" s="130">
        <v>0</v>
      </c>
    </row>
    <row r="14" spans="1:9" x14ac:dyDescent="0.25">
      <c r="A14" s="131" t="s">
        <v>41</v>
      </c>
      <c r="B14" s="21" t="s">
        <v>42</v>
      </c>
      <c r="C14" s="132">
        <v>743724317</v>
      </c>
      <c r="D14" s="132">
        <v>0</v>
      </c>
      <c r="E14" s="132">
        <v>4229036</v>
      </c>
      <c r="F14" s="132">
        <v>0</v>
      </c>
      <c r="G14" s="132">
        <v>747953353</v>
      </c>
      <c r="H14" s="132">
        <v>0</v>
      </c>
    </row>
    <row r="15" spans="1:9" x14ac:dyDescent="0.25">
      <c r="A15" s="129" t="s">
        <v>43</v>
      </c>
      <c r="B15" s="20" t="s">
        <v>44</v>
      </c>
      <c r="C15" s="130">
        <v>0</v>
      </c>
      <c r="D15" s="130">
        <v>0</v>
      </c>
      <c r="E15" s="130">
        <v>441514534</v>
      </c>
      <c r="F15" s="130">
        <v>441514534</v>
      </c>
      <c r="G15" s="130">
        <v>0</v>
      </c>
      <c r="H15" s="130">
        <v>0</v>
      </c>
    </row>
    <row r="16" spans="1:9" x14ac:dyDescent="0.25">
      <c r="A16" s="129" t="s">
        <v>45</v>
      </c>
      <c r="B16" s="20" t="s">
        <v>46</v>
      </c>
      <c r="C16" s="130">
        <v>47804977</v>
      </c>
      <c r="D16" s="130">
        <v>0</v>
      </c>
      <c r="E16" s="130">
        <v>2065656</v>
      </c>
      <c r="F16" s="130">
        <v>38486795</v>
      </c>
      <c r="G16" s="130">
        <v>11383838</v>
      </c>
      <c r="H16" s="130">
        <v>0</v>
      </c>
    </row>
    <row r="17" spans="1:9" x14ac:dyDescent="0.25">
      <c r="A17" s="129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</row>
    <row r="18" spans="1:9" x14ac:dyDescent="0.25">
      <c r="A18" s="129" t="s">
        <v>49</v>
      </c>
      <c r="B18" s="20" t="s">
        <v>50</v>
      </c>
      <c r="C18" s="130">
        <v>4074485</v>
      </c>
      <c r="D18" s="130">
        <v>34733576</v>
      </c>
      <c r="E18" s="130">
        <v>70630280</v>
      </c>
      <c r="F18" s="130">
        <v>56521905</v>
      </c>
      <c r="G18" s="130">
        <v>1694685</v>
      </c>
      <c r="H18" s="130">
        <v>18245401</v>
      </c>
    </row>
    <row r="19" spans="1:9" x14ac:dyDescent="0.25">
      <c r="A19" s="131" t="s">
        <v>51</v>
      </c>
      <c r="B19" s="21" t="s">
        <v>52</v>
      </c>
      <c r="C19" s="132">
        <v>4074485</v>
      </c>
      <c r="D19" s="132">
        <v>34733576</v>
      </c>
      <c r="E19" s="132">
        <v>70630280</v>
      </c>
      <c r="F19" s="132">
        <v>56521905</v>
      </c>
      <c r="G19" s="132">
        <v>1694685</v>
      </c>
      <c r="H19" s="132">
        <v>18245401</v>
      </c>
    </row>
    <row r="20" spans="1:9" x14ac:dyDescent="0.25">
      <c r="A20" s="129" t="s">
        <v>53</v>
      </c>
      <c r="B20" s="20" t="s">
        <v>54</v>
      </c>
      <c r="C20" s="130">
        <v>0</v>
      </c>
      <c r="D20" s="130">
        <v>132453743</v>
      </c>
      <c r="E20" s="130">
        <v>0</v>
      </c>
      <c r="F20" s="130">
        <v>20665134</v>
      </c>
      <c r="G20" s="130">
        <v>0</v>
      </c>
      <c r="H20" s="130">
        <v>153118877</v>
      </c>
    </row>
    <row r="21" spans="1:9" x14ac:dyDescent="0.25">
      <c r="A21" s="131" t="s">
        <v>57</v>
      </c>
      <c r="B21" s="21" t="s">
        <v>58</v>
      </c>
      <c r="C21" s="132">
        <v>0</v>
      </c>
      <c r="D21" s="132">
        <v>132453743</v>
      </c>
      <c r="E21" s="132">
        <v>0</v>
      </c>
      <c r="F21" s="132">
        <v>20665134</v>
      </c>
      <c r="G21" s="132">
        <v>0</v>
      </c>
      <c r="H21" s="132">
        <v>153118877</v>
      </c>
    </row>
    <row r="22" spans="1:9" x14ac:dyDescent="0.25">
      <c r="A22" s="105" t="s">
        <v>59</v>
      </c>
      <c r="B22" s="106" t="s">
        <v>60</v>
      </c>
      <c r="C22" s="127">
        <v>0</v>
      </c>
      <c r="D22" s="127">
        <v>246633348</v>
      </c>
      <c r="E22" s="127">
        <v>323164147</v>
      </c>
      <c r="F22" s="127">
        <v>324076322</v>
      </c>
      <c r="G22" s="127">
        <v>0</v>
      </c>
      <c r="H22" s="127">
        <v>247545523</v>
      </c>
      <c r="I22" s="110"/>
    </row>
    <row r="23" spans="1:9" x14ac:dyDescent="0.25">
      <c r="A23" s="131" t="s">
        <v>61</v>
      </c>
      <c r="B23" s="21" t="s">
        <v>62</v>
      </c>
      <c r="C23" s="132">
        <v>0</v>
      </c>
      <c r="D23" s="132">
        <v>246633348</v>
      </c>
      <c r="E23" s="132">
        <v>323164147</v>
      </c>
      <c r="F23" s="132">
        <v>324076322</v>
      </c>
      <c r="G23" s="132">
        <v>0</v>
      </c>
      <c r="H23" s="132">
        <v>247545523</v>
      </c>
    </row>
    <row r="24" spans="1:9" x14ac:dyDescent="0.25">
      <c r="A24" s="129" t="s">
        <v>63</v>
      </c>
      <c r="B24" s="20" t="s">
        <v>64</v>
      </c>
      <c r="C24" s="130">
        <v>0</v>
      </c>
      <c r="D24" s="130">
        <v>0</v>
      </c>
      <c r="E24" s="130">
        <v>0</v>
      </c>
      <c r="F24" s="130">
        <v>62512000</v>
      </c>
      <c r="G24" s="130">
        <v>0</v>
      </c>
      <c r="H24" s="130">
        <v>62512000</v>
      </c>
    </row>
    <row r="25" spans="1:9" x14ac:dyDescent="0.25">
      <c r="A25" s="131" t="s">
        <v>65</v>
      </c>
      <c r="B25" s="21" t="s">
        <v>66</v>
      </c>
      <c r="C25" s="132">
        <v>0</v>
      </c>
      <c r="D25" s="132">
        <v>0</v>
      </c>
      <c r="E25" s="132">
        <v>0</v>
      </c>
      <c r="F25" s="132">
        <v>62512000</v>
      </c>
      <c r="G25" s="132">
        <v>0</v>
      </c>
      <c r="H25" s="132">
        <v>62512000</v>
      </c>
    </row>
    <row r="26" spans="1:9" x14ac:dyDescent="0.25">
      <c r="A26" s="129" t="s">
        <v>67</v>
      </c>
      <c r="B26" s="20" t="s">
        <v>68</v>
      </c>
      <c r="C26" s="130">
        <v>0</v>
      </c>
      <c r="D26" s="130">
        <v>369216476</v>
      </c>
      <c r="E26" s="130">
        <v>124241247</v>
      </c>
      <c r="F26" s="130">
        <v>133504041</v>
      </c>
      <c r="G26" s="130">
        <v>0</v>
      </c>
      <c r="H26" s="130">
        <v>378479270</v>
      </c>
    </row>
    <row r="27" spans="1:9" x14ac:dyDescent="0.25">
      <c r="A27" s="131" t="s">
        <v>69</v>
      </c>
      <c r="B27" s="21" t="s">
        <v>70</v>
      </c>
      <c r="C27" s="132">
        <v>0</v>
      </c>
      <c r="D27" s="132">
        <v>9334440</v>
      </c>
      <c r="E27" s="132">
        <v>0</v>
      </c>
      <c r="F27" s="132">
        <v>4460300</v>
      </c>
      <c r="G27" s="132">
        <v>0</v>
      </c>
      <c r="H27" s="132">
        <v>13794740</v>
      </c>
    </row>
    <row r="28" spans="1:9" x14ac:dyDescent="0.25">
      <c r="A28" s="131" t="s">
        <v>71</v>
      </c>
      <c r="B28" s="21" t="s">
        <v>72</v>
      </c>
      <c r="C28" s="132">
        <v>0</v>
      </c>
      <c r="D28" s="132">
        <v>0</v>
      </c>
      <c r="E28" s="132">
        <v>55753750</v>
      </c>
      <c r="F28" s="132">
        <v>55753750</v>
      </c>
      <c r="G28" s="132">
        <v>0</v>
      </c>
      <c r="H28" s="132">
        <v>0</v>
      </c>
    </row>
    <row r="29" spans="1:9" x14ac:dyDescent="0.25">
      <c r="A29" s="131" t="s">
        <v>73</v>
      </c>
      <c r="B29" s="21" t="s">
        <v>74</v>
      </c>
      <c r="C29" s="132">
        <v>0</v>
      </c>
      <c r="D29" s="132">
        <v>0</v>
      </c>
      <c r="E29" s="132">
        <v>10035675</v>
      </c>
      <c r="F29" s="132">
        <v>10035675</v>
      </c>
      <c r="G29" s="132">
        <v>0</v>
      </c>
      <c r="H29" s="132">
        <v>0</v>
      </c>
    </row>
    <row r="30" spans="1:9" x14ac:dyDescent="0.25">
      <c r="A30" s="131" t="s">
        <v>75</v>
      </c>
      <c r="B30" s="21" t="s">
        <v>76</v>
      </c>
      <c r="C30" s="132">
        <v>0</v>
      </c>
      <c r="D30" s="132">
        <v>0</v>
      </c>
      <c r="E30" s="132">
        <v>2230150</v>
      </c>
      <c r="F30" s="132">
        <v>2230150</v>
      </c>
      <c r="G30" s="132">
        <v>0</v>
      </c>
      <c r="H30" s="132">
        <v>0</v>
      </c>
    </row>
    <row r="31" spans="1:9" x14ac:dyDescent="0.25">
      <c r="A31" s="131" t="s">
        <v>77</v>
      </c>
      <c r="B31" s="21" t="s">
        <v>68</v>
      </c>
      <c r="C31" s="132">
        <v>0</v>
      </c>
      <c r="D31" s="132">
        <v>359882036</v>
      </c>
      <c r="E31" s="132">
        <v>56221672</v>
      </c>
      <c r="F31" s="132">
        <v>61024166</v>
      </c>
      <c r="G31" s="132">
        <v>0</v>
      </c>
      <c r="H31" s="132">
        <v>364684530</v>
      </c>
    </row>
    <row r="32" spans="1:9" x14ac:dyDescent="0.25">
      <c r="A32" s="129" t="s">
        <v>78</v>
      </c>
      <c r="B32" s="20" t="s">
        <v>79</v>
      </c>
      <c r="C32" s="130">
        <v>0</v>
      </c>
      <c r="D32" s="130">
        <v>420720000</v>
      </c>
      <c r="E32" s="130">
        <v>0</v>
      </c>
      <c r="F32" s="130">
        <v>0</v>
      </c>
      <c r="G32" s="130">
        <v>0</v>
      </c>
      <c r="H32" s="130">
        <v>420720000</v>
      </c>
    </row>
    <row r="33" spans="1:8" x14ac:dyDescent="0.25">
      <c r="A33" s="129" t="s">
        <v>80</v>
      </c>
      <c r="B33" s="20" t="s">
        <v>81</v>
      </c>
      <c r="C33" s="130">
        <v>0</v>
      </c>
      <c r="D33" s="130">
        <v>420720000</v>
      </c>
      <c r="E33" s="130">
        <v>0</v>
      </c>
      <c r="F33" s="130">
        <v>0</v>
      </c>
      <c r="G33" s="130">
        <v>0</v>
      </c>
      <c r="H33" s="130">
        <v>420720000</v>
      </c>
    </row>
    <row r="34" spans="1:8" x14ac:dyDescent="0.25">
      <c r="A34" s="131" t="s">
        <v>82</v>
      </c>
      <c r="B34" s="21" t="s">
        <v>83</v>
      </c>
      <c r="C34" s="132">
        <v>0</v>
      </c>
      <c r="D34" s="132">
        <v>420720000</v>
      </c>
      <c r="E34" s="132">
        <v>0</v>
      </c>
      <c r="F34" s="132">
        <v>0</v>
      </c>
      <c r="G34" s="132">
        <v>0</v>
      </c>
      <c r="H34" s="132">
        <v>420720000</v>
      </c>
    </row>
    <row r="35" spans="1:8" x14ac:dyDescent="0.25">
      <c r="A35" s="129" t="s">
        <v>84</v>
      </c>
      <c r="B35" s="20" t="s">
        <v>85</v>
      </c>
      <c r="C35" s="130">
        <v>0</v>
      </c>
      <c r="D35" s="130">
        <v>2997071188</v>
      </c>
      <c r="E35" s="130">
        <v>0</v>
      </c>
      <c r="F35" s="130">
        <v>83682635</v>
      </c>
      <c r="G35" s="130">
        <v>0</v>
      </c>
      <c r="H35" s="130">
        <v>3080753823</v>
      </c>
    </row>
    <row r="36" spans="1:8" x14ac:dyDescent="0.25">
      <c r="A36" s="131" t="s">
        <v>86</v>
      </c>
      <c r="B36" s="21" t="s">
        <v>87</v>
      </c>
      <c r="C36" s="132">
        <v>0</v>
      </c>
      <c r="D36" s="132">
        <v>2794342897</v>
      </c>
      <c r="E36" s="132">
        <v>0</v>
      </c>
      <c r="F36" s="132">
        <v>0</v>
      </c>
      <c r="G36" s="132">
        <v>0</v>
      </c>
      <c r="H36" s="132">
        <v>2794342897</v>
      </c>
    </row>
    <row r="37" spans="1:8" x14ac:dyDescent="0.25">
      <c r="A37" s="131" t="s">
        <v>88</v>
      </c>
      <c r="B37" s="21" t="s">
        <v>89</v>
      </c>
      <c r="C37" s="132">
        <v>0</v>
      </c>
      <c r="D37" s="132">
        <v>202728291</v>
      </c>
      <c r="E37" s="132">
        <v>0</v>
      </c>
      <c r="F37" s="132">
        <v>83682635</v>
      </c>
      <c r="G37" s="132">
        <v>0</v>
      </c>
      <c r="H37" s="132">
        <v>286410926</v>
      </c>
    </row>
    <row r="38" spans="1:8" x14ac:dyDescent="0.25">
      <c r="A38" s="129" t="s">
        <v>90</v>
      </c>
      <c r="B38" s="20" t="s">
        <v>91</v>
      </c>
      <c r="C38" s="130">
        <v>0</v>
      </c>
      <c r="D38" s="130">
        <v>0</v>
      </c>
      <c r="E38" s="130">
        <v>635982726</v>
      </c>
      <c r="F38" s="130">
        <v>635982726</v>
      </c>
      <c r="G38" s="130">
        <v>0</v>
      </c>
      <c r="H38" s="130">
        <v>0</v>
      </c>
    </row>
    <row r="39" spans="1:8" x14ac:dyDescent="0.25">
      <c r="A39" s="129" t="s">
        <v>92</v>
      </c>
      <c r="B39" s="20" t="s">
        <v>93</v>
      </c>
      <c r="C39" s="130">
        <v>0</v>
      </c>
      <c r="D39" s="130">
        <v>0</v>
      </c>
      <c r="E39" s="130">
        <v>635982726</v>
      </c>
      <c r="F39" s="130">
        <v>635982726</v>
      </c>
      <c r="G39" s="130">
        <v>0</v>
      </c>
      <c r="H39" s="130">
        <v>0</v>
      </c>
    </row>
    <row r="40" spans="1:8" x14ac:dyDescent="0.25">
      <c r="A40" s="131" t="s">
        <v>94</v>
      </c>
      <c r="B40" s="21" t="s">
        <v>95</v>
      </c>
      <c r="C40" s="132">
        <v>0</v>
      </c>
      <c r="D40" s="132">
        <v>0</v>
      </c>
      <c r="E40" s="132">
        <v>635982726</v>
      </c>
      <c r="F40" s="132">
        <v>635982726</v>
      </c>
      <c r="G40" s="132">
        <v>0</v>
      </c>
      <c r="H40" s="132">
        <v>0</v>
      </c>
    </row>
    <row r="41" spans="1:8" x14ac:dyDescent="0.25">
      <c r="A41" s="129" t="s">
        <v>96</v>
      </c>
      <c r="B41" s="20" t="s">
        <v>97</v>
      </c>
      <c r="C41" s="130">
        <v>0</v>
      </c>
      <c r="D41" s="130">
        <v>0</v>
      </c>
      <c r="E41" s="130">
        <v>5373355</v>
      </c>
      <c r="F41" s="130">
        <v>5373355</v>
      </c>
      <c r="G41" s="130">
        <v>0</v>
      </c>
      <c r="H41" s="130">
        <v>0</v>
      </c>
    </row>
    <row r="42" spans="1:8" x14ac:dyDescent="0.25">
      <c r="A42" s="131" t="s">
        <v>98</v>
      </c>
      <c r="B42" s="21" t="s">
        <v>99</v>
      </c>
      <c r="C42" s="132">
        <v>0</v>
      </c>
      <c r="D42" s="132">
        <v>0</v>
      </c>
      <c r="E42" s="132">
        <v>39079</v>
      </c>
      <c r="F42" s="132">
        <v>39079</v>
      </c>
      <c r="G42" s="132">
        <v>0</v>
      </c>
      <c r="H42" s="132">
        <v>0</v>
      </c>
    </row>
    <row r="43" spans="1:8" x14ac:dyDescent="0.25">
      <c r="A43" s="131" t="s">
        <v>100</v>
      </c>
      <c r="B43" s="21" t="s">
        <v>101</v>
      </c>
      <c r="C43" s="132">
        <v>0</v>
      </c>
      <c r="D43" s="132">
        <v>0</v>
      </c>
      <c r="E43" s="132">
        <v>5334276</v>
      </c>
      <c r="F43" s="132">
        <v>5334276</v>
      </c>
      <c r="G43" s="132">
        <v>0</v>
      </c>
      <c r="H43" s="132">
        <v>0</v>
      </c>
    </row>
    <row r="44" spans="1:8" x14ac:dyDescent="0.25">
      <c r="A44" s="129" t="s">
        <v>102</v>
      </c>
      <c r="B44" s="20" t="s">
        <v>103</v>
      </c>
      <c r="C44" s="130">
        <v>0</v>
      </c>
      <c r="D44" s="130">
        <v>0</v>
      </c>
      <c r="E44" s="130">
        <v>276747916</v>
      </c>
      <c r="F44" s="130">
        <v>276747916</v>
      </c>
      <c r="G44" s="130">
        <v>0</v>
      </c>
      <c r="H44" s="130">
        <v>0</v>
      </c>
    </row>
    <row r="45" spans="1:8" x14ac:dyDescent="0.25">
      <c r="A45" s="129" t="s">
        <v>104</v>
      </c>
      <c r="B45" s="20" t="s">
        <v>105</v>
      </c>
      <c r="C45" s="130">
        <v>0</v>
      </c>
      <c r="D45" s="130">
        <v>0</v>
      </c>
      <c r="E45" s="130">
        <v>164766618</v>
      </c>
      <c r="F45" s="130">
        <v>164766618</v>
      </c>
      <c r="G45" s="130">
        <v>0</v>
      </c>
      <c r="H45" s="130">
        <v>0</v>
      </c>
    </row>
    <row r="46" spans="1:8" x14ac:dyDescent="0.25">
      <c r="A46" s="131" t="s">
        <v>106</v>
      </c>
      <c r="B46" s="21" t="s">
        <v>107</v>
      </c>
      <c r="C46" s="132">
        <v>0</v>
      </c>
      <c r="D46" s="132">
        <v>0</v>
      </c>
      <c r="E46" s="132">
        <v>109909707</v>
      </c>
      <c r="F46" s="132">
        <v>109909707</v>
      </c>
      <c r="G46" s="132">
        <v>0</v>
      </c>
      <c r="H46" s="132">
        <v>0</v>
      </c>
    </row>
    <row r="47" spans="1:8" x14ac:dyDescent="0.25">
      <c r="A47" s="131" t="s">
        <v>108</v>
      </c>
      <c r="B47" s="21" t="s">
        <v>109</v>
      </c>
      <c r="C47" s="132">
        <v>0</v>
      </c>
      <c r="D47" s="132">
        <v>0</v>
      </c>
      <c r="E47" s="132">
        <v>3788389</v>
      </c>
      <c r="F47" s="132">
        <v>3788389</v>
      </c>
      <c r="G47" s="132">
        <v>0</v>
      </c>
      <c r="H47" s="132">
        <v>0</v>
      </c>
    </row>
    <row r="48" spans="1:8" x14ac:dyDescent="0.25">
      <c r="A48" s="131" t="s">
        <v>110</v>
      </c>
      <c r="B48" s="21" t="s">
        <v>111</v>
      </c>
      <c r="C48" s="132">
        <v>0</v>
      </c>
      <c r="D48" s="132">
        <v>0</v>
      </c>
      <c r="E48" s="132">
        <v>13475237</v>
      </c>
      <c r="F48" s="132">
        <v>13475237</v>
      </c>
      <c r="G48" s="132">
        <v>0</v>
      </c>
      <c r="H48" s="132">
        <v>0</v>
      </c>
    </row>
    <row r="49" spans="1:8" x14ac:dyDescent="0.25">
      <c r="A49" s="131" t="s">
        <v>112</v>
      </c>
      <c r="B49" s="21" t="s">
        <v>113</v>
      </c>
      <c r="C49" s="132">
        <v>0</v>
      </c>
      <c r="D49" s="132">
        <v>0</v>
      </c>
      <c r="E49" s="132">
        <v>37593285</v>
      </c>
      <c r="F49" s="132">
        <v>37593285</v>
      </c>
      <c r="G49" s="132">
        <v>0</v>
      </c>
      <c r="H49" s="132">
        <v>0</v>
      </c>
    </row>
    <row r="50" spans="1:8" x14ac:dyDescent="0.25">
      <c r="A50" s="129" t="s">
        <v>114</v>
      </c>
      <c r="B50" s="20" t="s">
        <v>115</v>
      </c>
      <c r="C50" s="130">
        <v>0</v>
      </c>
      <c r="D50" s="130">
        <v>0</v>
      </c>
      <c r="E50" s="130">
        <v>441514534</v>
      </c>
      <c r="F50" s="130">
        <v>441514534</v>
      </c>
      <c r="G50" s="130">
        <v>0</v>
      </c>
      <c r="H50" s="130">
        <v>0</v>
      </c>
    </row>
    <row r="51" spans="1:8" x14ac:dyDescent="0.25">
      <c r="A51" s="129" t="s">
        <v>116</v>
      </c>
      <c r="B51" s="20" t="s">
        <v>117</v>
      </c>
      <c r="C51" s="130">
        <v>0</v>
      </c>
      <c r="D51" s="130">
        <v>0</v>
      </c>
      <c r="E51" s="130">
        <v>3870664</v>
      </c>
      <c r="F51" s="130">
        <v>3870664</v>
      </c>
      <c r="G51" s="130">
        <v>0</v>
      </c>
      <c r="H51" s="130">
        <v>0</v>
      </c>
    </row>
    <row r="52" spans="1:8" x14ac:dyDescent="0.25">
      <c r="A52" s="131" t="s">
        <v>118</v>
      </c>
      <c r="B52" s="21" t="s">
        <v>119</v>
      </c>
      <c r="C52" s="132">
        <v>0</v>
      </c>
      <c r="D52" s="132">
        <v>0</v>
      </c>
      <c r="E52" s="132">
        <v>3870664</v>
      </c>
      <c r="F52" s="132">
        <v>3870664</v>
      </c>
      <c r="G52" s="132">
        <v>0</v>
      </c>
      <c r="H52" s="132">
        <v>0</v>
      </c>
    </row>
    <row r="53" spans="1:8" x14ac:dyDescent="0.25">
      <c r="A53" s="129" t="s">
        <v>120</v>
      </c>
      <c r="B53" s="20" t="s">
        <v>121</v>
      </c>
      <c r="C53" s="130">
        <v>0</v>
      </c>
      <c r="D53" s="130">
        <v>0</v>
      </c>
      <c r="E53" s="130">
        <v>112288465</v>
      </c>
      <c r="F53" s="130">
        <v>112288465</v>
      </c>
      <c r="G53" s="130">
        <v>0</v>
      </c>
      <c r="H53" s="130">
        <v>0</v>
      </c>
    </row>
    <row r="54" spans="1:8" x14ac:dyDescent="0.25">
      <c r="A54" s="131" t="s">
        <v>122</v>
      </c>
      <c r="B54" s="21" t="s">
        <v>123</v>
      </c>
      <c r="C54" s="132">
        <v>0</v>
      </c>
      <c r="D54" s="132">
        <v>0</v>
      </c>
      <c r="E54" s="132">
        <v>12826925</v>
      </c>
      <c r="F54" s="132">
        <v>12826925</v>
      </c>
      <c r="G54" s="132">
        <v>0</v>
      </c>
      <c r="H54" s="132">
        <v>0</v>
      </c>
    </row>
    <row r="55" spans="1:8" x14ac:dyDescent="0.25">
      <c r="A55" s="131" t="s">
        <v>124</v>
      </c>
      <c r="B55" s="21" t="s">
        <v>125</v>
      </c>
      <c r="C55" s="132">
        <v>0</v>
      </c>
      <c r="D55" s="132">
        <v>0</v>
      </c>
      <c r="E55" s="132">
        <v>764700</v>
      </c>
      <c r="F55" s="132">
        <v>764700</v>
      </c>
      <c r="G55" s="132">
        <v>0</v>
      </c>
      <c r="H55" s="132">
        <v>0</v>
      </c>
    </row>
    <row r="56" spans="1:8" x14ac:dyDescent="0.25">
      <c r="A56" s="131" t="s">
        <v>126</v>
      </c>
      <c r="B56" s="21" t="s">
        <v>127</v>
      </c>
      <c r="C56" s="132">
        <v>0</v>
      </c>
      <c r="D56" s="132">
        <v>0</v>
      </c>
      <c r="E56" s="132">
        <v>2881495</v>
      </c>
      <c r="F56" s="132">
        <v>2881495</v>
      </c>
      <c r="G56" s="132">
        <v>0</v>
      </c>
      <c r="H56" s="132">
        <v>0</v>
      </c>
    </row>
    <row r="57" spans="1:8" x14ac:dyDescent="0.25">
      <c r="A57" s="131" t="s">
        <v>128</v>
      </c>
      <c r="B57" s="21" t="s">
        <v>113</v>
      </c>
      <c r="C57" s="132">
        <v>0</v>
      </c>
      <c r="D57" s="132">
        <v>0</v>
      </c>
      <c r="E57" s="132">
        <v>11534343</v>
      </c>
      <c r="F57" s="132">
        <v>11534343</v>
      </c>
      <c r="G57" s="132">
        <v>0</v>
      </c>
      <c r="H57" s="132">
        <v>0</v>
      </c>
    </row>
    <row r="58" spans="1:8" x14ac:dyDescent="0.25">
      <c r="A58" s="131" t="s">
        <v>129</v>
      </c>
      <c r="B58" s="21" t="s">
        <v>130</v>
      </c>
      <c r="C58" s="132">
        <v>0</v>
      </c>
      <c r="D58" s="132">
        <v>0</v>
      </c>
      <c r="E58" s="132">
        <v>84281002</v>
      </c>
      <c r="F58" s="132">
        <v>84281002</v>
      </c>
      <c r="G58" s="132">
        <v>0</v>
      </c>
      <c r="H58" s="132">
        <v>0</v>
      </c>
    </row>
    <row r="59" spans="1:8" x14ac:dyDescent="0.25">
      <c r="A59" s="129" t="s">
        <v>160</v>
      </c>
      <c r="B59" s="20" t="s">
        <v>161</v>
      </c>
      <c r="C59" s="130">
        <v>0</v>
      </c>
      <c r="D59" s="130">
        <v>0</v>
      </c>
      <c r="E59" s="130">
        <v>217</v>
      </c>
      <c r="F59" s="130">
        <v>217</v>
      </c>
      <c r="G59" s="130">
        <v>0</v>
      </c>
      <c r="H59" s="130">
        <v>0</v>
      </c>
    </row>
    <row r="60" spans="1:8" x14ac:dyDescent="0.25">
      <c r="A60" s="129" t="s">
        <v>133</v>
      </c>
      <c r="B60" s="20" t="s">
        <v>134</v>
      </c>
      <c r="C60" s="130">
        <v>0</v>
      </c>
      <c r="D60" s="130">
        <v>0</v>
      </c>
      <c r="E60" s="130">
        <v>641356298</v>
      </c>
      <c r="F60" s="130">
        <v>641356298</v>
      </c>
      <c r="G60" s="130">
        <v>0</v>
      </c>
      <c r="H60" s="130">
        <v>0</v>
      </c>
    </row>
    <row r="61" spans="1:8" ht="13.8" x14ac:dyDescent="0.25">
      <c r="A61" s="310" t="s">
        <v>135</v>
      </c>
      <c r="B61" s="310"/>
      <c r="C61" s="130">
        <v>4200828331</v>
      </c>
      <c r="D61" s="130">
        <v>4200828331</v>
      </c>
      <c r="E61" s="130">
        <v>5043170724</v>
      </c>
      <c r="F61" s="130">
        <v>5043170724</v>
      </c>
      <c r="G61" s="130">
        <v>4361374894</v>
      </c>
      <c r="H61" s="130">
        <v>4361374894</v>
      </c>
    </row>
  </sheetData>
  <mergeCells count="6">
    <mergeCell ref="A61:B61"/>
    <mergeCell ref="A1:A2"/>
    <mergeCell ref="B1:B2"/>
    <mergeCell ref="C1:D1"/>
    <mergeCell ref="E1:F1"/>
    <mergeCell ref="G1:H1"/>
  </mergeCells>
  <hyperlinks>
    <hyperlink ref="A3" r:id="rId1" xr:uid="{00000000-0004-0000-1800-000000000000}"/>
    <hyperlink ref="A4" r:id="rId2" xr:uid="{00000000-0004-0000-1800-000001000000}"/>
    <hyperlink ref="A5" r:id="rId3" xr:uid="{00000000-0004-0000-1800-000002000000}"/>
    <hyperlink ref="A6" r:id="rId4" xr:uid="{00000000-0004-0000-1800-000003000000}"/>
    <hyperlink ref="A7" r:id="rId5" xr:uid="{00000000-0004-0000-1800-000004000000}"/>
    <hyperlink ref="A8" r:id="rId6" xr:uid="{00000000-0004-0000-1800-000005000000}"/>
    <hyperlink ref="A9" r:id="rId7" xr:uid="{00000000-0004-0000-1800-000006000000}"/>
    <hyperlink ref="A10" r:id="rId8" xr:uid="{00000000-0004-0000-1800-000007000000}"/>
    <hyperlink ref="A11" r:id="rId9" xr:uid="{00000000-0004-0000-1800-000008000000}"/>
    <hyperlink ref="A12" r:id="rId10" xr:uid="{00000000-0004-0000-1800-000009000000}"/>
    <hyperlink ref="A13" r:id="rId11" xr:uid="{00000000-0004-0000-1800-00000A000000}"/>
    <hyperlink ref="A14" r:id="rId12" xr:uid="{00000000-0004-0000-1800-00000B000000}"/>
    <hyperlink ref="A15" r:id="rId13" xr:uid="{00000000-0004-0000-1800-00000C000000}"/>
    <hyperlink ref="A16" r:id="rId14" xr:uid="{00000000-0004-0000-1800-00000D000000}"/>
    <hyperlink ref="A17" r:id="rId15" xr:uid="{00000000-0004-0000-1800-00000E000000}"/>
    <hyperlink ref="A18" r:id="rId16" xr:uid="{00000000-0004-0000-1800-00000F000000}"/>
    <hyperlink ref="A19" r:id="rId17" xr:uid="{00000000-0004-0000-1800-000010000000}"/>
    <hyperlink ref="A20" r:id="rId18" xr:uid="{00000000-0004-0000-1800-000011000000}"/>
    <hyperlink ref="A21" r:id="rId19" xr:uid="{00000000-0004-0000-1800-000012000000}"/>
    <hyperlink ref="A22" r:id="rId20" xr:uid="{00000000-0004-0000-1800-000013000000}"/>
    <hyperlink ref="A23" r:id="rId21" xr:uid="{00000000-0004-0000-1800-000014000000}"/>
    <hyperlink ref="A24" r:id="rId22" xr:uid="{00000000-0004-0000-1800-000015000000}"/>
    <hyperlink ref="A25" r:id="rId23" xr:uid="{00000000-0004-0000-1800-000016000000}"/>
    <hyperlink ref="A26" r:id="rId24" xr:uid="{00000000-0004-0000-1800-000017000000}"/>
    <hyperlink ref="A27" r:id="rId25" xr:uid="{00000000-0004-0000-1800-000018000000}"/>
    <hyperlink ref="A28" r:id="rId26" xr:uid="{00000000-0004-0000-1800-000019000000}"/>
    <hyperlink ref="A29" r:id="rId27" xr:uid="{00000000-0004-0000-1800-00001A000000}"/>
    <hyperlink ref="A30" r:id="rId28" xr:uid="{00000000-0004-0000-1800-00001B000000}"/>
    <hyperlink ref="A31" r:id="rId29" xr:uid="{00000000-0004-0000-1800-00001C000000}"/>
    <hyperlink ref="A32" r:id="rId30" xr:uid="{00000000-0004-0000-1800-00001D000000}"/>
    <hyperlink ref="A33" r:id="rId31" xr:uid="{00000000-0004-0000-1800-00001E000000}"/>
    <hyperlink ref="A34" r:id="rId32" xr:uid="{00000000-0004-0000-1800-00001F000000}"/>
    <hyperlink ref="A35" r:id="rId33" xr:uid="{00000000-0004-0000-1800-000020000000}"/>
    <hyperlink ref="A36" r:id="rId34" xr:uid="{00000000-0004-0000-1800-000021000000}"/>
    <hyperlink ref="A37" r:id="rId35" xr:uid="{00000000-0004-0000-1800-000022000000}"/>
    <hyperlink ref="A38" r:id="rId36" xr:uid="{00000000-0004-0000-1800-000023000000}"/>
    <hyperlink ref="A39" r:id="rId37" xr:uid="{00000000-0004-0000-1800-000024000000}"/>
    <hyperlink ref="A40" r:id="rId38" xr:uid="{00000000-0004-0000-1800-000025000000}"/>
    <hyperlink ref="A41" r:id="rId39" xr:uid="{00000000-0004-0000-1800-000026000000}"/>
    <hyperlink ref="A42" r:id="rId40" xr:uid="{00000000-0004-0000-1800-000027000000}"/>
    <hyperlink ref="A43" r:id="rId41" xr:uid="{00000000-0004-0000-1800-000028000000}"/>
    <hyperlink ref="A44" r:id="rId42" xr:uid="{00000000-0004-0000-1800-000029000000}"/>
    <hyperlink ref="A45" r:id="rId43" xr:uid="{00000000-0004-0000-1800-00002A000000}"/>
    <hyperlink ref="A46" r:id="rId44" xr:uid="{00000000-0004-0000-1800-00002B000000}"/>
    <hyperlink ref="A47" r:id="rId45" xr:uid="{00000000-0004-0000-1800-00002C000000}"/>
    <hyperlink ref="A48" r:id="rId46" xr:uid="{00000000-0004-0000-1800-00002D000000}"/>
    <hyperlink ref="A49" r:id="rId47" xr:uid="{00000000-0004-0000-1800-00002E000000}"/>
    <hyperlink ref="A50" r:id="rId48" xr:uid="{00000000-0004-0000-1800-00002F000000}"/>
    <hyperlink ref="A51" r:id="rId49" xr:uid="{00000000-0004-0000-1800-000030000000}"/>
    <hyperlink ref="A52" r:id="rId50" xr:uid="{00000000-0004-0000-1800-000031000000}"/>
    <hyperlink ref="A53" r:id="rId51" xr:uid="{00000000-0004-0000-1800-000032000000}"/>
    <hyperlink ref="A54" r:id="rId52" xr:uid="{00000000-0004-0000-1800-000033000000}"/>
    <hyperlink ref="A55" r:id="rId53" xr:uid="{00000000-0004-0000-1800-000034000000}"/>
    <hyperlink ref="A56" r:id="rId54" xr:uid="{00000000-0004-0000-1800-000035000000}"/>
    <hyperlink ref="A57" r:id="rId55" xr:uid="{00000000-0004-0000-1800-000036000000}"/>
    <hyperlink ref="A58" r:id="rId56" xr:uid="{00000000-0004-0000-1800-000037000000}"/>
    <hyperlink ref="A59" r:id="rId57" xr:uid="{00000000-0004-0000-1800-000038000000}"/>
    <hyperlink ref="A60" r:id="rId58" xr:uid="{00000000-0004-0000-1800-000039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7"/>
  <sheetViews>
    <sheetView view="pageBreakPreview" topLeftCell="A5" zoomScaleNormal="100" zoomScaleSheetLayoutView="100" workbookViewId="0">
      <pane ySplit="5" topLeftCell="A46" activePane="bottomLeft" state="frozen"/>
      <selection activeCell="A5" sqref="A5"/>
      <selection pane="bottomLeft" activeCell="B33" sqref="B33"/>
    </sheetView>
  </sheetViews>
  <sheetFormatPr defaultColWidth="9.109375" defaultRowHeight="13.2" x14ac:dyDescent="0.25"/>
  <cols>
    <col min="1" max="1" width="8.4414062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44603</v>
      </c>
    </row>
    <row r="6" spans="1:6" ht="17.25" customHeight="1" x14ac:dyDescent="0.25">
      <c r="A6" s="293"/>
      <c r="B6" s="293"/>
      <c r="C6" s="8" t="s">
        <v>4</v>
      </c>
      <c r="D6" s="10">
        <v>44593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11764396</v>
      </c>
      <c r="D10" s="160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90691870</v>
      </c>
    </row>
    <row r="15" spans="1:6" x14ac:dyDescent="0.25">
      <c r="A15" s="15" t="s">
        <v>31</v>
      </c>
      <c r="B15" s="25" t="s">
        <v>137</v>
      </c>
      <c r="C15" s="121">
        <v>86894.412000000069</v>
      </c>
      <c r="D15" s="120"/>
    </row>
    <row r="16" spans="1:6" x14ac:dyDescent="0.25">
      <c r="A16" s="15"/>
      <c r="B16" s="25" t="s">
        <v>238</v>
      </c>
      <c r="C16" s="44"/>
      <c r="D16" s="153" t="s">
        <v>256</v>
      </c>
    </row>
    <row r="17" spans="1:6" x14ac:dyDescent="0.25">
      <c r="A17" s="15" t="s">
        <v>33</v>
      </c>
      <c r="B17" s="25" t="s">
        <v>137</v>
      </c>
      <c r="C17" s="335" t="s">
        <v>171</v>
      </c>
      <c r="D17" s="336"/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 t="s">
        <v>187</v>
      </c>
      <c r="C19" s="69">
        <f>SUM(C20:C22)</f>
        <v>51806</v>
      </c>
      <c r="D19" s="29">
        <f>SUM(D20:D22)</f>
        <v>1171981777</v>
      </c>
      <c r="F19" s="59"/>
    </row>
    <row r="20" spans="1:6" s="62" customFormat="1" x14ac:dyDescent="0.25">
      <c r="A20" s="18"/>
      <c r="B20" s="87" t="s">
        <v>258</v>
      </c>
      <c r="C20" s="88"/>
      <c r="D20" s="89">
        <v>-3</v>
      </c>
      <c r="E20" s="60"/>
      <c r="F20" s="61"/>
    </row>
    <row r="21" spans="1:6" s="62" customFormat="1" x14ac:dyDescent="0.25">
      <c r="A21" s="18"/>
      <c r="B21" s="30" t="s">
        <v>240</v>
      </c>
      <c r="C21" s="70">
        <v>29946.93</v>
      </c>
      <c r="D21" s="31">
        <v>675453005</v>
      </c>
      <c r="E21" s="60">
        <f>D21/C21</f>
        <v>22554.999961598736</v>
      </c>
      <c r="F21" s="61"/>
    </row>
    <row r="22" spans="1:6" s="62" customFormat="1" x14ac:dyDescent="0.25">
      <c r="A22" s="18"/>
      <c r="B22" s="30" t="s">
        <v>257</v>
      </c>
      <c r="C22" s="70">
        <v>21859.07</v>
      </c>
      <c r="D22" s="31">
        <v>496528775</v>
      </c>
      <c r="E22" s="60">
        <f>D22/C22</f>
        <v>22714.999997712621</v>
      </c>
      <c r="F22" s="61"/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55.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317"/>
      <c r="D25" s="318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47804977</v>
      </c>
      <c r="D26" s="32"/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SUM(C34:C37)</f>
        <v>37342040</v>
      </c>
      <c r="D33" s="40"/>
      <c r="F33" s="59"/>
    </row>
    <row r="34" spans="1:6" s="62" customFormat="1" x14ac:dyDescent="0.25">
      <c r="A34" s="18"/>
      <c r="B34" s="30" t="s">
        <v>9</v>
      </c>
      <c r="C34" s="152">
        <v>18511680</v>
      </c>
      <c r="D34" s="39" t="s">
        <v>259</v>
      </c>
      <c r="F34" s="61"/>
    </row>
    <row r="35" spans="1:6" s="62" customFormat="1" x14ac:dyDescent="0.25">
      <c r="A35" s="18"/>
      <c r="B35" s="30" t="s">
        <v>206</v>
      </c>
      <c r="C35" s="152">
        <v>7356175</v>
      </c>
      <c r="D35" s="39" t="s">
        <v>260</v>
      </c>
      <c r="F35" s="61"/>
    </row>
    <row r="36" spans="1:6" s="62" customFormat="1" x14ac:dyDescent="0.25">
      <c r="A36" s="18"/>
      <c r="B36" s="30" t="s">
        <v>190</v>
      </c>
      <c r="C36" s="152">
        <v>11474185</v>
      </c>
      <c r="D36" s="39" t="s">
        <v>261</v>
      </c>
      <c r="F36" s="61"/>
    </row>
    <row r="37" spans="1:6" s="62" customFormat="1" x14ac:dyDescent="0.25">
      <c r="A37" s="18"/>
      <c r="B37" s="30"/>
      <c r="C37" s="38"/>
      <c r="D37" s="39"/>
      <c r="F37" s="61"/>
    </row>
    <row r="38" spans="1:6" s="62" customFormat="1" ht="13.8" x14ac:dyDescent="0.25">
      <c r="A38" s="18"/>
      <c r="B38" s="28" t="s">
        <v>165</v>
      </c>
      <c r="C38" s="36">
        <f>SUM(C39:C42)</f>
        <v>4074485</v>
      </c>
      <c r="D38" s="43"/>
      <c r="F38" s="61"/>
    </row>
    <row r="39" spans="1:6" s="62" customFormat="1" x14ac:dyDescent="0.25">
      <c r="A39" s="18"/>
      <c r="B39" s="30" t="s">
        <v>192</v>
      </c>
      <c r="C39" s="152">
        <v>4800</v>
      </c>
      <c r="D39" s="41" t="s">
        <v>271</v>
      </c>
      <c r="F39" s="61"/>
    </row>
    <row r="40" spans="1:6" s="62" customFormat="1" ht="26.4" x14ac:dyDescent="0.25">
      <c r="A40" s="18"/>
      <c r="B40" s="30" t="s">
        <v>169</v>
      </c>
      <c r="C40" s="152">
        <v>1694685</v>
      </c>
      <c r="D40" s="41" t="s">
        <v>272</v>
      </c>
      <c r="F40" s="61"/>
    </row>
    <row r="41" spans="1:6" s="62" customFormat="1" x14ac:dyDescent="0.25">
      <c r="A41" s="18"/>
      <c r="B41" s="30" t="s">
        <v>262</v>
      </c>
      <c r="C41" s="152">
        <v>2375000</v>
      </c>
      <c r="D41" s="39" t="s">
        <v>263</v>
      </c>
      <c r="F41" s="61"/>
    </row>
    <row r="42" spans="1:6" s="62" customFormat="1" x14ac:dyDescent="0.25">
      <c r="A42" s="18"/>
      <c r="B42" s="30"/>
      <c r="C42" s="38"/>
      <c r="D42" s="39"/>
      <c r="F42" s="61"/>
    </row>
    <row r="43" spans="1:6" s="58" customFormat="1" x14ac:dyDescent="0.25">
      <c r="A43" s="17">
        <v>3334</v>
      </c>
      <c r="B43" s="28" t="s">
        <v>166</v>
      </c>
      <c r="C43" s="36"/>
      <c r="D43" s="37"/>
      <c r="F43" s="59"/>
    </row>
    <row r="44" spans="1:6" x14ac:dyDescent="0.25">
      <c r="A44" s="15"/>
      <c r="B44" s="33"/>
      <c r="C44" s="90"/>
      <c r="D44" s="91"/>
    </row>
    <row r="45" spans="1:6" s="58" customFormat="1" ht="13.8" x14ac:dyDescent="0.25">
      <c r="A45" s="17">
        <v>3335</v>
      </c>
      <c r="B45" s="28" t="s">
        <v>145</v>
      </c>
      <c r="C45" s="42">
        <f>SUM(C46:C50)</f>
        <v>132453742</v>
      </c>
      <c r="D45" s="43"/>
      <c r="E45" s="81">
        <v>146917669</v>
      </c>
      <c r="F45" s="82">
        <f>E45-C45</f>
        <v>14463927</v>
      </c>
    </row>
    <row r="46" spans="1:6" x14ac:dyDescent="0.25">
      <c r="A46" s="15"/>
      <c r="B46" s="25" t="s">
        <v>235</v>
      </c>
      <c r="C46" s="44">
        <v>456993</v>
      </c>
      <c r="D46" s="16" t="s">
        <v>215</v>
      </c>
      <c r="E46" s="56">
        <v>367886</v>
      </c>
    </row>
    <row r="47" spans="1:6" x14ac:dyDescent="0.25">
      <c r="A47" s="15"/>
      <c r="B47" s="25" t="s">
        <v>237</v>
      </c>
      <c r="C47" s="44">
        <v>33784754</v>
      </c>
      <c r="D47" s="16" t="s">
        <v>215</v>
      </c>
    </row>
    <row r="48" spans="1:6" x14ac:dyDescent="0.25">
      <c r="A48" s="15"/>
      <c r="B48" s="25" t="s">
        <v>266</v>
      </c>
      <c r="C48" s="44">
        <v>406529</v>
      </c>
      <c r="D48" s="16" t="s">
        <v>215</v>
      </c>
    </row>
    <row r="49" spans="1:6" x14ac:dyDescent="0.25">
      <c r="A49" s="15"/>
      <c r="B49" s="25" t="s">
        <v>236</v>
      </c>
      <c r="C49" s="44">
        <v>89858648</v>
      </c>
      <c r="D49" s="16" t="s">
        <v>215</v>
      </c>
    </row>
    <row r="50" spans="1:6" x14ac:dyDescent="0.25">
      <c r="A50" s="15"/>
      <c r="B50" s="25" t="s">
        <v>265</v>
      </c>
      <c r="C50" s="44">
        <v>7946818</v>
      </c>
      <c r="D50" s="16" t="s">
        <v>215</v>
      </c>
    </row>
    <row r="51" spans="1:6" x14ac:dyDescent="0.25">
      <c r="A51" s="15"/>
      <c r="B51" s="25"/>
      <c r="C51" s="44"/>
      <c r="D51" s="71"/>
    </row>
    <row r="52" spans="1:6" x14ac:dyDescent="0.25">
      <c r="A52" s="15"/>
      <c r="B52" s="33"/>
      <c r="C52" s="291"/>
      <c r="D52" s="292"/>
    </row>
    <row r="53" spans="1:6" s="58" customFormat="1" ht="13.8" x14ac:dyDescent="0.25">
      <c r="A53" s="17">
        <v>334</v>
      </c>
      <c r="B53" s="28" t="s">
        <v>196</v>
      </c>
      <c r="C53" s="122">
        <v>246633348</v>
      </c>
      <c r="D53" s="43" t="s">
        <v>264</v>
      </c>
      <c r="F53" s="59"/>
    </row>
    <row r="54" spans="1:6" x14ac:dyDescent="0.25">
      <c r="A54" s="15"/>
      <c r="B54" s="25"/>
      <c r="C54" s="34"/>
      <c r="D54" s="16"/>
    </row>
    <row r="55" spans="1:6" s="58" customFormat="1" x14ac:dyDescent="0.25">
      <c r="A55" s="17">
        <v>335</v>
      </c>
      <c r="B55" s="28" t="s">
        <v>166</v>
      </c>
      <c r="C55" s="51"/>
      <c r="D55" s="37"/>
      <c r="F55" s="59"/>
    </row>
    <row r="56" spans="1:6" s="62" customFormat="1" x14ac:dyDescent="0.25">
      <c r="A56" s="18"/>
      <c r="B56" s="30"/>
      <c r="C56" s="38"/>
      <c r="D56" s="45"/>
      <c r="F56" s="61"/>
    </row>
    <row r="57" spans="1:6" s="62" customFormat="1" x14ac:dyDescent="0.25">
      <c r="A57" s="18"/>
      <c r="B57" s="30"/>
      <c r="C57" s="38"/>
      <c r="D57" s="45"/>
      <c r="F57" s="61"/>
    </row>
    <row r="58" spans="1:6" s="58" customFormat="1" x14ac:dyDescent="0.25">
      <c r="A58" s="17">
        <v>3382</v>
      </c>
      <c r="B58" s="28" t="s">
        <v>245</v>
      </c>
      <c r="C58" s="46">
        <f>SUM(C59:C60)</f>
        <v>9334440</v>
      </c>
      <c r="D58" s="28" t="s">
        <v>244</v>
      </c>
      <c r="E58" s="68" t="s">
        <v>174</v>
      </c>
      <c r="F58" s="59"/>
    </row>
    <row r="59" spans="1:6" s="62" customFormat="1" x14ac:dyDescent="0.25">
      <c r="A59" s="18"/>
      <c r="B59" s="30" t="s">
        <v>243</v>
      </c>
      <c r="C59" s="47">
        <f>4667220*2</f>
        <v>9334440</v>
      </c>
      <c r="D59" s="45"/>
      <c r="F59" s="61"/>
    </row>
    <row r="60" spans="1:6" s="62" customFormat="1" x14ac:dyDescent="0.25">
      <c r="A60" s="18"/>
      <c r="B60" s="30"/>
      <c r="C60" s="47"/>
      <c r="D60" s="45"/>
      <c r="F60" s="61"/>
    </row>
    <row r="61" spans="1:6" s="58" customFormat="1" x14ac:dyDescent="0.25">
      <c r="A61" s="17" t="s">
        <v>147</v>
      </c>
      <c r="B61" s="28" t="s">
        <v>148</v>
      </c>
      <c r="C61" s="51"/>
      <c r="D61" s="45"/>
      <c r="F61" s="59"/>
    </row>
    <row r="62" spans="1:6" x14ac:dyDescent="0.25">
      <c r="A62" s="15"/>
      <c r="B62" s="33" t="s">
        <v>149</v>
      </c>
      <c r="C62" s="77"/>
      <c r="D62" s="78"/>
    </row>
    <row r="63" spans="1:6" s="58" customFormat="1" x14ac:dyDescent="0.25">
      <c r="A63" s="17">
        <v>3388</v>
      </c>
      <c r="B63" s="28"/>
      <c r="C63" s="123"/>
      <c r="D63" s="124"/>
      <c r="F63" s="59"/>
    </row>
    <row r="64" spans="1:6" ht="12.75" customHeight="1" x14ac:dyDescent="0.25">
      <c r="A64" s="15"/>
      <c r="B64" s="86" t="s">
        <v>267</v>
      </c>
      <c r="C64" s="93">
        <v>0</v>
      </c>
      <c r="D64" s="45"/>
    </row>
    <row r="65" spans="1:7" ht="12.75" customHeight="1" x14ac:dyDescent="0.25">
      <c r="A65" s="15"/>
      <c r="B65" s="86"/>
      <c r="C65" s="93"/>
      <c r="D65" s="45"/>
    </row>
    <row r="66" spans="1:7" ht="12.75" customHeight="1" x14ac:dyDescent="0.25">
      <c r="A66" s="15"/>
      <c r="B66" s="86" t="s">
        <v>163</v>
      </c>
      <c r="C66" s="94">
        <f>SUM(C67:C69)</f>
        <v>359882036</v>
      </c>
      <c r="D66" s="35"/>
    </row>
    <row r="67" spans="1:7" s="62" customFormat="1" x14ac:dyDescent="0.25">
      <c r="A67" s="18"/>
      <c r="B67" s="63" t="s">
        <v>151</v>
      </c>
      <c r="C67" s="95">
        <v>296655000</v>
      </c>
      <c r="D67" s="155" t="s">
        <v>270</v>
      </c>
      <c r="F67" s="61"/>
    </row>
    <row r="68" spans="1:7" s="62" customFormat="1" x14ac:dyDescent="0.25">
      <c r="A68" s="18"/>
      <c r="B68" s="63" t="s">
        <v>268</v>
      </c>
      <c r="C68" s="140">
        <v>55106597</v>
      </c>
      <c r="D68" s="80"/>
      <c r="E68" s="64"/>
      <c r="F68" s="61"/>
    </row>
    <row r="69" spans="1:7" s="62" customFormat="1" x14ac:dyDescent="0.25">
      <c r="A69" s="18"/>
      <c r="B69" s="63" t="s">
        <v>269</v>
      </c>
      <c r="C69" s="140">
        <v>8120439</v>
      </c>
      <c r="D69" s="80"/>
      <c r="E69" s="64"/>
      <c r="F69" s="61"/>
    </row>
    <row r="70" spans="1:7" s="62" customFormat="1" x14ac:dyDescent="0.25">
      <c r="A70" s="18"/>
      <c r="B70" s="72"/>
      <c r="C70" s="140"/>
      <c r="D70" s="80"/>
      <c r="E70" s="64"/>
      <c r="F70" s="61"/>
    </row>
    <row r="71" spans="1:7" s="62" customFormat="1" x14ac:dyDescent="0.25">
      <c r="A71" s="18"/>
      <c r="B71" s="72"/>
      <c r="C71" s="38"/>
      <c r="D71" s="80"/>
      <c r="E71" s="64"/>
      <c r="F71" s="61"/>
    </row>
    <row r="72" spans="1:7" s="58" customFormat="1" ht="13.8" x14ac:dyDescent="0.25">
      <c r="A72" s="17">
        <v>511</v>
      </c>
      <c r="B72" s="28" t="s">
        <v>250</v>
      </c>
      <c r="C72" s="74">
        <v>21859.07</v>
      </c>
      <c r="D72" s="73">
        <v>496528775</v>
      </c>
      <c r="E72" s="81">
        <f>D72/C72</f>
        <v>22714.999997712621</v>
      </c>
      <c r="F72" s="59"/>
    </row>
    <row r="73" spans="1:7" ht="21" customHeight="1" x14ac:dyDescent="0.25">
      <c r="A73" s="15"/>
      <c r="B73" s="33"/>
      <c r="C73" s="285"/>
      <c r="D73" s="286"/>
      <c r="E73" s="57"/>
      <c r="F73" s="65"/>
      <c r="G73" s="66"/>
    </row>
    <row r="74" spans="1:7" s="58" customFormat="1" ht="26.4" x14ac:dyDescent="0.25">
      <c r="A74" s="17">
        <v>642</v>
      </c>
      <c r="B74" s="28"/>
      <c r="C74" s="36"/>
      <c r="D74" s="125" t="s">
        <v>212</v>
      </c>
      <c r="F74" s="59"/>
    </row>
    <row r="75" spans="1:7" ht="39.6" x14ac:dyDescent="0.25">
      <c r="A75" s="15"/>
      <c r="B75" s="33"/>
      <c r="C75" s="34"/>
      <c r="D75" s="96" t="s">
        <v>200</v>
      </c>
      <c r="E75" s="57"/>
      <c r="F75" s="65"/>
      <c r="G75" s="66"/>
    </row>
    <row r="76" spans="1:7" ht="26.4" x14ac:dyDescent="0.25">
      <c r="A76" s="15"/>
      <c r="B76" s="33"/>
      <c r="C76" s="34"/>
      <c r="D76" s="96" t="s">
        <v>201</v>
      </c>
      <c r="E76" s="57"/>
      <c r="F76" s="65"/>
      <c r="G76" s="66"/>
    </row>
    <row r="77" spans="1:7" s="58" customFormat="1" x14ac:dyDescent="0.25">
      <c r="A77" s="17" t="s">
        <v>158</v>
      </c>
      <c r="B77" s="28"/>
      <c r="C77" s="50"/>
      <c r="D77" s="37"/>
      <c r="F77" s="59"/>
    </row>
    <row r="78" spans="1:7" ht="26.4" x14ac:dyDescent="0.25">
      <c r="A78" s="15"/>
      <c r="B78" s="33"/>
      <c r="C78" s="49"/>
      <c r="D78" s="96" t="s">
        <v>213</v>
      </c>
      <c r="E78" s="57"/>
      <c r="F78" s="65"/>
      <c r="G78" s="66"/>
    </row>
    <row r="79" spans="1:7" x14ac:dyDescent="0.25">
      <c r="A79" s="15"/>
      <c r="B79" s="33"/>
      <c r="C79" s="49"/>
      <c r="D79" s="48"/>
      <c r="E79" s="57"/>
      <c r="F79" s="65"/>
      <c r="G79" s="66"/>
    </row>
    <row r="80" spans="1:7" ht="39.6" x14ac:dyDescent="0.25">
      <c r="A80" s="19" t="s">
        <v>153</v>
      </c>
      <c r="B80" s="75" t="s">
        <v>159</v>
      </c>
      <c r="C80" s="304"/>
      <c r="D80" s="305"/>
    </row>
    <row r="81" spans="1:8" s="57" customFormat="1" ht="32.25" customHeight="1" x14ac:dyDescent="0.25">
      <c r="A81" s="15"/>
      <c r="B81" s="33"/>
      <c r="C81" s="339" t="s">
        <v>199</v>
      </c>
      <c r="D81" s="340"/>
      <c r="E81" s="56"/>
      <c r="G81" s="56"/>
      <c r="H81" s="56"/>
    </row>
    <row r="82" spans="1:8" s="57" customFormat="1" x14ac:dyDescent="0.25">
      <c r="A82" s="15"/>
      <c r="B82" s="33"/>
      <c r="C82" s="291" t="s">
        <v>172</v>
      </c>
      <c r="D82" s="292"/>
      <c r="E82" s="56"/>
      <c r="G82" s="56"/>
      <c r="H82" s="56"/>
    </row>
    <row r="83" spans="1:8" s="57" customFormat="1" x14ac:dyDescent="0.25">
      <c r="A83" s="15"/>
      <c r="B83" s="33"/>
      <c r="C83" s="291"/>
      <c r="D83" s="292"/>
      <c r="E83" s="56"/>
      <c r="G83" s="56"/>
      <c r="H83" s="56"/>
    </row>
    <row r="84" spans="1:8" s="57" customFormat="1" ht="33" customHeight="1" x14ac:dyDescent="0.25">
      <c r="A84" s="15"/>
      <c r="B84" s="33"/>
      <c r="C84" s="302" t="s">
        <v>186</v>
      </c>
      <c r="D84" s="303"/>
      <c r="E84" s="56"/>
      <c r="G84" s="56"/>
      <c r="H84" s="56"/>
    </row>
    <row r="85" spans="1:8" s="57" customFormat="1" x14ac:dyDescent="0.25">
      <c r="A85" s="15"/>
      <c r="B85" s="33"/>
      <c r="C85" s="304"/>
      <c r="D85" s="305"/>
      <c r="E85" s="56"/>
      <c r="G85" s="56"/>
      <c r="H85" s="56"/>
    </row>
    <row r="86" spans="1:8" s="57" customFormat="1" x14ac:dyDescent="0.25">
      <c r="A86" s="83" t="s">
        <v>189</v>
      </c>
      <c r="B86" s="33"/>
      <c r="C86" s="291"/>
      <c r="D86" s="292"/>
      <c r="E86" s="56"/>
      <c r="G86" s="56"/>
      <c r="H86" s="56"/>
    </row>
    <row r="87" spans="1:8" s="57" customFormat="1" x14ac:dyDescent="0.25">
      <c r="A87" s="85"/>
      <c r="B87" s="84"/>
      <c r="C87" s="304"/>
      <c r="D87" s="305"/>
      <c r="E87" s="56"/>
      <c r="G87" s="56"/>
      <c r="H87" s="56"/>
    </row>
  </sheetData>
  <mergeCells count="18">
    <mergeCell ref="A5:B7"/>
    <mergeCell ref="C9:D9"/>
    <mergeCell ref="C11:D11"/>
    <mergeCell ref="C12:D12"/>
    <mergeCell ref="C13:D13"/>
    <mergeCell ref="C17:D17"/>
    <mergeCell ref="C87:D87"/>
    <mergeCell ref="C81:D81"/>
    <mergeCell ref="C82:D82"/>
    <mergeCell ref="C83:D83"/>
    <mergeCell ref="C84:D84"/>
    <mergeCell ref="C86:D86"/>
    <mergeCell ref="C80:D80"/>
    <mergeCell ref="C85:D85"/>
    <mergeCell ref="C24:D24"/>
    <mergeCell ref="C25:D25"/>
    <mergeCell ref="C52:D52"/>
    <mergeCell ref="C73:D73"/>
  </mergeCells>
  <hyperlinks>
    <hyperlink ref="E58" r:id="rId1" xr:uid="{00000000-0004-0000-1900-000000000000}"/>
  </hyperlinks>
  <pageMargins left="0.45" right="0.34" top="0.43" bottom="0.37" header="0.32" footer="0.27"/>
  <pageSetup paperSize="9" scale="6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A88-CAFC-4679-B774-412F56A5D162}">
  <dimension ref="A1:H61"/>
  <sheetViews>
    <sheetView workbookViewId="0">
      <selection activeCell="I6" sqref="I6"/>
    </sheetView>
  </sheetViews>
  <sheetFormatPr defaultRowHeight="13.2" x14ac:dyDescent="0.25"/>
  <cols>
    <col min="1" max="1" width="8.109375" customWidth="1"/>
    <col min="2" max="2" width="30.21875" customWidth="1"/>
    <col min="3" max="8" width="17.6640625" customWidth="1"/>
  </cols>
  <sheetData>
    <row r="1" spans="1:8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8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8" x14ac:dyDescent="0.25">
      <c r="A3" s="105" t="s">
        <v>20</v>
      </c>
      <c r="B3" s="106" t="s">
        <v>21</v>
      </c>
      <c r="C3" s="127">
        <v>9833628</v>
      </c>
      <c r="D3" s="127">
        <v>0</v>
      </c>
      <c r="E3" s="127">
        <v>30000000</v>
      </c>
      <c r="F3" s="127">
        <v>26842615</v>
      </c>
      <c r="G3" s="127">
        <v>12991013</v>
      </c>
      <c r="H3" s="127">
        <v>0</v>
      </c>
    </row>
    <row r="4" spans="1:8" x14ac:dyDescent="0.25">
      <c r="A4" s="111" t="s">
        <v>22</v>
      </c>
      <c r="B4" s="112" t="s">
        <v>23</v>
      </c>
      <c r="C4" s="128">
        <v>9833628</v>
      </c>
      <c r="D4" s="128">
        <v>0</v>
      </c>
      <c r="E4" s="128">
        <v>30000000</v>
      </c>
      <c r="F4" s="128">
        <v>26842615</v>
      </c>
      <c r="G4" s="128">
        <v>12991013</v>
      </c>
      <c r="H4" s="128">
        <v>0</v>
      </c>
    </row>
    <row r="5" spans="1:8" x14ac:dyDescent="0.25">
      <c r="A5" s="129" t="s">
        <v>24</v>
      </c>
      <c r="B5" s="20" t="s">
        <v>25</v>
      </c>
      <c r="C5" s="130">
        <v>2349811855</v>
      </c>
      <c r="D5" s="130">
        <v>0</v>
      </c>
      <c r="E5" s="130">
        <v>1279085072</v>
      </c>
      <c r="F5" s="130">
        <v>1224104110</v>
      </c>
      <c r="G5" s="130">
        <v>2404792817</v>
      </c>
      <c r="H5" s="130">
        <v>0</v>
      </c>
    </row>
    <row r="6" spans="1:8" x14ac:dyDescent="0.25">
      <c r="A6" s="105" t="s">
        <v>26</v>
      </c>
      <c r="B6" s="106" t="s">
        <v>23</v>
      </c>
      <c r="C6" s="127">
        <v>513864595</v>
      </c>
      <c r="D6" s="127">
        <v>0</v>
      </c>
      <c r="E6" s="127">
        <v>490503076</v>
      </c>
      <c r="F6" s="127">
        <v>672858477</v>
      </c>
      <c r="G6" s="127">
        <v>331509194</v>
      </c>
      <c r="H6" s="127">
        <v>0</v>
      </c>
    </row>
    <row r="7" spans="1:8" x14ac:dyDescent="0.25">
      <c r="A7" s="111" t="s">
        <v>27</v>
      </c>
      <c r="B7" s="112" t="s">
        <v>28</v>
      </c>
      <c r="C7" s="128">
        <v>513864595</v>
      </c>
      <c r="D7" s="128">
        <v>0</v>
      </c>
      <c r="E7" s="128">
        <v>490503076</v>
      </c>
      <c r="F7" s="128">
        <v>672858477</v>
      </c>
      <c r="G7" s="128">
        <v>331509194</v>
      </c>
      <c r="H7" s="128">
        <v>0</v>
      </c>
    </row>
    <row r="8" spans="1:8" x14ac:dyDescent="0.25">
      <c r="A8" s="105" t="s">
        <v>29</v>
      </c>
      <c r="B8" s="106" t="s">
        <v>30</v>
      </c>
      <c r="C8" s="127">
        <v>1835947260</v>
      </c>
      <c r="D8" s="127">
        <v>0</v>
      </c>
      <c r="E8" s="127">
        <v>788581996</v>
      </c>
      <c r="F8" s="127">
        <v>551245633</v>
      </c>
      <c r="G8" s="127">
        <v>2073283623</v>
      </c>
      <c r="H8" s="127">
        <v>0</v>
      </c>
    </row>
    <row r="9" spans="1:8" ht="26.4" x14ac:dyDescent="0.25">
      <c r="A9" s="111" t="s">
        <v>31</v>
      </c>
      <c r="B9" s="112" t="s">
        <v>32</v>
      </c>
      <c r="C9" s="128">
        <v>1803247452</v>
      </c>
      <c r="D9" s="128">
        <v>0</v>
      </c>
      <c r="E9" s="128">
        <v>788581996</v>
      </c>
      <c r="F9" s="128">
        <v>551245633</v>
      </c>
      <c r="G9" s="128">
        <v>2040583815</v>
      </c>
      <c r="H9" s="128">
        <v>0</v>
      </c>
    </row>
    <row r="10" spans="1:8" ht="26.4" x14ac:dyDescent="0.25">
      <c r="A10" s="111" t="s">
        <v>33</v>
      </c>
      <c r="B10" s="112" t="s">
        <v>34</v>
      </c>
      <c r="C10" s="128">
        <v>32699808</v>
      </c>
      <c r="D10" s="128">
        <v>0</v>
      </c>
      <c r="E10" s="128">
        <v>0</v>
      </c>
      <c r="F10" s="128">
        <v>0</v>
      </c>
      <c r="G10" s="128">
        <v>32699808</v>
      </c>
      <c r="H10" s="128">
        <v>0</v>
      </c>
    </row>
    <row r="11" spans="1:8" x14ac:dyDescent="0.25">
      <c r="A11" s="129" t="s">
        <v>35</v>
      </c>
      <c r="B11" s="20" t="s">
        <v>36</v>
      </c>
      <c r="C11" s="130">
        <v>1563162991</v>
      </c>
      <c r="D11" s="130">
        <v>0</v>
      </c>
      <c r="E11" s="130">
        <v>748116833</v>
      </c>
      <c r="F11" s="130">
        <v>798253471</v>
      </c>
      <c r="G11" s="130">
        <v>1513026353</v>
      </c>
      <c r="H11" s="130">
        <v>0</v>
      </c>
    </row>
    <row r="12" spans="1:8" x14ac:dyDescent="0.25">
      <c r="A12" s="131" t="s">
        <v>37</v>
      </c>
      <c r="B12" s="21" t="s">
        <v>38</v>
      </c>
      <c r="C12" s="132">
        <v>1563162991</v>
      </c>
      <c r="D12" s="132">
        <v>0</v>
      </c>
      <c r="E12" s="132">
        <v>748116833</v>
      </c>
      <c r="F12" s="132">
        <v>798253471</v>
      </c>
      <c r="G12" s="132">
        <v>1513026353</v>
      </c>
      <c r="H12" s="132">
        <v>0</v>
      </c>
    </row>
    <row r="13" spans="1:8" x14ac:dyDescent="0.25">
      <c r="A13" s="129" t="s">
        <v>39</v>
      </c>
      <c r="B13" s="20" t="s">
        <v>40</v>
      </c>
      <c r="C13" s="130">
        <v>862434594</v>
      </c>
      <c r="D13" s="130">
        <v>0</v>
      </c>
      <c r="E13" s="130">
        <v>9902094</v>
      </c>
      <c r="F13" s="130">
        <v>0</v>
      </c>
      <c r="G13" s="130">
        <v>872336688</v>
      </c>
      <c r="H13" s="130">
        <v>0</v>
      </c>
    </row>
    <row r="14" spans="1:8" ht="26.4" x14ac:dyDescent="0.25">
      <c r="A14" s="131" t="s">
        <v>41</v>
      </c>
      <c r="B14" s="21" t="s">
        <v>42</v>
      </c>
      <c r="C14" s="132">
        <v>862434594</v>
      </c>
      <c r="D14" s="132">
        <v>0</v>
      </c>
      <c r="E14" s="132">
        <v>9902094</v>
      </c>
      <c r="F14" s="132">
        <v>0</v>
      </c>
      <c r="G14" s="132">
        <v>872336688</v>
      </c>
      <c r="H14" s="132">
        <v>0</v>
      </c>
    </row>
    <row r="15" spans="1:8" ht="26.4" x14ac:dyDescent="0.25">
      <c r="A15" s="129" t="s">
        <v>43</v>
      </c>
      <c r="B15" s="20" t="s">
        <v>44</v>
      </c>
      <c r="C15" s="130">
        <v>0</v>
      </c>
      <c r="D15" s="130">
        <v>0</v>
      </c>
      <c r="E15" s="130">
        <v>495468195</v>
      </c>
      <c r="F15" s="130">
        <v>495468195</v>
      </c>
      <c r="G15" s="130">
        <v>0</v>
      </c>
      <c r="H15" s="130">
        <v>0</v>
      </c>
    </row>
    <row r="16" spans="1:8" x14ac:dyDescent="0.25">
      <c r="A16" s="129" t="s">
        <v>45</v>
      </c>
      <c r="B16" s="20" t="s">
        <v>46</v>
      </c>
      <c r="C16" s="130">
        <v>11375792</v>
      </c>
      <c r="D16" s="130">
        <v>0</v>
      </c>
      <c r="E16" s="130">
        <v>0</v>
      </c>
      <c r="F16" s="130">
        <v>901272</v>
      </c>
      <c r="G16" s="130">
        <v>10474520</v>
      </c>
      <c r="H16" s="130">
        <v>0</v>
      </c>
    </row>
    <row r="17" spans="1:8" x14ac:dyDescent="0.25">
      <c r="A17" s="129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</row>
    <row r="18" spans="1:8" x14ac:dyDescent="0.25">
      <c r="A18" s="129" t="s">
        <v>49</v>
      </c>
      <c r="B18" s="20" t="s">
        <v>50</v>
      </c>
      <c r="C18" s="130">
        <v>0</v>
      </c>
      <c r="D18" s="130">
        <v>32757720</v>
      </c>
      <c r="E18" s="130">
        <v>79767884</v>
      </c>
      <c r="F18" s="130">
        <v>119295478</v>
      </c>
      <c r="G18" s="130">
        <v>19261000</v>
      </c>
      <c r="H18" s="130">
        <v>91546314</v>
      </c>
    </row>
    <row r="19" spans="1:8" x14ac:dyDescent="0.25">
      <c r="A19" s="131" t="s">
        <v>51</v>
      </c>
      <c r="B19" s="21" t="s">
        <v>52</v>
      </c>
      <c r="C19" s="132">
        <v>0</v>
      </c>
      <c r="D19" s="132">
        <v>32757720</v>
      </c>
      <c r="E19" s="132">
        <v>79767884</v>
      </c>
      <c r="F19" s="132">
        <v>119295478</v>
      </c>
      <c r="G19" s="132">
        <v>19261000</v>
      </c>
      <c r="H19" s="132">
        <v>91546314</v>
      </c>
    </row>
    <row r="20" spans="1:8" ht="26.4" x14ac:dyDescent="0.25">
      <c r="A20" s="129" t="s">
        <v>53</v>
      </c>
      <c r="B20" s="20" t="s">
        <v>54</v>
      </c>
      <c r="C20" s="130">
        <v>0</v>
      </c>
      <c r="D20" s="130">
        <v>160732590</v>
      </c>
      <c r="E20" s="130">
        <v>159592699</v>
      </c>
      <c r="F20" s="130">
        <v>25099475</v>
      </c>
      <c r="G20" s="130">
        <v>0</v>
      </c>
      <c r="H20" s="130">
        <v>26239366</v>
      </c>
    </row>
    <row r="21" spans="1:8" x14ac:dyDescent="0.25">
      <c r="A21" s="131" t="s">
        <v>55</v>
      </c>
      <c r="B21" s="21" t="s">
        <v>56</v>
      </c>
      <c r="C21" s="132">
        <v>0</v>
      </c>
      <c r="D21" s="132">
        <v>68177737</v>
      </c>
      <c r="E21" s="132">
        <v>68177737</v>
      </c>
      <c r="F21" s="132">
        <v>0</v>
      </c>
      <c r="G21" s="132">
        <v>0</v>
      </c>
      <c r="H21" s="132">
        <v>0</v>
      </c>
    </row>
    <row r="22" spans="1:8" x14ac:dyDescent="0.25">
      <c r="A22" s="131" t="s">
        <v>57</v>
      </c>
      <c r="B22" s="21" t="s">
        <v>58</v>
      </c>
      <c r="C22" s="132">
        <v>0</v>
      </c>
      <c r="D22" s="132">
        <v>92554853</v>
      </c>
      <c r="E22" s="132">
        <v>91414962</v>
      </c>
      <c r="F22" s="132">
        <v>25099475</v>
      </c>
      <c r="G22" s="132">
        <v>0</v>
      </c>
      <c r="H22" s="132">
        <v>26239366</v>
      </c>
    </row>
    <row r="23" spans="1:8" x14ac:dyDescent="0.25">
      <c r="A23" s="105" t="s">
        <v>59</v>
      </c>
      <c r="B23" s="106" t="s">
        <v>60</v>
      </c>
      <c r="C23" s="127">
        <v>0</v>
      </c>
      <c r="D23" s="127">
        <v>328540009</v>
      </c>
      <c r="E23" s="127">
        <v>405339137</v>
      </c>
      <c r="F23" s="127">
        <v>344001527</v>
      </c>
      <c r="G23" s="127">
        <v>0</v>
      </c>
      <c r="H23" s="127">
        <v>267202399</v>
      </c>
    </row>
    <row r="24" spans="1:8" x14ac:dyDescent="0.25">
      <c r="A24" s="111" t="s">
        <v>61</v>
      </c>
      <c r="B24" s="112" t="s">
        <v>62</v>
      </c>
      <c r="C24" s="128">
        <v>0</v>
      </c>
      <c r="D24" s="128">
        <v>328540009</v>
      </c>
      <c r="E24" s="128">
        <v>405339137</v>
      </c>
      <c r="F24" s="128">
        <v>344001527</v>
      </c>
      <c r="G24" s="128">
        <v>0</v>
      </c>
      <c r="H24" s="128">
        <v>267202399</v>
      </c>
    </row>
    <row r="25" spans="1:8" x14ac:dyDescent="0.25">
      <c r="A25" s="129" t="s">
        <v>63</v>
      </c>
      <c r="B25" s="20" t="s">
        <v>64</v>
      </c>
      <c r="C25" s="130">
        <v>0</v>
      </c>
      <c r="D25" s="130">
        <v>64614600</v>
      </c>
      <c r="E25" s="130">
        <v>3618600</v>
      </c>
      <c r="F25" s="130">
        <v>0</v>
      </c>
      <c r="G25" s="130">
        <v>0</v>
      </c>
      <c r="H25" s="130">
        <v>60996000</v>
      </c>
    </row>
    <row r="26" spans="1:8" x14ac:dyDescent="0.25">
      <c r="A26" s="131" t="s">
        <v>65</v>
      </c>
      <c r="B26" s="21" t="s">
        <v>66</v>
      </c>
      <c r="C26" s="132">
        <v>0</v>
      </c>
      <c r="D26" s="132">
        <v>64614600</v>
      </c>
      <c r="E26" s="132">
        <v>3618600</v>
      </c>
      <c r="F26" s="132">
        <v>0</v>
      </c>
      <c r="G26" s="132">
        <v>0</v>
      </c>
      <c r="H26" s="132">
        <v>60996000</v>
      </c>
    </row>
    <row r="27" spans="1:8" x14ac:dyDescent="0.25">
      <c r="A27" s="129" t="s">
        <v>67</v>
      </c>
      <c r="B27" s="20" t="s">
        <v>68</v>
      </c>
      <c r="C27" s="130">
        <v>0</v>
      </c>
      <c r="D27" s="130">
        <v>73506123</v>
      </c>
      <c r="E27" s="130">
        <v>160489963</v>
      </c>
      <c r="F27" s="130">
        <v>150324576</v>
      </c>
      <c r="G27" s="130">
        <v>0</v>
      </c>
      <c r="H27" s="130">
        <v>63340736</v>
      </c>
    </row>
    <row r="28" spans="1:8" x14ac:dyDescent="0.25">
      <c r="A28" s="111" t="s">
        <v>69</v>
      </c>
      <c r="B28" s="112" t="s">
        <v>70</v>
      </c>
      <c r="C28" s="128">
        <v>0</v>
      </c>
      <c r="D28" s="128">
        <v>14285460</v>
      </c>
      <c r="E28" s="128">
        <v>14285460</v>
      </c>
      <c r="F28" s="128">
        <v>4877740</v>
      </c>
      <c r="G28" s="128">
        <v>0</v>
      </c>
      <c r="H28" s="128">
        <v>4877740</v>
      </c>
    </row>
    <row r="29" spans="1:8" x14ac:dyDescent="0.25">
      <c r="A29" s="111" t="s">
        <v>71</v>
      </c>
      <c r="B29" s="112" t="s">
        <v>72</v>
      </c>
      <c r="C29" s="128">
        <v>0</v>
      </c>
      <c r="D29" s="128">
        <v>0</v>
      </c>
      <c r="E29" s="128">
        <v>69790185</v>
      </c>
      <c r="F29" s="128">
        <v>69790185</v>
      </c>
      <c r="G29" s="128">
        <v>0</v>
      </c>
      <c r="H29" s="128">
        <v>0</v>
      </c>
    </row>
    <row r="30" spans="1:8" x14ac:dyDescent="0.25">
      <c r="A30" s="111" t="s">
        <v>73</v>
      </c>
      <c r="B30" s="112" t="s">
        <v>74</v>
      </c>
      <c r="C30" s="128">
        <v>0</v>
      </c>
      <c r="D30" s="128">
        <v>0</v>
      </c>
      <c r="E30" s="128">
        <v>12315915</v>
      </c>
      <c r="F30" s="128">
        <v>12315915</v>
      </c>
      <c r="G30" s="128">
        <v>0</v>
      </c>
      <c r="H30" s="128">
        <v>0</v>
      </c>
    </row>
    <row r="31" spans="1:8" x14ac:dyDescent="0.25">
      <c r="A31" s="111" t="s">
        <v>75</v>
      </c>
      <c r="B31" s="112" t="s">
        <v>76</v>
      </c>
      <c r="C31" s="128">
        <v>0</v>
      </c>
      <c r="D31" s="128">
        <v>0</v>
      </c>
      <c r="E31" s="128">
        <v>4877740</v>
      </c>
      <c r="F31" s="128">
        <v>4877740</v>
      </c>
      <c r="G31" s="128">
        <v>0</v>
      </c>
      <c r="H31" s="128">
        <v>0</v>
      </c>
    </row>
    <row r="32" spans="1:8" x14ac:dyDescent="0.25">
      <c r="A32" s="131" t="s">
        <v>77</v>
      </c>
      <c r="B32" s="21" t="s">
        <v>68</v>
      </c>
      <c r="C32" s="132">
        <v>0</v>
      </c>
      <c r="D32" s="132">
        <v>59220663</v>
      </c>
      <c r="E32" s="132">
        <v>59220663</v>
      </c>
      <c r="F32" s="132">
        <v>58462996</v>
      </c>
      <c r="G32" s="132">
        <v>0</v>
      </c>
      <c r="H32" s="132">
        <v>58462996</v>
      </c>
    </row>
    <row r="33" spans="1:8" x14ac:dyDescent="0.25">
      <c r="A33" s="129" t="s">
        <v>78</v>
      </c>
      <c r="B33" s="20" t="s">
        <v>79</v>
      </c>
      <c r="C33" s="130">
        <v>0</v>
      </c>
      <c r="D33" s="130">
        <v>420720000</v>
      </c>
      <c r="E33" s="130">
        <v>0</v>
      </c>
      <c r="F33" s="130">
        <v>0</v>
      </c>
      <c r="G33" s="130">
        <v>0</v>
      </c>
      <c r="H33" s="130">
        <v>420720000</v>
      </c>
    </row>
    <row r="34" spans="1:8" x14ac:dyDescent="0.25">
      <c r="A34" s="129" t="s">
        <v>80</v>
      </c>
      <c r="B34" s="20" t="s">
        <v>81</v>
      </c>
      <c r="C34" s="130">
        <v>0</v>
      </c>
      <c r="D34" s="130">
        <v>420720000</v>
      </c>
      <c r="E34" s="130">
        <v>0</v>
      </c>
      <c r="F34" s="130">
        <v>0</v>
      </c>
      <c r="G34" s="130">
        <v>0</v>
      </c>
      <c r="H34" s="130">
        <v>420720000</v>
      </c>
    </row>
    <row r="35" spans="1:8" ht="26.4" x14ac:dyDescent="0.25">
      <c r="A35" s="131" t="s">
        <v>82</v>
      </c>
      <c r="B35" s="21" t="s">
        <v>83</v>
      </c>
      <c r="C35" s="132">
        <v>0</v>
      </c>
      <c r="D35" s="132">
        <v>420720000</v>
      </c>
      <c r="E35" s="132">
        <v>0</v>
      </c>
      <c r="F35" s="132">
        <v>0</v>
      </c>
      <c r="G35" s="132">
        <v>0</v>
      </c>
      <c r="H35" s="132">
        <v>420720000</v>
      </c>
    </row>
    <row r="36" spans="1:8" x14ac:dyDescent="0.25">
      <c r="A36" s="129" t="s">
        <v>84</v>
      </c>
      <c r="B36" s="20" t="s">
        <v>85</v>
      </c>
      <c r="C36" s="130">
        <v>0</v>
      </c>
      <c r="D36" s="130">
        <v>3844813158</v>
      </c>
      <c r="E36" s="130">
        <v>0</v>
      </c>
      <c r="F36" s="130">
        <v>187089758</v>
      </c>
      <c r="G36" s="130">
        <v>0</v>
      </c>
      <c r="H36" s="130">
        <v>4031902916</v>
      </c>
    </row>
    <row r="37" spans="1:8" ht="26.4" x14ac:dyDescent="0.25">
      <c r="A37" s="131" t="s">
        <v>86</v>
      </c>
      <c r="B37" s="21" t="s">
        <v>87</v>
      </c>
      <c r="C37" s="132">
        <v>0</v>
      </c>
      <c r="D37" s="132">
        <v>3348794253</v>
      </c>
      <c r="E37" s="132">
        <v>0</v>
      </c>
      <c r="F37" s="132">
        <v>0</v>
      </c>
      <c r="G37" s="132">
        <v>0</v>
      </c>
      <c r="H37" s="132">
        <v>3348794253</v>
      </c>
    </row>
    <row r="38" spans="1:8" ht="26.4" x14ac:dyDescent="0.25">
      <c r="A38" s="131" t="s">
        <v>88</v>
      </c>
      <c r="B38" s="21" t="s">
        <v>89</v>
      </c>
      <c r="C38" s="132">
        <v>0</v>
      </c>
      <c r="D38" s="132">
        <v>496018905</v>
      </c>
      <c r="E38" s="132">
        <v>0</v>
      </c>
      <c r="F38" s="132">
        <v>187089758</v>
      </c>
      <c r="G38" s="132">
        <v>0</v>
      </c>
      <c r="H38" s="132">
        <v>683108663</v>
      </c>
    </row>
    <row r="39" spans="1:8" ht="26.4" x14ac:dyDescent="0.25">
      <c r="A39" s="129" t="s">
        <v>90</v>
      </c>
      <c r="B39" s="20" t="s">
        <v>91</v>
      </c>
      <c r="C39" s="130">
        <v>0</v>
      </c>
      <c r="D39" s="130">
        <v>0</v>
      </c>
      <c r="E39" s="130">
        <v>748116833</v>
      </c>
      <c r="F39" s="130">
        <v>748116833</v>
      </c>
      <c r="G39" s="130">
        <v>0</v>
      </c>
      <c r="H39" s="130">
        <v>0</v>
      </c>
    </row>
    <row r="40" spans="1:8" x14ac:dyDescent="0.25">
      <c r="A40" s="129" t="s">
        <v>92</v>
      </c>
      <c r="B40" s="20" t="s">
        <v>93</v>
      </c>
      <c r="C40" s="130">
        <v>0</v>
      </c>
      <c r="D40" s="130">
        <v>0</v>
      </c>
      <c r="E40" s="130">
        <v>748116833</v>
      </c>
      <c r="F40" s="130">
        <v>748116833</v>
      </c>
      <c r="G40" s="130">
        <v>0</v>
      </c>
      <c r="H40" s="130">
        <v>0</v>
      </c>
    </row>
    <row r="41" spans="1:8" x14ac:dyDescent="0.25">
      <c r="A41" s="131" t="s">
        <v>94</v>
      </c>
      <c r="B41" s="21" t="s">
        <v>95</v>
      </c>
      <c r="C41" s="132">
        <v>0</v>
      </c>
      <c r="D41" s="132">
        <v>0</v>
      </c>
      <c r="E41" s="132">
        <v>748116833</v>
      </c>
      <c r="F41" s="132">
        <v>748116833</v>
      </c>
      <c r="G41" s="132">
        <v>0</v>
      </c>
      <c r="H41" s="132">
        <v>0</v>
      </c>
    </row>
    <row r="42" spans="1:8" x14ac:dyDescent="0.25">
      <c r="A42" s="129" t="s">
        <v>96</v>
      </c>
      <c r="B42" s="20" t="s">
        <v>97</v>
      </c>
      <c r="C42" s="130">
        <v>0</v>
      </c>
      <c r="D42" s="130">
        <v>0</v>
      </c>
      <c r="E42" s="130">
        <v>2011474</v>
      </c>
      <c r="F42" s="130">
        <v>2011474</v>
      </c>
      <c r="G42" s="130">
        <v>0</v>
      </c>
      <c r="H42" s="130">
        <v>0</v>
      </c>
    </row>
    <row r="43" spans="1:8" ht="26.4" x14ac:dyDescent="0.25">
      <c r="A43" s="131" t="s">
        <v>98</v>
      </c>
      <c r="B43" s="21" t="s">
        <v>99</v>
      </c>
      <c r="C43" s="132">
        <v>0</v>
      </c>
      <c r="D43" s="132">
        <v>0</v>
      </c>
      <c r="E43" s="132">
        <v>48076</v>
      </c>
      <c r="F43" s="132">
        <v>48076</v>
      </c>
      <c r="G43" s="132">
        <v>0</v>
      </c>
      <c r="H43" s="132">
        <v>0</v>
      </c>
    </row>
    <row r="44" spans="1:8" x14ac:dyDescent="0.25">
      <c r="A44" s="131" t="s">
        <v>100</v>
      </c>
      <c r="B44" s="21" t="s">
        <v>101</v>
      </c>
      <c r="C44" s="132">
        <v>0</v>
      </c>
      <c r="D44" s="132">
        <v>0</v>
      </c>
      <c r="E44" s="132">
        <v>1963398</v>
      </c>
      <c r="F44" s="132">
        <v>1963398</v>
      </c>
      <c r="G44" s="132">
        <v>0</v>
      </c>
      <c r="H44" s="132">
        <v>0</v>
      </c>
    </row>
    <row r="45" spans="1:8" x14ac:dyDescent="0.25">
      <c r="A45" s="129" t="s">
        <v>102</v>
      </c>
      <c r="B45" s="20" t="s">
        <v>103</v>
      </c>
      <c r="C45" s="130">
        <v>0</v>
      </c>
      <c r="D45" s="130">
        <v>0</v>
      </c>
      <c r="E45" s="130">
        <v>303298650</v>
      </c>
      <c r="F45" s="130">
        <v>303298650</v>
      </c>
      <c r="G45" s="130">
        <v>0</v>
      </c>
      <c r="H45" s="130">
        <v>0</v>
      </c>
    </row>
    <row r="46" spans="1:8" x14ac:dyDescent="0.25">
      <c r="A46" s="129" t="s">
        <v>104</v>
      </c>
      <c r="B46" s="20" t="s">
        <v>105</v>
      </c>
      <c r="C46" s="130">
        <v>0</v>
      </c>
      <c r="D46" s="130">
        <v>0</v>
      </c>
      <c r="E46" s="130">
        <v>192169545</v>
      </c>
      <c r="F46" s="130">
        <v>192169545</v>
      </c>
      <c r="G46" s="130">
        <v>0</v>
      </c>
      <c r="H46" s="130">
        <v>0</v>
      </c>
    </row>
    <row r="47" spans="1:8" x14ac:dyDescent="0.25">
      <c r="A47" s="131" t="s">
        <v>106</v>
      </c>
      <c r="B47" s="21" t="s">
        <v>107</v>
      </c>
      <c r="C47" s="132">
        <v>0</v>
      </c>
      <c r="D47" s="132">
        <v>0</v>
      </c>
      <c r="E47" s="132">
        <v>136878825</v>
      </c>
      <c r="F47" s="132">
        <v>136878825</v>
      </c>
      <c r="G47" s="132">
        <v>0</v>
      </c>
      <c r="H47" s="132">
        <v>0</v>
      </c>
    </row>
    <row r="48" spans="1:8" x14ac:dyDescent="0.25">
      <c r="A48" s="131" t="s">
        <v>108</v>
      </c>
      <c r="B48" s="21" t="s">
        <v>109</v>
      </c>
      <c r="C48" s="132">
        <v>0</v>
      </c>
      <c r="D48" s="132">
        <v>0</v>
      </c>
      <c r="E48" s="132">
        <v>2785000</v>
      </c>
      <c r="F48" s="132">
        <v>2785000</v>
      </c>
      <c r="G48" s="132">
        <v>0</v>
      </c>
      <c r="H48" s="132">
        <v>0</v>
      </c>
    </row>
    <row r="49" spans="1:8" x14ac:dyDescent="0.25">
      <c r="A49" s="131" t="s">
        <v>110</v>
      </c>
      <c r="B49" s="21" t="s">
        <v>111</v>
      </c>
      <c r="C49" s="132">
        <v>0</v>
      </c>
      <c r="D49" s="132">
        <v>0</v>
      </c>
      <c r="E49" s="132">
        <v>14085163</v>
      </c>
      <c r="F49" s="132">
        <v>14085163</v>
      </c>
      <c r="G49" s="132">
        <v>0</v>
      </c>
      <c r="H49" s="132">
        <v>0</v>
      </c>
    </row>
    <row r="50" spans="1:8" x14ac:dyDescent="0.25">
      <c r="A50" s="131" t="s">
        <v>112</v>
      </c>
      <c r="B50" s="21" t="s">
        <v>113</v>
      </c>
      <c r="C50" s="132">
        <v>0</v>
      </c>
      <c r="D50" s="132">
        <v>0</v>
      </c>
      <c r="E50" s="132">
        <v>38420557</v>
      </c>
      <c r="F50" s="132">
        <v>38420557</v>
      </c>
      <c r="G50" s="132">
        <v>0</v>
      </c>
      <c r="H50" s="132">
        <v>0</v>
      </c>
    </row>
    <row r="51" spans="1:8" x14ac:dyDescent="0.25">
      <c r="A51" s="129" t="s">
        <v>114</v>
      </c>
      <c r="B51" s="20" t="s">
        <v>115</v>
      </c>
      <c r="C51" s="130">
        <v>0</v>
      </c>
      <c r="D51" s="130">
        <v>0</v>
      </c>
      <c r="E51" s="130">
        <v>495468195</v>
      </c>
      <c r="F51" s="130">
        <v>495468195</v>
      </c>
      <c r="G51" s="130">
        <v>0</v>
      </c>
      <c r="H51" s="130">
        <v>0</v>
      </c>
    </row>
    <row r="52" spans="1:8" x14ac:dyDescent="0.25">
      <c r="A52" s="129" t="s">
        <v>116</v>
      </c>
      <c r="B52" s="20" t="s">
        <v>117</v>
      </c>
      <c r="C52" s="130">
        <v>0</v>
      </c>
      <c r="D52" s="130">
        <v>0</v>
      </c>
      <c r="E52" s="130">
        <v>11635746</v>
      </c>
      <c r="F52" s="130">
        <v>11635746</v>
      </c>
      <c r="G52" s="130">
        <v>0</v>
      </c>
      <c r="H52" s="130">
        <v>0</v>
      </c>
    </row>
    <row r="53" spans="1:8" x14ac:dyDescent="0.25">
      <c r="A53" s="131" t="s">
        <v>118</v>
      </c>
      <c r="B53" s="21" t="s">
        <v>119</v>
      </c>
      <c r="C53" s="132">
        <v>0</v>
      </c>
      <c r="D53" s="132">
        <v>0</v>
      </c>
      <c r="E53" s="132">
        <v>11635746</v>
      </c>
      <c r="F53" s="132">
        <v>11635746</v>
      </c>
      <c r="G53" s="132">
        <v>0</v>
      </c>
      <c r="H53" s="132">
        <v>0</v>
      </c>
    </row>
    <row r="54" spans="1:8" x14ac:dyDescent="0.25">
      <c r="A54" s="129" t="s">
        <v>120</v>
      </c>
      <c r="B54" s="20" t="s">
        <v>121</v>
      </c>
      <c r="C54" s="130">
        <v>0</v>
      </c>
      <c r="D54" s="130">
        <v>0</v>
      </c>
      <c r="E54" s="130">
        <v>55934608</v>
      </c>
      <c r="F54" s="130">
        <v>55934608</v>
      </c>
      <c r="G54" s="130">
        <v>0</v>
      </c>
      <c r="H54" s="130">
        <v>0</v>
      </c>
    </row>
    <row r="55" spans="1:8" x14ac:dyDescent="0.25">
      <c r="A55" s="131" t="s">
        <v>122</v>
      </c>
      <c r="B55" s="21" t="s">
        <v>123</v>
      </c>
      <c r="C55" s="132">
        <v>0</v>
      </c>
      <c r="D55" s="132">
        <v>0</v>
      </c>
      <c r="E55" s="132">
        <v>13948975</v>
      </c>
      <c r="F55" s="132">
        <v>13948975</v>
      </c>
      <c r="G55" s="132">
        <v>0</v>
      </c>
      <c r="H55" s="132">
        <v>0</v>
      </c>
    </row>
    <row r="56" spans="1:8" x14ac:dyDescent="0.25">
      <c r="A56" s="131" t="s">
        <v>124</v>
      </c>
      <c r="B56" s="21" t="s">
        <v>125</v>
      </c>
      <c r="C56" s="132">
        <v>0</v>
      </c>
      <c r="D56" s="132">
        <v>0</v>
      </c>
      <c r="E56" s="132">
        <v>1683400</v>
      </c>
      <c r="F56" s="132">
        <v>1683400</v>
      </c>
      <c r="G56" s="132">
        <v>0</v>
      </c>
      <c r="H56" s="132">
        <v>0</v>
      </c>
    </row>
    <row r="57" spans="1:8" x14ac:dyDescent="0.25">
      <c r="A57" s="131" t="s">
        <v>126</v>
      </c>
      <c r="B57" s="21" t="s">
        <v>127</v>
      </c>
      <c r="C57" s="132">
        <v>0</v>
      </c>
      <c r="D57" s="132">
        <v>0</v>
      </c>
      <c r="E57" s="132">
        <v>5051040</v>
      </c>
      <c r="F57" s="132">
        <v>5051040</v>
      </c>
      <c r="G57" s="132">
        <v>0</v>
      </c>
      <c r="H57" s="132">
        <v>0</v>
      </c>
    </row>
    <row r="58" spans="1:8" x14ac:dyDescent="0.25">
      <c r="A58" s="131" t="s">
        <v>128</v>
      </c>
      <c r="B58" s="21" t="s">
        <v>113</v>
      </c>
      <c r="C58" s="132">
        <v>0</v>
      </c>
      <c r="D58" s="132">
        <v>0</v>
      </c>
      <c r="E58" s="132">
        <v>12440928</v>
      </c>
      <c r="F58" s="132">
        <v>12440928</v>
      </c>
      <c r="G58" s="132">
        <v>0</v>
      </c>
      <c r="H58" s="132">
        <v>0</v>
      </c>
    </row>
    <row r="59" spans="1:8" x14ac:dyDescent="0.25">
      <c r="A59" s="131" t="s">
        <v>129</v>
      </c>
      <c r="B59" s="21" t="s">
        <v>130</v>
      </c>
      <c r="C59" s="132">
        <v>0</v>
      </c>
      <c r="D59" s="132">
        <v>0</v>
      </c>
      <c r="E59" s="132">
        <v>22810265</v>
      </c>
      <c r="F59" s="132">
        <v>22810265</v>
      </c>
      <c r="G59" s="132">
        <v>0</v>
      </c>
      <c r="H59" s="132">
        <v>0</v>
      </c>
    </row>
    <row r="60" spans="1:8" x14ac:dyDescent="0.25">
      <c r="A60" s="129" t="s">
        <v>133</v>
      </c>
      <c r="B60" s="20" t="s">
        <v>134</v>
      </c>
      <c r="C60" s="130">
        <v>0</v>
      </c>
      <c r="D60" s="130">
        <v>0</v>
      </c>
      <c r="E60" s="130">
        <v>750128307</v>
      </c>
      <c r="F60" s="130">
        <v>750128307</v>
      </c>
      <c r="G60" s="130">
        <v>0</v>
      </c>
      <c r="H60" s="130">
        <v>0</v>
      </c>
    </row>
    <row r="61" spans="1:8" ht="13.8" x14ac:dyDescent="0.25">
      <c r="A61" s="310" t="s">
        <v>135</v>
      </c>
      <c r="B61" s="310"/>
      <c r="C61" s="130">
        <v>4925684200</v>
      </c>
      <c r="D61" s="130">
        <v>4925684200</v>
      </c>
      <c r="E61" s="130">
        <v>5930143835</v>
      </c>
      <c r="F61" s="130">
        <v>5930143835</v>
      </c>
      <c r="G61" s="130">
        <v>4961947731</v>
      </c>
      <c r="H61" s="130">
        <v>4961947731</v>
      </c>
    </row>
  </sheetData>
  <mergeCells count="6">
    <mergeCell ref="A1:A2"/>
    <mergeCell ref="B1:B2"/>
    <mergeCell ref="C1:D1"/>
    <mergeCell ref="E1:F1"/>
    <mergeCell ref="G1:H1"/>
    <mergeCell ref="A61:B61"/>
  </mergeCells>
  <hyperlinks>
    <hyperlink ref="A3" r:id="rId1" xr:uid="{B5F243F5-B028-4070-B93C-9309F93D9549}"/>
    <hyperlink ref="A4" r:id="rId2" xr:uid="{E0D074B8-9657-434D-B948-244A7A49630F}"/>
    <hyperlink ref="A5" r:id="rId3" xr:uid="{13E12144-5A7A-4B98-9EEA-10470C62FB18}"/>
    <hyperlink ref="A6" r:id="rId4" xr:uid="{0063B029-5842-416D-A66A-8378F4B48B5E}"/>
    <hyperlink ref="A7" r:id="rId5" xr:uid="{EC60DE98-A2FA-4342-9142-242D6D6B04AE}"/>
    <hyperlink ref="A8" r:id="rId6" xr:uid="{B5F8D913-3335-488B-A81A-B640825A596B}"/>
    <hyperlink ref="A9" r:id="rId7" xr:uid="{B999400D-4A67-4135-B987-243B50596A98}"/>
    <hyperlink ref="A10" r:id="rId8" xr:uid="{201EE1BB-F96E-46AF-A2DE-A2C6E0A0F0AC}"/>
    <hyperlink ref="A11" r:id="rId9" xr:uid="{D3BD16F7-9B3E-4BA9-933C-15357CF1B172}"/>
    <hyperlink ref="A12" r:id="rId10" xr:uid="{57EC01EF-EF69-4BD8-B4E2-842410A34D91}"/>
    <hyperlink ref="A13" r:id="rId11" xr:uid="{7C1BBA2F-F163-4EBA-8DBD-81D48DE7A99F}"/>
    <hyperlink ref="A14" r:id="rId12" xr:uid="{F351CDCD-76BD-4FA1-A633-2A3E8DDFD567}"/>
    <hyperlink ref="A15" r:id="rId13" xr:uid="{F2B5959B-7C94-4F28-A9B7-E160C677A5EB}"/>
    <hyperlink ref="A16" r:id="rId14" xr:uid="{B452E77B-1A34-47FB-8F2D-135612BE7A7A}"/>
    <hyperlink ref="A17" r:id="rId15" xr:uid="{A867695B-6D88-4DE9-8DEB-6A5F8BFE10F0}"/>
    <hyperlink ref="A18" r:id="rId16" xr:uid="{D347DB91-02AB-4FD1-86A2-4D730F9585A7}"/>
    <hyperlink ref="A19" r:id="rId17" xr:uid="{7AEE7281-0AB9-4AF5-B839-740E7DF1D6BF}"/>
    <hyperlink ref="A20" r:id="rId18" xr:uid="{F796B079-7F63-49F4-BFC8-FB8AA55DFB26}"/>
    <hyperlink ref="A21" r:id="rId19" xr:uid="{E35B8403-0299-47BA-B1C6-9FA035CB8EC7}"/>
    <hyperlink ref="A22" r:id="rId20" xr:uid="{8A91ECF9-7B61-4FC0-AF99-6317CC9BD4E7}"/>
    <hyperlink ref="A23" r:id="rId21" xr:uid="{B44061CD-13FA-4A67-B176-12327293E2E3}"/>
    <hyperlink ref="A24" r:id="rId22" xr:uid="{3981E726-032C-4034-BAEC-E22F03271D7F}"/>
    <hyperlink ref="A25" r:id="rId23" xr:uid="{9DEBDA42-7BBB-4374-A68B-471AA2D7B853}"/>
    <hyperlink ref="A26" r:id="rId24" xr:uid="{D4875676-A0E1-49B5-B414-6D5F1846FA55}"/>
    <hyperlink ref="A27" r:id="rId25" xr:uid="{8E15E7DA-8400-44F0-9526-FAE19F3B3798}"/>
    <hyperlink ref="A28" r:id="rId26" xr:uid="{BE79236D-9545-45B8-B158-590DB17D8EA8}"/>
    <hyperlink ref="A29" r:id="rId27" xr:uid="{BC14E949-1CCD-45C6-9C0C-63B30D6063A3}"/>
    <hyperlink ref="A30" r:id="rId28" xr:uid="{EE4235E2-A003-49A3-9522-F5E4DE3EF275}"/>
    <hyperlink ref="A31" r:id="rId29" xr:uid="{87CAA80F-0565-4C2D-996A-4042D6ECCA39}"/>
    <hyperlink ref="A32" r:id="rId30" xr:uid="{44FB4771-DBFA-4ECA-B952-8CB263D8637C}"/>
    <hyperlink ref="A33" r:id="rId31" xr:uid="{3A6BC1EB-8E7A-465C-BA78-4F85A49752FD}"/>
    <hyperlink ref="A34" r:id="rId32" xr:uid="{4D9B7DF6-87A5-46F5-8715-DB6F64DA309E}"/>
    <hyperlink ref="A35" r:id="rId33" xr:uid="{007A1CD2-4253-4EF1-BAE1-63231727B3F4}"/>
    <hyperlink ref="A36" r:id="rId34" xr:uid="{2F8B7E98-860C-42A8-9DF4-CE4A930D53FE}"/>
    <hyperlink ref="A37" r:id="rId35" xr:uid="{DA047C5E-C78D-44A2-8B08-428C9E09C42E}"/>
    <hyperlink ref="A38" r:id="rId36" xr:uid="{810AD3AC-A16C-45D1-BD28-DF4DDFEAD5FF}"/>
    <hyperlink ref="A39" r:id="rId37" xr:uid="{E19EE6C2-83E4-4E39-A203-3D02CBA61ABB}"/>
    <hyperlink ref="A40" r:id="rId38" xr:uid="{462C7A1B-E465-4836-85F6-DCB8FF9BDC9D}"/>
    <hyperlink ref="A41" r:id="rId39" xr:uid="{73116EE0-2DB9-4E0E-81F2-C58CCE124652}"/>
    <hyperlink ref="A42" r:id="rId40" xr:uid="{8DC271B7-317A-4C7E-8380-746B8C68F422}"/>
    <hyperlink ref="A43" r:id="rId41" xr:uid="{3CFEB1DF-0C8D-4F93-BAE3-CAC117EAB9F6}"/>
    <hyperlink ref="A44" r:id="rId42" xr:uid="{45469AF8-09AC-4117-BC23-99CEAE53DF2A}"/>
    <hyperlink ref="A45" r:id="rId43" xr:uid="{36F63FA2-0D64-4E4C-9441-292DBB549129}"/>
    <hyperlink ref="A46" r:id="rId44" xr:uid="{7F479D76-84B8-4271-BB3C-254BE1E4393B}"/>
    <hyperlink ref="A47" r:id="rId45" xr:uid="{06F7D9A2-2D46-4E42-B0A4-C33BA78BCD34}"/>
    <hyperlink ref="A48" r:id="rId46" xr:uid="{FCF3535F-23C6-4F5F-AB66-5FDB0626C9E0}"/>
    <hyperlink ref="A49" r:id="rId47" xr:uid="{4F7048C8-9214-4EC1-91AF-559D35BC228C}"/>
    <hyperlink ref="A50" r:id="rId48" xr:uid="{6E0E38B5-F98C-464A-9B5C-142C6E7B446B}"/>
    <hyperlink ref="A51" r:id="rId49" xr:uid="{00BEB930-3F7F-458C-8003-C420F856936E}"/>
    <hyperlink ref="A52" r:id="rId50" xr:uid="{A28EB455-5BFB-49AA-A843-6470F3FC0973}"/>
    <hyperlink ref="A53" r:id="rId51" xr:uid="{8F1BADAA-0B82-447D-BFF2-29B3773628FA}"/>
    <hyperlink ref="A54" r:id="rId52" xr:uid="{D93B455A-BF7B-41BF-9D75-A6269DCEB3EF}"/>
    <hyperlink ref="A55" r:id="rId53" xr:uid="{B66856C0-91D7-4A10-BAFC-89376088AEBC}"/>
    <hyperlink ref="A56" r:id="rId54" xr:uid="{1DD26E19-AD86-4CE0-AD14-91208AAD99A4}"/>
    <hyperlink ref="A57" r:id="rId55" xr:uid="{950904F3-AAC5-46B1-B823-BD23ED81C7A5}"/>
    <hyperlink ref="A58" r:id="rId56" xr:uid="{2CA5409E-6E41-430B-979A-5F991F32DB15}"/>
    <hyperlink ref="A59" r:id="rId57" xr:uid="{642E459C-C8D9-45A8-8543-1851CA26FB74}"/>
    <hyperlink ref="A60" r:id="rId58" xr:uid="{2E07C709-0112-49EC-9610-40B08A175871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4"/>
  <sheetViews>
    <sheetView workbookViewId="0">
      <pane ySplit="4" topLeftCell="A26" activePane="bottomLeft" state="frozen"/>
      <selection pane="bottomLeft" activeCell="F9" sqref="F9"/>
    </sheetView>
  </sheetViews>
  <sheetFormatPr defaultRowHeight="13.2" x14ac:dyDescent="0.25"/>
  <cols>
    <col min="1" max="1" width="8.109375" customWidth="1"/>
    <col min="2" max="2" width="44.5546875" customWidth="1"/>
    <col min="3" max="8" width="12.88671875" bestFit="1" customWidth="1"/>
    <col min="9" max="9" width="11" bestFit="1" customWidth="1"/>
  </cols>
  <sheetData>
    <row r="1" spans="1:10" ht="19.8" x14ac:dyDescent="0.25">
      <c r="A1" s="350" t="s">
        <v>12</v>
      </c>
      <c r="B1" s="350"/>
      <c r="C1" s="350"/>
      <c r="D1" s="350"/>
      <c r="E1" s="350"/>
      <c r="F1" s="350"/>
      <c r="G1" s="350"/>
      <c r="H1" s="350"/>
      <c r="I1" s="1"/>
    </row>
    <row r="2" spans="1:10" ht="16.2" x14ac:dyDescent="0.25">
      <c r="A2" s="351" t="s">
        <v>273</v>
      </c>
      <c r="B2" s="351"/>
      <c r="C2" s="351"/>
      <c r="D2" s="351"/>
      <c r="E2" s="351"/>
      <c r="F2" s="351"/>
      <c r="G2" s="351"/>
      <c r="H2" s="351"/>
      <c r="I2" s="1"/>
    </row>
    <row r="3" spans="1:10" x14ac:dyDescent="0.25">
      <c r="A3" s="348" t="s">
        <v>13</v>
      </c>
      <c r="B3" s="348" t="s">
        <v>14</v>
      </c>
      <c r="C3" s="352" t="s">
        <v>15</v>
      </c>
      <c r="D3" s="352"/>
      <c r="E3" s="352" t="s">
        <v>16</v>
      </c>
      <c r="F3" s="352"/>
      <c r="G3" s="352" t="s">
        <v>17</v>
      </c>
      <c r="H3" s="352"/>
      <c r="I3" s="1"/>
      <c r="J3" s="1"/>
    </row>
    <row r="4" spans="1:10" x14ac:dyDescent="0.25">
      <c r="A4" s="348"/>
      <c r="B4" s="348"/>
      <c r="C4" s="162" t="s">
        <v>18</v>
      </c>
      <c r="D4" s="162" t="s">
        <v>19</v>
      </c>
      <c r="E4" s="162" t="s">
        <v>18</v>
      </c>
      <c r="F4" s="162" t="s">
        <v>19</v>
      </c>
      <c r="G4" s="162" t="s">
        <v>18</v>
      </c>
      <c r="H4" s="162" t="s">
        <v>19</v>
      </c>
      <c r="I4" s="1"/>
      <c r="J4" s="1"/>
    </row>
    <row r="5" spans="1:10" x14ac:dyDescent="0.25">
      <c r="A5" s="163" t="s">
        <v>20</v>
      </c>
      <c r="B5" s="163" t="s">
        <v>21</v>
      </c>
      <c r="C5" s="164">
        <v>9282149</v>
      </c>
      <c r="D5" s="164">
        <v>0</v>
      </c>
      <c r="E5" s="164">
        <v>20000000</v>
      </c>
      <c r="F5" s="164">
        <v>17517753</v>
      </c>
      <c r="G5" s="164">
        <v>11764396</v>
      </c>
      <c r="H5" s="164">
        <v>0</v>
      </c>
      <c r="I5" s="114"/>
      <c r="J5" s="114"/>
    </row>
    <row r="6" spans="1:10" x14ac:dyDescent="0.25">
      <c r="A6" s="165" t="s">
        <v>22</v>
      </c>
      <c r="B6" s="165" t="s">
        <v>23</v>
      </c>
      <c r="C6" s="161">
        <v>9282149</v>
      </c>
      <c r="D6" s="161">
        <v>0</v>
      </c>
      <c r="E6" s="161">
        <v>20000000</v>
      </c>
      <c r="F6" s="161">
        <v>17517753</v>
      </c>
      <c r="G6" s="161">
        <v>11764396</v>
      </c>
      <c r="H6" s="161">
        <v>0</v>
      </c>
      <c r="I6" s="114"/>
      <c r="J6" s="114"/>
    </row>
    <row r="7" spans="1:10" x14ac:dyDescent="0.25">
      <c r="A7" s="163" t="s">
        <v>24</v>
      </c>
      <c r="B7" s="163" t="s">
        <v>25</v>
      </c>
      <c r="C7" s="164">
        <v>1650339630</v>
      </c>
      <c r="D7" s="164">
        <v>0</v>
      </c>
      <c r="E7" s="164">
        <v>634228746</v>
      </c>
      <c r="F7" s="164">
        <v>192155247</v>
      </c>
      <c r="G7" s="164">
        <v>2092413129</v>
      </c>
      <c r="H7" s="164">
        <v>0</v>
      </c>
      <c r="I7" s="114"/>
      <c r="J7" s="114"/>
    </row>
    <row r="8" spans="1:10" x14ac:dyDescent="0.25">
      <c r="A8" s="163" t="s">
        <v>26</v>
      </c>
      <c r="B8" s="163" t="s">
        <v>23</v>
      </c>
      <c r="C8" s="164">
        <v>215432033</v>
      </c>
      <c r="D8" s="164">
        <v>0</v>
      </c>
      <c r="E8" s="164">
        <v>38845</v>
      </c>
      <c r="F8" s="164">
        <v>124779008</v>
      </c>
      <c r="G8" s="164">
        <v>90691870</v>
      </c>
      <c r="H8" s="164">
        <v>0</v>
      </c>
      <c r="I8" s="114"/>
      <c r="J8" s="114"/>
    </row>
    <row r="9" spans="1:10" x14ac:dyDescent="0.25">
      <c r="A9" s="165" t="s">
        <v>27</v>
      </c>
      <c r="B9" s="165" t="s">
        <v>28</v>
      </c>
      <c r="C9" s="161">
        <v>215432033</v>
      </c>
      <c r="D9" s="161">
        <v>0</v>
      </c>
      <c r="E9" s="161">
        <v>38845</v>
      </c>
      <c r="F9" s="161">
        <v>124779008</v>
      </c>
      <c r="G9" s="161">
        <v>90691870</v>
      </c>
      <c r="H9" s="161">
        <v>0</v>
      </c>
      <c r="I9" s="114"/>
      <c r="J9" s="114"/>
    </row>
    <row r="10" spans="1:10" x14ac:dyDescent="0.25">
      <c r="A10" s="163" t="s">
        <v>29</v>
      </c>
      <c r="B10" s="163" t="s">
        <v>30</v>
      </c>
      <c r="C10" s="164">
        <v>1434907597</v>
      </c>
      <c r="D10" s="164">
        <v>0</v>
      </c>
      <c r="E10" s="164">
        <v>634189901</v>
      </c>
      <c r="F10" s="164">
        <v>67376239</v>
      </c>
      <c r="G10" s="164">
        <v>2001721259</v>
      </c>
      <c r="H10" s="164">
        <v>0</v>
      </c>
      <c r="I10" s="114"/>
      <c r="J10" s="114"/>
    </row>
    <row r="11" spans="1:10" x14ac:dyDescent="0.25">
      <c r="A11" s="166" t="s">
        <v>31</v>
      </c>
      <c r="B11" s="166" t="s">
        <v>32</v>
      </c>
      <c r="C11" s="167">
        <v>1402712048</v>
      </c>
      <c r="D11" s="167">
        <v>0</v>
      </c>
      <c r="E11" s="167">
        <v>634189901</v>
      </c>
      <c r="F11" s="167">
        <v>67376239</v>
      </c>
      <c r="G11" s="167">
        <v>1969525710</v>
      </c>
      <c r="H11" s="167">
        <v>0</v>
      </c>
      <c r="I11" s="168">
        <v>1969525620.0999999</v>
      </c>
      <c r="J11" s="169">
        <f>G11-I11</f>
        <v>89.900000095367432</v>
      </c>
    </row>
    <row r="12" spans="1:10" x14ac:dyDescent="0.25">
      <c r="A12" s="165" t="s">
        <v>33</v>
      </c>
      <c r="B12" s="165" t="s">
        <v>34</v>
      </c>
      <c r="C12" s="161">
        <v>32195549</v>
      </c>
      <c r="D12" s="161">
        <v>0</v>
      </c>
      <c r="E12" s="161">
        <v>0</v>
      </c>
      <c r="F12" s="161">
        <v>0</v>
      </c>
      <c r="G12" s="161">
        <v>32195549</v>
      </c>
      <c r="H12" s="161">
        <v>0</v>
      </c>
      <c r="I12" s="114"/>
      <c r="J12" s="114"/>
    </row>
    <row r="13" spans="1:10" x14ac:dyDescent="0.25">
      <c r="A13" s="170" t="s">
        <v>35</v>
      </c>
      <c r="B13" s="170" t="s">
        <v>36</v>
      </c>
      <c r="C13" s="171">
        <v>1318299041</v>
      </c>
      <c r="D13" s="171">
        <v>0</v>
      </c>
      <c r="E13" s="171">
        <v>496528775</v>
      </c>
      <c r="F13" s="171">
        <v>642846039</v>
      </c>
      <c r="G13" s="171">
        <v>1171981777</v>
      </c>
      <c r="H13" s="171">
        <v>0</v>
      </c>
      <c r="I13" s="1"/>
      <c r="J13" s="1"/>
    </row>
    <row r="14" spans="1:10" x14ac:dyDescent="0.25">
      <c r="A14" s="172" t="s">
        <v>37</v>
      </c>
      <c r="B14" s="172" t="s">
        <v>38</v>
      </c>
      <c r="C14" s="173">
        <v>1318299041</v>
      </c>
      <c r="D14" s="173">
        <v>0</v>
      </c>
      <c r="E14" s="173">
        <v>496528775</v>
      </c>
      <c r="F14" s="173">
        <v>642846039</v>
      </c>
      <c r="G14" s="173">
        <v>1171981777</v>
      </c>
      <c r="H14" s="173">
        <v>0</v>
      </c>
      <c r="I14" s="1"/>
      <c r="J14" s="1"/>
    </row>
    <row r="15" spans="1:10" x14ac:dyDescent="0.25">
      <c r="A15" s="170" t="s">
        <v>39</v>
      </c>
      <c r="B15" s="170" t="s">
        <v>40</v>
      </c>
      <c r="C15" s="171">
        <v>739196248</v>
      </c>
      <c r="D15" s="171">
        <v>0</v>
      </c>
      <c r="E15" s="171">
        <v>4528069</v>
      </c>
      <c r="F15" s="171">
        <v>0</v>
      </c>
      <c r="G15" s="171">
        <v>743724317</v>
      </c>
      <c r="H15" s="171">
        <v>0</v>
      </c>
      <c r="I15" s="1"/>
      <c r="J15" s="1"/>
    </row>
    <row r="16" spans="1:10" x14ac:dyDescent="0.25">
      <c r="A16" s="172" t="s">
        <v>41</v>
      </c>
      <c r="B16" s="172" t="s">
        <v>42</v>
      </c>
      <c r="C16" s="173">
        <v>739196248</v>
      </c>
      <c r="D16" s="173">
        <v>0</v>
      </c>
      <c r="E16" s="173">
        <v>4528069</v>
      </c>
      <c r="F16" s="173">
        <v>0</v>
      </c>
      <c r="G16" s="173">
        <v>743724317</v>
      </c>
      <c r="H16" s="173">
        <v>0</v>
      </c>
      <c r="I16" s="1"/>
      <c r="J16" s="1"/>
    </row>
    <row r="17" spans="1:10" x14ac:dyDescent="0.25">
      <c r="A17" s="170" t="s">
        <v>43</v>
      </c>
      <c r="B17" s="170" t="s">
        <v>44</v>
      </c>
      <c r="C17" s="171">
        <v>0</v>
      </c>
      <c r="D17" s="171">
        <v>0</v>
      </c>
      <c r="E17" s="171">
        <v>437619886</v>
      </c>
      <c r="F17" s="171">
        <v>437619886</v>
      </c>
      <c r="G17" s="171">
        <v>0</v>
      </c>
      <c r="H17" s="171">
        <v>0</v>
      </c>
      <c r="I17" s="1"/>
      <c r="J17" s="1"/>
    </row>
    <row r="18" spans="1:10" x14ac:dyDescent="0.25">
      <c r="A18" s="170" t="s">
        <v>45</v>
      </c>
      <c r="B18" s="170" t="s">
        <v>46</v>
      </c>
      <c r="C18" s="171">
        <v>84570592</v>
      </c>
      <c r="D18" s="171">
        <v>0</v>
      </c>
      <c r="E18" s="171">
        <v>2222222</v>
      </c>
      <c r="F18" s="171">
        <v>38987837</v>
      </c>
      <c r="G18" s="171">
        <v>47804977</v>
      </c>
      <c r="H18" s="171">
        <v>0</v>
      </c>
      <c r="I18" s="1"/>
      <c r="J18" s="1"/>
    </row>
    <row r="19" spans="1:10" x14ac:dyDescent="0.25">
      <c r="A19" s="170" t="s">
        <v>47</v>
      </c>
      <c r="B19" s="170" t="s">
        <v>48</v>
      </c>
      <c r="C19" s="171">
        <v>129065340</v>
      </c>
      <c r="D19" s="171">
        <v>0</v>
      </c>
      <c r="E19" s="171">
        <v>0</v>
      </c>
      <c r="F19" s="171">
        <v>0</v>
      </c>
      <c r="G19" s="171">
        <v>129065340</v>
      </c>
      <c r="H19" s="171">
        <v>0</v>
      </c>
      <c r="I19" s="1"/>
      <c r="J19" s="1"/>
    </row>
    <row r="20" spans="1:10" x14ac:dyDescent="0.25">
      <c r="A20" s="170" t="s">
        <v>49</v>
      </c>
      <c r="B20" s="170" t="s">
        <v>50</v>
      </c>
      <c r="C20" s="171">
        <v>0</v>
      </c>
      <c r="D20" s="171">
        <v>18511680</v>
      </c>
      <c r="E20" s="171">
        <v>46983303</v>
      </c>
      <c r="F20" s="171">
        <v>59130714</v>
      </c>
      <c r="G20" s="171">
        <v>0</v>
      </c>
      <c r="H20" s="171">
        <v>30659091</v>
      </c>
      <c r="I20" s="1"/>
      <c r="J20" s="1"/>
    </row>
    <row r="21" spans="1:10" x14ac:dyDescent="0.25">
      <c r="A21" s="172" t="s">
        <v>51</v>
      </c>
      <c r="B21" s="172" t="s">
        <v>52</v>
      </c>
      <c r="C21" s="173">
        <v>0</v>
      </c>
      <c r="D21" s="173">
        <v>18511680</v>
      </c>
      <c r="E21" s="173">
        <v>46983303</v>
      </c>
      <c r="F21" s="173">
        <v>59130714</v>
      </c>
      <c r="G21" s="173">
        <v>0</v>
      </c>
      <c r="H21" s="173">
        <v>30659091</v>
      </c>
      <c r="I21" s="1"/>
      <c r="J21" s="1"/>
    </row>
    <row r="22" spans="1:10" x14ac:dyDescent="0.25">
      <c r="A22" s="170" t="s">
        <v>53</v>
      </c>
      <c r="B22" s="170" t="s">
        <v>54</v>
      </c>
      <c r="C22" s="171">
        <v>0</v>
      </c>
      <c r="D22" s="171">
        <v>127902919</v>
      </c>
      <c r="E22" s="171">
        <v>3802523</v>
      </c>
      <c r="F22" s="171">
        <v>8353347</v>
      </c>
      <c r="G22" s="171">
        <v>0</v>
      </c>
      <c r="H22" s="171">
        <v>132453743</v>
      </c>
      <c r="I22" s="1"/>
      <c r="J22" s="1"/>
    </row>
    <row r="23" spans="1:10" x14ac:dyDescent="0.25">
      <c r="A23" s="172" t="s">
        <v>57</v>
      </c>
      <c r="B23" s="172" t="s">
        <v>58</v>
      </c>
      <c r="C23" s="173">
        <v>0</v>
      </c>
      <c r="D23" s="173">
        <v>127902919</v>
      </c>
      <c r="E23" s="173">
        <v>3802523</v>
      </c>
      <c r="F23" s="173">
        <v>8353347</v>
      </c>
      <c r="G23" s="173">
        <v>0</v>
      </c>
      <c r="H23" s="173">
        <v>132453743</v>
      </c>
      <c r="I23" s="1"/>
      <c r="J23" s="1"/>
    </row>
    <row r="24" spans="1:10" x14ac:dyDescent="0.25">
      <c r="A24" s="163" t="s">
        <v>59</v>
      </c>
      <c r="B24" s="163" t="s">
        <v>60</v>
      </c>
      <c r="C24" s="164">
        <v>0</v>
      </c>
      <c r="D24" s="164">
        <v>0</v>
      </c>
      <c r="E24" s="164">
        <v>85189031</v>
      </c>
      <c r="F24" s="164">
        <v>331822379</v>
      </c>
      <c r="G24" s="164">
        <v>0</v>
      </c>
      <c r="H24" s="164">
        <v>246633348</v>
      </c>
      <c r="I24" s="114"/>
      <c r="J24" s="114"/>
    </row>
    <row r="25" spans="1:10" x14ac:dyDescent="0.25">
      <c r="A25" s="165" t="s">
        <v>61</v>
      </c>
      <c r="B25" s="165" t="s">
        <v>62</v>
      </c>
      <c r="C25" s="161">
        <v>0</v>
      </c>
      <c r="D25" s="161">
        <v>0</v>
      </c>
      <c r="E25" s="161">
        <v>85189031</v>
      </c>
      <c r="F25" s="161">
        <v>331822379</v>
      </c>
      <c r="G25" s="161">
        <v>0</v>
      </c>
      <c r="H25" s="161">
        <v>246633348</v>
      </c>
      <c r="I25" s="114"/>
      <c r="J25" s="114"/>
    </row>
    <row r="26" spans="1:10" x14ac:dyDescent="0.25">
      <c r="A26" s="170" t="s">
        <v>67</v>
      </c>
      <c r="B26" s="170" t="s">
        <v>68</v>
      </c>
      <c r="C26" s="171">
        <v>0</v>
      </c>
      <c r="D26" s="171">
        <v>367120230</v>
      </c>
      <c r="E26" s="171">
        <v>138139920</v>
      </c>
      <c r="F26" s="171">
        <v>140236166</v>
      </c>
      <c r="G26" s="171">
        <v>0</v>
      </c>
      <c r="H26" s="171">
        <v>369216476</v>
      </c>
      <c r="I26" s="1"/>
      <c r="J26" s="1"/>
    </row>
    <row r="27" spans="1:10" x14ac:dyDescent="0.25">
      <c r="A27" s="172" t="s">
        <v>69</v>
      </c>
      <c r="B27" s="172" t="s">
        <v>70</v>
      </c>
      <c r="C27" s="173">
        <v>0</v>
      </c>
      <c r="D27" s="173">
        <v>4667220</v>
      </c>
      <c r="E27" s="173">
        <v>0</v>
      </c>
      <c r="F27" s="173">
        <v>4667220</v>
      </c>
      <c r="G27" s="173">
        <v>0</v>
      </c>
      <c r="H27" s="173">
        <v>9334440</v>
      </c>
      <c r="I27" s="1"/>
      <c r="J27" s="1"/>
    </row>
    <row r="28" spans="1:10" x14ac:dyDescent="0.25">
      <c r="A28" s="172" t="s">
        <v>71</v>
      </c>
      <c r="B28" s="172" t="s">
        <v>72</v>
      </c>
      <c r="C28" s="173">
        <v>0</v>
      </c>
      <c r="D28" s="173">
        <v>0</v>
      </c>
      <c r="E28" s="173">
        <v>58340250</v>
      </c>
      <c r="F28" s="173">
        <v>58340250</v>
      </c>
      <c r="G28" s="173">
        <v>0</v>
      </c>
      <c r="H28" s="173">
        <v>0</v>
      </c>
      <c r="I28" s="1"/>
      <c r="J28" s="1"/>
    </row>
    <row r="29" spans="1:10" x14ac:dyDescent="0.25">
      <c r="A29" s="172" t="s">
        <v>73</v>
      </c>
      <c r="B29" s="172" t="s">
        <v>74</v>
      </c>
      <c r="C29" s="173">
        <v>0</v>
      </c>
      <c r="D29" s="173">
        <v>0</v>
      </c>
      <c r="E29" s="173">
        <v>10501245</v>
      </c>
      <c r="F29" s="173">
        <v>10501245</v>
      </c>
      <c r="G29" s="173">
        <v>0</v>
      </c>
      <c r="H29" s="173">
        <v>0</v>
      </c>
      <c r="I29" s="1"/>
      <c r="J29" s="1"/>
    </row>
    <row r="30" spans="1:10" x14ac:dyDescent="0.25">
      <c r="A30" s="172" t="s">
        <v>75</v>
      </c>
      <c r="B30" s="172" t="s">
        <v>76</v>
      </c>
      <c r="C30" s="173">
        <v>0</v>
      </c>
      <c r="D30" s="173">
        <v>0</v>
      </c>
      <c r="E30" s="173">
        <v>2333610</v>
      </c>
      <c r="F30" s="173">
        <v>2333610</v>
      </c>
      <c r="G30" s="173">
        <v>0</v>
      </c>
      <c r="H30" s="173">
        <v>0</v>
      </c>
      <c r="I30" s="1"/>
      <c r="J30" s="1"/>
    </row>
    <row r="31" spans="1:10" x14ac:dyDescent="0.25">
      <c r="A31" s="172" t="s">
        <v>77</v>
      </c>
      <c r="B31" s="172" t="s">
        <v>68</v>
      </c>
      <c r="C31" s="173">
        <v>0</v>
      </c>
      <c r="D31" s="173">
        <v>362453010</v>
      </c>
      <c r="E31" s="173">
        <v>66964815</v>
      </c>
      <c r="F31" s="173">
        <v>64393841</v>
      </c>
      <c r="G31" s="173">
        <v>0</v>
      </c>
      <c r="H31" s="173">
        <v>359882036</v>
      </c>
      <c r="I31" s="1"/>
      <c r="J31" s="1"/>
    </row>
    <row r="32" spans="1:10" x14ac:dyDescent="0.25">
      <c r="A32" s="170" t="s">
        <v>78</v>
      </c>
      <c r="B32" s="170" t="s">
        <v>79</v>
      </c>
      <c r="C32" s="171">
        <v>0</v>
      </c>
      <c r="D32" s="171">
        <v>420720000</v>
      </c>
      <c r="E32" s="171">
        <v>0</v>
      </c>
      <c r="F32" s="171">
        <v>0</v>
      </c>
      <c r="G32" s="171">
        <v>0</v>
      </c>
      <c r="H32" s="171">
        <v>420720000</v>
      </c>
      <c r="I32" s="1"/>
      <c r="J32" s="1"/>
    </row>
    <row r="33" spans="1:10" x14ac:dyDescent="0.25">
      <c r="A33" s="170" t="s">
        <v>80</v>
      </c>
      <c r="B33" s="170" t="s">
        <v>81</v>
      </c>
      <c r="C33" s="171">
        <v>0</v>
      </c>
      <c r="D33" s="171">
        <v>420720000</v>
      </c>
      <c r="E33" s="171">
        <v>0</v>
      </c>
      <c r="F33" s="171">
        <v>0</v>
      </c>
      <c r="G33" s="171">
        <v>0</v>
      </c>
      <c r="H33" s="171">
        <v>420720000</v>
      </c>
      <c r="I33" s="1"/>
      <c r="J33" s="1"/>
    </row>
    <row r="34" spans="1:10" x14ac:dyDescent="0.25">
      <c r="A34" s="172" t="s">
        <v>82</v>
      </c>
      <c r="B34" s="172" t="s">
        <v>83</v>
      </c>
      <c r="C34" s="173">
        <v>0</v>
      </c>
      <c r="D34" s="173">
        <v>420720000</v>
      </c>
      <c r="E34" s="173">
        <v>0</v>
      </c>
      <c r="F34" s="173">
        <v>0</v>
      </c>
      <c r="G34" s="173">
        <v>0</v>
      </c>
      <c r="H34" s="173">
        <v>420720000</v>
      </c>
      <c r="I34" s="1"/>
      <c r="J34" s="1"/>
    </row>
    <row r="35" spans="1:10" x14ac:dyDescent="0.25">
      <c r="A35" s="170" t="s">
        <v>84</v>
      </c>
      <c r="B35" s="170" t="s">
        <v>85</v>
      </c>
      <c r="C35" s="171">
        <v>0</v>
      </c>
      <c r="D35" s="171">
        <v>2996498171</v>
      </c>
      <c r="E35" s="171">
        <v>0</v>
      </c>
      <c r="F35" s="171">
        <v>573107</v>
      </c>
      <c r="G35" s="171">
        <v>0</v>
      </c>
      <c r="H35" s="171">
        <v>2997071278</v>
      </c>
      <c r="I35" s="1"/>
      <c r="J35" s="1"/>
    </row>
    <row r="36" spans="1:10" x14ac:dyDescent="0.25">
      <c r="A36" s="172" t="s">
        <v>86</v>
      </c>
      <c r="B36" s="172" t="s">
        <v>87</v>
      </c>
      <c r="C36" s="173">
        <v>0</v>
      </c>
      <c r="D36" s="173">
        <v>2794342897</v>
      </c>
      <c r="E36" s="173">
        <v>0</v>
      </c>
      <c r="F36" s="173">
        <v>0</v>
      </c>
      <c r="G36" s="173">
        <v>0</v>
      </c>
      <c r="H36" s="173">
        <v>2794342897</v>
      </c>
      <c r="I36" s="1"/>
      <c r="J36" s="1"/>
    </row>
    <row r="37" spans="1:10" x14ac:dyDescent="0.25">
      <c r="A37" s="172" t="s">
        <v>88</v>
      </c>
      <c r="B37" s="172" t="s">
        <v>89</v>
      </c>
      <c r="C37" s="173">
        <v>0</v>
      </c>
      <c r="D37" s="173">
        <v>202155274</v>
      </c>
      <c r="E37" s="173">
        <v>0</v>
      </c>
      <c r="F37" s="173">
        <v>573107</v>
      </c>
      <c r="G37" s="173">
        <v>0</v>
      </c>
      <c r="H37" s="173">
        <v>202728381</v>
      </c>
      <c r="I37" s="1"/>
      <c r="J37" s="1"/>
    </row>
    <row r="38" spans="1:10" x14ac:dyDescent="0.25">
      <c r="A38" s="170" t="s">
        <v>90</v>
      </c>
      <c r="B38" s="170" t="s">
        <v>91</v>
      </c>
      <c r="C38" s="171">
        <v>0</v>
      </c>
      <c r="D38" s="171">
        <v>0</v>
      </c>
      <c r="E38" s="171">
        <v>496528775</v>
      </c>
      <c r="F38" s="171">
        <v>496528775</v>
      </c>
      <c r="G38" s="171">
        <v>0</v>
      </c>
      <c r="H38" s="171">
        <v>0</v>
      </c>
      <c r="I38" s="1"/>
      <c r="J38" s="1"/>
    </row>
    <row r="39" spans="1:10" x14ac:dyDescent="0.25">
      <c r="A39" s="170" t="s">
        <v>92</v>
      </c>
      <c r="B39" s="170" t="s">
        <v>93</v>
      </c>
      <c r="C39" s="171">
        <v>0</v>
      </c>
      <c r="D39" s="171">
        <v>0</v>
      </c>
      <c r="E39" s="171">
        <v>496528775</v>
      </c>
      <c r="F39" s="171">
        <v>496528775</v>
      </c>
      <c r="G39" s="171">
        <v>0</v>
      </c>
      <c r="H39" s="171">
        <v>0</v>
      </c>
      <c r="I39" s="1"/>
      <c r="J39" s="1"/>
    </row>
    <row r="40" spans="1:10" x14ac:dyDescent="0.25">
      <c r="A40" s="172" t="s">
        <v>94</v>
      </c>
      <c r="B40" s="172" t="s">
        <v>95</v>
      </c>
      <c r="C40" s="173">
        <v>0</v>
      </c>
      <c r="D40" s="173">
        <v>0</v>
      </c>
      <c r="E40" s="173">
        <v>496528775</v>
      </c>
      <c r="F40" s="173">
        <v>496528775</v>
      </c>
      <c r="G40" s="173">
        <v>0</v>
      </c>
      <c r="H40" s="173">
        <v>0</v>
      </c>
      <c r="I40" s="1"/>
      <c r="J40" s="1"/>
    </row>
    <row r="41" spans="1:10" x14ac:dyDescent="0.25">
      <c r="A41" s="170" t="s">
        <v>96</v>
      </c>
      <c r="B41" s="170" t="s">
        <v>97</v>
      </c>
      <c r="C41" s="171">
        <v>0</v>
      </c>
      <c r="D41" s="171">
        <v>0</v>
      </c>
      <c r="E41" s="171">
        <v>113584</v>
      </c>
      <c r="F41" s="171">
        <v>113584</v>
      </c>
      <c r="G41" s="171">
        <v>0</v>
      </c>
      <c r="H41" s="171">
        <v>0</v>
      </c>
      <c r="I41" s="1"/>
      <c r="J41" s="1"/>
    </row>
    <row r="42" spans="1:10" x14ac:dyDescent="0.25">
      <c r="A42" s="172" t="s">
        <v>98</v>
      </c>
      <c r="B42" s="172" t="s">
        <v>99</v>
      </c>
      <c r="C42" s="173">
        <v>0</v>
      </c>
      <c r="D42" s="173">
        <v>0</v>
      </c>
      <c r="E42" s="173">
        <v>38845</v>
      </c>
      <c r="F42" s="173">
        <v>38845</v>
      </c>
      <c r="G42" s="173">
        <v>0</v>
      </c>
      <c r="H42" s="173">
        <v>0</v>
      </c>
      <c r="I42" s="1"/>
      <c r="J42" s="1"/>
    </row>
    <row r="43" spans="1:10" x14ac:dyDescent="0.25">
      <c r="A43" s="172" t="s">
        <v>100</v>
      </c>
      <c r="B43" s="172" t="s">
        <v>101</v>
      </c>
      <c r="C43" s="173">
        <v>0</v>
      </c>
      <c r="D43" s="173">
        <v>0</v>
      </c>
      <c r="E43" s="173">
        <v>74739</v>
      </c>
      <c r="F43" s="173">
        <v>74739</v>
      </c>
      <c r="G43" s="173">
        <v>0</v>
      </c>
      <c r="H43" s="173">
        <v>0</v>
      </c>
      <c r="I43" s="1"/>
      <c r="J43" s="1"/>
    </row>
    <row r="44" spans="1:10" x14ac:dyDescent="0.25">
      <c r="A44" s="170" t="s">
        <v>102</v>
      </c>
      <c r="B44" s="170" t="s">
        <v>103</v>
      </c>
      <c r="C44" s="171">
        <v>0</v>
      </c>
      <c r="D44" s="171">
        <v>0</v>
      </c>
      <c r="E44" s="171">
        <v>282337177</v>
      </c>
      <c r="F44" s="171">
        <v>282337177</v>
      </c>
      <c r="G44" s="171">
        <v>0</v>
      </c>
      <c r="H44" s="171">
        <v>0</v>
      </c>
      <c r="I44" s="1"/>
      <c r="J44" s="1"/>
    </row>
    <row r="45" spans="1:10" x14ac:dyDescent="0.25">
      <c r="A45" s="170" t="s">
        <v>104</v>
      </c>
      <c r="B45" s="170" t="s">
        <v>105</v>
      </c>
      <c r="C45" s="171">
        <v>0</v>
      </c>
      <c r="D45" s="171">
        <v>0</v>
      </c>
      <c r="E45" s="171">
        <v>155282709</v>
      </c>
      <c r="F45" s="171">
        <v>155282709</v>
      </c>
      <c r="G45" s="171">
        <v>0</v>
      </c>
      <c r="H45" s="171">
        <v>0</v>
      </c>
      <c r="I45" s="1"/>
      <c r="J45" s="1"/>
    </row>
    <row r="46" spans="1:10" x14ac:dyDescent="0.25">
      <c r="A46" s="172" t="s">
        <v>106</v>
      </c>
      <c r="B46" s="172" t="s">
        <v>107</v>
      </c>
      <c r="C46" s="173">
        <v>0</v>
      </c>
      <c r="D46" s="173">
        <v>0</v>
      </c>
      <c r="E46" s="173">
        <v>101408774</v>
      </c>
      <c r="F46" s="173">
        <v>101408774</v>
      </c>
      <c r="G46" s="173">
        <v>0</v>
      </c>
      <c r="H46" s="173">
        <v>0</v>
      </c>
      <c r="I46" s="1"/>
      <c r="J46" s="1"/>
    </row>
    <row r="47" spans="1:10" x14ac:dyDescent="0.25">
      <c r="A47" s="172" t="s">
        <v>108</v>
      </c>
      <c r="B47" s="172" t="s">
        <v>109</v>
      </c>
      <c r="C47" s="173">
        <v>0</v>
      </c>
      <c r="D47" s="173">
        <v>0</v>
      </c>
      <c r="E47" s="173">
        <v>2584000</v>
      </c>
      <c r="F47" s="173">
        <v>2584000</v>
      </c>
      <c r="G47" s="173">
        <v>0</v>
      </c>
      <c r="H47" s="173">
        <v>0</v>
      </c>
      <c r="I47" s="1"/>
      <c r="J47" s="1"/>
    </row>
    <row r="48" spans="1:10" x14ac:dyDescent="0.25">
      <c r="A48" s="172" t="s">
        <v>110</v>
      </c>
      <c r="B48" s="172" t="s">
        <v>111</v>
      </c>
      <c r="C48" s="173">
        <v>0</v>
      </c>
      <c r="D48" s="173">
        <v>0</v>
      </c>
      <c r="E48" s="173">
        <v>14254351</v>
      </c>
      <c r="F48" s="173">
        <v>14254351</v>
      </c>
      <c r="G48" s="173">
        <v>0</v>
      </c>
      <c r="H48" s="173">
        <v>0</v>
      </c>
      <c r="I48" s="1"/>
      <c r="J48" s="1"/>
    </row>
    <row r="49" spans="1:10" x14ac:dyDescent="0.25">
      <c r="A49" s="172" t="s">
        <v>112</v>
      </c>
      <c r="B49" s="172" t="s">
        <v>113</v>
      </c>
      <c r="C49" s="173">
        <v>0</v>
      </c>
      <c r="D49" s="173">
        <v>0</v>
      </c>
      <c r="E49" s="173">
        <v>37035584</v>
      </c>
      <c r="F49" s="173">
        <v>37035584</v>
      </c>
      <c r="G49" s="173">
        <v>0</v>
      </c>
      <c r="H49" s="173">
        <v>0</v>
      </c>
      <c r="I49" s="1"/>
      <c r="J49" s="1"/>
    </row>
    <row r="50" spans="1:10" x14ac:dyDescent="0.25">
      <c r="A50" s="170" t="s">
        <v>114</v>
      </c>
      <c r="B50" s="170" t="s">
        <v>115</v>
      </c>
      <c r="C50" s="171">
        <v>0</v>
      </c>
      <c r="D50" s="171">
        <v>0</v>
      </c>
      <c r="E50" s="171">
        <v>437619886</v>
      </c>
      <c r="F50" s="171">
        <v>437619886</v>
      </c>
      <c r="G50" s="171">
        <v>0</v>
      </c>
      <c r="H50" s="171">
        <v>0</v>
      </c>
      <c r="I50" s="1"/>
      <c r="J50" s="1"/>
    </row>
    <row r="51" spans="1:10" x14ac:dyDescent="0.25">
      <c r="A51" s="170" t="s">
        <v>116</v>
      </c>
      <c r="B51" s="170" t="s">
        <v>117</v>
      </c>
      <c r="C51" s="171">
        <v>0</v>
      </c>
      <c r="D51" s="171">
        <v>0</v>
      </c>
      <c r="E51" s="171">
        <v>8732805</v>
      </c>
      <c r="F51" s="171">
        <v>8732805</v>
      </c>
      <c r="G51" s="171">
        <v>0</v>
      </c>
      <c r="H51" s="171">
        <v>0</v>
      </c>
      <c r="I51" s="1"/>
      <c r="J51" s="1"/>
    </row>
    <row r="52" spans="1:10" x14ac:dyDescent="0.25">
      <c r="A52" s="172" t="s">
        <v>118</v>
      </c>
      <c r="B52" s="172" t="s">
        <v>119</v>
      </c>
      <c r="C52" s="173">
        <v>0</v>
      </c>
      <c r="D52" s="173">
        <v>0</v>
      </c>
      <c r="E52" s="173">
        <v>8732805</v>
      </c>
      <c r="F52" s="173">
        <v>8732805</v>
      </c>
      <c r="G52" s="173">
        <v>0</v>
      </c>
      <c r="H52" s="173">
        <v>0</v>
      </c>
      <c r="I52" s="1"/>
      <c r="J52" s="1"/>
    </row>
    <row r="53" spans="1:10" x14ac:dyDescent="0.25">
      <c r="A53" s="170" t="s">
        <v>120</v>
      </c>
      <c r="B53" s="170" t="s">
        <v>121</v>
      </c>
      <c r="C53" s="171">
        <v>0</v>
      </c>
      <c r="D53" s="171">
        <v>0</v>
      </c>
      <c r="E53" s="171">
        <v>54889726</v>
      </c>
      <c r="F53" s="171">
        <v>54889726</v>
      </c>
      <c r="G53" s="171">
        <v>0</v>
      </c>
      <c r="H53" s="171">
        <v>0</v>
      </c>
      <c r="I53" s="1"/>
      <c r="J53" s="1"/>
    </row>
    <row r="54" spans="1:10" x14ac:dyDescent="0.25">
      <c r="A54" s="172" t="s">
        <v>122</v>
      </c>
      <c r="B54" s="172" t="s">
        <v>123</v>
      </c>
      <c r="C54" s="173">
        <v>0</v>
      </c>
      <c r="D54" s="173">
        <v>0</v>
      </c>
      <c r="E54" s="173">
        <v>16286300</v>
      </c>
      <c r="F54" s="173">
        <v>16286300</v>
      </c>
      <c r="G54" s="173">
        <v>0</v>
      </c>
      <c r="H54" s="173">
        <v>0</v>
      </c>
      <c r="I54" s="1"/>
      <c r="J54" s="1"/>
    </row>
    <row r="55" spans="1:10" x14ac:dyDescent="0.25">
      <c r="A55" s="172" t="s">
        <v>124</v>
      </c>
      <c r="B55" s="172" t="s">
        <v>125</v>
      </c>
      <c r="C55" s="173">
        <v>0</v>
      </c>
      <c r="D55" s="173">
        <v>0</v>
      </c>
      <c r="E55" s="173">
        <v>1320000</v>
      </c>
      <c r="F55" s="173">
        <v>1320000</v>
      </c>
      <c r="G55" s="173">
        <v>0</v>
      </c>
      <c r="H55" s="173">
        <v>0</v>
      </c>
      <c r="I55" s="1"/>
      <c r="J55" s="1"/>
    </row>
    <row r="56" spans="1:10" x14ac:dyDescent="0.25">
      <c r="A56" s="172" t="s">
        <v>126</v>
      </c>
      <c r="B56" s="172" t="s">
        <v>127</v>
      </c>
      <c r="C56" s="173">
        <v>0</v>
      </c>
      <c r="D56" s="173">
        <v>0</v>
      </c>
      <c r="E56" s="173">
        <v>1822680</v>
      </c>
      <c r="F56" s="173">
        <v>1822680</v>
      </c>
      <c r="G56" s="173">
        <v>0</v>
      </c>
      <c r="H56" s="173">
        <v>0</v>
      </c>
      <c r="I56" s="1"/>
      <c r="J56" s="1"/>
    </row>
    <row r="57" spans="1:10" x14ac:dyDescent="0.25">
      <c r="A57" s="172" t="s">
        <v>128</v>
      </c>
      <c r="B57" s="172" t="s">
        <v>113</v>
      </c>
      <c r="C57" s="173">
        <v>0</v>
      </c>
      <c r="D57" s="173">
        <v>0</v>
      </c>
      <c r="E57" s="173">
        <v>16774456</v>
      </c>
      <c r="F57" s="173">
        <v>16774456</v>
      </c>
      <c r="G57" s="173">
        <v>0</v>
      </c>
      <c r="H57" s="173">
        <v>0</v>
      </c>
      <c r="I57" s="1"/>
      <c r="J57" s="1"/>
    </row>
    <row r="58" spans="1:10" x14ac:dyDescent="0.25">
      <c r="A58" s="172" t="s">
        <v>129</v>
      </c>
      <c r="B58" s="172" t="s">
        <v>130</v>
      </c>
      <c r="C58" s="173">
        <v>0</v>
      </c>
      <c r="D58" s="173">
        <v>0</v>
      </c>
      <c r="E58" s="173">
        <v>18686290</v>
      </c>
      <c r="F58" s="173">
        <v>18686290</v>
      </c>
      <c r="G58" s="173">
        <v>0</v>
      </c>
      <c r="H58" s="173">
        <v>0</v>
      </c>
      <c r="I58" s="1"/>
      <c r="J58" s="1"/>
    </row>
    <row r="59" spans="1:10" x14ac:dyDescent="0.25">
      <c r="A59" s="170" t="s">
        <v>160</v>
      </c>
      <c r="B59" s="170" t="s">
        <v>161</v>
      </c>
      <c r="C59" s="171">
        <v>0</v>
      </c>
      <c r="D59" s="171">
        <v>0</v>
      </c>
      <c r="E59" s="171">
        <v>5173170</v>
      </c>
      <c r="F59" s="171">
        <v>5173170</v>
      </c>
      <c r="G59" s="171">
        <v>0</v>
      </c>
      <c r="H59" s="171">
        <v>0</v>
      </c>
      <c r="I59" s="1"/>
      <c r="J59" s="1"/>
    </row>
    <row r="60" spans="1:10" x14ac:dyDescent="0.25">
      <c r="A60" s="170" t="s">
        <v>131</v>
      </c>
      <c r="B60" s="170" t="s">
        <v>132</v>
      </c>
      <c r="C60" s="171">
        <v>0</v>
      </c>
      <c r="D60" s="171">
        <v>0</v>
      </c>
      <c r="E60" s="171">
        <v>5</v>
      </c>
      <c r="F60" s="171">
        <v>5</v>
      </c>
      <c r="G60" s="171">
        <v>0</v>
      </c>
      <c r="H60" s="171">
        <v>0</v>
      </c>
      <c r="I60" s="1"/>
      <c r="J60" s="1"/>
    </row>
    <row r="61" spans="1:10" x14ac:dyDescent="0.25">
      <c r="A61" s="170" t="s">
        <v>133</v>
      </c>
      <c r="B61" s="170" t="s">
        <v>134</v>
      </c>
      <c r="C61" s="171">
        <v>0</v>
      </c>
      <c r="D61" s="171">
        <v>0</v>
      </c>
      <c r="E61" s="171">
        <v>501815529</v>
      </c>
      <c r="F61" s="171">
        <v>501815529</v>
      </c>
      <c r="G61" s="171">
        <v>0</v>
      </c>
      <c r="H61" s="171">
        <v>0</v>
      </c>
      <c r="I61" s="1"/>
      <c r="J61" s="1"/>
    </row>
    <row r="62" spans="1:10" x14ac:dyDescent="0.25">
      <c r="A62" s="170"/>
      <c r="B62" s="170"/>
      <c r="C62" s="171"/>
      <c r="D62" s="171"/>
      <c r="E62" s="171"/>
      <c r="F62" s="171"/>
      <c r="G62" s="171"/>
      <c r="H62" s="171"/>
      <c r="I62" s="1"/>
      <c r="J62" s="1"/>
    </row>
    <row r="63" spans="1:10" x14ac:dyDescent="0.25">
      <c r="A63" s="348" t="s">
        <v>135</v>
      </c>
      <c r="B63" s="348"/>
      <c r="C63" s="171">
        <v>3930753000</v>
      </c>
      <c r="D63" s="171">
        <v>3930753000</v>
      </c>
      <c r="E63" s="171">
        <v>3811735841</v>
      </c>
      <c r="F63" s="171">
        <v>3811735841</v>
      </c>
      <c r="G63" s="171">
        <v>4196753936</v>
      </c>
      <c r="H63" s="171">
        <v>4196753936</v>
      </c>
      <c r="I63" s="1"/>
      <c r="J63" s="1"/>
    </row>
    <row r="64" spans="1:10" ht="13.8" x14ac:dyDescent="0.25">
      <c r="A64" s="1"/>
      <c r="B64" s="1"/>
      <c r="C64" s="1"/>
      <c r="D64" s="1"/>
      <c r="E64" s="1"/>
      <c r="F64" s="1"/>
      <c r="G64" s="349"/>
      <c r="H64" s="349"/>
      <c r="I64" s="1"/>
    </row>
  </sheetData>
  <mergeCells count="9">
    <mergeCell ref="A63:B63"/>
    <mergeCell ref="G64:H64"/>
    <mergeCell ref="A1:H1"/>
    <mergeCell ref="A2:H2"/>
    <mergeCell ref="A3:A4"/>
    <mergeCell ref="B3:B4"/>
    <mergeCell ref="C3:D3"/>
    <mergeCell ref="E3:F3"/>
    <mergeCell ref="G3:H3"/>
  </mergeCells>
  <hyperlinks>
    <hyperlink ref="A5" r:id="rId1" xr:uid="{00000000-0004-0000-1A00-000000000000}"/>
    <hyperlink ref="A6" r:id="rId2" xr:uid="{00000000-0004-0000-1A00-000001000000}"/>
    <hyperlink ref="A7" r:id="rId3" xr:uid="{00000000-0004-0000-1A00-000002000000}"/>
    <hyperlink ref="A8" r:id="rId4" xr:uid="{00000000-0004-0000-1A00-000003000000}"/>
    <hyperlink ref="A9" r:id="rId5" xr:uid="{00000000-0004-0000-1A00-000004000000}"/>
    <hyperlink ref="A10" r:id="rId6" xr:uid="{00000000-0004-0000-1A00-000005000000}"/>
    <hyperlink ref="A11" r:id="rId7" xr:uid="{00000000-0004-0000-1A00-000006000000}"/>
    <hyperlink ref="A12" r:id="rId8" xr:uid="{00000000-0004-0000-1A00-000007000000}"/>
    <hyperlink ref="A13" r:id="rId9" xr:uid="{00000000-0004-0000-1A00-000008000000}"/>
    <hyperlink ref="A14" r:id="rId10" xr:uid="{00000000-0004-0000-1A00-000009000000}"/>
    <hyperlink ref="A15" r:id="rId11" xr:uid="{00000000-0004-0000-1A00-00000A000000}"/>
    <hyperlink ref="A16" r:id="rId12" xr:uid="{00000000-0004-0000-1A00-00000B000000}"/>
    <hyperlink ref="A17" r:id="rId13" xr:uid="{00000000-0004-0000-1A00-00000C000000}"/>
    <hyperlink ref="A18" r:id="rId14" xr:uid="{00000000-0004-0000-1A00-00000D000000}"/>
    <hyperlink ref="A19" r:id="rId15" xr:uid="{00000000-0004-0000-1A00-00000E000000}"/>
    <hyperlink ref="A20" r:id="rId16" xr:uid="{00000000-0004-0000-1A00-00000F000000}"/>
    <hyperlink ref="A21" r:id="rId17" xr:uid="{00000000-0004-0000-1A00-000010000000}"/>
    <hyperlink ref="A22" r:id="rId18" xr:uid="{00000000-0004-0000-1A00-000011000000}"/>
    <hyperlink ref="A23" r:id="rId19" xr:uid="{00000000-0004-0000-1A00-000012000000}"/>
    <hyperlink ref="A24" r:id="rId20" xr:uid="{00000000-0004-0000-1A00-000013000000}"/>
    <hyperlink ref="A25" r:id="rId21" xr:uid="{00000000-0004-0000-1A00-000014000000}"/>
    <hyperlink ref="A26" r:id="rId22" xr:uid="{00000000-0004-0000-1A00-000015000000}"/>
    <hyperlink ref="A27" r:id="rId23" xr:uid="{00000000-0004-0000-1A00-000016000000}"/>
    <hyperlink ref="A28" r:id="rId24" xr:uid="{00000000-0004-0000-1A00-000017000000}"/>
    <hyperlink ref="A29" r:id="rId25" xr:uid="{00000000-0004-0000-1A00-000018000000}"/>
    <hyperlink ref="A30" r:id="rId26" xr:uid="{00000000-0004-0000-1A00-000019000000}"/>
    <hyperlink ref="A31" r:id="rId27" xr:uid="{00000000-0004-0000-1A00-00001A000000}"/>
    <hyperlink ref="A32" r:id="rId28" xr:uid="{00000000-0004-0000-1A00-00001B000000}"/>
    <hyperlink ref="A33" r:id="rId29" xr:uid="{00000000-0004-0000-1A00-00001C000000}"/>
    <hyperlink ref="A34" r:id="rId30" xr:uid="{00000000-0004-0000-1A00-00001D000000}"/>
    <hyperlink ref="A35" r:id="rId31" xr:uid="{00000000-0004-0000-1A00-00001E000000}"/>
    <hyperlink ref="A36" r:id="rId32" xr:uid="{00000000-0004-0000-1A00-00001F000000}"/>
    <hyperlink ref="A37" r:id="rId33" xr:uid="{00000000-0004-0000-1A00-000020000000}"/>
    <hyperlink ref="A38" r:id="rId34" xr:uid="{00000000-0004-0000-1A00-000021000000}"/>
    <hyperlink ref="A39" r:id="rId35" xr:uid="{00000000-0004-0000-1A00-000022000000}"/>
    <hyperlink ref="A40" r:id="rId36" xr:uid="{00000000-0004-0000-1A00-000023000000}"/>
    <hyperlink ref="A41" r:id="rId37" xr:uid="{00000000-0004-0000-1A00-000024000000}"/>
    <hyperlink ref="A42" r:id="rId38" xr:uid="{00000000-0004-0000-1A00-000025000000}"/>
    <hyperlink ref="A43" r:id="rId39" xr:uid="{00000000-0004-0000-1A00-000026000000}"/>
    <hyperlink ref="A44" r:id="rId40" xr:uid="{00000000-0004-0000-1A00-000027000000}"/>
    <hyperlink ref="A45" r:id="rId41" xr:uid="{00000000-0004-0000-1A00-000028000000}"/>
    <hyperlink ref="A46" r:id="rId42" xr:uid="{00000000-0004-0000-1A00-000029000000}"/>
    <hyperlink ref="A47" r:id="rId43" xr:uid="{00000000-0004-0000-1A00-00002A000000}"/>
    <hyperlink ref="A48" r:id="rId44" xr:uid="{00000000-0004-0000-1A00-00002B000000}"/>
    <hyperlink ref="A49" r:id="rId45" xr:uid="{00000000-0004-0000-1A00-00002C000000}"/>
    <hyperlink ref="A50" r:id="rId46" xr:uid="{00000000-0004-0000-1A00-00002D000000}"/>
    <hyperlink ref="A51" r:id="rId47" xr:uid="{00000000-0004-0000-1A00-00002E000000}"/>
    <hyperlink ref="A52" r:id="rId48" xr:uid="{00000000-0004-0000-1A00-00002F000000}"/>
    <hyperlink ref="A53" r:id="rId49" xr:uid="{00000000-0004-0000-1A00-000030000000}"/>
    <hyperlink ref="A54" r:id="rId50" xr:uid="{00000000-0004-0000-1A00-000031000000}"/>
    <hyperlink ref="A55" r:id="rId51" xr:uid="{00000000-0004-0000-1A00-000032000000}"/>
    <hyperlink ref="A56" r:id="rId52" xr:uid="{00000000-0004-0000-1A00-000033000000}"/>
    <hyperlink ref="A57" r:id="rId53" xr:uid="{00000000-0004-0000-1A00-000034000000}"/>
    <hyperlink ref="A58" r:id="rId54" xr:uid="{00000000-0004-0000-1A00-000035000000}"/>
    <hyperlink ref="A59" r:id="rId55" xr:uid="{00000000-0004-0000-1A00-000036000000}"/>
    <hyperlink ref="A60" r:id="rId56" xr:uid="{00000000-0004-0000-1A00-000037000000}"/>
    <hyperlink ref="A61" r:id="rId57" xr:uid="{00000000-0004-0000-1A00-000038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view="pageBreakPreview" topLeftCell="A5" zoomScaleNormal="100" zoomScaleSheetLayoutView="100" workbookViewId="0">
      <pane ySplit="5" topLeftCell="A55" activePane="bottomLeft" state="frozen"/>
      <selection activeCell="D6" sqref="D6"/>
      <selection pane="bottomLeft" activeCell="B59" sqref="B59"/>
    </sheetView>
  </sheetViews>
  <sheetFormatPr defaultColWidth="9.109375" defaultRowHeight="13.2" x14ac:dyDescent="0.25"/>
  <cols>
    <col min="1" max="1" width="8.44140625" style="56" customWidth="1"/>
    <col min="2" max="2" width="52.6640625" style="56" customWidth="1"/>
    <col min="3" max="3" width="18" style="67" customWidth="1"/>
    <col min="4" max="4" width="37.1093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44603</v>
      </c>
    </row>
    <row r="6" spans="1:6" ht="17.25" customHeight="1" x14ac:dyDescent="0.25">
      <c r="A6" s="293"/>
      <c r="B6" s="293"/>
      <c r="C6" s="8" t="s">
        <v>4</v>
      </c>
      <c r="D6" s="10">
        <v>44562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355"/>
      <c r="D10" s="356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492699098</v>
      </c>
    </row>
    <row r="15" spans="1:6" x14ac:dyDescent="0.25">
      <c r="A15" s="15" t="s">
        <v>31</v>
      </c>
      <c r="B15" s="25" t="s">
        <v>137</v>
      </c>
      <c r="C15" s="121">
        <v>61699.602000000072</v>
      </c>
      <c r="D15" s="120">
        <v>1402712048</v>
      </c>
    </row>
    <row r="16" spans="1:6" ht="26.4" x14ac:dyDescent="0.25">
      <c r="A16" s="15"/>
      <c r="B16" s="25" t="s">
        <v>238</v>
      </c>
      <c r="C16" s="44"/>
      <c r="D16" s="153" t="s">
        <v>239</v>
      </c>
    </row>
    <row r="17" spans="1:6" x14ac:dyDescent="0.25">
      <c r="A17" s="15" t="s">
        <v>33</v>
      </c>
      <c r="B17" s="25" t="s">
        <v>137</v>
      </c>
      <c r="C17" s="335" t="s">
        <v>171</v>
      </c>
      <c r="D17" s="336"/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 t="s">
        <v>187</v>
      </c>
      <c r="C19" s="69">
        <f>SUM(C20:C22)</f>
        <v>58111.05</v>
      </c>
      <c r="D19" s="29">
        <f>SUM(D20:D22)</f>
        <v>1318299042</v>
      </c>
      <c r="F19" s="59"/>
    </row>
    <row r="20" spans="1:6" s="62" customFormat="1" x14ac:dyDescent="0.25">
      <c r="A20" s="18"/>
      <c r="B20" s="87" t="s">
        <v>221</v>
      </c>
      <c r="C20" s="88"/>
      <c r="D20" s="89">
        <v>-2</v>
      </c>
      <c r="E20" s="60"/>
      <c r="F20" s="61"/>
    </row>
    <row r="21" spans="1:6" s="62" customFormat="1" x14ac:dyDescent="0.25">
      <c r="A21" s="18"/>
      <c r="B21" s="30" t="s">
        <v>241</v>
      </c>
      <c r="C21" s="70">
        <v>28164.12</v>
      </c>
      <c r="D21" s="31">
        <v>642846038</v>
      </c>
      <c r="E21" s="60">
        <f>D21/C21</f>
        <v>22824.999964493833</v>
      </c>
      <c r="F21" s="61"/>
    </row>
    <row r="22" spans="1:6" s="62" customFormat="1" x14ac:dyDescent="0.25">
      <c r="A22" s="18"/>
      <c r="B22" s="30" t="s">
        <v>240</v>
      </c>
      <c r="C22" s="70">
        <v>29946.93</v>
      </c>
      <c r="D22" s="31">
        <v>675453006</v>
      </c>
      <c r="E22" s="60">
        <f>D22/C22</f>
        <v>22554.99999499114</v>
      </c>
      <c r="F22" s="61"/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55.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317"/>
      <c r="D25" s="318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84570592</v>
      </c>
      <c r="D26" s="32"/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SUM(C34:C35)</f>
        <v>18511680</v>
      </c>
      <c r="D33" s="40"/>
      <c r="F33" s="59"/>
    </row>
    <row r="34" spans="1:6" s="62" customFormat="1" x14ac:dyDescent="0.25">
      <c r="A34" s="18"/>
      <c r="B34" s="30" t="s">
        <v>9</v>
      </c>
      <c r="C34" s="152">
        <v>18511680</v>
      </c>
      <c r="D34" s="39" t="s">
        <v>242</v>
      </c>
      <c r="F34" s="61"/>
    </row>
    <row r="35" spans="1:6" s="62" customFormat="1" x14ac:dyDescent="0.25">
      <c r="A35" s="18"/>
      <c r="B35" s="30"/>
      <c r="C35" s="38"/>
      <c r="D35" s="39"/>
      <c r="F35" s="61"/>
    </row>
    <row r="36" spans="1:6" s="62" customFormat="1" ht="13.8" x14ac:dyDescent="0.25">
      <c r="A36" s="18"/>
      <c r="B36" s="28" t="s">
        <v>165</v>
      </c>
      <c r="C36" s="36">
        <f>SUM(C37)</f>
        <v>0</v>
      </c>
      <c r="D36" s="43"/>
      <c r="F36" s="61"/>
    </row>
    <row r="37" spans="1:6" s="62" customFormat="1" x14ac:dyDescent="0.25">
      <c r="A37" s="18"/>
      <c r="B37" s="30"/>
      <c r="C37" s="38"/>
      <c r="D37" s="39"/>
      <c r="F37" s="61"/>
    </row>
    <row r="38" spans="1:6" s="62" customFormat="1" x14ac:dyDescent="0.25">
      <c r="A38" s="18"/>
      <c r="B38" s="30"/>
      <c r="C38" s="38"/>
      <c r="D38" s="39"/>
      <c r="F38" s="61"/>
    </row>
    <row r="39" spans="1:6" s="58" customFormat="1" x14ac:dyDescent="0.25">
      <c r="A39" s="17">
        <v>3334</v>
      </c>
      <c r="B39" s="28" t="s">
        <v>166</v>
      </c>
      <c r="C39" s="36"/>
      <c r="D39" s="37"/>
      <c r="F39" s="59"/>
    </row>
    <row r="40" spans="1:6" x14ac:dyDescent="0.25">
      <c r="A40" s="15"/>
      <c r="B40" s="33"/>
      <c r="C40" s="90"/>
      <c r="D40" s="91"/>
    </row>
    <row r="41" spans="1:6" s="58" customFormat="1" ht="13.8" x14ac:dyDescent="0.25">
      <c r="A41" s="17">
        <v>3335</v>
      </c>
      <c r="B41" s="28" t="s">
        <v>145</v>
      </c>
      <c r="C41" s="42">
        <f>SUM(C42:C45)</f>
        <v>127902918</v>
      </c>
      <c r="D41" s="43"/>
      <c r="E41" s="81">
        <v>146917669</v>
      </c>
      <c r="F41" s="82">
        <f>E41-C41</f>
        <v>19014751</v>
      </c>
    </row>
    <row r="42" spans="1:6" x14ac:dyDescent="0.25">
      <c r="A42" s="15"/>
      <c r="B42" s="25" t="s">
        <v>235</v>
      </c>
      <c r="C42" s="44">
        <v>456993</v>
      </c>
      <c r="D42" s="16" t="s">
        <v>215</v>
      </c>
      <c r="E42" s="56">
        <v>367886</v>
      </c>
    </row>
    <row r="43" spans="1:6" x14ac:dyDescent="0.25">
      <c r="A43" s="15"/>
      <c r="B43" s="25" t="s">
        <v>237</v>
      </c>
      <c r="C43" s="44">
        <v>33784754</v>
      </c>
      <c r="D43" s="16" t="s">
        <v>215</v>
      </c>
    </row>
    <row r="44" spans="1:6" x14ac:dyDescent="0.25">
      <c r="A44" s="15"/>
      <c r="B44" s="25" t="s">
        <v>236</v>
      </c>
      <c r="C44" s="44">
        <v>89858648</v>
      </c>
      <c r="D44" s="16" t="s">
        <v>215</v>
      </c>
    </row>
    <row r="45" spans="1:6" x14ac:dyDescent="0.25">
      <c r="A45" s="15"/>
      <c r="B45" s="25" t="s">
        <v>217</v>
      </c>
      <c r="C45" s="44">
        <v>3802523</v>
      </c>
      <c r="D45" s="71"/>
    </row>
    <row r="46" spans="1:6" x14ac:dyDescent="0.25">
      <c r="A46" s="15"/>
      <c r="B46" s="25"/>
      <c r="C46" s="44"/>
      <c r="D46" s="71"/>
    </row>
    <row r="47" spans="1:6" x14ac:dyDescent="0.25">
      <c r="A47" s="15"/>
      <c r="B47" s="25"/>
      <c r="C47" s="44"/>
      <c r="D47" s="71"/>
    </row>
    <row r="48" spans="1:6" x14ac:dyDescent="0.25">
      <c r="A48" s="15"/>
      <c r="B48" s="33"/>
      <c r="C48" s="291"/>
      <c r="D48" s="292"/>
    </row>
    <row r="49" spans="1:6" s="58" customFormat="1" ht="55.2" x14ac:dyDescent="0.25">
      <c r="A49" s="17">
        <v>334</v>
      </c>
      <c r="B49" s="28" t="s">
        <v>196</v>
      </c>
      <c r="C49" s="138">
        <v>57714335</v>
      </c>
      <c r="D49" s="139" t="s">
        <v>248</v>
      </c>
      <c r="F49" s="59"/>
    </row>
    <row r="50" spans="1:6" x14ac:dyDescent="0.25">
      <c r="A50" s="15"/>
      <c r="B50" s="25"/>
      <c r="C50" s="34"/>
      <c r="D50" s="16"/>
    </row>
    <row r="51" spans="1:6" s="58" customFormat="1" x14ac:dyDescent="0.25">
      <c r="A51" s="17">
        <v>335</v>
      </c>
      <c r="B51" s="28" t="s">
        <v>166</v>
      </c>
      <c r="C51" s="51"/>
      <c r="D51" s="37"/>
      <c r="F51" s="59"/>
    </row>
    <row r="52" spans="1:6" s="62" customFormat="1" x14ac:dyDescent="0.25">
      <c r="A52" s="18"/>
      <c r="B52" s="30"/>
      <c r="C52" s="38"/>
      <c r="D52" s="45"/>
      <c r="F52" s="61"/>
    </row>
    <row r="53" spans="1:6" s="62" customFormat="1" x14ac:dyDescent="0.25">
      <c r="A53" s="18"/>
      <c r="B53" s="30"/>
      <c r="C53" s="38"/>
      <c r="D53" s="45"/>
      <c r="F53" s="61"/>
    </row>
    <row r="54" spans="1:6" s="58" customFormat="1" x14ac:dyDescent="0.25">
      <c r="A54" s="17">
        <v>3382</v>
      </c>
      <c r="B54" s="28" t="s">
        <v>245</v>
      </c>
      <c r="C54" s="46">
        <f>SUM(C55:C56)</f>
        <v>4667220</v>
      </c>
      <c r="D54" s="28" t="s">
        <v>244</v>
      </c>
      <c r="E54" s="68" t="s">
        <v>174</v>
      </c>
      <c r="F54" s="59"/>
    </row>
    <row r="55" spans="1:6" s="62" customFormat="1" x14ac:dyDescent="0.25">
      <c r="A55" s="18"/>
      <c r="B55" s="30" t="s">
        <v>243</v>
      </c>
      <c r="C55" s="47">
        <v>4667220</v>
      </c>
      <c r="D55" s="45"/>
      <c r="F55" s="61"/>
    </row>
    <row r="56" spans="1:6" s="62" customFormat="1" x14ac:dyDescent="0.25">
      <c r="A56" s="18"/>
      <c r="B56" s="30"/>
      <c r="C56" s="47"/>
      <c r="D56" s="45"/>
      <c r="F56" s="61"/>
    </row>
    <row r="57" spans="1:6" s="58" customFormat="1" x14ac:dyDescent="0.25">
      <c r="A57" s="17" t="s">
        <v>147</v>
      </c>
      <c r="B57" s="28" t="s">
        <v>148</v>
      </c>
      <c r="C57" s="51"/>
      <c r="D57" s="45"/>
      <c r="F57" s="59"/>
    </row>
    <row r="58" spans="1:6" ht="26.4" x14ac:dyDescent="0.25">
      <c r="A58" s="15"/>
      <c r="B58" s="33" t="s">
        <v>149</v>
      </c>
      <c r="C58" s="77" t="s">
        <v>150</v>
      </c>
      <c r="D58" s="78" t="s">
        <v>198</v>
      </c>
    </row>
    <row r="59" spans="1:6" s="58" customFormat="1" x14ac:dyDescent="0.25">
      <c r="A59" s="17">
        <v>3388</v>
      </c>
      <c r="B59" s="28"/>
      <c r="C59" s="123">
        <f>C60+C61</f>
        <v>362453010</v>
      </c>
      <c r="D59" s="124" t="s">
        <v>148</v>
      </c>
      <c r="F59" s="59"/>
    </row>
    <row r="60" spans="1:6" ht="12.75" customHeight="1" x14ac:dyDescent="0.25">
      <c r="A60" s="15"/>
      <c r="B60" s="86" t="s">
        <v>211</v>
      </c>
      <c r="C60" s="93">
        <v>0</v>
      </c>
      <c r="D60" s="45"/>
    </row>
    <row r="61" spans="1:6" ht="12.75" customHeight="1" x14ac:dyDescent="0.25">
      <c r="A61" s="15"/>
      <c r="B61" s="86" t="s">
        <v>163</v>
      </c>
      <c r="C61" s="94">
        <f>SUM(C62:C64)</f>
        <v>362453010</v>
      </c>
      <c r="D61" s="35"/>
    </row>
    <row r="62" spans="1:6" s="62" customFormat="1" x14ac:dyDescent="0.25">
      <c r="A62" s="18"/>
      <c r="B62" s="63" t="s">
        <v>151</v>
      </c>
      <c r="C62" s="95">
        <v>296655000</v>
      </c>
      <c r="D62" s="155" t="s">
        <v>177</v>
      </c>
      <c r="F62" s="61"/>
    </row>
    <row r="63" spans="1:6" s="62" customFormat="1" ht="26.4" x14ac:dyDescent="0.25">
      <c r="A63" s="18"/>
      <c r="B63" s="63" t="s">
        <v>247</v>
      </c>
      <c r="C63" s="140">
        <v>57714335</v>
      </c>
      <c r="D63" s="154" t="s">
        <v>249</v>
      </c>
      <c r="E63" s="64"/>
      <c r="F63" s="61"/>
    </row>
    <row r="64" spans="1:6" s="62" customFormat="1" x14ac:dyDescent="0.25">
      <c r="A64" s="18"/>
      <c r="B64" s="63" t="s">
        <v>246</v>
      </c>
      <c r="C64" s="140">
        <v>8083675</v>
      </c>
      <c r="D64" s="80"/>
      <c r="E64" s="64"/>
      <c r="F64" s="61"/>
    </row>
    <row r="65" spans="1:8" s="62" customFormat="1" x14ac:dyDescent="0.25">
      <c r="A65" s="18"/>
      <c r="B65" s="72"/>
      <c r="C65" s="140"/>
      <c r="D65" s="80"/>
      <c r="E65" s="64"/>
      <c r="F65" s="61"/>
    </row>
    <row r="66" spans="1:8" s="62" customFormat="1" x14ac:dyDescent="0.25">
      <c r="A66" s="18"/>
      <c r="B66" s="72"/>
      <c r="C66" s="38"/>
      <c r="D66" s="80"/>
      <c r="E66" s="64"/>
      <c r="F66" s="61"/>
    </row>
    <row r="67" spans="1:8" s="58" customFormat="1" ht="13.8" x14ac:dyDescent="0.25">
      <c r="A67" s="17">
        <v>511</v>
      </c>
      <c r="B67" s="28" t="s">
        <v>250</v>
      </c>
      <c r="C67" s="74">
        <v>29946.93</v>
      </c>
      <c r="D67" s="73">
        <v>675453006</v>
      </c>
      <c r="E67" s="81">
        <f>D67/C67</f>
        <v>22554.99999499114</v>
      </c>
      <c r="F67" s="59"/>
    </row>
    <row r="68" spans="1:8" ht="21" customHeight="1" x14ac:dyDescent="0.25">
      <c r="A68" s="15"/>
      <c r="B68" s="33"/>
      <c r="C68" s="353" t="s">
        <v>251</v>
      </c>
      <c r="D68" s="354"/>
      <c r="E68" s="57"/>
      <c r="F68" s="65"/>
      <c r="G68" s="66"/>
    </row>
    <row r="69" spans="1:8" s="58" customFormat="1" ht="26.4" x14ac:dyDescent="0.25">
      <c r="A69" s="17">
        <v>642</v>
      </c>
      <c r="B69" s="28"/>
      <c r="C69" s="36"/>
      <c r="D69" s="125" t="s">
        <v>212</v>
      </c>
      <c r="F69" s="59"/>
    </row>
    <row r="70" spans="1:8" ht="39.6" x14ac:dyDescent="0.25">
      <c r="A70" s="15"/>
      <c r="B70" s="33"/>
      <c r="C70" s="34"/>
      <c r="D70" s="96" t="s">
        <v>200</v>
      </c>
      <c r="E70" s="57"/>
      <c r="F70" s="65"/>
      <c r="G70" s="66"/>
    </row>
    <row r="71" spans="1:8" ht="26.4" x14ac:dyDescent="0.25">
      <c r="A71" s="15"/>
      <c r="B71" s="33"/>
      <c r="C71" s="34"/>
      <c r="D71" s="96" t="s">
        <v>201</v>
      </c>
      <c r="E71" s="57"/>
      <c r="F71" s="65"/>
      <c r="G71" s="66"/>
    </row>
    <row r="72" spans="1:8" s="58" customFormat="1" x14ac:dyDescent="0.25">
      <c r="A72" s="17" t="s">
        <v>158</v>
      </c>
      <c r="B72" s="28"/>
      <c r="C72" s="50"/>
      <c r="D72" s="37"/>
      <c r="F72" s="59"/>
    </row>
    <row r="73" spans="1:8" ht="26.4" x14ac:dyDescent="0.25">
      <c r="A73" s="15"/>
      <c r="B73" s="33"/>
      <c r="C73" s="49"/>
      <c r="D73" s="96" t="s">
        <v>213</v>
      </c>
      <c r="E73" s="57"/>
      <c r="F73" s="65"/>
      <c r="G73" s="66"/>
    </row>
    <row r="74" spans="1:8" x14ac:dyDescent="0.25">
      <c r="A74" s="15"/>
      <c r="B74" s="33"/>
      <c r="C74" s="49"/>
      <c r="D74" s="48"/>
      <c r="E74" s="57"/>
      <c r="F74" s="65"/>
      <c r="G74" s="66"/>
    </row>
    <row r="75" spans="1:8" ht="39.6" x14ac:dyDescent="0.25">
      <c r="A75" s="19" t="s">
        <v>153</v>
      </c>
      <c r="B75" s="75"/>
      <c r="C75" s="304"/>
      <c r="D75" s="305"/>
    </row>
    <row r="76" spans="1:8" s="57" customFormat="1" ht="32.25" customHeight="1" x14ac:dyDescent="0.25">
      <c r="A76" s="15"/>
      <c r="B76" s="33"/>
      <c r="C76" s="339" t="s">
        <v>199</v>
      </c>
      <c r="D76" s="340"/>
      <c r="E76" s="56"/>
      <c r="G76" s="56"/>
      <c r="H76" s="56"/>
    </row>
    <row r="77" spans="1:8" s="57" customFormat="1" x14ac:dyDescent="0.25">
      <c r="A77" s="15"/>
      <c r="B77" s="33"/>
      <c r="C77" s="291" t="s">
        <v>172</v>
      </c>
      <c r="D77" s="292"/>
      <c r="E77" s="56"/>
      <c r="G77" s="56"/>
      <c r="H77" s="56"/>
    </row>
    <row r="78" spans="1:8" s="57" customFormat="1" x14ac:dyDescent="0.25">
      <c r="A78" s="15"/>
      <c r="B78" s="33"/>
      <c r="C78" s="291"/>
      <c r="D78" s="292"/>
      <c r="E78" s="56"/>
      <c r="G78" s="56"/>
      <c r="H78" s="56"/>
    </row>
    <row r="79" spans="1:8" s="57" customFormat="1" ht="33" customHeight="1" x14ac:dyDescent="0.25">
      <c r="A79" s="15"/>
      <c r="B79" s="33"/>
      <c r="C79" s="302" t="s">
        <v>186</v>
      </c>
      <c r="D79" s="303"/>
      <c r="E79" s="56"/>
      <c r="G79" s="56"/>
      <c r="H79" s="56"/>
    </row>
    <row r="80" spans="1:8" s="57" customFormat="1" x14ac:dyDescent="0.25">
      <c r="A80" s="15"/>
      <c r="B80" s="33"/>
      <c r="C80" s="304"/>
      <c r="D80" s="305"/>
      <c r="E80" s="56"/>
      <c r="G80" s="56"/>
      <c r="H80" s="56"/>
    </row>
    <row r="81" spans="1:8" s="57" customFormat="1" x14ac:dyDescent="0.25">
      <c r="A81" s="83" t="s">
        <v>189</v>
      </c>
      <c r="B81" s="33"/>
      <c r="C81" s="291"/>
      <c r="D81" s="292"/>
      <c r="E81" s="56"/>
      <c r="G81" s="56"/>
      <c r="H81" s="56"/>
    </row>
    <row r="82" spans="1:8" s="57" customFormat="1" x14ac:dyDescent="0.25">
      <c r="A82" s="85"/>
      <c r="B82" s="84"/>
      <c r="C82" s="304"/>
      <c r="D82" s="305"/>
      <c r="E82" s="56"/>
      <c r="G82" s="56"/>
      <c r="H82" s="56"/>
    </row>
  </sheetData>
  <mergeCells count="19">
    <mergeCell ref="C13:D13"/>
    <mergeCell ref="A5:B7"/>
    <mergeCell ref="C9:D9"/>
    <mergeCell ref="C10:D10"/>
    <mergeCell ref="C11:D11"/>
    <mergeCell ref="C12:D12"/>
    <mergeCell ref="C82:D82"/>
    <mergeCell ref="C17:D17"/>
    <mergeCell ref="C24:D24"/>
    <mergeCell ref="C25:D25"/>
    <mergeCell ref="C48:D48"/>
    <mergeCell ref="C75:D75"/>
    <mergeCell ref="C76:D76"/>
    <mergeCell ref="C68:D68"/>
    <mergeCell ref="C77:D77"/>
    <mergeCell ref="C78:D78"/>
    <mergeCell ref="C79:D79"/>
    <mergeCell ref="C80:D80"/>
    <mergeCell ref="C81:D81"/>
  </mergeCells>
  <hyperlinks>
    <hyperlink ref="E54" r:id="rId1" xr:uid="{00000000-0004-0000-1B00-000000000000}"/>
  </hyperlinks>
  <pageMargins left="0.45" right="0.34" top="0.43" bottom="0.37" header="0.32" footer="0.27"/>
  <pageSetup paperSize="9" scale="64" orientation="portrait" r:id="rId2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67"/>
  <sheetViews>
    <sheetView workbookViewId="0">
      <pane ySplit="4" topLeftCell="A53" activePane="bottomLeft" state="frozen"/>
      <selection activeCell="D6" sqref="D6"/>
      <selection pane="bottomLeft" activeCell="D6" sqref="D6"/>
    </sheetView>
  </sheetViews>
  <sheetFormatPr defaultRowHeight="13.2" x14ac:dyDescent="0.25"/>
  <cols>
    <col min="1" max="1" width="8.109375" customWidth="1"/>
    <col min="2" max="2" width="45.109375" customWidth="1"/>
    <col min="3" max="3" width="12.88671875" customWidth="1"/>
    <col min="4" max="6" width="11.109375" customWidth="1"/>
    <col min="7" max="8" width="0" hidden="1" customWidth="1"/>
    <col min="9" max="10" width="11.6640625" customWidth="1"/>
    <col min="11" max="11" width="10" hidden="1" customWidth="1"/>
    <col min="12" max="12" width="12" hidden="1" customWidth="1"/>
    <col min="13" max="13" width="0" hidden="1" customWidth="1"/>
    <col min="14" max="15" width="13.5546875" style="133" bestFit="1" customWidth="1"/>
    <col min="16" max="16" width="12.6640625" customWidth="1"/>
    <col min="17" max="17" width="11.88671875" bestFit="1" customWidth="1"/>
  </cols>
  <sheetData>
    <row r="1" spans="1:16" ht="19.8" x14ac:dyDescent="0.25">
      <c r="A1" s="156" t="s">
        <v>12</v>
      </c>
      <c r="B1" s="157"/>
      <c r="C1" s="157"/>
      <c r="D1" s="157"/>
      <c r="E1" s="157"/>
      <c r="F1" s="157"/>
      <c r="G1" s="157"/>
      <c r="H1" s="157"/>
      <c r="I1" s="157"/>
      <c r="J1" s="157"/>
      <c r="K1" s="98"/>
      <c r="L1" s="99"/>
      <c r="M1" s="99"/>
      <c r="N1" s="99"/>
      <c r="O1" s="99"/>
    </row>
    <row r="2" spans="1:16" ht="16.2" x14ac:dyDescent="0.25">
      <c r="A2" s="101" t="s">
        <v>252</v>
      </c>
      <c r="B2" s="102"/>
      <c r="C2" s="102"/>
      <c r="D2" s="102"/>
      <c r="E2" s="102"/>
      <c r="F2" s="102"/>
      <c r="G2" s="102"/>
      <c r="H2" s="102"/>
      <c r="I2" s="102"/>
      <c r="J2" s="102"/>
      <c r="K2" s="98"/>
      <c r="L2" s="99"/>
      <c r="M2" s="99"/>
      <c r="N2" s="99"/>
      <c r="O2" s="99"/>
    </row>
    <row r="3" spans="1:16" x14ac:dyDescent="0.25">
      <c r="A3" s="357" t="s">
        <v>13</v>
      </c>
      <c r="B3" s="357" t="s">
        <v>14</v>
      </c>
      <c r="C3" s="358" t="s">
        <v>15</v>
      </c>
      <c r="D3" s="358"/>
      <c r="E3" s="358" t="s">
        <v>16</v>
      </c>
      <c r="F3" s="358"/>
      <c r="G3" s="358"/>
      <c r="H3" s="358"/>
      <c r="I3" s="358" t="s">
        <v>17</v>
      </c>
      <c r="J3" s="358"/>
      <c r="K3" s="98"/>
      <c r="L3" s="99"/>
      <c r="M3" s="99"/>
      <c r="N3" s="99"/>
      <c r="O3" s="99"/>
    </row>
    <row r="4" spans="1:16" x14ac:dyDescent="0.25">
      <c r="A4" s="357"/>
      <c r="B4" s="357"/>
      <c r="C4" s="53" t="s">
        <v>18</v>
      </c>
      <c r="D4" s="53" t="s">
        <v>19</v>
      </c>
      <c r="E4" s="53" t="s">
        <v>18</v>
      </c>
      <c r="F4" s="53" t="s">
        <v>19</v>
      </c>
      <c r="G4" s="53" t="s">
        <v>202</v>
      </c>
      <c r="H4" s="53" t="s">
        <v>203</v>
      </c>
      <c r="I4" s="53" t="s">
        <v>18</v>
      </c>
      <c r="J4" s="53" t="s">
        <v>19</v>
      </c>
      <c r="K4" s="98"/>
      <c r="L4" s="99"/>
      <c r="M4" s="99" t="s">
        <v>8</v>
      </c>
      <c r="N4" s="99"/>
      <c r="O4" s="99"/>
    </row>
    <row r="5" spans="1:16" ht="13.8" x14ac:dyDescent="0.25">
      <c r="A5" s="105" t="s">
        <v>20</v>
      </c>
      <c r="B5" s="106" t="s">
        <v>21</v>
      </c>
      <c r="C5" s="107">
        <v>35197022</v>
      </c>
      <c r="D5" s="107">
        <v>0</v>
      </c>
      <c r="E5" s="107">
        <v>20000000</v>
      </c>
      <c r="F5" s="107">
        <v>45914873</v>
      </c>
      <c r="G5" s="107">
        <v>190000000</v>
      </c>
      <c r="H5" s="107">
        <v>234919261</v>
      </c>
      <c r="I5" s="107">
        <v>9282149</v>
      </c>
      <c r="J5" s="107">
        <v>0</v>
      </c>
      <c r="K5" s="108"/>
      <c r="L5" s="109"/>
      <c r="M5" s="109" t="s">
        <v>159</v>
      </c>
      <c r="N5" s="109">
        <v>9282149</v>
      </c>
      <c r="O5" s="109">
        <v>0</v>
      </c>
      <c r="P5" s="133">
        <f>I5-N5</f>
        <v>0</v>
      </c>
    </row>
    <row r="6" spans="1:16" ht="13.8" x14ac:dyDescent="0.25">
      <c r="A6" s="111" t="s">
        <v>22</v>
      </c>
      <c r="B6" s="112" t="s">
        <v>23</v>
      </c>
      <c r="C6" s="113">
        <v>35197022</v>
      </c>
      <c r="D6" s="113">
        <v>0</v>
      </c>
      <c r="E6" s="113">
        <v>20000000</v>
      </c>
      <c r="F6" s="113">
        <v>45914873</v>
      </c>
      <c r="G6" s="113">
        <v>190000000</v>
      </c>
      <c r="H6" s="113">
        <v>234919261</v>
      </c>
      <c r="I6" s="113">
        <v>9282149</v>
      </c>
      <c r="J6" s="113">
        <v>0</v>
      </c>
      <c r="K6" s="108"/>
      <c r="L6" s="109">
        <v>9282149</v>
      </c>
      <c r="M6" s="109"/>
      <c r="N6" s="109">
        <v>9282149</v>
      </c>
      <c r="O6" s="109">
        <v>0</v>
      </c>
      <c r="P6" s="133">
        <f t="shared" ref="P6:P19" si="0">I6-N6</f>
        <v>0</v>
      </c>
    </row>
    <row r="7" spans="1:16" ht="13.8" x14ac:dyDescent="0.25">
      <c r="A7" s="105" t="s">
        <v>24</v>
      </c>
      <c r="B7" s="106" t="s">
        <v>25</v>
      </c>
      <c r="C7" s="107">
        <v>2448786032</v>
      </c>
      <c r="D7" s="107">
        <v>0</v>
      </c>
      <c r="E7" s="107">
        <v>1550038755</v>
      </c>
      <c r="F7" s="107">
        <v>2348485157</v>
      </c>
      <c r="G7" s="107">
        <v>5056255934</v>
      </c>
      <c r="H7" s="107">
        <v>5914641722</v>
      </c>
      <c r="I7" s="107">
        <v>1650339630</v>
      </c>
      <c r="J7" s="107">
        <v>0</v>
      </c>
      <c r="K7" s="108"/>
      <c r="L7" s="109"/>
      <c r="M7" s="109"/>
      <c r="N7" s="109">
        <v>1650339630</v>
      </c>
      <c r="O7" s="109">
        <v>0</v>
      </c>
      <c r="P7" s="133">
        <f t="shared" si="0"/>
        <v>0</v>
      </c>
    </row>
    <row r="8" spans="1:16" ht="13.8" x14ac:dyDescent="0.25">
      <c r="A8" s="105" t="s">
        <v>26</v>
      </c>
      <c r="B8" s="106" t="s">
        <v>23</v>
      </c>
      <c r="C8" s="107">
        <v>492699098</v>
      </c>
      <c r="D8" s="107">
        <v>0</v>
      </c>
      <c r="E8" s="107">
        <v>925233507</v>
      </c>
      <c r="F8" s="107">
        <v>1202500572</v>
      </c>
      <c r="G8" s="107">
        <v>2780065577</v>
      </c>
      <c r="H8" s="107">
        <v>2633953713</v>
      </c>
      <c r="I8" s="107">
        <v>215432033</v>
      </c>
      <c r="J8" s="107">
        <v>0</v>
      </c>
      <c r="K8" s="108"/>
      <c r="L8" s="109"/>
      <c r="M8" s="109" t="s">
        <v>159</v>
      </c>
      <c r="N8" s="109">
        <v>215432033</v>
      </c>
      <c r="O8" s="109">
        <v>0</v>
      </c>
      <c r="P8" s="133">
        <f t="shared" si="0"/>
        <v>0</v>
      </c>
    </row>
    <row r="9" spans="1:16" ht="13.8" x14ac:dyDescent="0.25">
      <c r="A9" s="111" t="s">
        <v>27</v>
      </c>
      <c r="B9" s="112" t="s">
        <v>28</v>
      </c>
      <c r="C9" s="113">
        <v>492699098</v>
      </c>
      <c r="D9" s="113">
        <v>0</v>
      </c>
      <c r="E9" s="113">
        <v>925233507</v>
      </c>
      <c r="F9" s="113">
        <v>1202500572</v>
      </c>
      <c r="G9" s="113">
        <v>2780065577</v>
      </c>
      <c r="H9" s="113">
        <v>2633953713</v>
      </c>
      <c r="I9" s="113">
        <v>215432033</v>
      </c>
      <c r="J9" s="113">
        <v>0</v>
      </c>
      <c r="K9" s="108"/>
      <c r="L9" s="109">
        <v>215432033</v>
      </c>
      <c r="M9" s="109"/>
      <c r="N9" s="109">
        <v>215432033</v>
      </c>
      <c r="O9" s="109">
        <v>0</v>
      </c>
      <c r="P9" s="133">
        <f t="shared" si="0"/>
        <v>0</v>
      </c>
    </row>
    <row r="10" spans="1:16" ht="13.8" x14ac:dyDescent="0.25">
      <c r="A10" s="129" t="s">
        <v>29</v>
      </c>
      <c r="B10" s="20" t="s">
        <v>30</v>
      </c>
      <c r="C10" s="117">
        <v>1956086934</v>
      </c>
      <c r="D10" s="117">
        <v>0</v>
      </c>
      <c r="E10" s="117">
        <v>624805248</v>
      </c>
      <c r="F10" s="117">
        <v>1145984585</v>
      </c>
      <c r="G10" s="117">
        <v>2276190357</v>
      </c>
      <c r="H10" s="117">
        <v>3280688009</v>
      </c>
      <c r="I10" s="117">
        <v>1434907597</v>
      </c>
      <c r="J10" s="117">
        <v>0</v>
      </c>
      <c r="K10" s="98"/>
      <c r="L10" s="99"/>
      <c r="M10" s="99"/>
      <c r="N10" s="99">
        <v>1434907597</v>
      </c>
      <c r="O10" s="99">
        <v>0</v>
      </c>
      <c r="P10" s="133">
        <f t="shared" si="0"/>
        <v>0</v>
      </c>
    </row>
    <row r="11" spans="1:16" ht="13.8" x14ac:dyDescent="0.25">
      <c r="A11" s="131" t="s">
        <v>31</v>
      </c>
      <c r="B11" s="21" t="s">
        <v>32</v>
      </c>
      <c r="C11" s="158">
        <v>1923891385</v>
      </c>
      <c r="D11" s="158">
        <v>0</v>
      </c>
      <c r="E11" s="158">
        <v>624805248</v>
      </c>
      <c r="F11" s="158">
        <v>1145984585</v>
      </c>
      <c r="G11" s="158">
        <v>2276190357</v>
      </c>
      <c r="H11" s="158">
        <v>3280688009</v>
      </c>
      <c r="I11" s="158">
        <v>1402712048</v>
      </c>
      <c r="J11" s="158">
        <v>0</v>
      </c>
      <c r="K11" s="98">
        <v>61699.602000000072</v>
      </c>
      <c r="L11" s="99"/>
      <c r="M11" s="159" t="s">
        <v>253</v>
      </c>
      <c r="N11" s="99">
        <v>1402712048</v>
      </c>
      <c r="O11" s="99">
        <v>0</v>
      </c>
      <c r="P11" s="133">
        <f t="shared" si="0"/>
        <v>0</v>
      </c>
    </row>
    <row r="12" spans="1:16" ht="13.8" x14ac:dyDescent="0.25">
      <c r="A12" s="131" t="s">
        <v>33</v>
      </c>
      <c r="B12" s="21" t="s">
        <v>34</v>
      </c>
      <c r="C12" s="158">
        <v>32195549</v>
      </c>
      <c r="D12" s="158">
        <v>0</v>
      </c>
      <c r="E12" s="158">
        <v>0</v>
      </c>
      <c r="F12" s="158">
        <v>0</v>
      </c>
      <c r="G12" s="158">
        <v>0</v>
      </c>
      <c r="H12" s="158">
        <v>0</v>
      </c>
      <c r="I12" s="158">
        <v>32195549</v>
      </c>
      <c r="J12" s="158">
        <v>0</v>
      </c>
      <c r="K12" s="98"/>
      <c r="L12" s="99"/>
      <c r="M12" s="99"/>
      <c r="N12" s="99">
        <v>32195549</v>
      </c>
      <c r="O12" s="99">
        <v>0</v>
      </c>
      <c r="P12" s="133">
        <f t="shared" si="0"/>
        <v>0</v>
      </c>
    </row>
    <row r="13" spans="1:16" ht="13.8" x14ac:dyDescent="0.25">
      <c r="A13" s="129" t="s">
        <v>35</v>
      </c>
      <c r="B13" s="20" t="s">
        <v>36</v>
      </c>
      <c r="C13" s="117">
        <v>1260401290</v>
      </c>
      <c r="D13" s="117">
        <v>0</v>
      </c>
      <c r="E13" s="117">
        <v>678460137</v>
      </c>
      <c r="F13" s="117">
        <v>620562385</v>
      </c>
      <c r="G13" s="117">
        <v>2458809990</v>
      </c>
      <c r="H13" s="117">
        <v>2270904962</v>
      </c>
      <c r="I13" s="117">
        <v>1318299042</v>
      </c>
      <c r="J13" s="117">
        <v>0</v>
      </c>
      <c r="K13" s="98"/>
      <c r="L13" s="99"/>
      <c r="M13" s="99" t="s">
        <v>159</v>
      </c>
      <c r="N13" s="99">
        <v>1318299041</v>
      </c>
      <c r="O13" s="99">
        <v>0</v>
      </c>
      <c r="P13" s="133">
        <f t="shared" si="0"/>
        <v>1</v>
      </c>
    </row>
    <row r="14" spans="1:16" ht="13.8" x14ac:dyDescent="0.25">
      <c r="A14" s="131" t="s">
        <v>37</v>
      </c>
      <c r="B14" s="21" t="s">
        <v>38</v>
      </c>
      <c r="C14" s="158">
        <v>1260401290</v>
      </c>
      <c r="D14" s="158">
        <v>0</v>
      </c>
      <c r="E14" s="158">
        <v>678460137</v>
      </c>
      <c r="F14" s="158">
        <v>620562385</v>
      </c>
      <c r="G14" s="158">
        <v>2458809990</v>
      </c>
      <c r="H14" s="158">
        <v>2270904962</v>
      </c>
      <c r="I14" s="158">
        <v>1318299042</v>
      </c>
      <c r="J14" s="158">
        <v>0</v>
      </c>
      <c r="K14" s="98"/>
      <c r="L14" s="99"/>
      <c r="M14" s="99"/>
      <c r="N14" s="99">
        <v>1318299041</v>
      </c>
      <c r="O14" s="99">
        <v>0</v>
      </c>
      <c r="P14" s="133">
        <f t="shared" si="0"/>
        <v>1</v>
      </c>
    </row>
    <row r="15" spans="1:16" ht="13.8" x14ac:dyDescent="0.25">
      <c r="A15" s="129" t="s">
        <v>39</v>
      </c>
      <c r="B15" s="20" t="s">
        <v>40</v>
      </c>
      <c r="C15" s="117">
        <v>722879001</v>
      </c>
      <c r="D15" s="117">
        <v>0</v>
      </c>
      <c r="E15" s="117">
        <v>16317247</v>
      </c>
      <c r="F15" s="117">
        <v>0</v>
      </c>
      <c r="G15" s="117">
        <v>39601047</v>
      </c>
      <c r="H15" s="117">
        <v>0</v>
      </c>
      <c r="I15" s="117">
        <v>739196248</v>
      </c>
      <c r="J15" s="117">
        <v>0</v>
      </c>
      <c r="K15" s="98"/>
      <c r="L15" s="99"/>
      <c r="M15" s="99" t="s">
        <v>159</v>
      </c>
      <c r="N15" s="99">
        <v>739196248</v>
      </c>
      <c r="O15" s="99">
        <v>0</v>
      </c>
      <c r="P15" s="133">
        <f t="shared" si="0"/>
        <v>0</v>
      </c>
    </row>
    <row r="16" spans="1:16" ht="13.8" x14ac:dyDescent="0.25">
      <c r="A16" s="131" t="s">
        <v>41</v>
      </c>
      <c r="B16" s="21" t="s">
        <v>42</v>
      </c>
      <c r="C16" s="158">
        <v>722879001</v>
      </c>
      <c r="D16" s="158">
        <v>0</v>
      </c>
      <c r="E16" s="158">
        <v>16317247</v>
      </c>
      <c r="F16" s="158">
        <v>0</v>
      </c>
      <c r="G16" s="158">
        <v>39601047</v>
      </c>
      <c r="H16" s="158">
        <v>0</v>
      </c>
      <c r="I16" s="158">
        <v>739196248</v>
      </c>
      <c r="J16" s="158">
        <v>0</v>
      </c>
      <c r="K16" s="98"/>
      <c r="L16" s="99"/>
      <c r="M16" s="99"/>
      <c r="N16" s="99">
        <v>739196248</v>
      </c>
      <c r="O16" s="99">
        <v>0</v>
      </c>
      <c r="P16" s="133">
        <f t="shared" si="0"/>
        <v>0</v>
      </c>
    </row>
    <row r="17" spans="1:17" ht="13.8" x14ac:dyDescent="0.25">
      <c r="A17" s="129" t="s">
        <v>43</v>
      </c>
      <c r="B17" s="20" t="s">
        <v>44</v>
      </c>
      <c r="C17" s="117">
        <v>0</v>
      </c>
      <c r="D17" s="117">
        <v>0</v>
      </c>
      <c r="E17" s="117">
        <v>821724001</v>
      </c>
      <c r="F17" s="117">
        <v>821724001</v>
      </c>
      <c r="G17" s="117">
        <v>2351722225</v>
      </c>
      <c r="H17" s="117">
        <v>2351722225</v>
      </c>
      <c r="I17" s="117">
        <v>0</v>
      </c>
      <c r="J17" s="117">
        <v>0</v>
      </c>
      <c r="K17" s="98"/>
      <c r="L17" s="99"/>
      <c r="M17" s="99"/>
      <c r="N17" s="99">
        <v>0</v>
      </c>
      <c r="O17" s="99">
        <v>0</v>
      </c>
      <c r="P17" s="133">
        <f t="shared" si="0"/>
        <v>0</v>
      </c>
    </row>
    <row r="18" spans="1:17" ht="13.8" x14ac:dyDescent="0.25">
      <c r="A18" s="105" t="s">
        <v>45</v>
      </c>
      <c r="B18" s="106" t="s">
        <v>46</v>
      </c>
      <c r="C18" s="107">
        <v>12428657</v>
      </c>
      <c r="D18" s="107">
        <v>0</v>
      </c>
      <c r="E18" s="107">
        <v>73839600</v>
      </c>
      <c r="F18" s="107">
        <v>1697665</v>
      </c>
      <c r="G18" s="107">
        <v>136997644</v>
      </c>
      <c r="H18" s="107">
        <v>104215156</v>
      </c>
      <c r="I18" s="107">
        <v>84570592</v>
      </c>
      <c r="J18" s="107">
        <v>0</v>
      </c>
      <c r="K18" s="108"/>
      <c r="L18" s="109"/>
      <c r="M18" s="109" t="s">
        <v>159</v>
      </c>
      <c r="N18" s="109">
        <v>84570592</v>
      </c>
      <c r="O18" s="109">
        <v>0</v>
      </c>
      <c r="P18" s="133">
        <f t="shared" si="0"/>
        <v>0</v>
      </c>
    </row>
    <row r="19" spans="1:17" ht="13.8" x14ac:dyDescent="0.25">
      <c r="A19" s="105" t="s">
        <v>47</v>
      </c>
      <c r="B19" s="106" t="s">
        <v>48</v>
      </c>
      <c r="C19" s="107">
        <v>129065340</v>
      </c>
      <c r="D19" s="107">
        <v>0</v>
      </c>
      <c r="E19" s="107">
        <v>0</v>
      </c>
      <c r="F19" s="107">
        <v>0</v>
      </c>
      <c r="G19" s="107">
        <v>0</v>
      </c>
      <c r="H19" s="107">
        <v>0</v>
      </c>
      <c r="I19" s="107">
        <v>129065340</v>
      </c>
      <c r="J19" s="107">
        <v>0</v>
      </c>
      <c r="K19" s="108"/>
      <c r="L19" s="109"/>
      <c r="M19" s="109" t="s">
        <v>159</v>
      </c>
      <c r="N19" s="109">
        <v>129065340</v>
      </c>
      <c r="O19" s="109">
        <v>0</v>
      </c>
      <c r="P19" s="133">
        <f t="shared" si="0"/>
        <v>0</v>
      </c>
    </row>
    <row r="20" spans="1:17" ht="13.8" x14ac:dyDescent="0.25">
      <c r="A20" s="129" t="s">
        <v>49</v>
      </c>
      <c r="B20" s="20" t="s">
        <v>50</v>
      </c>
      <c r="C20" s="117">
        <v>0</v>
      </c>
      <c r="D20" s="117">
        <v>29136129</v>
      </c>
      <c r="E20" s="117">
        <v>192014790</v>
      </c>
      <c r="F20" s="117">
        <v>181390341</v>
      </c>
      <c r="G20" s="117">
        <v>466418823</v>
      </c>
      <c r="H20" s="117">
        <v>468732783</v>
      </c>
      <c r="I20" s="117">
        <v>0</v>
      </c>
      <c r="J20" s="117">
        <v>18511680</v>
      </c>
      <c r="K20" s="98"/>
      <c r="L20" s="99"/>
      <c r="M20" s="99" t="s">
        <v>159</v>
      </c>
      <c r="N20" s="99">
        <v>0</v>
      </c>
      <c r="O20" s="99">
        <v>18511680</v>
      </c>
      <c r="Q20" s="133">
        <f>J20-O20</f>
        <v>0</v>
      </c>
    </row>
    <row r="21" spans="1:17" ht="13.8" x14ac:dyDescent="0.25">
      <c r="A21" s="131" t="s">
        <v>51</v>
      </c>
      <c r="B21" s="21" t="s">
        <v>52</v>
      </c>
      <c r="C21" s="158">
        <v>0</v>
      </c>
      <c r="D21" s="158">
        <v>29136129</v>
      </c>
      <c r="E21" s="158">
        <v>192014790</v>
      </c>
      <c r="F21" s="158">
        <v>181390341</v>
      </c>
      <c r="G21" s="158">
        <v>466418823</v>
      </c>
      <c r="H21" s="158">
        <v>468732783</v>
      </c>
      <c r="I21" s="158">
        <v>0</v>
      </c>
      <c r="J21" s="158">
        <v>18511680</v>
      </c>
      <c r="K21" s="98"/>
      <c r="L21" s="99"/>
      <c r="M21" s="99"/>
      <c r="N21" s="99">
        <v>0</v>
      </c>
      <c r="O21" s="99">
        <v>18511680</v>
      </c>
      <c r="Q21" s="133">
        <f t="shared" ref="Q21:Q39" si="1">J21-O21</f>
        <v>0</v>
      </c>
    </row>
    <row r="22" spans="1:17" ht="13.8" x14ac:dyDescent="0.25">
      <c r="A22" s="129" t="s">
        <v>53</v>
      </c>
      <c r="B22" s="20" t="s">
        <v>54</v>
      </c>
      <c r="C22" s="117">
        <v>0</v>
      </c>
      <c r="D22" s="117">
        <v>147685537</v>
      </c>
      <c r="E22" s="117">
        <v>167914484</v>
      </c>
      <c r="F22" s="117">
        <v>148131866</v>
      </c>
      <c r="G22" s="117">
        <v>319931312</v>
      </c>
      <c r="H22" s="117">
        <v>199900657</v>
      </c>
      <c r="I22" s="117">
        <v>0</v>
      </c>
      <c r="J22" s="117">
        <v>127902919</v>
      </c>
      <c r="K22" s="98"/>
      <c r="L22" s="99"/>
      <c r="M22" s="99" t="s">
        <v>159</v>
      </c>
      <c r="N22" s="99">
        <v>0</v>
      </c>
      <c r="O22" s="99">
        <v>127902919</v>
      </c>
      <c r="Q22" s="133">
        <f t="shared" si="1"/>
        <v>0</v>
      </c>
    </row>
    <row r="23" spans="1:17" ht="13.8" x14ac:dyDescent="0.25">
      <c r="A23" s="131" t="s">
        <v>55</v>
      </c>
      <c r="B23" s="21" t="s">
        <v>56</v>
      </c>
      <c r="C23" s="158">
        <v>0</v>
      </c>
      <c r="D23" s="158">
        <v>100281757</v>
      </c>
      <c r="E23" s="158">
        <v>122770221</v>
      </c>
      <c r="F23" s="158">
        <v>22488464</v>
      </c>
      <c r="G23" s="158">
        <v>122770221</v>
      </c>
      <c r="H23" s="158">
        <v>22488464</v>
      </c>
      <c r="I23" s="158">
        <v>0</v>
      </c>
      <c r="J23" s="158">
        <v>0</v>
      </c>
      <c r="K23" s="98"/>
      <c r="L23" s="99"/>
      <c r="M23" s="99"/>
      <c r="N23" s="99">
        <v>0</v>
      </c>
      <c r="O23" s="99">
        <v>0</v>
      </c>
      <c r="Q23" s="133">
        <f t="shared" si="1"/>
        <v>0</v>
      </c>
    </row>
    <row r="24" spans="1:17" ht="13.8" x14ac:dyDescent="0.25">
      <c r="A24" s="131" t="s">
        <v>57</v>
      </c>
      <c r="B24" s="21" t="s">
        <v>58</v>
      </c>
      <c r="C24" s="158">
        <v>0</v>
      </c>
      <c r="D24" s="158">
        <v>47403780</v>
      </c>
      <c r="E24" s="158">
        <v>43144263</v>
      </c>
      <c r="F24" s="158">
        <v>123643402</v>
      </c>
      <c r="G24" s="158">
        <v>195161091</v>
      </c>
      <c r="H24" s="158">
        <v>175412193</v>
      </c>
      <c r="I24" s="158">
        <v>0</v>
      </c>
      <c r="J24" s="158">
        <v>127902919</v>
      </c>
      <c r="K24" s="98"/>
      <c r="L24" s="99"/>
      <c r="M24" s="99"/>
      <c r="N24" s="99">
        <v>0</v>
      </c>
      <c r="O24" s="99">
        <v>127902919</v>
      </c>
      <c r="Q24" s="133">
        <f t="shared" si="1"/>
        <v>0</v>
      </c>
    </row>
    <row r="25" spans="1:17" ht="13.8" x14ac:dyDescent="0.25">
      <c r="A25" s="131" t="s">
        <v>178</v>
      </c>
      <c r="B25" s="21" t="s">
        <v>179</v>
      </c>
      <c r="C25" s="158">
        <v>0</v>
      </c>
      <c r="D25" s="158">
        <v>0</v>
      </c>
      <c r="E25" s="158">
        <v>2000000</v>
      </c>
      <c r="F25" s="158">
        <v>2000000</v>
      </c>
      <c r="G25" s="158">
        <v>2000000</v>
      </c>
      <c r="H25" s="158">
        <v>2000000</v>
      </c>
      <c r="I25" s="158">
        <v>0</v>
      </c>
      <c r="J25" s="158">
        <v>0</v>
      </c>
      <c r="K25" s="98"/>
      <c r="L25" s="99"/>
      <c r="M25" s="99"/>
      <c r="N25" s="99">
        <v>0</v>
      </c>
      <c r="O25" s="99">
        <v>0</v>
      </c>
      <c r="Q25" s="133">
        <f t="shared" si="1"/>
        <v>0</v>
      </c>
    </row>
    <row r="26" spans="1:17" ht="13.8" x14ac:dyDescent="0.25">
      <c r="A26" s="129" t="s">
        <v>59</v>
      </c>
      <c r="B26" s="20" t="s">
        <v>60</v>
      </c>
      <c r="C26" s="117">
        <v>0</v>
      </c>
      <c r="D26" s="117">
        <v>252681351</v>
      </c>
      <c r="E26" s="117">
        <v>841319485</v>
      </c>
      <c r="F26" s="117">
        <v>646352469</v>
      </c>
      <c r="G26" s="117">
        <v>1940130080</v>
      </c>
      <c r="H26" s="117">
        <v>1753015879</v>
      </c>
      <c r="I26" s="117">
        <v>0</v>
      </c>
      <c r="J26" s="117">
        <v>57714335</v>
      </c>
      <c r="K26" s="98"/>
      <c r="L26" s="99"/>
      <c r="M26" s="159" t="s">
        <v>254</v>
      </c>
      <c r="N26" s="99">
        <v>0</v>
      </c>
      <c r="O26" s="99">
        <v>0</v>
      </c>
      <c r="Q26" s="133">
        <f t="shared" si="1"/>
        <v>57714335</v>
      </c>
    </row>
    <row r="27" spans="1:17" ht="13.8" x14ac:dyDescent="0.25">
      <c r="A27" s="131" t="s">
        <v>61</v>
      </c>
      <c r="B27" s="21" t="s">
        <v>62</v>
      </c>
      <c r="C27" s="158">
        <v>0</v>
      </c>
      <c r="D27" s="158">
        <v>252681351</v>
      </c>
      <c r="E27" s="158">
        <v>841319485</v>
      </c>
      <c r="F27" s="158">
        <v>646352469</v>
      </c>
      <c r="G27" s="158">
        <v>1940130080</v>
      </c>
      <c r="H27" s="158">
        <v>1753015879</v>
      </c>
      <c r="I27" s="158">
        <v>0</v>
      </c>
      <c r="J27" s="158">
        <v>57714335</v>
      </c>
      <c r="K27" s="98"/>
      <c r="L27" s="99"/>
      <c r="M27" s="99"/>
      <c r="N27" s="99">
        <v>0</v>
      </c>
      <c r="O27" s="99">
        <v>0</v>
      </c>
      <c r="Q27" s="133">
        <f t="shared" si="1"/>
        <v>57714335</v>
      </c>
    </row>
    <row r="28" spans="1:17" ht="13.8" x14ac:dyDescent="0.25">
      <c r="A28" s="129" t="s">
        <v>67</v>
      </c>
      <c r="B28" s="20" t="s">
        <v>68</v>
      </c>
      <c r="C28" s="117">
        <v>0</v>
      </c>
      <c r="D28" s="117">
        <v>522685066</v>
      </c>
      <c r="E28" s="117">
        <v>298371976</v>
      </c>
      <c r="F28" s="117">
        <v>85092805</v>
      </c>
      <c r="G28" s="117">
        <v>801118915</v>
      </c>
      <c r="H28" s="117">
        <v>646043812</v>
      </c>
      <c r="I28" s="117">
        <v>0</v>
      </c>
      <c r="J28" s="117">
        <v>309405895</v>
      </c>
      <c r="K28" s="98"/>
      <c r="L28" s="99"/>
      <c r="M28" s="99"/>
      <c r="N28" s="99">
        <v>0</v>
      </c>
      <c r="O28" s="99">
        <v>367120230</v>
      </c>
      <c r="Q28" s="133">
        <f t="shared" si="1"/>
        <v>-57714335</v>
      </c>
    </row>
    <row r="29" spans="1:17" ht="13.8" x14ac:dyDescent="0.25">
      <c r="A29" s="131" t="s">
        <v>69</v>
      </c>
      <c r="B29" s="21" t="s">
        <v>70</v>
      </c>
      <c r="C29" s="158">
        <v>0</v>
      </c>
      <c r="D29" s="158">
        <v>13740340</v>
      </c>
      <c r="E29" s="158">
        <v>13740340</v>
      </c>
      <c r="F29" s="158">
        <v>4667220</v>
      </c>
      <c r="G29" s="158">
        <v>40526480</v>
      </c>
      <c r="H29" s="158">
        <v>18407560</v>
      </c>
      <c r="I29" s="158">
        <v>0</v>
      </c>
      <c r="J29" s="158">
        <v>4667220</v>
      </c>
      <c r="K29" s="98"/>
      <c r="L29" s="99"/>
      <c r="M29" s="99"/>
      <c r="N29" s="99">
        <v>0</v>
      </c>
      <c r="O29" s="99">
        <v>4667220</v>
      </c>
      <c r="Q29" s="133">
        <f t="shared" si="1"/>
        <v>0</v>
      </c>
    </row>
    <row r="30" spans="1:17" ht="13.8" x14ac:dyDescent="0.25">
      <c r="A30" s="131" t="s">
        <v>71</v>
      </c>
      <c r="B30" s="21" t="s">
        <v>72</v>
      </c>
      <c r="C30" s="158">
        <v>0</v>
      </c>
      <c r="D30" s="158">
        <v>0</v>
      </c>
      <c r="E30" s="158">
        <v>58340250</v>
      </c>
      <c r="F30" s="158">
        <v>58340250</v>
      </c>
      <c r="G30" s="158">
        <v>230094500</v>
      </c>
      <c r="H30" s="158">
        <v>230094500</v>
      </c>
      <c r="I30" s="158">
        <v>0</v>
      </c>
      <c r="J30" s="158">
        <v>0</v>
      </c>
      <c r="K30" s="98"/>
      <c r="L30" s="99"/>
      <c r="M30" s="99"/>
      <c r="N30" s="99">
        <v>0</v>
      </c>
      <c r="O30" s="99">
        <v>0</v>
      </c>
      <c r="Q30" s="133">
        <f t="shared" si="1"/>
        <v>0</v>
      </c>
    </row>
    <row r="31" spans="1:17" ht="13.8" x14ac:dyDescent="0.25">
      <c r="A31" s="131" t="s">
        <v>73</v>
      </c>
      <c r="B31" s="21" t="s">
        <v>74</v>
      </c>
      <c r="C31" s="158">
        <v>0</v>
      </c>
      <c r="D31" s="158">
        <v>0</v>
      </c>
      <c r="E31" s="158">
        <v>10501245</v>
      </c>
      <c r="F31" s="158">
        <v>10501245</v>
      </c>
      <c r="G31" s="158">
        <v>41417010</v>
      </c>
      <c r="H31" s="158">
        <v>41417010</v>
      </c>
      <c r="I31" s="158">
        <v>0</v>
      </c>
      <c r="J31" s="158">
        <v>0</v>
      </c>
      <c r="K31" s="98"/>
      <c r="L31" s="99"/>
      <c r="M31" s="99"/>
      <c r="N31" s="99">
        <v>0</v>
      </c>
      <c r="O31" s="99">
        <v>0</v>
      </c>
      <c r="Q31" s="133">
        <f t="shared" si="1"/>
        <v>0</v>
      </c>
    </row>
    <row r="32" spans="1:17" ht="13.8" x14ac:dyDescent="0.25">
      <c r="A32" s="131" t="s">
        <v>75</v>
      </c>
      <c r="B32" s="21" t="s">
        <v>76</v>
      </c>
      <c r="C32" s="158">
        <v>0</v>
      </c>
      <c r="D32" s="158">
        <v>0</v>
      </c>
      <c r="E32" s="158">
        <v>2333610</v>
      </c>
      <c r="F32" s="158">
        <v>2333610</v>
      </c>
      <c r="G32" s="158">
        <v>9203780</v>
      </c>
      <c r="H32" s="158">
        <v>9203780</v>
      </c>
      <c r="I32" s="158">
        <v>0</v>
      </c>
      <c r="J32" s="158">
        <v>0</v>
      </c>
      <c r="K32" s="98"/>
      <c r="L32" s="99"/>
      <c r="M32" s="99"/>
      <c r="N32" s="99">
        <v>0</v>
      </c>
      <c r="O32" s="99">
        <v>0</v>
      </c>
      <c r="Q32" s="133">
        <f t="shared" si="1"/>
        <v>0</v>
      </c>
    </row>
    <row r="33" spans="1:17" ht="13.8" x14ac:dyDescent="0.25">
      <c r="A33" s="131" t="s">
        <v>77</v>
      </c>
      <c r="B33" s="21" t="s">
        <v>68</v>
      </c>
      <c r="C33" s="158">
        <v>0</v>
      </c>
      <c r="D33" s="158">
        <v>508944726</v>
      </c>
      <c r="E33" s="158">
        <v>213456531</v>
      </c>
      <c r="F33" s="158">
        <v>9250480</v>
      </c>
      <c r="G33" s="158">
        <v>479877145</v>
      </c>
      <c r="H33" s="158">
        <v>346920962</v>
      </c>
      <c r="I33" s="158">
        <v>0</v>
      </c>
      <c r="J33" s="158">
        <v>304738675</v>
      </c>
      <c r="K33" s="98"/>
      <c r="L33" s="99"/>
      <c r="M33" s="159" t="s">
        <v>254</v>
      </c>
      <c r="N33" s="99">
        <v>0</v>
      </c>
      <c r="O33" s="99">
        <v>362453010</v>
      </c>
      <c r="Q33" s="133">
        <f t="shared" si="1"/>
        <v>-57714335</v>
      </c>
    </row>
    <row r="34" spans="1:17" ht="13.8" x14ac:dyDescent="0.25">
      <c r="A34" s="129" t="s">
        <v>78</v>
      </c>
      <c r="B34" s="20" t="s">
        <v>79</v>
      </c>
      <c r="C34" s="117">
        <v>0</v>
      </c>
      <c r="D34" s="117">
        <v>420720000</v>
      </c>
      <c r="E34" s="117">
        <v>0</v>
      </c>
      <c r="F34" s="117">
        <v>0</v>
      </c>
      <c r="G34" s="117">
        <v>0</v>
      </c>
      <c r="H34" s="117">
        <v>0</v>
      </c>
      <c r="I34" s="117">
        <v>0</v>
      </c>
      <c r="J34" s="117">
        <v>420720000</v>
      </c>
      <c r="K34" s="98"/>
      <c r="L34" s="99"/>
      <c r="M34" s="99"/>
      <c r="N34" s="99">
        <v>0</v>
      </c>
      <c r="O34" s="99">
        <v>420720000</v>
      </c>
      <c r="Q34" s="133">
        <f t="shared" si="1"/>
        <v>0</v>
      </c>
    </row>
    <row r="35" spans="1:17" ht="13.8" x14ac:dyDescent="0.25">
      <c r="A35" s="129" t="s">
        <v>80</v>
      </c>
      <c r="B35" s="20" t="s">
        <v>81</v>
      </c>
      <c r="C35" s="117">
        <v>0</v>
      </c>
      <c r="D35" s="117">
        <v>420720000</v>
      </c>
      <c r="E35" s="117">
        <v>0</v>
      </c>
      <c r="F35" s="117">
        <v>0</v>
      </c>
      <c r="G35" s="117">
        <v>0</v>
      </c>
      <c r="H35" s="117">
        <v>0</v>
      </c>
      <c r="I35" s="117">
        <v>0</v>
      </c>
      <c r="J35" s="117">
        <v>420720000</v>
      </c>
      <c r="K35" s="98"/>
      <c r="L35" s="99"/>
      <c r="M35" s="99"/>
      <c r="N35" s="99">
        <v>0</v>
      </c>
      <c r="O35" s="99">
        <v>420720000</v>
      </c>
      <c r="Q35" s="133">
        <f t="shared" si="1"/>
        <v>0</v>
      </c>
    </row>
    <row r="36" spans="1:17" ht="13.8" x14ac:dyDescent="0.25">
      <c r="A36" s="131" t="s">
        <v>82</v>
      </c>
      <c r="B36" s="21" t="s">
        <v>83</v>
      </c>
      <c r="C36" s="158">
        <v>0</v>
      </c>
      <c r="D36" s="158">
        <v>420720000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420720000</v>
      </c>
      <c r="K36" s="98"/>
      <c r="L36" s="99"/>
      <c r="M36" s="99"/>
      <c r="N36" s="99">
        <v>0</v>
      </c>
      <c r="O36" s="99">
        <v>420720000</v>
      </c>
      <c r="Q36" s="133">
        <f t="shared" si="1"/>
        <v>0</v>
      </c>
    </row>
    <row r="37" spans="1:17" ht="13.8" x14ac:dyDescent="0.25">
      <c r="A37" s="129" t="s">
        <v>84</v>
      </c>
      <c r="B37" s="20" t="s">
        <v>85</v>
      </c>
      <c r="C37" s="117">
        <v>0</v>
      </c>
      <c r="D37" s="117">
        <v>3235849259</v>
      </c>
      <c r="E37" s="117">
        <v>239351087</v>
      </c>
      <c r="F37" s="117">
        <v>0</v>
      </c>
      <c r="G37" s="117">
        <v>279500847</v>
      </c>
      <c r="H37" s="117">
        <v>96390360</v>
      </c>
      <c r="I37" s="117">
        <v>0</v>
      </c>
      <c r="J37" s="117">
        <v>2996498172</v>
      </c>
      <c r="K37" s="98"/>
      <c r="L37" s="99"/>
      <c r="M37" s="99"/>
      <c r="N37" s="99">
        <v>0</v>
      </c>
      <c r="O37" s="99">
        <v>2996498171</v>
      </c>
      <c r="Q37" s="133">
        <f t="shared" si="1"/>
        <v>1</v>
      </c>
    </row>
    <row r="38" spans="1:17" ht="13.8" x14ac:dyDescent="0.25">
      <c r="A38" s="131" t="s">
        <v>86</v>
      </c>
      <c r="B38" s="21" t="s">
        <v>87</v>
      </c>
      <c r="C38" s="158">
        <v>0</v>
      </c>
      <c r="D38" s="158">
        <v>2794342897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2794342897</v>
      </c>
      <c r="K38" s="98"/>
      <c r="L38" s="99"/>
      <c r="M38" s="99"/>
      <c r="N38" s="99">
        <v>0</v>
      </c>
      <c r="O38" s="99">
        <v>2794342897</v>
      </c>
      <c r="Q38" s="133">
        <f t="shared" si="1"/>
        <v>0</v>
      </c>
    </row>
    <row r="39" spans="1:17" ht="13.8" x14ac:dyDescent="0.25">
      <c r="A39" s="131" t="s">
        <v>88</v>
      </c>
      <c r="B39" s="21" t="s">
        <v>89</v>
      </c>
      <c r="C39" s="158">
        <v>0</v>
      </c>
      <c r="D39" s="158">
        <v>441506362</v>
      </c>
      <c r="E39" s="158">
        <v>239351087</v>
      </c>
      <c r="F39" s="158">
        <v>0</v>
      </c>
      <c r="G39" s="158">
        <v>279500847</v>
      </c>
      <c r="H39" s="158">
        <v>96390360</v>
      </c>
      <c r="I39" s="158">
        <v>0</v>
      </c>
      <c r="J39" s="158">
        <v>202155275</v>
      </c>
      <c r="K39" s="98"/>
      <c r="L39" s="99"/>
      <c r="M39" s="99"/>
      <c r="N39" s="99">
        <v>0</v>
      </c>
      <c r="O39" s="99">
        <v>202155274</v>
      </c>
      <c r="Q39" s="133">
        <f t="shared" si="1"/>
        <v>1</v>
      </c>
    </row>
    <row r="40" spans="1:17" ht="13.8" x14ac:dyDescent="0.25">
      <c r="A40" s="129" t="s">
        <v>90</v>
      </c>
      <c r="B40" s="20" t="s">
        <v>91</v>
      </c>
      <c r="C40" s="117">
        <v>0</v>
      </c>
      <c r="D40" s="117">
        <v>0</v>
      </c>
      <c r="E40" s="117">
        <v>675453006</v>
      </c>
      <c r="F40" s="117">
        <v>675453006</v>
      </c>
      <c r="G40" s="117">
        <v>2455802859</v>
      </c>
      <c r="H40" s="117">
        <v>2455802859</v>
      </c>
      <c r="I40" s="117">
        <v>0</v>
      </c>
      <c r="J40" s="117">
        <v>0</v>
      </c>
      <c r="K40" s="98">
        <v>29946.93</v>
      </c>
      <c r="L40" s="99">
        <v>675453006</v>
      </c>
      <c r="M40" s="159" t="s">
        <v>255</v>
      </c>
      <c r="N40" s="99">
        <v>675453005</v>
      </c>
      <c r="O40" s="99">
        <v>675453005</v>
      </c>
      <c r="Q40" s="133">
        <f>E40-N40</f>
        <v>1</v>
      </c>
    </row>
    <row r="41" spans="1:17" ht="13.8" x14ac:dyDescent="0.25">
      <c r="A41" s="129" t="s">
        <v>92</v>
      </c>
      <c r="B41" s="20" t="s">
        <v>93</v>
      </c>
      <c r="C41" s="117">
        <v>0</v>
      </c>
      <c r="D41" s="117">
        <v>0</v>
      </c>
      <c r="E41" s="117">
        <v>675453006</v>
      </c>
      <c r="F41" s="117">
        <v>675453006</v>
      </c>
      <c r="G41" s="117">
        <v>2455802859</v>
      </c>
      <c r="H41" s="117">
        <v>2455802859</v>
      </c>
      <c r="I41" s="117">
        <v>0</v>
      </c>
      <c r="J41" s="117">
        <v>0</v>
      </c>
      <c r="K41" s="98"/>
      <c r="L41" s="99"/>
      <c r="M41" s="99"/>
      <c r="N41" s="99">
        <v>675453005</v>
      </c>
      <c r="O41" s="99">
        <v>675453005</v>
      </c>
      <c r="Q41" s="133">
        <f t="shared" ref="Q41:Q66" si="2">E41-N41</f>
        <v>1</v>
      </c>
    </row>
    <row r="42" spans="1:17" ht="13.8" x14ac:dyDescent="0.25">
      <c r="A42" s="131" t="s">
        <v>94</v>
      </c>
      <c r="B42" s="21" t="s">
        <v>95</v>
      </c>
      <c r="C42" s="158">
        <v>0</v>
      </c>
      <c r="D42" s="158">
        <v>0</v>
      </c>
      <c r="E42" s="158">
        <v>675453006</v>
      </c>
      <c r="F42" s="158">
        <v>675453006</v>
      </c>
      <c r="G42" s="158">
        <v>2455802859</v>
      </c>
      <c r="H42" s="158">
        <v>2455802859</v>
      </c>
      <c r="I42" s="158">
        <v>0</v>
      </c>
      <c r="J42" s="158">
        <v>0</v>
      </c>
      <c r="K42" s="98"/>
      <c r="L42" s="99"/>
      <c r="M42" s="99"/>
      <c r="N42" s="99">
        <v>675453005</v>
      </c>
      <c r="O42" s="99">
        <v>675453005</v>
      </c>
      <c r="Q42" s="133">
        <f t="shared" si="2"/>
        <v>1</v>
      </c>
    </row>
    <row r="43" spans="1:17" ht="13.8" x14ac:dyDescent="0.25">
      <c r="A43" s="129" t="s">
        <v>96</v>
      </c>
      <c r="B43" s="20" t="s">
        <v>97</v>
      </c>
      <c r="C43" s="117">
        <v>0</v>
      </c>
      <c r="D43" s="117">
        <v>0</v>
      </c>
      <c r="E43" s="117">
        <v>7279101</v>
      </c>
      <c r="F43" s="117">
        <v>7279101</v>
      </c>
      <c r="G43" s="117">
        <v>11189780</v>
      </c>
      <c r="H43" s="117">
        <v>11189780</v>
      </c>
      <c r="I43" s="117">
        <v>0</v>
      </c>
      <c r="J43" s="117">
        <v>0</v>
      </c>
      <c r="K43" s="98"/>
      <c r="L43" s="99"/>
      <c r="M43" s="99"/>
      <c r="N43" s="99">
        <v>7276053</v>
      </c>
      <c r="O43" s="99">
        <v>7276053</v>
      </c>
      <c r="Q43" s="133">
        <f t="shared" si="2"/>
        <v>3048</v>
      </c>
    </row>
    <row r="44" spans="1:17" ht="13.8" x14ac:dyDescent="0.25">
      <c r="A44" s="131" t="s">
        <v>98</v>
      </c>
      <c r="B44" s="21" t="s">
        <v>99</v>
      </c>
      <c r="C44" s="158">
        <v>0</v>
      </c>
      <c r="D44" s="158">
        <v>0</v>
      </c>
      <c r="E44" s="158">
        <v>29107</v>
      </c>
      <c r="F44" s="158">
        <v>29107</v>
      </c>
      <c r="G44" s="158">
        <v>213277</v>
      </c>
      <c r="H44" s="158">
        <v>213277</v>
      </c>
      <c r="I44" s="158">
        <v>0</v>
      </c>
      <c r="J44" s="158">
        <v>0</v>
      </c>
      <c r="K44" s="98"/>
      <c r="L44" s="99"/>
      <c r="M44" s="99"/>
      <c r="N44" s="99">
        <v>29107</v>
      </c>
      <c r="O44" s="99">
        <v>29107</v>
      </c>
      <c r="Q44" s="133">
        <f t="shared" si="2"/>
        <v>0</v>
      </c>
    </row>
    <row r="45" spans="1:17" ht="13.8" x14ac:dyDescent="0.25">
      <c r="A45" s="131" t="s">
        <v>100</v>
      </c>
      <c r="B45" s="21" t="s">
        <v>101</v>
      </c>
      <c r="C45" s="158">
        <v>0</v>
      </c>
      <c r="D45" s="158">
        <v>0</v>
      </c>
      <c r="E45" s="158">
        <v>7249994</v>
      </c>
      <c r="F45" s="158">
        <v>7249994</v>
      </c>
      <c r="G45" s="158">
        <v>10976503</v>
      </c>
      <c r="H45" s="158">
        <v>10976503</v>
      </c>
      <c r="I45" s="158">
        <v>0</v>
      </c>
      <c r="J45" s="158">
        <v>0</v>
      </c>
      <c r="K45" s="98"/>
      <c r="L45" s="99"/>
      <c r="M45" s="99"/>
      <c r="N45" s="99">
        <v>7246946</v>
      </c>
      <c r="O45" s="99">
        <v>7246946</v>
      </c>
      <c r="Q45" s="133">
        <f t="shared" si="2"/>
        <v>3048</v>
      </c>
    </row>
    <row r="46" spans="1:17" ht="13.8" x14ac:dyDescent="0.25">
      <c r="A46" s="129" t="s">
        <v>102</v>
      </c>
      <c r="B46" s="20" t="s">
        <v>103</v>
      </c>
      <c r="C46" s="117">
        <v>0</v>
      </c>
      <c r="D46" s="117">
        <v>0</v>
      </c>
      <c r="E46" s="117">
        <v>581161529</v>
      </c>
      <c r="F46" s="117">
        <v>581161529</v>
      </c>
      <c r="G46" s="117">
        <v>1425914550</v>
      </c>
      <c r="H46" s="117">
        <v>1425914550</v>
      </c>
      <c r="I46" s="117">
        <v>0</v>
      </c>
      <c r="J46" s="117">
        <v>0</v>
      </c>
      <c r="K46" s="98"/>
      <c r="L46" s="99"/>
      <c r="M46" s="99"/>
      <c r="N46" s="99">
        <v>581161529</v>
      </c>
      <c r="O46" s="99">
        <v>581161529</v>
      </c>
      <c r="Q46" s="133">
        <f t="shared" si="2"/>
        <v>0</v>
      </c>
    </row>
    <row r="47" spans="1:17" ht="13.8" x14ac:dyDescent="0.25">
      <c r="A47" s="129" t="s">
        <v>104</v>
      </c>
      <c r="B47" s="20" t="s">
        <v>105</v>
      </c>
      <c r="C47" s="117">
        <v>0</v>
      </c>
      <c r="D47" s="117">
        <v>0</v>
      </c>
      <c r="E47" s="117">
        <v>240562472</v>
      </c>
      <c r="F47" s="117">
        <v>240562472</v>
      </c>
      <c r="G47" s="117">
        <v>925807675</v>
      </c>
      <c r="H47" s="117">
        <v>925807675</v>
      </c>
      <c r="I47" s="117">
        <v>0</v>
      </c>
      <c r="J47" s="117">
        <v>0</v>
      </c>
      <c r="K47" s="98"/>
      <c r="L47" s="99"/>
      <c r="M47" s="99"/>
      <c r="N47" s="99">
        <v>240562472</v>
      </c>
      <c r="O47" s="99">
        <v>240562472</v>
      </c>
      <c r="Q47" s="133">
        <f t="shared" si="2"/>
        <v>0</v>
      </c>
    </row>
    <row r="48" spans="1:17" ht="13.8" x14ac:dyDescent="0.25">
      <c r="A48" s="131" t="s">
        <v>106</v>
      </c>
      <c r="B48" s="21" t="s">
        <v>107</v>
      </c>
      <c r="C48" s="158">
        <v>0</v>
      </c>
      <c r="D48" s="158">
        <v>0</v>
      </c>
      <c r="E48" s="158">
        <v>185891578</v>
      </c>
      <c r="F48" s="158">
        <v>185891578</v>
      </c>
      <c r="G48" s="158">
        <v>652364322</v>
      </c>
      <c r="H48" s="158">
        <v>652364322</v>
      </c>
      <c r="I48" s="158">
        <v>0</v>
      </c>
      <c r="J48" s="158">
        <v>0</v>
      </c>
      <c r="K48" s="98"/>
      <c r="L48" s="99"/>
      <c r="M48" s="99"/>
      <c r="N48" s="99">
        <v>185891578</v>
      </c>
      <c r="O48" s="99">
        <v>185891578</v>
      </c>
      <c r="Q48" s="133">
        <f t="shared" si="2"/>
        <v>0</v>
      </c>
    </row>
    <row r="49" spans="1:17" ht="13.8" x14ac:dyDescent="0.25">
      <c r="A49" s="131" t="s">
        <v>108</v>
      </c>
      <c r="B49" s="21" t="s">
        <v>109</v>
      </c>
      <c r="C49" s="158">
        <v>0</v>
      </c>
      <c r="D49" s="158">
        <v>0</v>
      </c>
      <c r="E49" s="158">
        <v>3679018</v>
      </c>
      <c r="F49" s="158">
        <v>3679018</v>
      </c>
      <c r="G49" s="158">
        <v>10756700</v>
      </c>
      <c r="H49" s="158">
        <v>10756700</v>
      </c>
      <c r="I49" s="158">
        <v>0</v>
      </c>
      <c r="J49" s="158">
        <v>0</v>
      </c>
      <c r="K49" s="98"/>
      <c r="L49" s="99"/>
      <c r="M49" s="99"/>
      <c r="N49" s="99">
        <v>3679018</v>
      </c>
      <c r="O49" s="99">
        <v>3679018</v>
      </c>
      <c r="Q49" s="133">
        <f t="shared" si="2"/>
        <v>0</v>
      </c>
    </row>
    <row r="50" spans="1:17" ht="13.8" x14ac:dyDescent="0.25">
      <c r="A50" s="131" t="s">
        <v>110</v>
      </c>
      <c r="B50" s="21" t="s">
        <v>111</v>
      </c>
      <c r="C50" s="158">
        <v>0</v>
      </c>
      <c r="D50" s="158">
        <v>0</v>
      </c>
      <c r="E50" s="158">
        <v>15384751</v>
      </c>
      <c r="F50" s="158">
        <v>15384751</v>
      </c>
      <c r="G50" s="158">
        <v>94512457</v>
      </c>
      <c r="H50" s="158">
        <v>94512457</v>
      </c>
      <c r="I50" s="158">
        <v>0</v>
      </c>
      <c r="J50" s="158">
        <v>0</v>
      </c>
      <c r="K50" s="98"/>
      <c r="L50" s="99"/>
      <c r="M50" s="99"/>
      <c r="N50" s="99">
        <v>15384751</v>
      </c>
      <c r="O50" s="99">
        <v>15384751</v>
      </c>
      <c r="Q50" s="133">
        <f t="shared" si="2"/>
        <v>0</v>
      </c>
    </row>
    <row r="51" spans="1:17" ht="13.8" x14ac:dyDescent="0.25">
      <c r="A51" s="131" t="s">
        <v>112</v>
      </c>
      <c r="B51" s="21" t="s">
        <v>113</v>
      </c>
      <c r="C51" s="158">
        <v>0</v>
      </c>
      <c r="D51" s="158">
        <v>0</v>
      </c>
      <c r="E51" s="158">
        <v>35607125</v>
      </c>
      <c r="F51" s="158">
        <v>35607125</v>
      </c>
      <c r="G51" s="158">
        <v>168174196</v>
      </c>
      <c r="H51" s="158">
        <v>168174196</v>
      </c>
      <c r="I51" s="158">
        <v>0</v>
      </c>
      <c r="J51" s="158">
        <v>0</v>
      </c>
      <c r="K51" s="98"/>
      <c r="L51" s="99"/>
      <c r="M51" s="99"/>
      <c r="N51" s="99">
        <v>35607125</v>
      </c>
      <c r="O51" s="99">
        <v>35607125</v>
      </c>
      <c r="Q51" s="133">
        <f t="shared" si="2"/>
        <v>0</v>
      </c>
    </row>
    <row r="52" spans="1:17" ht="13.8" x14ac:dyDescent="0.25">
      <c r="A52" s="129" t="s">
        <v>114</v>
      </c>
      <c r="B52" s="20" t="s">
        <v>115</v>
      </c>
      <c r="C52" s="117">
        <v>0</v>
      </c>
      <c r="D52" s="117">
        <v>0</v>
      </c>
      <c r="E52" s="117">
        <v>821724001</v>
      </c>
      <c r="F52" s="117">
        <v>821724001</v>
      </c>
      <c r="G52" s="117">
        <v>2351722225</v>
      </c>
      <c r="H52" s="117">
        <v>2351722225</v>
      </c>
      <c r="I52" s="117">
        <v>0</v>
      </c>
      <c r="J52" s="117">
        <v>0</v>
      </c>
      <c r="K52" s="98"/>
      <c r="L52" s="99"/>
      <c r="M52" s="99"/>
      <c r="N52" s="99">
        <v>821724001</v>
      </c>
      <c r="O52" s="99">
        <v>821724001</v>
      </c>
      <c r="Q52" s="133">
        <f t="shared" si="2"/>
        <v>0</v>
      </c>
    </row>
    <row r="53" spans="1:17" ht="13.8" x14ac:dyDescent="0.25">
      <c r="A53" s="129" t="s">
        <v>116</v>
      </c>
      <c r="B53" s="20" t="s">
        <v>117</v>
      </c>
      <c r="C53" s="117">
        <v>0</v>
      </c>
      <c r="D53" s="117">
        <v>0</v>
      </c>
      <c r="E53" s="117">
        <v>6865196</v>
      </c>
      <c r="F53" s="117">
        <v>6865196</v>
      </c>
      <c r="G53" s="117">
        <v>22129295</v>
      </c>
      <c r="H53" s="117">
        <v>22129295</v>
      </c>
      <c r="I53" s="117">
        <v>0</v>
      </c>
      <c r="J53" s="117">
        <v>0</v>
      </c>
      <c r="K53" s="98"/>
      <c r="L53" s="99"/>
      <c r="M53" s="99"/>
      <c r="N53" s="99">
        <v>6867356</v>
      </c>
      <c r="O53" s="99">
        <v>6867356</v>
      </c>
      <c r="Q53" s="133">
        <f t="shared" si="2"/>
        <v>-2160</v>
      </c>
    </row>
    <row r="54" spans="1:17" ht="13.8" x14ac:dyDescent="0.25">
      <c r="A54" s="131" t="s">
        <v>118</v>
      </c>
      <c r="B54" s="21" t="s">
        <v>119</v>
      </c>
      <c r="C54" s="158">
        <v>0</v>
      </c>
      <c r="D54" s="158">
        <v>0</v>
      </c>
      <c r="E54" s="158">
        <v>6865196</v>
      </c>
      <c r="F54" s="158">
        <v>6865196</v>
      </c>
      <c r="G54" s="158">
        <v>22129295</v>
      </c>
      <c r="H54" s="158">
        <v>22129295</v>
      </c>
      <c r="I54" s="158">
        <v>0</v>
      </c>
      <c r="J54" s="158">
        <v>0</v>
      </c>
      <c r="K54" s="98"/>
      <c r="L54" s="99"/>
      <c r="M54" s="99"/>
      <c r="N54" s="99">
        <v>6867356</v>
      </c>
      <c r="O54" s="99">
        <v>6867356</v>
      </c>
      <c r="Q54" s="133">
        <f t="shared" si="2"/>
        <v>-2160</v>
      </c>
    </row>
    <row r="55" spans="1:17" ht="13.8" x14ac:dyDescent="0.25">
      <c r="A55" s="129" t="s">
        <v>120</v>
      </c>
      <c r="B55" s="20" t="s">
        <v>121</v>
      </c>
      <c r="C55" s="117">
        <v>0</v>
      </c>
      <c r="D55" s="117">
        <v>0</v>
      </c>
      <c r="E55" s="117">
        <v>71005533</v>
      </c>
      <c r="F55" s="117">
        <v>71005533</v>
      </c>
      <c r="G55" s="117">
        <v>253885867</v>
      </c>
      <c r="H55" s="117">
        <v>253885867</v>
      </c>
      <c r="I55" s="117">
        <v>0</v>
      </c>
      <c r="J55" s="117">
        <v>0</v>
      </c>
      <c r="K55" s="98"/>
      <c r="L55" s="99"/>
      <c r="M55" s="99"/>
      <c r="N55" s="99">
        <v>71000325</v>
      </c>
      <c r="O55" s="99">
        <v>71000325</v>
      </c>
      <c r="Q55" s="133">
        <f t="shared" si="2"/>
        <v>5208</v>
      </c>
    </row>
    <row r="56" spans="1:17" ht="13.8" x14ac:dyDescent="0.25">
      <c r="A56" s="131" t="s">
        <v>122</v>
      </c>
      <c r="B56" s="21" t="s">
        <v>123</v>
      </c>
      <c r="C56" s="158">
        <v>0</v>
      </c>
      <c r="D56" s="158">
        <v>0</v>
      </c>
      <c r="E56" s="158">
        <v>27414300</v>
      </c>
      <c r="F56" s="158">
        <v>27414300</v>
      </c>
      <c r="G56" s="158">
        <v>83745997</v>
      </c>
      <c r="H56" s="158">
        <v>83745997</v>
      </c>
      <c r="I56" s="158">
        <v>0</v>
      </c>
      <c r="J56" s="158">
        <v>0</v>
      </c>
      <c r="K56" s="98"/>
      <c r="L56" s="99"/>
      <c r="M56" s="99"/>
      <c r="N56" s="99">
        <v>27414300</v>
      </c>
      <c r="O56" s="99">
        <v>27414300</v>
      </c>
      <c r="Q56" s="133">
        <f t="shared" si="2"/>
        <v>0</v>
      </c>
    </row>
    <row r="57" spans="1:17" ht="13.8" x14ac:dyDescent="0.25">
      <c r="A57" s="131" t="s">
        <v>124</v>
      </c>
      <c r="B57" s="21" t="s">
        <v>125</v>
      </c>
      <c r="C57" s="158">
        <v>0</v>
      </c>
      <c r="D57" s="158">
        <v>0</v>
      </c>
      <c r="E57" s="158">
        <v>349750</v>
      </c>
      <c r="F57" s="158">
        <v>349750</v>
      </c>
      <c r="G57" s="158">
        <v>2200950</v>
      </c>
      <c r="H57" s="158">
        <v>2200950</v>
      </c>
      <c r="I57" s="158">
        <v>0</v>
      </c>
      <c r="J57" s="158">
        <v>0</v>
      </c>
      <c r="K57" s="98"/>
      <c r="L57" s="99"/>
      <c r="M57" s="99"/>
      <c r="N57" s="99">
        <v>349750</v>
      </c>
      <c r="O57" s="99">
        <v>349750</v>
      </c>
      <c r="Q57" s="133">
        <f t="shared" si="2"/>
        <v>0</v>
      </c>
    </row>
    <row r="58" spans="1:17" ht="13.8" x14ac:dyDescent="0.25">
      <c r="A58" s="131" t="s">
        <v>126</v>
      </c>
      <c r="B58" s="21" t="s">
        <v>127</v>
      </c>
      <c r="C58" s="158">
        <v>0</v>
      </c>
      <c r="D58" s="158">
        <v>0</v>
      </c>
      <c r="E58" s="158">
        <v>2460410</v>
      </c>
      <c r="F58" s="158">
        <v>2460410</v>
      </c>
      <c r="G58" s="158">
        <v>8984745</v>
      </c>
      <c r="H58" s="158">
        <v>8984745</v>
      </c>
      <c r="I58" s="158">
        <v>0</v>
      </c>
      <c r="J58" s="158">
        <v>0</v>
      </c>
      <c r="K58" s="98"/>
      <c r="L58" s="99"/>
      <c r="M58" s="99"/>
      <c r="N58" s="99">
        <v>2460410</v>
      </c>
      <c r="O58" s="99">
        <v>2460410</v>
      </c>
      <c r="Q58" s="133">
        <f t="shared" si="2"/>
        <v>0</v>
      </c>
    </row>
    <row r="59" spans="1:17" ht="13.8" x14ac:dyDescent="0.25">
      <c r="A59" s="131" t="s">
        <v>180</v>
      </c>
      <c r="B59" s="21" t="s">
        <v>181</v>
      </c>
      <c r="C59" s="158">
        <v>0</v>
      </c>
      <c r="D59" s="158">
        <v>0</v>
      </c>
      <c r="E59" s="158">
        <v>2000000</v>
      </c>
      <c r="F59" s="158">
        <v>2000000</v>
      </c>
      <c r="G59" s="158">
        <v>2000000</v>
      </c>
      <c r="H59" s="158">
        <v>2000000</v>
      </c>
      <c r="I59" s="158">
        <v>0</v>
      </c>
      <c r="J59" s="158">
        <v>0</v>
      </c>
      <c r="K59" s="98"/>
      <c r="L59" s="99"/>
      <c r="M59" s="99"/>
      <c r="N59" s="99">
        <v>2000000</v>
      </c>
      <c r="O59" s="99">
        <v>2000000</v>
      </c>
      <c r="Q59" s="133">
        <f t="shared" si="2"/>
        <v>0</v>
      </c>
    </row>
    <row r="60" spans="1:17" ht="13.8" x14ac:dyDescent="0.25">
      <c r="A60" s="131" t="s">
        <v>128</v>
      </c>
      <c r="B60" s="21" t="s">
        <v>113</v>
      </c>
      <c r="C60" s="158">
        <v>0</v>
      </c>
      <c r="D60" s="158">
        <v>0</v>
      </c>
      <c r="E60" s="158">
        <v>12863108</v>
      </c>
      <c r="F60" s="158">
        <v>12863108</v>
      </c>
      <c r="G60" s="158">
        <v>51071595</v>
      </c>
      <c r="H60" s="158">
        <v>51071595</v>
      </c>
      <c r="I60" s="158">
        <v>0</v>
      </c>
      <c r="J60" s="158">
        <v>0</v>
      </c>
      <c r="K60" s="98"/>
      <c r="L60" s="99"/>
      <c r="M60" s="99"/>
      <c r="N60" s="99">
        <v>12863108</v>
      </c>
      <c r="O60" s="99">
        <v>12863108</v>
      </c>
      <c r="Q60" s="133">
        <f t="shared" si="2"/>
        <v>0</v>
      </c>
    </row>
    <row r="61" spans="1:17" ht="13.8" x14ac:dyDescent="0.25">
      <c r="A61" s="131" t="s">
        <v>129</v>
      </c>
      <c r="B61" s="21" t="s">
        <v>130</v>
      </c>
      <c r="C61" s="158">
        <v>0</v>
      </c>
      <c r="D61" s="158">
        <v>0</v>
      </c>
      <c r="E61" s="158">
        <v>25917965</v>
      </c>
      <c r="F61" s="158">
        <v>25917965</v>
      </c>
      <c r="G61" s="158">
        <v>105882580</v>
      </c>
      <c r="H61" s="158">
        <v>105882580</v>
      </c>
      <c r="I61" s="158">
        <v>0</v>
      </c>
      <c r="J61" s="158">
        <v>0</v>
      </c>
      <c r="K61" s="98"/>
      <c r="L61" s="99"/>
      <c r="M61" s="99"/>
      <c r="N61" s="99">
        <v>25912757</v>
      </c>
      <c r="O61" s="99">
        <v>25912757</v>
      </c>
      <c r="Q61" s="133">
        <f t="shared" si="2"/>
        <v>5208</v>
      </c>
    </row>
    <row r="62" spans="1:17" ht="13.8" x14ac:dyDescent="0.25">
      <c r="A62" s="129" t="s">
        <v>160</v>
      </c>
      <c r="B62" s="20" t="s">
        <v>161</v>
      </c>
      <c r="C62" s="117">
        <v>0</v>
      </c>
      <c r="D62" s="117">
        <v>0</v>
      </c>
      <c r="E62" s="117">
        <v>0</v>
      </c>
      <c r="F62" s="117">
        <v>0</v>
      </c>
      <c r="G62" s="117">
        <v>123290</v>
      </c>
      <c r="H62" s="117">
        <v>123290</v>
      </c>
      <c r="I62" s="117">
        <v>0</v>
      </c>
      <c r="J62" s="117">
        <v>0</v>
      </c>
      <c r="K62" s="98"/>
      <c r="L62" s="99"/>
      <c r="M62" s="99"/>
      <c r="N62" s="99">
        <v>0</v>
      </c>
      <c r="O62" s="99">
        <v>0</v>
      </c>
      <c r="Q62" s="133">
        <f t="shared" si="2"/>
        <v>0</v>
      </c>
    </row>
    <row r="63" spans="1:17" ht="13.8" x14ac:dyDescent="0.25">
      <c r="A63" s="129" t="s">
        <v>131</v>
      </c>
      <c r="B63" s="20" t="s">
        <v>132</v>
      </c>
      <c r="C63" s="117">
        <v>0</v>
      </c>
      <c r="D63" s="117">
        <v>0</v>
      </c>
      <c r="E63" s="117">
        <v>0</v>
      </c>
      <c r="F63" s="117">
        <v>0</v>
      </c>
      <c r="G63" s="117">
        <v>565</v>
      </c>
      <c r="H63" s="117">
        <v>565</v>
      </c>
      <c r="I63" s="117">
        <v>0</v>
      </c>
      <c r="J63" s="117">
        <v>0</v>
      </c>
      <c r="K63" s="98"/>
      <c r="L63" s="99"/>
      <c r="M63" s="99"/>
      <c r="N63" s="99">
        <v>0</v>
      </c>
      <c r="O63" s="99">
        <v>0</v>
      </c>
      <c r="Q63" s="133">
        <f t="shared" si="2"/>
        <v>0</v>
      </c>
    </row>
    <row r="64" spans="1:17" ht="13.8" x14ac:dyDescent="0.25">
      <c r="A64" s="129" t="s">
        <v>182</v>
      </c>
      <c r="B64" s="20" t="s">
        <v>183</v>
      </c>
      <c r="C64" s="117">
        <v>0</v>
      </c>
      <c r="D64" s="117">
        <v>0</v>
      </c>
      <c r="E64" s="117">
        <v>22488464</v>
      </c>
      <c r="F64" s="117">
        <v>22488464</v>
      </c>
      <c r="G64" s="117">
        <v>22488464</v>
      </c>
      <c r="H64" s="117">
        <v>22488464</v>
      </c>
      <c r="I64" s="117">
        <v>0</v>
      </c>
      <c r="J64" s="117">
        <v>0</v>
      </c>
      <c r="K64" s="98"/>
      <c r="L64" s="99"/>
      <c r="M64" s="99"/>
      <c r="N64" s="99">
        <v>22488464</v>
      </c>
      <c r="O64" s="99">
        <v>22488464</v>
      </c>
      <c r="Q64" s="133">
        <f t="shared" si="2"/>
        <v>0</v>
      </c>
    </row>
    <row r="65" spans="1:17" ht="13.8" x14ac:dyDescent="0.25">
      <c r="A65" s="131" t="s">
        <v>184</v>
      </c>
      <c r="B65" s="21" t="s">
        <v>185</v>
      </c>
      <c r="C65" s="158">
        <v>0</v>
      </c>
      <c r="D65" s="158">
        <v>0</v>
      </c>
      <c r="E65" s="158">
        <v>22488464</v>
      </c>
      <c r="F65" s="158">
        <v>22488464</v>
      </c>
      <c r="G65" s="158">
        <v>22488464</v>
      </c>
      <c r="H65" s="158">
        <v>22488464</v>
      </c>
      <c r="I65" s="158">
        <v>0</v>
      </c>
      <c r="J65" s="158">
        <v>0</v>
      </c>
      <c r="K65" s="98"/>
      <c r="L65" s="99"/>
      <c r="M65" s="99"/>
      <c r="N65" s="99">
        <v>22488464</v>
      </c>
      <c r="O65" s="99">
        <v>22488464</v>
      </c>
      <c r="Q65" s="133">
        <f t="shared" si="2"/>
        <v>0</v>
      </c>
    </row>
    <row r="66" spans="1:17" ht="13.8" x14ac:dyDescent="0.25">
      <c r="A66" s="129" t="s">
        <v>133</v>
      </c>
      <c r="B66" s="20" t="s">
        <v>134</v>
      </c>
      <c r="C66" s="117">
        <v>0</v>
      </c>
      <c r="D66" s="117">
        <v>0</v>
      </c>
      <c r="E66" s="117">
        <v>922083194</v>
      </c>
      <c r="F66" s="117">
        <v>922083194</v>
      </c>
      <c r="G66" s="117">
        <v>2746616776</v>
      </c>
      <c r="H66" s="117">
        <v>2746616776</v>
      </c>
      <c r="I66" s="117">
        <v>0</v>
      </c>
      <c r="J66" s="117">
        <v>0</v>
      </c>
      <c r="K66" s="98"/>
      <c r="L66" s="99"/>
      <c r="M66" s="99"/>
      <c r="N66" s="99">
        <v>922080146</v>
      </c>
      <c r="O66" s="99">
        <v>922080146</v>
      </c>
      <c r="Q66" s="133">
        <f t="shared" si="2"/>
        <v>3048</v>
      </c>
    </row>
    <row r="67" spans="1:17" ht="13.8" x14ac:dyDescent="0.25">
      <c r="A67" s="357" t="s">
        <v>135</v>
      </c>
      <c r="B67" s="357"/>
      <c r="C67" s="117">
        <v>4608757342</v>
      </c>
      <c r="D67" s="117">
        <v>4608757342</v>
      </c>
      <c r="E67" s="117">
        <v>8247974058</v>
      </c>
      <c r="F67" s="117">
        <v>8247974058</v>
      </c>
      <c r="G67" s="117">
        <v>24256168163</v>
      </c>
      <c r="H67" s="117">
        <v>24256168163</v>
      </c>
      <c r="I67" s="117">
        <v>3930753001</v>
      </c>
      <c r="J67" s="117">
        <v>3930753001</v>
      </c>
      <c r="K67" s="98"/>
      <c r="L67" s="99"/>
      <c r="M67" s="99"/>
      <c r="N67" s="99"/>
      <c r="O67" s="99"/>
    </row>
  </sheetData>
  <mergeCells count="6">
    <mergeCell ref="A67:B67"/>
    <mergeCell ref="A3:A4"/>
    <mergeCell ref="B3:B4"/>
    <mergeCell ref="C3:D3"/>
    <mergeCell ref="E3:H3"/>
    <mergeCell ref="I3:J3"/>
  </mergeCells>
  <hyperlinks>
    <hyperlink ref="A5" r:id="rId1" xr:uid="{00000000-0004-0000-1C00-000000000000}"/>
    <hyperlink ref="A6" r:id="rId2" xr:uid="{00000000-0004-0000-1C00-000001000000}"/>
    <hyperlink ref="A7" r:id="rId3" xr:uid="{00000000-0004-0000-1C00-000002000000}"/>
    <hyperlink ref="A8" r:id="rId4" xr:uid="{00000000-0004-0000-1C00-000003000000}"/>
    <hyperlink ref="A9" r:id="rId5" xr:uid="{00000000-0004-0000-1C00-000004000000}"/>
    <hyperlink ref="A10" r:id="rId6" xr:uid="{00000000-0004-0000-1C00-000005000000}"/>
    <hyperlink ref="A11" r:id="rId7" xr:uid="{00000000-0004-0000-1C00-000006000000}"/>
    <hyperlink ref="A12" r:id="rId8" xr:uid="{00000000-0004-0000-1C00-000007000000}"/>
    <hyperlink ref="A13" r:id="rId9" xr:uid="{00000000-0004-0000-1C00-000008000000}"/>
    <hyperlink ref="A14" r:id="rId10" xr:uid="{00000000-0004-0000-1C00-000009000000}"/>
    <hyperlink ref="A15" r:id="rId11" xr:uid="{00000000-0004-0000-1C00-00000A000000}"/>
    <hyperlink ref="A16" r:id="rId12" xr:uid="{00000000-0004-0000-1C00-00000B000000}"/>
    <hyperlink ref="A17" r:id="rId13" xr:uid="{00000000-0004-0000-1C00-00000C000000}"/>
    <hyperlink ref="A18" r:id="rId14" xr:uid="{00000000-0004-0000-1C00-00000D000000}"/>
    <hyperlink ref="A19" r:id="rId15" xr:uid="{00000000-0004-0000-1C00-00000E000000}"/>
    <hyperlink ref="A20" r:id="rId16" xr:uid="{00000000-0004-0000-1C00-00000F000000}"/>
    <hyperlink ref="A21" r:id="rId17" xr:uid="{00000000-0004-0000-1C00-000010000000}"/>
    <hyperlink ref="A22" r:id="rId18" xr:uid="{00000000-0004-0000-1C00-000011000000}"/>
    <hyperlink ref="A23" r:id="rId19" xr:uid="{00000000-0004-0000-1C00-000012000000}"/>
    <hyperlink ref="A24" r:id="rId20" xr:uid="{00000000-0004-0000-1C00-000013000000}"/>
    <hyperlink ref="A25" r:id="rId21" xr:uid="{00000000-0004-0000-1C00-000014000000}"/>
    <hyperlink ref="A26" r:id="rId22" xr:uid="{00000000-0004-0000-1C00-000015000000}"/>
    <hyperlink ref="A27" r:id="rId23" xr:uid="{00000000-0004-0000-1C00-000016000000}"/>
    <hyperlink ref="A28" r:id="rId24" xr:uid="{00000000-0004-0000-1C00-000017000000}"/>
    <hyperlink ref="A29" r:id="rId25" xr:uid="{00000000-0004-0000-1C00-000018000000}"/>
    <hyperlink ref="A30" r:id="rId26" xr:uid="{00000000-0004-0000-1C00-000019000000}"/>
    <hyperlink ref="A31" r:id="rId27" xr:uid="{00000000-0004-0000-1C00-00001A000000}"/>
    <hyperlink ref="A32" r:id="rId28" xr:uid="{00000000-0004-0000-1C00-00001B000000}"/>
    <hyperlink ref="A33" r:id="rId29" xr:uid="{00000000-0004-0000-1C00-00001C000000}"/>
    <hyperlink ref="A34" r:id="rId30" xr:uid="{00000000-0004-0000-1C00-00001D000000}"/>
    <hyperlink ref="A35" r:id="rId31" xr:uid="{00000000-0004-0000-1C00-00001E000000}"/>
    <hyperlink ref="A36" r:id="rId32" xr:uid="{00000000-0004-0000-1C00-00001F000000}"/>
    <hyperlink ref="A37" r:id="rId33" xr:uid="{00000000-0004-0000-1C00-000020000000}"/>
    <hyperlink ref="A38" r:id="rId34" xr:uid="{00000000-0004-0000-1C00-000021000000}"/>
    <hyperlink ref="A39" r:id="rId35" xr:uid="{00000000-0004-0000-1C00-000022000000}"/>
    <hyperlink ref="A40" r:id="rId36" xr:uid="{00000000-0004-0000-1C00-000023000000}"/>
    <hyperlink ref="A41" r:id="rId37" xr:uid="{00000000-0004-0000-1C00-000024000000}"/>
    <hyperlink ref="A42" r:id="rId38" xr:uid="{00000000-0004-0000-1C00-000025000000}"/>
    <hyperlink ref="A43" r:id="rId39" xr:uid="{00000000-0004-0000-1C00-000026000000}"/>
    <hyperlink ref="A44" r:id="rId40" xr:uid="{00000000-0004-0000-1C00-000027000000}"/>
    <hyperlink ref="A45" r:id="rId41" xr:uid="{00000000-0004-0000-1C00-000028000000}"/>
    <hyperlink ref="A46" r:id="rId42" xr:uid="{00000000-0004-0000-1C00-000029000000}"/>
    <hyperlink ref="A47" r:id="rId43" xr:uid="{00000000-0004-0000-1C00-00002A000000}"/>
    <hyperlink ref="A48" r:id="rId44" xr:uid="{00000000-0004-0000-1C00-00002B000000}"/>
    <hyperlink ref="A49" r:id="rId45" xr:uid="{00000000-0004-0000-1C00-00002C000000}"/>
    <hyperlink ref="A50" r:id="rId46" xr:uid="{00000000-0004-0000-1C00-00002D000000}"/>
    <hyperlink ref="A51" r:id="rId47" xr:uid="{00000000-0004-0000-1C00-00002E000000}"/>
    <hyperlink ref="A52" r:id="rId48" xr:uid="{00000000-0004-0000-1C00-00002F000000}"/>
    <hyperlink ref="A53" r:id="rId49" xr:uid="{00000000-0004-0000-1C00-000030000000}"/>
    <hyperlink ref="A54" r:id="rId50" xr:uid="{00000000-0004-0000-1C00-000031000000}"/>
    <hyperlink ref="A55" r:id="rId51" xr:uid="{00000000-0004-0000-1C00-000032000000}"/>
    <hyperlink ref="A56" r:id="rId52" xr:uid="{00000000-0004-0000-1C00-000033000000}"/>
    <hyperlink ref="A57" r:id="rId53" xr:uid="{00000000-0004-0000-1C00-000034000000}"/>
    <hyperlink ref="A58" r:id="rId54" xr:uid="{00000000-0004-0000-1C00-000035000000}"/>
    <hyperlink ref="A59" r:id="rId55" xr:uid="{00000000-0004-0000-1C00-000036000000}"/>
    <hyperlink ref="A60" r:id="rId56" xr:uid="{00000000-0004-0000-1C00-000037000000}"/>
    <hyperlink ref="A61" r:id="rId57" xr:uid="{00000000-0004-0000-1C00-000038000000}"/>
    <hyperlink ref="A62" r:id="rId58" xr:uid="{00000000-0004-0000-1C00-000039000000}"/>
    <hyperlink ref="A63" r:id="rId59" xr:uid="{00000000-0004-0000-1C00-00003A000000}"/>
    <hyperlink ref="A64" r:id="rId60" xr:uid="{00000000-0004-0000-1C00-00003B000000}"/>
    <hyperlink ref="A65" r:id="rId61" xr:uid="{00000000-0004-0000-1C00-00003C000000}"/>
    <hyperlink ref="A66" r:id="rId62" xr:uid="{00000000-0004-0000-1C00-00003D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1"/>
  <sheetViews>
    <sheetView view="pageBreakPreview" topLeftCell="A5" zoomScale="115" zoomScaleNormal="100" zoomScaleSheetLayoutView="115" workbookViewId="0">
      <pane ySplit="5" topLeftCell="A61" activePane="bottomLeft" state="frozen"/>
      <selection activeCell="B80" sqref="B80"/>
      <selection pane="bottomLeft" activeCell="B80" sqref="B80"/>
    </sheetView>
  </sheetViews>
  <sheetFormatPr defaultColWidth="9.109375" defaultRowHeight="13.2" x14ac:dyDescent="0.25"/>
  <cols>
    <col min="1" max="1" width="10.6640625" style="56" customWidth="1"/>
    <col min="2" max="2" width="52.6640625" style="56" customWidth="1"/>
    <col min="3" max="3" width="18" style="67" customWidth="1"/>
    <col min="4" max="4" width="27.5546875" style="67" customWidth="1"/>
    <col min="5" max="5" width="16.109375" style="56" customWidth="1"/>
    <col min="6" max="6" width="15" style="57" bestFit="1" customWidth="1"/>
    <col min="7" max="7" width="9.44140625" style="56" bestFit="1" customWidth="1"/>
    <col min="8" max="8" width="10.44140625" style="56" bestFit="1" customWidth="1"/>
    <col min="9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44574</v>
      </c>
    </row>
    <row r="6" spans="1:6" ht="17.25" customHeight="1" x14ac:dyDescent="0.25">
      <c r="A6" s="293"/>
      <c r="B6" s="293"/>
      <c r="C6" s="8" t="s">
        <v>4</v>
      </c>
      <c r="D6" s="10">
        <v>44531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355"/>
      <c r="D10" s="356"/>
      <c r="F10" s="59"/>
    </row>
    <row r="11" spans="1:6" x14ac:dyDescent="0.25">
      <c r="A11" s="15"/>
      <c r="B11" s="24" t="s">
        <v>167</v>
      </c>
      <c r="C11" s="331" t="s">
        <v>168</v>
      </c>
      <c r="D11" s="332"/>
    </row>
    <row r="12" spans="1:6" x14ac:dyDescent="0.25">
      <c r="A12" s="15"/>
      <c r="B12" s="76"/>
      <c r="C12" s="315"/>
      <c r="D12" s="323"/>
    </row>
    <row r="13" spans="1:6" s="58" customFormat="1" x14ac:dyDescent="0.25">
      <c r="A13" s="14">
        <v>112</v>
      </c>
      <c r="B13" s="23"/>
      <c r="C13" s="333" t="s">
        <v>170</v>
      </c>
      <c r="D13" s="334"/>
      <c r="F13" s="59"/>
    </row>
    <row r="14" spans="1:6" x14ac:dyDescent="0.25">
      <c r="A14" s="15" t="s">
        <v>27</v>
      </c>
      <c r="B14" s="25" t="s">
        <v>137</v>
      </c>
      <c r="C14" s="120"/>
      <c r="D14" s="120">
        <v>492699098</v>
      </c>
    </row>
    <row r="15" spans="1:6" x14ac:dyDescent="0.25">
      <c r="A15" s="15" t="s">
        <v>31</v>
      </c>
      <c r="B15" s="25" t="s">
        <v>137</v>
      </c>
      <c r="C15" s="121">
        <v>84582.630000000063</v>
      </c>
      <c r="D15" s="120">
        <v>1923891385</v>
      </c>
    </row>
    <row r="16" spans="1:6" x14ac:dyDescent="0.25">
      <c r="A16" s="15"/>
      <c r="B16" s="25" t="s">
        <v>138</v>
      </c>
      <c r="C16" s="44"/>
      <c r="D16" s="120"/>
    </row>
    <row r="17" spans="1:6" x14ac:dyDescent="0.25">
      <c r="A17" s="15" t="s">
        <v>33</v>
      </c>
      <c r="B17" s="25" t="s">
        <v>137</v>
      </c>
      <c r="C17" s="335" t="s">
        <v>171</v>
      </c>
      <c r="D17" s="336"/>
    </row>
    <row r="18" spans="1:6" x14ac:dyDescent="0.25">
      <c r="A18" s="15"/>
      <c r="B18" s="25"/>
      <c r="C18" s="26"/>
      <c r="D18" s="27"/>
    </row>
    <row r="19" spans="1:6" s="58" customFormat="1" x14ac:dyDescent="0.25">
      <c r="A19" s="17">
        <v>1312</v>
      </c>
      <c r="B19" s="28" t="s">
        <v>187</v>
      </c>
      <c r="C19" s="69">
        <f>SUM(C20:C22)</f>
        <v>55501.67</v>
      </c>
      <c r="D19" s="29">
        <f>SUM(D20:D22)</f>
        <v>1260401290</v>
      </c>
      <c r="F19" s="59"/>
    </row>
    <row r="20" spans="1:6" s="62" customFormat="1" x14ac:dyDescent="0.25">
      <c r="A20" s="18"/>
      <c r="B20" s="87" t="s">
        <v>221</v>
      </c>
      <c r="C20" s="88"/>
      <c r="D20" s="89">
        <v>-2</v>
      </c>
      <c r="E20" s="60"/>
      <c r="F20" s="61"/>
    </row>
    <row r="21" spans="1:6" s="62" customFormat="1" x14ac:dyDescent="0.25">
      <c r="A21" s="18"/>
      <c r="B21" s="30" t="s">
        <v>204</v>
      </c>
      <c r="C21" s="70">
        <v>27337.55</v>
      </c>
      <c r="D21" s="31">
        <v>617555254</v>
      </c>
      <c r="E21" s="60">
        <f>D21/C21</f>
        <v>22589.999981710138</v>
      </c>
      <c r="F21" s="61"/>
    </row>
    <row r="22" spans="1:6" s="62" customFormat="1" x14ac:dyDescent="0.25">
      <c r="A22" s="18"/>
      <c r="B22" s="30" t="s">
        <v>229</v>
      </c>
      <c r="C22" s="70">
        <v>28164.12</v>
      </c>
      <c r="D22" s="31">
        <v>642846038</v>
      </c>
      <c r="E22" s="60">
        <f>D22/C22</f>
        <v>22824.999964493833</v>
      </c>
      <c r="F22" s="61"/>
    </row>
    <row r="23" spans="1:6" s="62" customFormat="1" x14ac:dyDescent="0.25">
      <c r="A23" s="18"/>
      <c r="B23" s="30"/>
      <c r="C23" s="70"/>
      <c r="D23" s="31"/>
      <c r="E23" s="60"/>
      <c r="F23" s="61"/>
    </row>
    <row r="24" spans="1:6" s="62" customFormat="1" ht="66.75" customHeight="1" x14ac:dyDescent="0.25">
      <c r="A24" s="18"/>
      <c r="B24" s="30"/>
      <c r="C24" s="335" t="s">
        <v>173</v>
      </c>
      <c r="D24" s="336"/>
      <c r="E24" s="60"/>
      <c r="F24" s="61"/>
    </row>
    <row r="25" spans="1:6" s="58" customFormat="1" ht="24" customHeight="1" x14ac:dyDescent="0.25">
      <c r="A25" s="17">
        <v>133</v>
      </c>
      <c r="B25" s="33"/>
      <c r="C25" s="335" t="s">
        <v>223</v>
      </c>
      <c r="D25" s="336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53460599</v>
      </c>
      <c r="D26" s="32"/>
      <c r="F26" s="59"/>
    </row>
    <row r="27" spans="1:6" x14ac:dyDescent="0.25">
      <c r="A27" s="15"/>
      <c r="B27" s="33"/>
      <c r="C27" s="34"/>
      <c r="D27" s="35"/>
    </row>
    <row r="28" spans="1:6" s="58" customFormat="1" x14ac:dyDescent="0.25">
      <c r="A28" s="17">
        <v>244</v>
      </c>
      <c r="B28" s="28" t="s">
        <v>141</v>
      </c>
      <c r="C28" s="36">
        <f>SUM(C29:C32)</f>
        <v>129065340</v>
      </c>
      <c r="D28" s="37"/>
      <c r="F28" s="59" t="s">
        <v>234</v>
      </c>
    </row>
    <row r="29" spans="1:6" s="62" customFormat="1" x14ac:dyDescent="0.25">
      <c r="A29" s="18"/>
      <c r="B29" s="30" t="s">
        <v>142</v>
      </c>
      <c r="C29" s="38">
        <v>121835340</v>
      </c>
      <c r="D29" s="39"/>
      <c r="F29" s="61"/>
    </row>
    <row r="30" spans="1:6" s="62" customFormat="1" x14ac:dyDescent="0.25">
      <c r="A30" s="18"/>
      <c r="B30" s="30" t="s">
        <v>143</v>
      </c>
      <c r="C30" s="38">
        <v>5000000</v>
      </c>
      <c r="D30" s="39"/>
      <c r="F30" s="61"/>
    </row>
    <row r="31" spans="1:6" s="62" customFormat="1" x14ac:dyDescent="0.25">
      <c r="A31" s="18"/>
      <c r="B31" s="30" t="s">
        <v>144</v>
      </c>
      <c r="C31" s="38">
        <v>250000</v>
      </c>
      <c r="D31" s="39"/>
      <c r="F31" s="61"/>
    </row>
    <row r="32" spans="1:6" s="62" customFormat="1" x14ac:dyDescent="0.25">
      <c r="A32" s="18"/>
      <c r="B32" s="30" t="s">
        <v>157</v>
      </c>
      <c r="C32" s="38">
        <v>1980000</v>
      </c>
      <c r="D32" s="39"/>
      <c r="F32" s="61"/>
    </row>
    <row r="33" spans="1:6" s="58" customFormat="1" x14ac:dyDescent="0.25">
      <c r="A33" s="17">
        <v>331</v>
      </c>
      <c r="B33" s="28" t="s">
        <v>164</v>
      </c>
      <c r="C33" s="36">
        <f>SUM(C34:C37)</f>
        <v>12358841</v>
      </c>
      <c r="D33" s="40"/>
      <c r="F33" s="59"/>
    </row>
    <row r="34" spans="1:6" s="62" customFormat="1" x14ac:dyDescent="0.25">
      <c r="A34" s="18"/>
      <c r="B34" s="30" t="s">
        <v>9</v>
      </c>
      <c r="C34" s="137"/>
      <c r="D34" s="41" t="s">
        <v>222</v>
      </c>
      <c r="F34" s="61"/>
    </row>
    <row r="35" spans="1:6" s="62" customFormat="1" x14ac:dyDescent="0.25">
      <c r="A35" s="18"/>
      <c r="B35" s="30" t="s">
        <v>190</v>
      </c>
      <c r="C35" s="38">
        <v>3618000</v>
      </c>
      <c r="D35" s="39" t="s">
        <v>220</v>
      </c>
      <c r="F35" s="61"/>
    </row>
    <row r="36" spans="1:6" s="62" customFormat="1" x14ac:dyDescent="0.25">
      <c r="A36" s="18"/>
      <c r="B36" s="30" t="s">
        <v>191</v>
      </c>
      <c r="C36" s="38">
        <f>2792658+2287945</f>
        <v>5080603</v>
      </c>
      <c r="D36" s="39" t="s">
        <v>207</v>
      </c>
      <c r="F36" s="61"/>
    </row>
    <row r="37" spans="1:6" s="62" customFormat="1" x14ac:dyDescent="0.25">
      <c r="A37" s="18"/>
      <c r="B37" s="30" t="s">
        <v>206</v>
      </c>
      <c r="C37" s="38">
        <v>3660238</v>
      </c>
      <c r="D37" s="39" t="s">
        <v>219</v>
      </c>
      <c r="F37" s="61"/>
    </row>
    <row r="38" spans="1:6" s="62" customFormat="1" ht="13.8" x14ac:dyDescent="0.25">
      <c r="A38" s="18"/>
      <c r="B38" s="28" t="s">
        <v>165</v>
      </c>
      <c r="C38" s="36">
        <f>SUM(C39)</f>
        <v>0</v>
      </c>
      <c r="D38" s="43"/>
      <c r="F38" s="61"/>
    </row>
    <row r="39" spans="1:6" s="62" customFormat="1" x14ac:dyDescent="0.25">
      <c r="A39" s="18"/>
      <c r="B39" s="30"/>
      <c r="C39" s="38"/>
      <c r="D39" s="39"/>
      <c r="F39" s="61"/>
    </row>
    <row r="40" spans="1:6" s="62" customFormat="1" x14ac:dyDescent="0.25">
      <c r="A40" s="18"/>
      <c r="B40" s="30"/>
      <c r="C40" s="38"/>
      <c r="D40" s="39"/>
      <c r="F40" s="61"/>
    </row>
    <row r="41" spans="1:6" s="58" customFormat="1" x14ac:dyDescent="0.25">
      <c r="A41" s="17">
        <v>3334</v>
      </c>
      <c r="B41" s="28" t="s">
        <v>193</v>
      </c>
      <c r="C41" s="36">
        <v>100281757</v>
      </c>
      <c r="D41" s="37"/>
      <c r="F41" s="59"/>
    </row>
    <row r="42" spans="1:6" x14ac:dyDescent="0.25">
      <c r="A42" s="15"/>
      <c r="B42" s="33"/>
      <c r="C42" s="90"/>
      <c r="D42" s="91"/>
    </row>
    <row r="43" spans="1:6" s="58" customFormat="1" ht="13.8" x14ac:dyDescent="0.25">
      <c r="A43" s="17">
        <v>3335</v>
      </c>
      <c r="B43" s="28" t="s">
        <v>145</v>
      </c>
      <c r="C43" s="42">
        <f>SUM(C44:C52)</f>
        <v>47403779</v>
      </c>
      <c r="D43" s="43"/>
      <c r="E43" s="81">
        <v>146917669</v>
      </c>
      <c r="F43" s="82">
        <f>E43-C43</f>
        <v>99513890</v>
      </c>
    </row>
    <row r="44" spans="1:6" x14ac:dyDescent="0.25">
      <c r="A44" s="15"/>
      <c r="B44" s="25" t="s">
        <v>176</v>
      </c>
      <c r="C44" s="34">
        <v>379262</v>
      </c>
      <c r="D44" s="16" t="s">
        <v>175</v>
      </c>
    </row>
    <row r="45" spans="1:6" x14ac:dyDescent="0.25">
      <c r="A45" s="15"/>
      <c r="B45" s="25" t="s">
        <v>195</v>
      </c>
      <c r="C45" s="34">
        <v>367886</v>
      </c>
      <c r="D45" s="16" t="s">
        <v>175</v>
      </c>
    </row>
    <row r="46" spans="1:6" x14ac:dyDescent="0.25">
      <c r="A46" s="15"/>
      <c r="B46" s="25" t="s">
        <v>208</v>
      </c>
      <c r="C46" s="34">
        <v>379262</v>
      </c>
      <c r="D46" s="16" t="s">
        <v>175</v>
      </c>
    </row>
    <row r="47" spans="1:6" x14ac:dyDescent="0.25">
      <c r="A47" s="15"/>
      <c r="B47" s="25" t="s">
        <v>194</v>
      </c>
      <c r="C47" s="44">
        <v>18607438</v>
      </c>
      <c r="D47" s="16" t="s">
        <v>175</v>
      </c>
    </row>
    <row r="48" spans="1:6" x14ac:dyDescent="0.25">
      <c r="A48" s="15"/>
      <c r="B48" s="25" t="s">
        <v>209</v>
      </c>
      <c r="C48" s="44">
        <v>19037669</v>
      </c>
      <c r="D48" s="71" t="s">
        <v>175</v>
      </c>
    </row>
    <row r="49" spans="1:6" x14ac:dyDescent="0.25">
      <c r="A49" s="15"/>
      <c r="B49" s="25" t="s">
        <v>218</v>
      </c>
      <c r="C49" s="44">
        <v>485266</v>
      </c>
      <c r="D49" s="71" t="s">
        <v>175</v>
      </c>
    </row>
    <row r="50" spans="1:6" x14ac:dyDescent="0.25">
      <c r="A50" s="15"/>
      <c r="B50" s="25" t="s">
        <v>214</v>
      </c>
      <c r="C50" s="44">
        <v>456993</v>
      </c>
      <c r="D50" s="16" t="s">
        <v>215</v>
      </c>
      <c r="E50" s="56">
        <v>367886</v>
      </c>
    </row>
    <row r="51" spans="1:6" x14ac:dyDescent="0.25">
      <c r="A51" s="15"/>
      <c r="B51" s="25" t="s">
        <v>216</v>
      </c>
      <c r="C51" s="44">
        <v>3887480</v>
      </c>
      <c r="D51" s="16" t="s">
        <v>215</v>
      </c>
    </row>
    <row r="52" spans="1:6" x14ac:dyDescent="0.25">
      <c r="A52" s="15"/>
      <c r="B52" s="25" t="s">
        <v>217</v>
      </c>
      <c r="C52" s="44">
        <v>3802523</v>
      </c>
      <c r="D52" s="71"/>
    </row>
    <row r="53" spans="1:6" x14ac:dyDescent="0.25">
      <c r="A53" s="15"/>
      <c r="B53" s="25"/>
      <c r="C53" s="44"/>
      <c r="D53" s="71"/>
    </row>
    <row r="54" spans="1:6" x14ac:dyDescent="0.25">
      <c r="A54" s="15"/>
      <c r="B54" s="25"/>
      <c r="C54" s="44"/>
      <c r="D54" s="71"/>
    </row>
    <row r="55" spans="1:6" x14ac:dyDescent="0.25">
      <c r="A55" s="15"/>
      <c r="B55" s="33"/>
      <c r="C55" s="291"/>
      <c r="D55" s="292"/>
    </row>
    <row r="56" spans="1:6" s="58" customFormat="1" ht="41.4" x14ac:dyDescent="0.25">
      <c r="A56" s="17">
        <v>334</v>
      </c>
      <c r="B56" s="28" t="s">
        <v>196</v>
      </c>
      <c r="C56" s="138">
        <v>253166617</v>
      </c>
      <c r="D56" s="139" t="s">
        <v>224</v>
      </c>
      <c r="F56" s="59"/>
    </row>
    <row r="57" spans="1:6" x14ac:dyDescent="0.25">
      <c r="A57" s="15"/>
      <c r="B57" s="25"/>
      <c r="C57" s="34"/>
      <c r="D57" s="16"/>
    </row>
    <row r="58" spans="1:6" s="58" customFormat="1" x14ac:dyDescent="0.25">
      <c r="A58" s="17">
        <v>335</v>
      </c>
      <c r="B58" s="28" t="s">
        <v>166</v>
      </c>
      <c r="C58" s="51"/>
      <c r="D58" s="37"/>
      <c r="F58" s="59"/>
    </row>
    <row r="59" spans="1:6" s="62" customFormat="1" x14ac:dyDescent="0.25">
      <c r="A59" s="18"/>
      <c r="B59" s="30"/>
      <c r="C59" s="38"/>
      <c r="D59" s="45"/>
      <c r="F59" s="61"/>
    </row>
    <row r="60" spans="1:6" s="62" customFormat="1" x14ac:dyDescent="0.25">
      <c r="A60" s="18"/>
      <c r="B60" s="30"/>
      <c r="C60" s="38"/>
      <c r="D60" s="45"/>
      <c r="F60" s="61"/>
    </row>
    <row r="61" spans="1:6" s="58" customFormat="1" x14ac:dyDescent="0.25">
      <c r="A61" s="17">
        <v>3382</v>
      </c>
      <c r="B61" s="28" t="s">
        <v>146</v>
      </c>
      <c r="C61" s="46">
        <f>SUM(C62:C64)</f>
        <v>13740340</v>
      </c>
      <c r="D61" s="92"/>
      <c r="E61" s="68" t="s">
        <v>174</v>
      </c>
      <c r="F61" s="59"/>
    </row>
    <row r="62" spans="1:6" s="62" customFormat="1" x14ac:dyDescent="0.25">
      <c r="A62" s="18"/>
      <c r="B62" s="30" t="s">
        <v>197</v>
      </c>
      <c r="C62" s="47">
        <v>4405900</v>
      </c>
      <c r="D62" s="45"/>
      <c r="F62" s="61"/>
    </row>
    <row r="63" spans="1:6" s="62" customFormat="1" x14ac:dyDescent="0.25">
      <c r="A63" s="18"/>
      <c r="B63" s="30" t="s">
        <v>205</v>
      </c>
      <c r="C63" s="47">
        <v>4667220</v>
      </c>
      <c r="D63" s="45"/>
      <c r="F63" s="61"/>
    </row>
    <row r="64" spans="1:6" s="62" customFormat="1" x14ac:dyDescent="0.25">
      <c r="A64" s="18"/>
      <c r="B64" s="30" t="s">
        <v>225</v>
      </c>
      <c r="C64" s="47">
        <v>4667220</v>
      </c>
      <c r="D64" s="45"/>
      <c r="F64" s="61"/>
    </row>
    <row r="65" spans="1:7" s="58" customFormat="1" x14ac:dyDescent="0.25">
      <c r="A65" s="17" t="s">
        <v>147</v>
      </c>
      <c r="B65" s="28" t="s">
        <v>148</v>
      </c>
      <c r="C65" s="51"/>
      <c r="D65" s="45"/>
      <c r="F65" s="59"/>
    </row>
    <row r="66" spans="1:7" ht="26.4" x14ac:dyDescent="0.25">
      <c r="A66" s="15"/>
      <c r="B66" s="33" t="s">
        <v>149</v>
      </c>
      <c r="C66" s="77" t="s">
        <v>150</v>
      </c>
      <c r="D66" s="78" t="s">
        <v>198</v>
      </c>
    </row>
    <row r="67" spans="1:7" s="58" customFormat="1" x14ac:dyDescent="0.25">
      <c r="A67" s="17">
        <v>3388</v>
      </c>
      <c r="B67" s="28"/>
      <c r="C67" s="123">
        <f>C68+C69</f>
        <v>508944726</v>
      </c>
      <c r="D67" s="124" t="s">
        <v>148</v>
      </c>
      <c r="F67" s="59"/>
    </row>
    <row r="68" spans="1:7" ht="12.75" customHeight="1" x14ac:dyDescent="0.25">
      <c r="A68" s="15"/>
      <c r="B68" s="86" t="s">
        <v>211</v>
      </c>
      <c r="C68" s="93">
        <v>0</v>
      </c>
      <c r="D68" s="45"/>
    </row>
    <row r="69" spans="1:7" ht="12.75" customHeight="1" x14ac:dyDescent="0.25">
      <c r="A69" s="15"/>
      <c r="B69" s="86" t="s">
        <v>163</v>
      </c>
      <c r="C69" s="94">
        <f>SUM(C70:C73)</f>
        <v>508944726</v>
      </c>
      <c r="D69" s="35"/>
    </row>
    <row r="70" spans="1:7" s="62" customFormat="1" x14ac:dyDescent="0.25">
      <c r="A70" s="18"/>
      <c r="B70" s="63" t="s">
        <v>151</v>
      </c>
      <c r="C70" s="95">
        <v>296655000</v>
      </c>
      <c r="D70" s="79" t="s">
        <v>177</v>
      </c>
      <c r="F70" s="61"/>
    </row>
    <row r="71" spans="1:7" s="62" customFormat="1" x14ac:dyDescent="0.25">
      <c r="A71" s="18"/>
      <c r="B71" s="63" t="s">
        <v>226</v>
      </c>
      <c r="C71" s="140">
        <v>52713196</v>
      </c>
      <c r="D71" s="80"/>
      <c r="E71" s="64"/>
      <c r="F71" s="61"/>
    </row>
    <row r="72" spans="1:7" s="62" customFormat="1" x14ac:dyDescent="0.25">
      <c r="A72" s="18"/>
      <c r="B72" s="63" t="s">
        <v>227</v>
      </c>
      <c r="C72" s="140">
        <v>131015102</v>
      </c>
      <c r="D72" s="80"/>
      <c r="E72" s="64"/>
      <c r="F72" s="61"/>
    </row>
    <row r="73" spans="1:7" s="62" customFormat="1" x14ac:dyDescent="0.25">
      <c r="A73" s="18"/>
      <c r="B73" s="63" t="s">
        <v>228</v>
      </c>
      <c r="C73" s="140">
        <v>28561428</v>
      </c>
      <c r="D73" s="80"/>
      <c r="E73" s="64"/>
      <c r="F73" s="61"/>
    </row>
    <row r="74" spans="1:7" s="62" customFormat="1" x14ac:dyDescent="0.25">
      <c r="A74" s="18"/>
      <c r="B74" s="72"/>
      <c r="C74" s="140"/>
      <c r="D74" s="80"/>
      <c r="E74" s="64"/>
      <c r="F74" s="61"/>
    </row>
    <row r="75" spans="1:7" s="62" customFormat="1" x14ac:dyDescent="0.25">
      <c r="A75" s="18"/>
      <c r="B75" s="72"/>
      <c r="C75" s="38"/>
      <c r="D75" s="80"/>
      <c r="E75" s="64"/>
      <c r="F75" s="61"/>
    </row>
    <row r="76" spans="1:7" s="58" customFormat="1" ht="13.8" x14ac:dyDescent="0.25">
      <c r="A76" s="17">
        <v>511</v>
      </c>
      <c r="B76" s="28" t="s">
        <v>229</v>
      </c>
      <c r="C76" s="74">
        <v>28164.12</v>
      </c>
      <c r="D76" s="73">
        <v>642846038</v>
      </c>
      <c r="E76" s="81">
        <f>D76/C76</f>
        <v>22824.999964493833</v>
      </c>
      <c r="F76" s="59"/>
    </row>
    <row r="77" spans="1:7" x14ac:dyDescent="0.25">
      <c r="A77" s="15"/>
      <c r="B77" s="33"/>
      <c r="C77" s="36"/>
      <c r="D77" s="37"/>
      <c r="E77" s="57"/>
      <c r="F77" s="65"/>
      <c r="G77" s="66"/>
    </row>
    <row r="78" spans="1:7" s="58" customFormat="1" ht="26.4" x14ac:dyDescent="0.25">
      <c r="A78" s="17">
        <v>642</v>
      </c>
      <c r="B78" s="28"/>
      <c r="C78" s="36"/>
      <c r="D78" s="125" t="s">
        <v>212</v>
      </c>
      <c r="F78" s="59"/>
    </row>
    <row r="79" spans="1:7" ht="52.8" x14ac:dyDescent="0.25">
      <c r="A79" s="15"/>
      <c r="B79" s="33"/>
      <c r="C79" s="34"/>
      <c r="D79" s="96" t="s">
        <v>200</v>
      </c>
      <c r="E79" s="57"/>
      <c r="F79" s="65"/>
      <c r="G79" s="66"/>
    </row>
    <row r="80" spans="1:7" ht="39.6" x14ac:dyDescent="0.25">
      <c r="A80" s="15"/>
      <c r="B80" s="33"/>
      <c r="C80" s="34"/>
      <c r="D80" s="96" t="s">
        <v>201</v>
      </c>
      <c r="E80" s="57"/>
      <c r="F80" s="65"/>
      <c r="G80" s="66"/>
    </row>
    <row r="81" spans="1:8" s="58" customFormat="1" x14ac:dyDescent="0.25">
      <c r="A81" s="17" t="s">
        <v>158</v>
      </c>
      <c r="B81" s="28"/>
      <c r="C81" s="50"/>
      <c r="D81" s="37"/>
      <c r="F81" s="59"/>
    </row>
    <row r="82" spans="1:8" ht="39.6" x14ac:dyDescent="0.25">
      <c r="A82" s="15"/>
      <c r="B82" s="33"/>
      <c r="C82" s="49"/>
      <c r="D82" s="96" t="s">
        <v>213</v>
      </c>
      <c r="E82" s="57"/>
      <c r="F82" s="65"/>
      <c r="G82" s="66"/>
    </row>
    <row r="83" spans="1:8" x14ac:dyDescent="0.25">
      <c r="A83" s="15"/>
      <c r="B83" s="33"/>
      <c r="C83" s="49"/>
      <c r="D83" s="48"/>
      <c r="E83" s="57"/>
      <c r="F83" s="65"/>
      <c r="G83" s="66"/>
    </row>
    <row r="84" spans="1:8" ht="26.4" x14ac:dyDescent="0.25">
      <c r="A84" s="19" t="s">
        <v>153</v>
      </c>
      <c r="B84" s="75"/>
      <c r="C84" s="304"/>
      <c r="D84" s="305"/>
    </row>
    <row r="85" spans="1:8" s="57" customFormat="1" ht="32.25" customHeight="1" x14ac:dyDescent="0.25">
      <c r="A85" s="15"/>
      <c r="B85" s="33"/>
      <c r="C85" s="339" t="s">
        <v>199</v>
      </c>
      <c r="D85" s="340"/>
      <c r="E85" s="56"/>
      <c r="G85" s="56"/>
      <c r="H85" s="56"/>
    </row>
    <row r="86" spans="1:8" s="57" customFormat="1" x14ac:dyDescent="0.25">
      <c r="A86" s="15"/>
      <c r="B86" s="33"/>
      <c r="C86" s="291" t="s">
        <v>172</v>
      </c>
      <c r="D86" s="292"/>
      <c r="E86" s="56"/>
      <c r="G86" s="56"/>
      <c r="H86" s="56"/>
    </row>
    <row r="87" spans="1:8" s="57" customFormat="1" x14ac:dyDescent="0.25">
      <c r="A87" s="15"/>
      <c r="B87" s="33"/>
      <c r="C87" s="291"/>
      <c r="D87" s="292"/>
      <c r="E87" s="56"/>
      <c r="G87" s="56"/>
      <c r="H87" s="56"/>
    </row>
    <row r="88" spans="1:8" s="57" customFormat="1" ht="33" customHeight="1" x14ac:dyDescent="0.25">
      <c r="A88" s="15"/>
      <c r="B88" s="33"/>
      <c r="C88" s="302" t="s">
        <v>186</v>
      </c>
      <c r="D88" s="303"/>
      <c r="E88" s="56"/>
      <c r="G88" s="56"/>
      <c r="H88" s="56"/>
    </row>
    <row r="89" spans="1:8" s="57" customFormat="1" x14ac:dyDescent="0.25">
      <c r="A89" s="15"/>
      <c r="B89" s="33"/>
      <c r="C89" s="304"/>
      <c r="D89" s="305"/>
      <c r="E89" s="56"/>
      <c r="G89" s="56"/>
      <c r="H89" s="56"/>
    </row>
    <row r="90" spans="1:8" s="57" customFormat="1" x14ac:dyDescent="0.25">
      <c r="A90" s="83" t="s">
        <v>189</v>
      </c>
      <c r="B90" s="33"/>
      <c r="C90" s="291"/>
      <c r="D90" s="292"/>
      <c r="E90" s="56"/>
      <c r="G90" s="56"/>
      <c r="H90" s="56"/>
    </row>
    <row r="91" spans="1:8" s="57" customFormat="1" x14ac:dyDescent="0.25">
      <c r="A91" s="85"/>
      <c r="B91" s="84"/>
      <c r="C91" s="304"/>
      <c r="D91" s="305"/>
      <c r="E91" s="56"/>
      <c r="G91" s="56"/>
      <c r="H91" s="56"/>
    </row>
  </sheetData>
  <mergeCells count="18">
    <mergeCell ref="C13:D13"/>
    <mergeCell ref="A5:B7"/>
    <mergeCell ref="C9:D9"/>
    <mergeCell ref="C10:D10"/>
    <mergeCell ref="C11:D11"/>
    <mergeCell ref="C12:D12"/>
    <mergeCell ref="C91:D91"/>
    <mergeCell ref="C17:D17"/>
    <mergeCell ref="C24:D24"/>
    <mergeCell ref="C25:D25"/>
    <mergeCell ref="C55:D55"/>
    <mergeCell ref="C84:D84"/>
    <mergeCell ref="C85:D85"/>
    <mergeCell ref="C86:D86"/>
    <mergeCell ref="C87:D87"/>
    <mergeCell ref="C88:D88"/>
    <mergeCell ref="C89:D89"/>
    <mergeCell ref="C90:D90"/>
  </mergeCells>
  <hyperlinks>
    <hyperlink ref="E61" r:id="rId1" xr:uid="{00000000-0004-0000-1D00-000000000000}"/>
  </hyperlinks>
  <pageMargins left="0.45" right="0.34" top="0.43" bottom="0.37" header="0.32" footer="0.27"/>
  <pageSetup paperSize="9" scale="64" orientation="portrait" r:id="rId2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2"/>
  <sheetViews>
    <sheetView workbookViewId="0">
      <pane ySplit="3" topLeftCell="A25" activePane="bottomLeft" state="frozen"/>
      <selection activeCell="B80" sqref="B80"/>
      <selection pane="bottomLeft" activeCell="B80" sqref="B80"/>
    </sheetView>
  </sheetViews>
  <sheetFormatPr defaultRowHeight="13.2" x14ac:dyDescent="0.25"/>
  <cols>
    <col min="1" max="1" width="8.109375" customWidth="1"/>
    <col min="2" max="2" width="36.6640625" customWidth="1"/>
    <col min="3" max="5" width="16" customWidth="1"/>
    <col min="6" max="7" width="16" hidden="1" customWidth="1"/>
    <col min="8" max="9" width="16" customWidth="1"/>
    <col min="10" max="10" width="14" bestFit="1" customWidth="1"/>
    <col min="11" max="11" width="11.33203125" bestFit="1" customWidth="1"/>
    <col min="12" max="12" width="21.5546875" customWidth="1"/>
  </cols>
  <sheetData>
    <row r="1" spans="1:13" ht="15.6" x14ac:dyDescent="0.25">
      <c r="A1" s="360" t="s">
        <v>230</v>
      </c>
      <c r="B1" s="360"/>
      <c r="C1" s="360"/>
      <c r="D1" s="360"/>
      <c r="E1" s="360"/>
      <c r="F1" s="360"/>
      <c r="G1" s="360"/>
      <c r="H1" s="360"/>
      <c r="I1" s="360"/>
      <c r="J1" s="135"/>
      <c r="K1" s="141"/>
      <c r="L1" s="1"/>
      <c r="M1" s="1"/>
    </row>
    <row r="2" spans="1:13" ht="13.8" x14ac:dyDescent="0.25">
      <c r="A2" s="359" t="s">
        <v>13</v>
      </c>
      <c r="B2" s="359" t="s">
        <v>14</v>
      </c>
      <c r="C2" s="142" t="s">
        <v>15</v>
      </c>
      <c r="D2" s="347" t="s">
        <v>16</v>
      </c>
      <c r="E2" s="347"/>
      <c r="F2" s="347"/>
      <c r="G2" s="347"/>
      <c r="H2" s="347" t="s">
        <v>17</v>
      </c>
      <c r="I2" s="347"/>
      <c r="J2" s="135"/>
      <c r="K2" s="141"/>
      <c r="L2" s="1"/>
      <c r="M2" s="1"/>
    </row>
    <row r="3" spans="1:13" ht="13.8" x14ac:dyDescent="0.25">
      <c r="A3" s="359"/>
      <c r="B3" s="359"/>
      <c r="C3" s="142" t="s">
        <v>18</v>
      </c>
      <c r="D3" s="142" t="s">
        <v>18</v>
      </c>
      <c r="E3" s="142" t="s">
        <v>19</v>
      </c>
      <c r="F3" s="142" t="s">
        <v>202</v>
      </c>
      <c r="G3" s="142" t="s">
        <v>203</v>
      </c>
      <c r="H3" s="142" t="s">
        <v>18</v>
      </c>
      <c r="I3" s="142" t="s">
        <v>19</v>
      </c>
      <c r="J3" s="135"/>
      <c r="K3" s="141"/>
      <c r="L3" s="1"/>
      <c r="M3" s="1"/>
    </row>
    <row r="4" spans="1:13" x14ac:dyDescent="0.25">
      <c r="A4" s="143" t="s">
        <v>20</v>
      </c>
      <c r="B4" s="143" t="s">
        <v>21</v>
      </c>
      <c r="C4" s="144">
        <v>46844252</v>
      </c>
      <c r="D4" s="144">
        <v>50000000</v>
      </c>
      <c r="E4" s="144">
        <v>61647230</v>
      </c>
      <c r="F4" s="144">
        <v>170000000</v>
      </c>
      <c r="G4" s="144">
        <v>189004388</v>
      </c>
      <c r="H4" s="144">
        <v>35197022</v>
      </c>
      <c r="I4" s="144">
        <v>0</v>
      </c>
      <c r="J4" s="136">
        <v>35197022</v>
      </c>
      <c r="K4" s="145"/>
      <c r="L4" s="114" t="s">
        <v>159</v>
      </c>
      <c r="M4" s="114"/>
    </row>
    <row r="5" spans="1:13" x14ac:dyDescent="0.25">
      <c r="A5" s="146" t="s">
        <v>22</v>
      </c>
      <c r="B5" s="146" t="s">
        <v>23</v>
      </c>
      <c r="C5" s="147">
        <v>46844252</v>
      </c>
      <c r="D5" s="147">
        <v>50000000</v>
      </c>
      <c r="E5" s="147">
        <v>61647230</v>
      </c>
      <c r="F5" s="147">
        <v>170000000</v>
      </c>
      <c r="G5" s="147">
        <v>189004388</v>
      </c>
      <c r="H5" s="147">
        <v>35197022</v>
      </c>
      <c r="I5" s="147">
        <v>0</v>
      </c>
      <c r="J5" s="136"/>
      <c r="K5" s="145"/>
      <c r="L5" s="114"/>
      <c r="M5" s="114"/>
    </row>
    <row r="6" spans="1:13" x14ac:dyDescent="0.25">
      <c r="A6" s="143" t="s">
        <v>24</v>
      </c>
      <c r="B6" s="143" t="s">
        <v>25</v>
      </c>
      <c r="C6" s="144">
        <v>2396195547</v>
      </c>
      <c r="D6" s="144">
        <v>973324017</v>
      </c>
      <c r="E6" s="144">
        <v>920733532</v>
      </c>
      <c r="F6" s="144">
        <v>3506217179</v>
      </c>
      <c r="G6" s="144">
        <v>3566156565</v>
      </c>
      <c r="H6" s="144">
        <v>2448786032</v>
      </c>
      <c r="I6" s="144">
        <v>0</v>
      </c>
      <c r="J6" s="136"/>
      <c r="K6" s="145"/>
      <c r="L6" s="114"/>
      <c r="M6" s="114"/>
    </row>
    <row r="7" spans="1:13" x14ac:dyDescent="0.25">
      <c r="A7" s="143" t="s">
        <v>26</v>
      </c>
      <c r="B7" s="143" t="s">
        <v>23</v>
      </c>
      <c r="C7" s="144">
        <v>442904035</v>
      </c>
      <c r="D7" s="144">
        <v>453720369</v>
      </c>
      <c r="E7" s="144">
        <v>403925306</v>
      </c>
      <c r="F7" s="144">
        <v>1854832070</v>
      </c>
      <c r="G7" s="144">
        <v>1431453141</v>
      </c>
      <c r="H7" s="144">
        <v>492699098</v>
      </c>
      <c r="I7" s="144">
        <v>0</v>
      </c>
      <c r="J7" s="136">
        <v>492699098</v>
      </c>
      <c r="K7" s="145"/>
      <c r="L7" s="114" t="s">
        <v>152</v>
      </c>
      <c r="M7" s="114"/>
    </row>
    <row r="8" spans="1:13" x14ac:dyDescent="0.25">
      <c r="A8" s="146" t="s">
        <v>27</v>
      </c>
      <c r="B8" s="146" t="s">
        <v>28</v>
      </c>
      <c r="C8" s="147">
        <v>442904035</v>
      </c>
      <c r="D8" s="147">
        <v>453720369</v>
      </c>
      <c r="E8" s="147">
        <v>403925306</v>
      </c>
      <c r="F8" s="147">
        <v>1854832070</v>
      </c>
      <c r="G8" s="147">
        <v>1431453141</v>
      </c>
      <c r="H8" s="147">
        <v>492699098</v>
      </c>
      <c r="I8" s="147">
        <v>0</v>
      </c>
      <c r="J8" s="136"/>
      <c r="K8" s="145"/>
      <c r="L8" s="114"/>
      <c r="M8" s="114"/>
    </row>
    <row r="9" spans="1:13" x14ac:dyDescent="0.25">
      <c r="A9" s="143" t="s">
        <v>29</v>
      </c>
      <c r="B9" s="143" t="s">
        <v>30</v>
      </c>
      <c r="C9" s="144">
        <v>1953291512</v>
      </c>
      <c r="D9" s="144">
        <v>519603648</v>
      </c>
      <c r="E9" s="144">
        <v>516808226</v>
      </c>
      <c r="F9" s="144">
        <v>1651385109</v>
      </c>
      <c r="G9" s="144">
        <v>2134703424</v>
      </c>
      <c r="H9" s="144">
        <v>1956086934</v>
      </c>
      <c r="I9" s="144">
        <v>0</v>
      </c>
      <c r="J9" s="136"/>
      <c r="K9" s="145"/>
      <c r="L9" s="114"/>
      <c r="M9" s="114"/>
    </row>
    <row r="10" spans="1:13" x14ac:dyDescent="0.25">
      <c r="A10" s="146" t="s">
        <v>31</v>
      </c>
      <c r="B10" s="146" t="s">
        <v>32</v>
      </c>
      <c r="C10" s="147">
        <v>1921095963</v>
      </c>
      <c r="D10" s="147">
        <v>519603648</v>
      </c>
      <c r="E10" s="147">
        <v>516808226</v>
      </c>
      <c r="F10" s="147">
        <v>1651385109</v>
      </c>
      <c r="G10" s="147">
        <v>2134703424</v>
      </c>
      <c r="H10" s="147">
        <v>1923891385</v>
      </c>
      <c r="I10" s="147">
        <v>0</v>
      </c>
      <c r="J10" s="136">
        <v>1923891384.6999998</v>
      </c>
      <c r="K10" s="145">
        <v>84582.630000000063</v>
      </c>
      <c r="L10" s="114" t="s">
        <v>152</v>
      </c>
      <c r="M10" s="114"/>
    </row>
    <row r="11" spans="1:13" ht="26.4" x14ac:dyDescent="0.25">
      <c r="A11" s="146" t="s">
        <v>33</v>
      </c>
      <c r="B11" s="146" t="s">
        <v>34</v>
      </c>
      <c r="C11" s="147">
        <v>32195549</v>
      </c>
      <c r="D11" s="147">
        <v>0</v>
      </c>
      <c r="E11" s="147">
        <v>0</v>
      </c>
      <c r="F11" s="147">
        <v>0</v>
      </c>
      <c r="G11" s="147">
        <v>0</v>
      </c>
      <c r="H11" s="147">
        <v>32195549</v>
      </c>
      <c r="I11" s="147">
        <v>0</v>
      </c>
      <c r="J11" s="136"/>
      <c r="K11" s="145"/>
      <c r="L11" s="114"/>
      <c r="M11" s="114"/>
    </row>
    <row r="12" spans="1:13" x14ac:dyDescent="0.25">
      <c r="A12" s="143" t="s">
        <v>35</v>
      </c>
      <c r="B12" s="143" t="s">
        <v>36</v>
      </c>
      <c r="C12" s="144">
        <v>1137503814</v>
      </c>
      <c r="D12" s="144">
        <v>642846038</v>
      </c>
      <c r="E12" s="144">
        <v>519948562</v>
      </c>
      <c r="F12" s="144">
        <v>1780349853</v>
      </c>
      <c r="G12" s="144">
        <v>1650342577</v>
      </c>
      <c r="H12" s="144">
        <v>1260401290</v>
      </c>
      <c r="I12" s="144">
        <v>0</v>
      </c>
      <c r="J12" s="136">
        <v>1260401292</v>
      </c>
      <c r="K12" s="145">
        <v>55501.67</v>
      </c>
      <c r="L12" s="116" t="s">
        <v>231</v>
      </c>
      <c r="M12" s="114"/>
    </row>
    <row r="13" spans="1:13" x14ac:dyDescent="0.25">
      <c r="A13" s="146" t="s">
        <v>37</v>
      </c>
      <c r="B13" s="146" t="s">
        <v>38</v>
      </c>
      <c r="C13" s="147">
        <v>1137503814</v>
      </c>
      <c r="D13" s="147">
        <v>642846038</v>
      </c>
      <c r="E13" s="147">
        <v>519948562</v>
      </c>
      <c r="F13" s="147">
        <v>1780349853</v>
      </c>
      <c r="G13" s="147">
        <v>1650342577</v>
      </c>
      <c r="H13" s="147">
        <v>1260401290</v>
      </c>
      <c r="I13" s="147">
        <v>0</v>
      </c>
      <c r="J13" s="136"/>
      <c r="K13" s="145"/>
      <c r="L13" s="114"/>
      <c r="M13" s="114"/>
    </row>
    <row r="14" spans="1:13" x14ac:dyDescent="0.25">
      <c r="A14" s="143" t="s">
        <v>39</v>
      </c>
      <c r="B14" s="143" t="s">
        <v>40</v>
      </c>
      <c r="C14" s="144">
        <v>717345973</v>
      </c>
      <c r="D14" s="144">
        <v>4060508</v>
      </c>
      <c r="E14" s="144">
        <v>0</v>
      </c>
      <c r="F14" s="144">
        <v>21811280</v>
      </c>
      <c r="G14" s="144">
        <v>0</v>
      </c>
      <c r="H14" s="144">
        <v>721406481</v>
      </c>
      <c r="I14" s="144">
        <v>0</v>
      </c>
      <c r="J14" s="136"/>
      <c r="K14" s="145"/>
      <c r="L14" s="116" t="s">
        <v>232</v>
      </c>
      <c r="M14" s="114"/>
    </row>
    <row r="15" spans="1:13" ht="26.4" x14ac:dyDescent="0.25">
      <c r="A15" s="146" t="s">
        <v>41</v>
      </c>
      <c r="B15" s="146" t="s">
        <v>42</v>
      </c>
      <c r="C15" s="147">
        <v>717345973</v>
      </c>
      <c r="D15" s="147">
        <v>4060508</v>
      </c>
      <c r="E15" s="147">
        <v>0</v>
      </c>
      <c r="F15" s="147">
        <v>21811280</v>
      </c>
      <c r="G15" s="147">
        <v>0</v>
      </c>
      <c r="H15" s="147">
        <v>721406481</v>
      </c>
      <c r="I15" s="147">
        <v>0</v>
      </c>
      <c r="J15" s="136"/>
      <c r="K15" s="145"/>
      <c r="L15" s="114"/>
      <c r="M15" s="114"/>
    </row>
    <row r="16" spans="1:13" x14ac:dyDescent="0.25">
      <c r="A16" s="143" t="s">
        <v>43</v>
      </c>
      <c r="B16" s="143" t="s">
        <v>44</v>
      </c>
      <c r="C16" s="144">
        <v>0</v>
      </c>
      <c r="D16" s="144">
        <v>612647385</v>
      </c>
      <c r="E16" s="144">
        <v>612647385</v>
      </c>
      <c r="F16" s="144">
        <v>1529998224</v>
      </c>
      <c r="G16" s="144">
        <v>1529998224</v>
      </c>
      <c r="H16" s="144">
        <v>0</v>
      </c>
      <c r="I16" s="144">
        <v>0</v>
      </c>
      <c r="J16" s="136"/>
      <c r="K16" s="145"/>
      <c r="L16" s="114"/>
      <c r="M16" s="114"/>
    </row>
    <row r="17" spans="1:13" x14ac:dyDescent="0.25">
      <c r="A17" s="143" t="s">
        <v>45</v>
      </c>
      <c r="B17" s="143" t="s">
        <v>46</v>
      </c>
      <c r="C17" s="144">
        <v>53611962</v>
      </c>
      <c r="D17" s="144">
        <v>1816364</v>
      </c>
      <c r="E17" s="144">
        <v>42999669</v>
      </c>
      <c r="F17" s="144">
        <v>63158044</v>
      </c>
      <c r="G17" s="144">
        <v>102517491</v>
      </c>
      <c r="H17" s="144">
        <v>12428657</v>
      </c>
      <c r="I17" s="144">
        <v>0</v>
      </c>
      <c r="J17" s="136">
        <v>12428657</v>
      </c>
      <c r="K17" s="145"/>
      <c r="L17" s="114" t="s">
        <v>152</v>
      </c>
      <c r="M17" s="114"/>
    </row>
    <row r="18" spans="1:13" x14ac:dyDescent="0.25">
      <c r="A18" s="148" t="s">
        <v>47</v>
      </c>
      <c r="B18" s="148" t="s">
        <v>48</v>
      </c>
      <c r="C18" s="149">
        <v>129065340</v>
      </c>
      <c r="D18" s="149">
        <v>0</v>
      </c>
      <c r="E18" s="149">
        <v>0</v>
      </c>
      <c r="F18" s="149">
        <v>0</v>
      </c>
      <c r="G18" s="149">
        <v>0</v>
      </c>
      <c r="H18" s="149">
        <v>129065340</v>
      </c>
      <c r="I18" s="149">
        <v>0</v>
      </c>
      <c r="J18" s="135"/>
      <c r="K18" s="141"/>
      <c r="L18" s="1"/>
      <c r="M18" s="1"/>
    </row>
    <row r="19" spans="1:13" x14ac:dyDescent="0.25">
      <c r="A19" s="148" t="s">
        <v>49</v>
      </c>
      <c r="B19" s="148" t="s">
        <v>50</v>
      </c>
      <c r="C19" s="149">
        <v>0</v>
      </c>
      <c r="D19" s="149">
        <v>90135320</v>
      </c>
      <c r="E19" s="149">
        <v>73143118</v>
      </c>
      <c r="F19" s="149">
        <v>274404033</v>
      </c>
      <c r="G19" s="149">
        <v>271144722</v>
      </c>
      <c r="H19" s="149">
        <v>0</v>
      </c>
      <c r="I19" s="149">
        <v>12938409</v>
      </c>
      <c r="J19" s="135"/>
      <c r="K19" s="141"/>
      <c r="L19" s="1"/>
      <c r="M19" s="1"/>
    </row>
    <row r="20" spans="1:13" x14ac:dyDescent="0.25">
      <c r="A20" s="150" t="s">
        <v>51</v>
      </c>
      <c r="B20" s="150" t="s">
        <v>52</v>
      </c>
      <c r="C20" s="151">
        <v>0</v>
      </c>
      <c r="D20" s="151">
        <v>90135320</v>
      </c>
      <c r="E20" s="151">
        <v>73143118</v>
      </c>
      <c r="F20" s="151">
        <v>274404033</v>
      </c>
      <c r="G20" s="151">
        <v>271144722</v>
      </c>
      <c r="H20" s="151">
        <v>0</v>
      </c>
      <c r="I20" s="151">
        <v>12938409</v>
      </c>
      <c r="J20" s="135"/>
      <c r="K20" s="141"/>
      <c r="L20" s="1"/>
      <c r="M20" s="1"/>
    </row>
    <row r="21" spans="1:13" x14ac:dyDescent="0.25">
      <c r="A21" s="148" t="s">
        <v>53</v>
      </c>
      <c r="B21" s="148" t="s">
        <v>54</v>
      </c>
      <c r="C21" s="149">
        <v>0</v>
      </c>
      <c r="D21" s="149">
        <v>0</v>
      </c>
      <c r="E21" s="149">
        <v>8632262</v>
      </c>
      <c r="F21" s="149">
        <v>152016828</v>
      </c>
      <c r="G21" s="149">
        <v>51768791</v>
      </c>
      <c r="H21" s="149">
        <v>0</v>
      </c>
      <c r="I21" s="149">
        <v>147685537</v>
      </c>
      <c r="J21" s="135"/>
      <c r="K21" s="141"/>
      <c r="L21" s="1"/>
      <c r="M21" s="1"/>
    </row>
    <row r="22" spans="1:13" x14ac:dyDescent="0.25">
      <c r="A22" s="150" t="s">
        <v>55</v>
      </c>
      <c r="B22" s="150" t="s">
        <v>56</v>
      </c>
      <c r="C22" s="151">
        <v>0</v>
      </c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100281757</v>
      </c>
      <c r="J22" s="135"/>
      <c r="K22" s="141"/>
      <c r="L22" s="1"/>
      <c r="M22" s="1"/>
    </row>
    <row r="23" spans="1:13" x14ac:dyDescent="0.25">
      <c r="A23" s="150" t="s">
        <v>57</v>
      </c>
      <c r="B23" s="150" t="s">
        <v>58</v>
      </c>
      <c r="C23" s="151">
        <v>0</v>
      </c>
      <c r="D23" s="151">
        <v>0</v>
      </c>
      <c r="E23" s="151">
        <v>8632262</v>
      </c>
      <c r="F23" s="151">
        <v>152016828</v>
      </c>
      <c r="G23" s="151">
        <v>51768791</v>
      </c>
      <c r="H23" s="151">
        <v>0</v>
      </c>
      <c r="I23" s="151">
        <v>47403780</v>
      </c>
      <c r="J23" s="135"/>
      <c r="K23" s="141"/>
      <c r="L23" s="1"/>
      <c r="M23" s="1"/>
    </row>
    <row r="24" spans="1:13" x14ac:dyDescent="0.25">
      <c r="A24" s="148" t="s">
        <v>59</v>
      </c>
      <c r="B24" s="148" t="s">
        <v>60</v>
      </c>
      <c r="C24" s="149">
        <v>0</v>
      </c>
      <c r="D24" s="149">
        <v>457495672</v>
      </c>
      <c r="E24" s="149">
        <v>461854813</v>
      </c>
      <c r="F24" s="149">
        <v>1098810595</v>
      </c>
      <c r="G24" s="149">
        <v>1106663410</v>
      </c>
      <c r="H24" s="149">
        <v>0</v>
      </c>
      <c r="I24" s="149">
        <v>252681351</v>
      </c>
      <c r="J24" s="135">
        <v>253166617</v>
      </c>
      <c r="K24" s="141">
        <f>J24-I24</f>
        <v>485266</v>
      </c>
      <c r="L24" s="116" t="s">
        <v>233</v>
      </c>
      <c r="M24" s="1"/>
    </row>
    <row r="25" spans="1:13" x14ac:dyDescent="0.25">
      <c r="A25" s="150" t="s">
        <v>61</v>
      </c>
      <c r="B25" s="150" t="s">
        <v>62</v>
      </c>
      <c r="C25" s="151">
        <v>0</v>
      </c>
      <c r="D25" s="151">
        <v>457495672</v>
      </c>
      <c r="E25" s="151">
        <v>461854813</v>
      </c>
      <c r="F25" s="151">
        <v>1098810595</v>
      </c>
      <c r="G25" s="151">
        <v>1106663410</v>
      </c>
      <c r="H25" s="151">
        <v>0</v>
      </c>
      <c r="I25" s="151">
        <v>252681351</v>
      </c>
      <c r="J25" s="135"/>
      <c r="K25" s="141"/>
      <c r="L25" s="1"/>
      <c r="M25" s="1"/>
    </row>
    <row r="26" spans="1:13" x14ac:dyDescent="0.25">
      <c r="A26" s="148" t="s">
        <v>67</v>
      </c>
      <c r="B26" s="148" t="s">
        <v>68</v>
      </c>
      <c r="C26" s="149">
        <v>0</v>
      </c>
      <c r="D26" s="149">
        <v>133155563</v>
      </c>
      <c r="E26" s="149">
        <v>289298856</v>
      </c>
      <c r="F26" s="149">
        <v>502746939</v>
      </c>
      <c r="G26" s="149">
        <v>560951007</v>
      </c>
      <c r="H26" s="149">
        <v>0</v>
      </c>
      <c r="I26" s="149">
        <v>522685066</v>
      </c>
      <c r="J26" s="135"/>
      <c r="K26" s="141"/>
      <c r="L26" s="1"/>
      <c r="M26" s="1"/>
    </row>
    <row r="27" spans="1:13" x14ac:dyDescent="0.25">
      <c r="A27" s="150" t="s">
        <v>69</v>
      </c>
      <c r="B27" s="150" t="s">
        <v>70</v>
      </c>
      <c r="C27" s="151">
        <v>0</v>
      </c>
      <c r="D27" s="151">
        <v>0</v>
      </c>
      <c r="E27" s="151">
        <v>4667220</v>
      </c>
      <c r="F27" s="151">
        <v>26786140</v>
      </c>
      <c r="G27" s="151">
        <v>13740340</v>
      </c>
      <c r="H27" s="151">
        <v>0</v>
      </c>
      <c r="I27" s="151">
        <v>13740340</v>
      </c>
      <c r="J27" s="135">
        <v>13740340</v>
      </c>
      <c r="K27" s="141"/>
      <c r="L27" s="1" t="s">
        <v>159</v>
      </c>
      <c r="M27" s="1"/>
    </row>
    <row r="28" spans="1:13" x14ac:dyDescent="0.25">
      <c r="A28" s="150" t="s">
        <v>71</v>
      </c>
      <c r="B28" s="150" t="s">
        <v>72</v>
      </c>
      <c r="C28" s="151">
        <v>0</v>
      </c>
      <c r="D28" s="151">
        <v>58340250</v>
      </c>
      <c r="E28" s="151">
        <v>58340250</v>
      </c>
      <c r="F28" s="151">
        <v>171754250</v>
      </c>
      <c r="G28" s="151">
        <v>171754250</v>
      </c>
      <c r="H28" s="151">
        <v>0</v>
      </c>
      <c r="I28" s="151">
        <v>0</v>
      </c>
      <c r="J28" s="135"/>
      <c r="K28" s="141"/>
      <c r="L28" s="1"/>
      <c r="M28" s="1"/>
    </row>
    <row r="29" spans="1:13" x14ac:dyDescent="0.25">
      <c r="A29" s="150" t="s">
        <v>73</v>
      </c>
      <c r="B29" s="150" t="s">
        <v>74</v>
      </c>
      <c r="C29" s="151">
        <v>0</v>
      </c>
      <c r="D29" s="151">
        <v>10501245</v>
      </c>
      <c r="E29" s="151">
        <v>10501245</v>
      </c>
      <c r="F29" s="151">
        <v>30915765</v>
      </c>
      <c r="G29" s="151">
        <v>30915765</v>
      </c>
      <c r="H29" s="151">
        <v>0</v>
      </c>
      <c r="I29" s="151">
        <v>0</v>
      </c>
      <c r="J29" s="135"/>
      <c r="K29" s="141"/>
      <c r="L29" s="1"/>
      <c r="M29" s="1"/>
    </row>
    <row r="30" spans="1:13" x14ac:dyDescent="0.25">
      <c r="A30" s="150" t="s">
        <v>75</v>
      </c>
      <c r="B30" s="150" t="s">
        <v>76</v>
      </c>
      <c r="C30" s="151">
        <v>0</v>
      </c>
      <c r="D30" s="151">
        <v>2333610</v>
      </c>
      <c r="E30" s="151">
        <v>2333610</v>
      </c>
      <c r="F30" s="151">
        <v>6870170</v>
      </c>
      <c r="G30" s="151">
        <v>6870170</v>
      </c>
      <c r="H30" s="151">
        <v>0</v>
      </c>
      <c r="I30" s="151">
        <v>0</v>
      </c>
      <c r="J30" s="135"/>
      <c r="K30" s="141"/>
      <c r="L30" s="1"/>
      <c r="M30" s="1"/>
    </row>
    <row r="31" spans="1:13" x14ac:dyDescent="0.25">
      <c r="A31" s="150" t="s">
        <v>77</v>
      </c>
      <c r="B31" s="150" t="s">
        <v>68</v>
      </c>
      <c r="C31" s="151">
        <v>0</v>
      </c>
      <c r="D31" s="151">
        <v>61980458</v>
      </c>
      <c r="E31" s="151">
        <v>213456531</v>
      </c>
      <c r="F31" s="151">
        <v>266420614</v>
      </c>
      <c r="G31" s="151">
        <v>337670482</v>
      </c>
      <c r="H31" s="151">
        <v>0</v>
      </c>
      <c r="I31" s="151">
        <v>508944726</v>
      </c>
      <c r="J31" s="135">
        <v>508944726</v>
      </c>
      <c r="K31" s="141"/>
      <c r="L31" s="1" t="s">
        <v>152</v>
      </c>
      <c r="M31" s="1"/>
    </row>
    <row r="32" spans="1:13" x14ac:dyDescent="0.25">
      <c r="A32" s="148" t="s">
        <v>78</v>
      </c>
      <c r="B32" s="148" t="s">
        <v>79</v>
      </c>
      <c r="C32" s="149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420720000</v>
      </c>
      <c r="J32" s="135"/>
      <c r="K32" s="141"/>
      <c r="L32" s="1"/>
      <c r="M32" s="1"/>
    </row>
    <row r="33" spans="1:13" x14ac:dyDescent="0.25">
      <c r="A33" s="148" t="s">
        <v>80</v>
      </c>
      <c r="B33" s="148" t="s">
        <v>81</v>
      </c>
      <c r="C33" s="149">
        <v>0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420720000</v>
      </c>
      <c r="J33" s="135"/>
      <c r="K33" s="141"/>
      <c r="L33" s="1"/>
      <c r="M33" s="1"/>
    </row>
    <row r="34" spans="1:13" x14ac:dyDescent="0.25">
      <c r="A34" s="150" t="s">
        <v>82</v>
      </c>
      <c r="B34" s="150" t="s">
        <v>83</v>
      </c>
      <c r="C34" s="151">
        <v>0</v>
      </c>
      <c r="D34" s="151">
        <v>0</v>
      </c>
      <c r="E34" s="151">
        <v>0</v>
      </c>
      <c r="F34" s="151">
        <v>0</v>
      </c>
      <c r="G34" s="151">
        <v>0</v>
      </c>
      <c r="H34" s="151">
        <v>0</v>
      </c>
      <c r="I34" s="151">
        <v>420720000</v>
      </c>
      <c r="J34" s="135"/>
      <c r="K34" s="141"/>
      <c r="L34" s="1"/>
      <c r="M34" s="1"/>
    </row>
    <row r="35" spans="1:13" x14ac:dyDescent="0.25">
      <c r="A35" s="148" t="s">
        <v>84</v>
      </c>
      <c r="B35" s="148" t="s">
        <v>85</v>
      </c>
      <c r="C35" s="149">
        <v>0</v>
      </c>
      <c r="D35" s="149">
        <v>25424560</v>
      </c>
      <c r="E35" s="149">
        <v>0</v>
      </c>
      <c r="F35" s="149">
        <v>25424560</v>
      </c>
      <c r="G35" s="149">
        <v>96390360</v>
      </c>
      <c r="H35" s="149">
        <v>0</v>
      </c>
      <c r="I35" s="149">
        <v>3250574459</v>
      </c>
      <c r="J35" s="135"/>
      <c r="K35" s="141"/>
      <c r="L35" s="1"/>
      <c r="M35" s="1"/>
    </row>
    <row r="36" spans="1:13" ht="26.4" x14ac:dyDescent="0.25">
      <c r="A36" s="150" t="s">
        <v>86</v>
      </c>
      <c r="B36" s="150" t="s">
        <v>87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2794342897</v>
      </c>
      <c r="J36" s="135"/>
      <c r="K36" s="141"/>
      <c r="L36" s="1"/>
      <c r="M36" s="1"/>
    </row>
    <row r="37" spans="1:13" ht="26.4" x14ac:dyDescent="0.25">
      <c r="A37" s="150" t="s">
        <v>88</v>
      </c>
      <c r="B37" s="150" t="s">
        <v>89</v>
      </c>
      <c r="C37" s="151">
        <v>0</v>
      </c>
      <c r="D37" s="151">
        <v>25424560</v>
      </c>
      <c r="E37" s="151">
        <v>0</v>
      </c>
      <c r="F37" s="151">
        <v>25424560</v>
      </c>
      <c r="G37" s="151">
        <v>96390360</v>
      </c>
      <c r="H37" s="151">
        <v>0</v>
      </c>
      <c r="I37" s="151">
        <v>456231562</v>
      </c>
      <c r="J37" s="135"/>
      <c r="K37" s="141"/>
      <c r="L37" s="1"/>
      <c r="M37" s="1"/>
    </row>
    <row r="38" spans="1:13" ht="26.4" x14ac:dyDescent="0.25">
      <c r="A38" s="148" t="s">
        <v>90</v>
      </c>
      <c r="B38" s="148" t="s">
        <v>91</v>
      </c>
      <c r="C38" s="149">
        <v>0</v>
      </c>
      <c r="D38" s="149">
        <v>642846038</v>
      </c>
      <c r="E38" s="149">
        <v>642846038</v>
      </c>
      <c r="F38" s="149">
        <v>1780349853</v>
      </c>
      <c r="G38" s="149">
        <v>1780349853</v>
      </c>
      <c r="H38" s="149">
        <v>0</v>
      </c>
      <c r="I38" s="149">
        <v>0</v>
      </c>
      <c r="J38" s="135"/>
      <c r="K38" s="141"/>
      <c r="L38" s="1"/>
      <c r="M38" s="1"/>
    </row>
    <row r="39" spans="1:13" x14ac:dyDescent="0.25">
      <c r="A39" s="148" t="s">
        <v>92</v>
      </c>
      <c r="B39" s="148" t="s">
        <v>93</v>
      </c>
      <c r="C39" s="149">
        <v>0</v>
      </c>
      <c r="D39" s="149">
        <v>642846038</v>
      </c>
      <c r="E39" s="149">
        <v>642846038</v>
      </c>
      <c r="F39" s="149">
        <v>1780349853</v>
      </c>
      <c r="G39" s="149">
        <v>1780349853</v>
      </c>
      <c r="H39" s="149">
        <v>0</v>
      </c>
      <c r="I39" s="149">
        <v>0</v>
      </c>
      <c r="J39" s="135"/>
      <c r="K39" s="141"/>
      <c r="L39" s="1"/>
      <c r="M39" s="1"/>
    </row>
    <row r="40" spans="1:13" x14ac:dyDescent="0.25">
      <c r="A40" s="150" t="s">
        <v>94</v>
      </c>
      <c r="B40" s="150" t="s">
        <v>95</v>
      </c>
      <c r="C40" s="151">
        <v>0</v>
      </c>
      <c r="D40" s="151">
        <v>642846038</v>
      </c>
      <c r="E40" s="151">
        <v>642846038</v>
      </c>
      <c r="F40" s="151">
        <v>1780349853</v>
      </c>
      <c r="G40" s="151">
        <v>1780349853</v>
      </c>
      <c r="H40" s="151">
        <v>0</v>
      </c>
      <c r="I40" s="151">
        <v>0</v>
      </c>
      <c r="J40" s="135"/>
      <c r="K40" s="141"/>
      <c r="L40" s="1"/>
      <c r="M40" s="1"/>
    </row>
    <row r="41" spans="1:13" x14ac:dyDescent="0.25">
      <c r="A41" s="148" t="s">
        <v>96</v>
      </c>
      <c r="B41" s="148" t="s">
        <v>97</v>
      </c>
      <c r="C41" s="149">
        <v>0</v>
      </c>
      <c r="D41" s="149">
        <v>618784</v>
      </c>
      <c r="E41" s="149">
        <v>618784</v>
      </c>
      <c r="F41" s="149">
        <v>3910679</v>
      </c>
      <c r="G41" s="149">
        <v>3910679</v>
      </c>
      <c r="H41" s="149">
        <v>0</v>
      </c>
      <c r="I41" s="149">
        <v>0</v>
      </c>
      <c r="J41" s="135"/>
      <c r="K41" s="141"/>
      <c r="L41" s="1"/>
      <c r="M41" s="1"/>
    </row>
    <row r="42" spans="1:13" ht="26.4" x14ac:dyDescent="0.25">
      <c r="A42" s="150" t="s">
        <v>98</v>
      </c>
      <c r="B42" s="150" t="s">
        <v>99</v>
      </c>
      <c r="C42" s="151">
        <v>0</v>
      </c>
      <c r="D42" s="151">
        <v>45669</v>
      </c>
      <c r="E42" s="151">
        <v>45669</v>
      </c>
      <c r="F42" s="151">
        <v>184170</v>
      </c>
      <c r="G42" s="151">
        <v>184170</v>
      </c>
      <c r="H42" s="151">
        <v>0</v>
      </c>
      <c r="I42" s="151">
        <v>0</v>
      </c>
      <c r="J42" s="135"/>
      <c r="K42" s="141"/>
      <c r="L42" s="1"/>
      <c r="M42" s="1"/>
    </row>
    <row r="43" spans="1:13" x14ac:dyDescent="0.25">
      <c r="A43" s="150" t="s">
        <v>100</v>
      </c>
      <c r="B43" s="150" t="s">
        <v>101</v>
      </c>
      <c r="C43" s="151">
        <v>0</v>
      </c>
      <c r="D43" s="151">
        <v>573115</v>
      </c>
      <c r="E43" s="151">
        <v>573115</v>
      </c>
      <c r="F43" s="151">
        <v>3726509</v>
      </c>
      <c r="G43" s="151">
        <v>3726509</v>
      </c>
      <c r="H43" s="151">
        <v>0</v>
      </c>
      <c r="I43" s="151">
        <v>0</v>
      </c>
      <c r="J43" s="135"/>
      <c r="K43" s="141"/>
      <c r="L43" s="1"/>
      <c r="M43" s="1"/>
    </row>
    <row r="44" spans="1:13" x14ac:dyDescent="0.25">
      <c r="A44" s="148" t="s">
        <v>102</v>
      </c>
      <c r="B44" s="148" t="s">
        <v>103</v>
      </c>
      <c r="C44" s="149">
        <v>0</v>
      </c>
      <c r="D44" s="149">
        <v>299747910</v>
      </c>
      <c r="E44" s="149">
        <v>299747910</v>
      </c>
      <c r="F44" s="149">
        <v>844753021</v>
      </c>
      <c r="G44" s="149">
        <v>844753021</v>
      </c>
      <c r="H44" s="149">
        <v>0</v>
      </c>
      <c r="I44" s="149">
        <v>0</v>
      </c>
      <c r="J44" s="135"/>
      <c r="K44" s="141"/>
      <c r="L44" s="1"/>
      <c r="M44" s="1"/>
    </row>
    <row r="45" spans="1:13" x14ac:dyDescent="0.25">
      <c r="A45" s="148" t="s">
        <v>104</v>
      </c>
      <c r="B45" s="148" t="s">
        <v>105</v>
      </c>
      <c r="C45" s="149">
        <v>0</v>
      </c>
      <c r="D45" s="149">
        <v>312899475</v>
      </c>
      <c r="E45" s="149">
        <v>312899475</v>
      </c>
      <c r="F45" s="149">
        <v>685245203</v>
      </c>
      <c r="G45" s="149">
        <v>685245203</v>
      </c>
      <c r="H45" s="149">
        <v>0</v>
      </c>
      <c r="I45" s="149">
        <v>0</v>
      </c>
      <c r="J45" s="135"/>
      <c r="K45" s="141"/>
      <c r="L45" s="1"/>
      <c r="M45" s="1"/>
    </row>
    <row r="46" spans="1:13" x14ac:dyDescent="0.25">
      <c r="A46" s="150" t="s">
        <v>106</v>
      </c>
      <c r="B46" s="150" t="s">
        <v>107</v>
      </c>
      <c r="C46" s="151">
        <v>0</v>
      </c>
      <c r="D46" s="151">
        <v>249275761</v>
      </c>
      <c r="E46" s="151">
        <v>249275761</v>
      </c>
      <c r="F46" s="151">
        <v>469336379</v>
      </c>
      <c r="G46" s="151">
        <v>469336379</v>
      </c>
      <c r="H46" s="151">
        <v>0</v>
      </c>
      <c r="I46" s="151">
        <v>0</v>
      </c>
      <c r="J46" s="135"/>
      <c r="K46" s="141"/>
      <c r="L46" s="1"/>
      <c r="M46" s="1"/>
    </row>
    <row r="47" spans="1:13" x14ac:dyDescent="0.25">
      <c r="A47" s="150" t="s">
        <v>108</v>
      </c>
      <c r="B47" s="150" t="s">
        <v>109</v>
      </c>
      <c r="C47" s="151">
        <v>0</v>
      </c>
      <c r="D47" s="151">
        <v>2938591</v>
      </c>
      <c r="E47" s="151">
        <v>2938591</v>
      </c>
      <c r="F47" s="151">
        <v>7077682</v>
      </c>
      <c r="G47" s="151">
        <v>7077682</v>
      </c>
      <c r="H47" s="151">
        <v>0</v>
      </c>
      <c r="I47" s="151">
        <v>0</v>
      </c>
      <c r="J47" s="135"/>
      <c r="K47" s="141"/>
      <c r="L47" s="1"/>
      <c r="M47" s="1"/>
    </row>
    <row r="48" spans="1:13" x14ac:dyDescent="0.25">
      <c r="A48" s="150" t="s">
        <v>110</v>
      </c>
      <c r="B48" s="150" t="s">
        <v>111</v>
      </c>
      <c r="C48" s="151">
        <v>0</v>
      </c>
      <c r="D48" s="151">
        <v>28118099</v>
      </c>
      <c r="E48" s="151">
        <v>28118099</v>
      </c>
      <c r="F48" s="151">
        <v>79127706</v>
      </c>
      <c r="G48" s="151">
        <v>79127706</v>
      </c>
      <c r="H48" s="151">
        <v>0</v>
      </c>
      <c r="I48" s="151">
        <v>0</v>
      </c>
      <c r="J48" s="135"/>
      <c r="K48" s="141"/>
      <c r="L48" s="1"/>
      <c r="M48" s="1"/>
    </row>
    <row r="49" spans="1:13" x14ac:dyDescent="0.25">
      <c r="A49" s="150" t="s">
        <v>112</v>
      </c>
      <c r="B49" s="150" t="s">
        <v>113</v>
      </c>
      <c r="C49" s="151">
        <v>0</v>
      </c>
      <c r="D49" s="151">
        <v>32567024</v>
      </c>
      <c r="E49" s="151">
        <v>32567024</v>
      </c>
      <c r="F49" s="151">
        <v>129703436</v>
      </c>
      <c r="G49" s="151">
        <v>129703436</v>
      </c>
      <c r="H49" s="151">
        <v>0</v>
      </c>
      <c r="I49" s="151">
        <v>0</v>
      </c>
      <c r="J49" s="135"/>
      <c r="K49" s="141"/>
      <c r="L49" s="1"/>
      <c r="M49" s="1"/>
    </row>
    <row r="50" spans="1:13" x14ac:dyDescent="0.25">
      <c r="A50" s="148" t="s">
        <v>114</v>
      </c>
      <c r="B50" s="148" t="s">
        <v>115</v>
      </c>
      <c r="C50" s="149">
        <v>0</v>
      </c>
      <c r="D50" s="149">
        <v>612647385</v>
      </c>
      <c r="E50" s="149">
        <v>612647385</v>
      </c>
      <c r="F50" s="149">
        <v>1529998224</v>
      </c>
      <c r="G50" s="149">
        <v>1529998224</v>
      </c>
      <c r="H50" s="149">
        <v>0</v>
      </c>
      <c r="I50" s="149">
        <v>0</v>
      </c>
      <c r="J50" s="135"/>
      <c r="K50" s="141"/>
      <c r="L50" s="1"/>
      <c r="M50" s="1"/>
    </row>
    <row r="51" spans="1:13" x14ac:dyDescent="0.25">
      <c r="A51" s="148" t="s">
        <v>116</v>
      </c>
      <c r="B51" s="148" t="s">
        <v>117</v>
      </c>
      <c r="C51" s="149">
        <v>0</v>
      </c>
      <c r="D51" s="149">
        <v>2132938</v>
      </c>
      <c r="E51" s="149">
        <v>2132938</v>
      </c>
      <c r="F51" s="149">
        <v>15264099</v>
      </c>
      <c r="G51" s="149">
        <v>15264099</v>
      </c>
      <c r="H51" s="149">
        <v>0</v>
      </c>
      <c r="I51" s="149">
        <v>0</v>
      </c>
      <c r="J51" s="135"/>
      <c r="K51" s="141"/>
      <c r="L51" s="1"/>
      <c r="M51" s="1"/>
    </row>
    <row r="52" spans="1:13" x14ac:dyDescent="0.25">
      <c r="A52" s="150" t="s">
        <v>118</v>
      </c>
      <c r="B52" s="150" t="s">
        <v>119</v>
      </c>
      <c r="C52" s="151">
        <v>0</v>
      </c>
      <c r="D52" s="151">
        <v>2132938</v>
      </c>
      <c r="E52" s="151">
        <v>2132938</v>
      </c>
      <c r="F52" s="151">
        <v>15264099</v>
      </c>
      <c r="G52" s="151">
        <v>15264099</v>
      </c>
      <c r="H52" s="151">
        <v>0</v>
      </c>
      <c r="I52" s="151">
        <v>0</v>
      </c>
      <c r="J52" s="135"/>
      <c r="K52" s="141"/>
      <c r="L52" s="1"/>
      <c r="M52" s="1"/>
    </row>
    <row r="53" spans="1:13" x14ac:dyDescent="0.25">
      <c r="A53" s="148" t="s">
        <v>120</v>
      </c>
      <c r="B53" s="148" t="s">
        <v>121</v>
      </c>
      <c r="C53" s="149">
        <v>0</v>
      </c>
      <c r="D53" s="149">
        <v>54119058</v>
      </c>
      <c r="E53" s="149">
        <v>54119058</v>
      </c>
      <c r="F53" s="149">
        <v>168155134</v>
      </c>
      <c r="G53" s="149">
        <v>168155134</v>
      </c>
      <c r="H53" s="149">
        <v>0</v>
      </c>
      <c r="I53" s="149">
        <v>0</v>
      </c>
      <c r="J53" s="135"/>
      <c r="K53" s="141"/>
      <c r="L53" s="1"/>
      <c r="M53" s="1"/>
    </row>
    <row r="54" spans="1:13" x14ac:dyDescent="0.25">
      <c r="A54" s="150" t="s">
        <v>122</v>
      </c>
      <c r="B54" s="150" t="s">
        <v>123</v>
      </c>
      <c r="C54" s="151">
        <v>0</v>
      </c>
      <c r="D54" s="151">
        <v>21683823</v>
      </c>
      <c r="E54" s="151">
        <v>21683823</v>
      </c>
      <c r="F54" s="151">
        <v>56331697</v>
      </c>
      <c r="G54" s="151">
        <v>56331697</v>
      </c>
      <c r="H54" s="151">
        <v>0</v>
      </c>
      <c r="I54" s="151">
        <v>0</v>
      </c>
      <c r="J54" s="135"/>
      <c r="K54" s="141"/>
      <c r="L54" s="1"/>
      <c r="M54" s="1"/>
    </row>
    <row r="55" spans="1:13" x14ac:dyDescent="0.25">
      <c r="A55" s="150" t="s">
        <v>124</v>
      </c>
      <c r="B55" s="150" t="s">
        <v>125</v>
      </c>
      <c r="C55" s="151">
        <v>0</v>
      </c>
      <c r="D55" s="151">
        <v>306200</v>
      </c>
      <c r="E55" s="151">
        <v>306200</v>
      </c>
      <c r="F55" s="151">
        <v>1851200</v>
      </c>
      <c r="G55" s="151">
        <v>1851200</v>
      </c>
      <c r="H55" s="151">
        <v>0</v>
      </c>
      <c r="I55" s="151">
        <v>0</v>
      </c>
      <c r="J55" s="135"/>
      <c r="K55" s="141"/>
      <c r="L55" s="1"/>
      <c r="M55" s="1"/>
    </row>
    <row r="56" spans="1:13" x14ac:dyDescent="0.25">
      <c r="A56" s="150" t="s">
        <v>126</v>
      </c>
      <c r="B56" s="150" t="s">
        <v>127</v>
      </c>
      <c r="C56" s="151">
        <v>0</v>
      </c>
      <c r="D56" s="151">
        <v>3010592</v>
      </c>
      <c r="E56" s="151">
        <v>3010592</v>
      </c>
      <c r="F56" s="151">
        <v>6524335</v>
      </c>
      <c r="G56" s="151">
        <v>6524335</v>
      </c>
      <c r="H56" s="151">
        <v>0</v>
      </c>
      <c r="I56" s="151">
        <v>0</v>
      </c>
      <c r="J56" s="135"/>
      <c r="K56" s="141"/>
      <c r="L56" s="1"/>
      <c r="M56" s="1"/>
    </row>
    <row r="57" spans="1:13" x14ac:dyDescent="0.25">
      <c r="A57" s="150" t="s">
        <v>128</v>
      </c>
      <c r="B57" s="150" t="s">
        <v>113</v>
      </c>
      <c r="C57" s="151">
        <v>0</v>
      </c>
      <c r="D57" s="151">
        <v>10846943</v>
      </c>
      <c r="E57" s="151">
        <v>10846943</v>
      </c>
      <c r="F57" s="151">
        <v>38208487</v>
      </c>
      <c r="G57" s="151">
        <v>38208487</v>
      </c>
      <c r="H57" s="151">
        <v>0</v>
      </c>
      <c r="I57" s="151">
        <v>0</v>
      </c>
      <c r="J57" s="135"/>
      <c r="K57" s="141"/>
      <c r="L57" s="1"/>
      <c r="M57" s="1"/>
    </row>
    <row r="58" spans="1:13" x14ac:dyDescent="0.25">
      <c r="A58" s="150" t="s">
        <v>129</v>
      </c>
      <c r="B58" s="150" t="s">
        <v>130</v>
      </c>
      <c r="C58" s="151">
        <v>0</v>
      </c>
      <c r="D58" s="151">
        <v>18271500</v>
      </c>
      <c r="E58" s="151">
        <v>18271500</v>
      </c>
      <c r="F58" s="151">
        <v>65239415</v>
      </c>
      <c r="G58" s="151">
        <v>65239415</v>
      </c>
      <c r="H58" s="151">
        <v>0</v>
      </c>
      <c r="I58" s="151">
        <v>0</v>
      </c>
      <c r="J58" s="135"/>
      <c r="K58" s="141"/>
      <c r="L58" s="1"/>
      <c r="M58" s="1"/>
    </row>
    <row r="59" spans="1:13" x14ac:dyDescent="0.25">
      <c r="A59" s="148" t="s">
        <v>160</v>
      </c>
      <c r="B59" s="148" t="s">
        <v>161</v>
      </c>
      <c r="C59" s="149">
        <v>0</v>
      </c>
      <c r="D59" s="149">
        <v>10000</v>
      </c>
      <c r="E59" s="149">
        <v>10000</v>
      </c>
      <c r="F59" s="149">
        <v>123290</v>
      </c>
      <c r="G59" s="149">
        <v>123290</v>
      </c>
      <c r="H59" s="149">
        <v>0</v>
      </c>
      <c r="I59" s="149">
        <v>0</v>
      </c>
      <c r="J59" s="135"/>
      <c r="K59" s="141"/>
      <c r="L59" s="1"/>
      <c r="M59" s="1"/>
    </row>
    <row r="60" spans="1:13" x14ac:dyDescent="0.25">
      <c r="A60" s="148" t="s">
        <v>131</v>
      </c>
      <c r="B60" s="148" t="s">
        <v>132</v>
      </c>
      <c r="C60" s="149">
        <v>0</v>
      </c>
      <c r="D60" s="149">
        <v>1</v>
      </c>
      <c r="E60" s="149">
        <v>1</v>
      </c>
      <c r="F60" s="149">
        <v>565</v>
      </c>
      <c r="G60" s="149">
        <v>565</v>
      </c>
      <c r="H60" s="149">
        <v>0</v>
      </c>
      <c r="I60" s="149">
        <v>0</v>
      </c>
      <c r="J60" s="135"/>
      <c r="K60" s="141"/>
      <c r="L60" s="1"/>
      <c r="M60" s="1"/>
    </row>
    <row r="61" spans="1:13" x14ac:dyDescent="0.25">
      <c r="A61" s="148" t="s">
        <v>133</v>
      </c>
      <c r="B61" s="148" t="s">
        <v>134</v>
      </c>
      <c r="C61" s="149">
        <v>0</v>
      </c>
      <c r="D61" s="149">
        <v>668899382</v>
      </c>
      <c r="E61" s="149">
        <v>668899382</v>
      </c>
      <c r="F61" s="149">
        <v>1809808382</v>
      </c>
      <c r="G61" s="149">
        <v>1809808382</v>
      </c>
      <c r="H61" s="149">
        <v>0</v>
      </c>
      <c r="I61" s="149">
        <v>0</v>
      </c>
      <c r="J61" s="135"/>
      <c r="K61" s="141"/>
      <c r="L61" s="1"/>
      <c r="M61" s="1"/>
    </row>
    <row r="62" spans="1:13" ht="13.8" x14ac:dyDescent="0.25">
      <c r="A62" s="359" t="s">
        <v>135</v>
      </c>
      <c r="B62" s="359"/>
      <c r="C62" s="149">
        <v>4480566888</v>
      </c>
      <c r="D62" s="149">
        <v>5584826398</v>
      </c>
      <c r="E62" s="149">
        <v>5584826398</v>
      </c>
      <c r="F62" s="149">
        <v>15962545985</v>
      </c>
      <c r="G62" s="149">
        <v>15962545985</v>
      </c>
      <c r="H62" s="149">
        <v>4607284822</v>
      </c>
      <c r="I62" s="149">
        <v>4607284822</v>
      </c>
      <c r="J62" s="135"/>
      <c r="K62" s="141"/>
      <c r="L62" s="1"/>
      <c r="M62" s="1"/>
    </row>
  </sheetData>
  <mergeCells count="6">
    <mergeCell ref="A62:B62"/>
    <mergeCell ref="A1:I1"/>
    <mergeCell ref="A2:A3"/>
    <mergeCell ref="B2:B3"/>
    <mergeCell ref="D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view="pageBreakPreview" topLeftCell="A94" zoomScaleNormal="100" zoomScaleSheetLayoutView="100" workbookViewId="0">
      <selection activeCell="D62" sqref="D62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20.109375" style="67" customWidth="1"/>
    <col min="4" max="4" width="37.109375" style="67" customWidth="1"/>
    <col min="5" max="5" width="13.44140625" style="56" bestFit="1" customWidth="1"/>
    <col min="6" max="6" width="15" style="57" bestFit="1" customWidth="1"/>
    <col min="7" max="7" width="13.777343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154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45024</v>
      </c>
    </row>
    <row r="6" spans="1:6" ht="17.25" customHeight="1" x14ac:dyDescent="0.25">
      <c r="A6" s="293"/>
      <c r="B6" s="293"/>
      <c r="C6" s="8" t="s">
        <v>4</v>
      </c>
      <c r="D6" s="10">
        <v>44986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9833628</v>
      </c>
      <c r="D10" s="277" t="s">
        <v>159</v>
      </c>
      <c r="E10" s="179">
        <f>C10-'TB3.23'!G3</f>
        <v>0</v>
      </c>
      <c r="F10" s="59"/>
    </row>
    <row r="11" spans="1:6" s="58" customFormat="1" x14ac:dyDescent="0.25">
      <c r="A11" s="14"/>
      <c r="B11" s="23"/>
      <c r="C11" s="296"/>
      <c r="D11" s="297"/>
      <c r="E11" s="179"/>
      <c r="F11" s="59"/>
    </row>
    <row r="12" spans="1:6" s="58" customFormat="1" x14ac:dyDescent="0.25">
      <c r="A12" s="14"/>
      <c r="B12" s="23"/>
      <c r="C12" s="276"/>
      <c r="D12" s="160"/>
      <c r="E12" s="179"/>
      <c r="F12" s="59"/>
    </row>
    <row r="13" spans="1:6" s="58" customFormat="1" ht="32.549999999999997" customHeight="1" x14ac:dyDescent="0.25">
      <c r="A13" s="14">
        <v>112</v>
      </c>
      <c r="B13" s="23"/>
      <c r="C13" s="298" t="s">
        <v>405</v>
      </c>
      <c r="D13" s="299"/>
      <c r="F13" s="59"/>
    </row>
    <row r="14" spans="1:6" x14ac:dyDescent="0.25">
      <c r="A14" s="15" t="s">
        <v>27</v>
      </c>
      <c r="B14" s="25" t="s">
        <v>137</v>
      </c>
      <c r="C14" s="120">
        <v>513864595</v>
      </c>
      <c r="D14" s="120"/>
      <c r="E14" s="178">
        <f>C14-'TB3.23'!G7</f>
        <v>0</v>
      </c>
    </row>
    <row r="15" spans="1:6" x14ac:dyDescent="0.25">
      <c r="A15" s="15" t="s">
        <v>31</v>
      </c>
      <c r="B15" s="25" t="s">
        <v>137</v>
      </c>
      <c r="C15" s="121">
        <v>77243.411948244902</v>
      </c>
      <c r="D15" s="120">
        <v>1803247452</v>
      </c>
      <c r="E15" s="178">
        <f>D15-'TB3.23'!G9</f>
        <v>0</v>
      </c>
    </row>
    <row r="16" spans="1:6" x14ac:dyDescent="0.25">
      <c r="A16" s="15"/>
      <c r="B16" s="25" t="s">
        <v>238</v>
      </c>
      <c r="C16" s="300"/>
      <c r="D16" s="301"/>
    </row>
    <row r="17" spans="1:6" x14ac:dyDescent="0.25">
      <c r="A17" s="15"/>
      <c r="B17" s="25"/>
      <c r="C17" s="266"/>
      <c r="D17" s="267"/>
    </row>
    <row r="18" spans="1:6" x14ac:dyDescent="0.25">
      <c r="A18" s="15"/>
      <c r="B18" s="25"/>
      <c r="C18" s="266"/>
      <c r="D18" s="267"/>
    </row>
    <row r="19" spans="1:6" ht="12.75" customHeight="1" x14ac:dyDescent="0.25">
      <c r="A19" s="15" t="s">
        <v>33</v>
      </c>
      <c r="B19" s="25" t="s">
        <v>137</v>
      </c>
      <c r="C19" s="121">
        <v>1400.7200000000012</v>
      </c>
      <c r="D19" s="120">
        <v>32699808</v>
      </c>
      <c r="E19" s="178">
        <f>D19-'TB3.23'!G10</f>
        <v>0</v>
      </c>
    </row>
    <row r="20" spans="1:6" x14ac:dyDescent="0.25">
      <c r="A20" s="15"/>
      <c r="B20" s="25"/>
      <c r="C20" s="26"/>
      <c r="D20" s="27"/>
    </row>
    <row r="21" spans="1:6" s="58" customFormat="1" x14ac:dyDescent="0.25">
      <c r="A21" s="17">
        <v>1312</v>
      </c>
      <c r="B21" s="28"/>
      <c r="C21" s="69">
        <f>SUM(C22:C23)</f>
        <v>66959.22</v>
      </c>
      <c r="D21" s="29">
        <f>SUM(D22:D23)</f>
        <v>1563162991</v>
      </c>
      <c r="E21" s="179">
        <f>D21-'TB3.23'!G11</f>
        <v>0</v>
      </c>
      <c r="F21" s="59"/>
    </row>
    <row r="22" spans="1:6" s="62" customFormat="1" x14ac:dyDescent="0.25">
      <c r="A22" s="18"/>
      <c r="B22" s="30" t="s">
        <v>445</v>
      </c>
      <c r="C22" s="70">
        <v>33724.269999999997</v>
      </c>
      <c r="D22" s="31">
        <f>ROUND(C22*E22,0)</f>
        <v>787293083</v>
      </c>
      <c r="E22" s="60">
        <v>23345</v>
      </c>
      <c r="F22" s="61"/>
    </row>
    <row r="23" spans="1:6" s="62" customFormat="1" x14ac:dyDescent="0.25">
      <c r="A23" s="18"/>
      <c r="B23" s="30" t="s">
        <v>465</v>
      </c>
      <c r="C23" s="70">
        <v>33234.949999999997</v>
      </c>
      <c r="D23" s="31">
        <f>ROUND(C23*E23,0)</f>
        <v>775869908</v>
      </c>
      <c r="E23" s="60">
        <v>23345</v>
      </c>
      <c r="F23" s="61"/>
    </row>
    <row r="24" spans="1:6" s="62" customFormat="1" x14ac:dyDescent="0.25">
      <c r="A24" s="18"/>
      <c r="B24" s="30"/>
      <c r="C24" s="70"/>
      <c r="D24" s="31"/>
      <c r="E24" s="60"/>
      <c r="F24" s="61"/>
    </row>
    <row r="25" spans="1:6" s="58" customFormat="1" ht="24" customHeight="1" x14ac:dyDescent="0.25">
      <c r="A25" s="17">
        <v>133</v>
      </c>
      <c r="B25" s="33"/>
      <c r="C25" s="44"/>
      <c r="D25" s="120"/>
      <c r="E25" s="119"/>
      <c r="F25" s="59"/>
    </row>
    <row r="26" spans="1:6" s="58" customFormat="1" x14ac:dyDescent="0.25">
      <c r="A26" s="17">
        <v>242</v>
      </c>
      <c r="B26" s="28"/>
      <c r="C26" s="29">
        <v>11375792</v>
      </c>
      <c r="D26" s="32" t="s">
        <v>159</v>
      </c>
      <c r="E26" s="179">
        <f>C26-'TB3.23'!G16</f>
        <v>0</v>
      </c>
      <c r="F26" s="59"/>
    </row>
    <row r="27" spans="1:6" s="58" customFormat="1" ht="25.95" customHeight="1" x14ac:dyDescent="0.25">
      <c r="A27" s="17"/>
      <c r="B27" s="28"/>
      <c r="C27" s="278"/>
      <c r="D27" s="279"/>
      <c r="E27" s="179"/>
      <c r="F27" s="59"/>
    </row>
    <row r="28" spans="1:6" x14ac:dyDescent="0.25">
      <c r="A28" s="15"/>
      <c r="B28" s="33"/>
      <c r="C28" s="34"/>
      <c r="D28" s="35"/>
    </row>
    <row r="29" spans="1:6" s="58" customFormat="1" x14ac:dyDescent="0.25">
      <c r="A29" s="17">
        <v>244</v>
      </c>
      <c r="B29" s="28" t="s">
        <v>141</v>
      </c>
      <c r="C29" s="36">
        <f>SUM(C30:C33)</f>
        <v>129065340</v>
      </c>
      <c r="D29" s="37"/>
      <c r="E29" s="179">
        <f>C29-'TB3.23'!G17</f>
        <v>0</v>
      </c>
      <c r="F29" s="59"/>
    </row>
    <row r="30" spans="1:6" s="62" customFormat="1" x14ac:dyDescent="0.25">
      <c r="A30" s="18"/>
      <c r="B30" s="30" t="s">
        <v>349</v>
      </c>
      <c r="C30" s="38">
        <v>121835340</v>
      </c>
      <c r="D30" s="39"/>
      <c r="F30" s="61"/>
    </row>
    <row r="31" spans="1:6" s="62" customFormat="1" x14ac:dyDescent="0.25">
      <c r="A31" s="18"/>
      <c r="B31" s="30" t="s">
        <v>143</v>
      </c>
      <c r="C31" s="38">
        <v>5000000</v>
      </c>
      <c r="D31" s="39"/>
      <c r="F31" s="61"/>
    </row>
    <row r="32" spans="1:6" s="62" customFormat="1" x14ac:dyDescent="0.25">
      <c r="A32" s="18"/>
      <c r="B32" s="30" t="s">
        <v>144</v>
      </c>
      <c r="C32" s="38">
        <v>250000</v>
      </c>
      <c r="D32" s="39"/>
      <c r="F32" s="61"/>
    </row>
    <row r="33" spans="1:6" s="62" customFormat="1" x14ac:dyDescent="0.25">
      <c r="A33" s="18"/>
      <c r="B33" s="30" t="s">
        <v>157</v>
      </c>
      <c r="C33" s="38">
        <v>1980000</v>
      </c>
      <c r="D33" s="39"/>
      <c r="F33" s="61"/>
    </row>
    <row r="34" spans="1:6" s="58" customFormat="1" x14ac:dyDescent="0.25">
      <c r="A34" s="17">
        <v>331</v>
      </c>
      <c r="B34" s="28" t="s">
        <v>164</v>
      </c>
      <c r="C34" s="36">
        <f>SUM(C35:C40)</f>
        <v>32757720</v>
      </c>
      <c r="D34" s="40"/>
      <c r="E34" s="179">
        <f>C34-'TB3.23'!H18</f>
        <v>0</v>
      </c>
      <c r="F34" s="59"/>
    </row>
    <row r="35" spans="1:6" s="62" customFormat="1" x14ac:dyDescent="0.25">
      <c r="A35" s="18"/>
      <c r="B35" s="30" t="s">
        <v>9</v>
      </c>
      <c r="C35" s="152">
        <v>21257720</v>
      </c>
      <c r="D35" s="39" t="s">
        <v>466</v>
      </c>
      <c r="E35" s="180"/>
      <c r="F35" s="61"/>
    </row>
    <row r="36" spans="1:6" s="62" customFormat="1" x14ac:dyDescent="0.25">
      <c r="A36" s="18"/>
      <c r="B36" s="30" t="s">
        <v>206</v>
      </c>
      <c r="C36" s="152"/>
      <c r="D36" s="39"/>
      <c r="F36" s="61"/>
    </row>
    <row r="37" spans="1:6" s="62" customFormat="1" x14ac:dyDescent="0.25">
      <c r="A37" s="18"/>
      <c r="B37" s="30" t="s">
        <v>191</v>
      </c>
      <c r="C37" s="152"/>
      <c r="D37" s="39"/>
      <c r="F37" s="61"/>
    </row>
    <row r="38" spans="1:6" s="62" customFormat="1" x14ac:dyDescent="0.25">
      <c r="A38" s="18"/>
      <c r="B38" s="30" t="s">
        <v>190</v>
      </c>
      <c r="C38" s="152"/>
      <c r="D38" s="39"/>
      <c r="F38" s="61"/>
    </row>
    <row r="39" spans="1:6" s="62" customFormat="1" x14ac:dyDescent="0.25">
      <c r="A39" s="18"/>
      <c r="B39" s="30" t="s">
        <v>408</v>
      </c>
      <c r="C39" s="152"/>
      <c r="D39" s="39"/>
      <c r="F39" s="61"/>
    </row>
    <row r="40" spans="1:6" s="62" customFormat="1" x14ac:dyDescent="0.25">
      <c r="A40" s="18"/>
      <c r="B40" s="30" t="s">
        <v>409</v>
      </c>
      <c r="C40" s="152">
        <v>11500000</v>
      </c>
      <c r="D40" s="39" t="s">
        <v>467</v>
      </c>
      <c r="F40" s="61"/>
    </row>
    <row r="41" spans="1:6" s="62" customFormat="1" x14ac:dyDescent="0.25">
      <c r="A41" s="18"/>
      <c r="B41" s="30"/>
      <c r="C41" s="152"/>
      <c r="D41" s="39"/>
      <c r="F41" s="61"/>
    </row>
    <row r="42" spans="1:6" s="62" customFormat="1" ht="13.8" x14ac:dyDescent="0.25">
      <c r="A42" s="18"/>
      <c r="B42" s="28" t="s">
        <v>165</v>
      </c>
      <c r="C42" s="36">
        <f>SUM(C43:C45)</f>
        <v>0</v>
      </c>
      <c r="D42" s="43"/>
      <c r="F42" s="61"/>
    </row>
    <row r="43" spans="1:6" s="62" customFormat="1" x14ac:dyDescent="0.25">
      <c r="A43" s="18"/>
      <c r="B43" s="30" t="s">
        <v>144</v>
      </c>
      <c r="C43" s="152">
        <v>0</v>
      </c>
      <c r="D43" s="39"/>
      <c r="F43" s="61"/>
    </row>
    <row r="44" spans="1:6" s="62" customFormat="1" x14ac:dyDescent="0.25">
      <c r="A44" s="18"/>
      <c r="B44" s="30"/>
      <c r="C44" s="152"/>
      <c r="D44" s="39"/>
      <c r="E44" s="62" t="s">
        <v>152</v>
      </c>
      <c r="F44" s="61"/>
    </row>
    <row r="45" spans="1:6" s="62" customFormat="1" x14ac:dyDescent="0.25">
      <c r="A45" s="18"/>
      <c r="B45" s="30"/>
      <c r="C45" s="38"/>
      <c r="D45" s="39"/>
      <c r="F45" s="61"/>
    </row>
    <row r="46" spans="1:6" s="58" customFormat="1" x14ac:dyDescent="0.25">
      <c r="A46" s="17">
        <v>3334</v>
      </c>
      <c r="B46" s="28"/>
      <c r="C46" s="36"/>
      <c r="D46" s="52" t="s">
        <v>484</v>
      </c>
      <c r="F46" s="59"/>
    </row>
    <row r="47" spans="1:6" x14ac:dyDescent="0.25">
      <c r="A47" s="15"/>
      <c r="B47" s="33"/>
      <c r="C47" s="90"/>
      <c r="D47" s="91"/>
    </row>
    <row r="48" spans="1:6" s="58" customFormat="1" ht="13.8" x14ac:dyDescent="0.25">
      <c r="A48" s="186">
        <v>3335</v>
      </c>
      <c r="B48" s="187" t="s">
        <v>145</v>
      </c>
      <c r="C48" s="280">
        <f>SUM(C49:C59)</f>
        <v>91054852</v>
      </c>
      <c r="D48" s="189"/>
      <c r="E48" s="222">
        <f>C48-'TB3.23'!H22</f>
        <v>-1</v>
      </c>
      <c r="F48" s="82"/>
    </row>
    <row r="49" spans="1:11" x14ac:dyDescent="0.25">
      <c r="A49" s="191"/>
      <c r="B49" s="192" t="s">
        <v>418</v>
      </c>
      <c r="C49" s="281">
        <v>1633677</v>
      </c>
      <c r="D49" s="194" t="s">
        <v>419</v>
      </c>
    </row>
    <row r="50" spans="1:11" x14ac:dyDescent="0.25">
      <c r="A50" s="191"/>
      <c r="B50" s="192" t="s">
        <v>432</v>
      </c>
      <c r="C50" s="281">
        <v>45732587</v>
      </c>
      <c r="D50" s="194" t="s">
        <v>419</v>
      </c>
    </row>
    <row r="51" spans="1:11" x14ac:dyDescent="0.25">
      <c r="A51" s="191"/>
      <c r="B51" s="192" t="s">
        <v>433</v>
      </c>
      <c r="C51" s="282">
        <v>30795053</v>
      </c>
      <c r="D51" s="194" t="s">
        <v>419</v>
      </c>
      <c r="E51" s="56">
        <v>26647712</v>
      </c>
      <c r="F51" s="57">
        <f>C51+C53+C54+C56</f>
        <v>74727803</v>
      </c>
    </row>
    <row r="52" spans="1:11" x14ac:dyDescent="0.25">
      <c r="A52" s="191"/>
      <c r="B52" s="192" t="s">
        <v>446</v>
      </c>
      <c r="C52" s="282">
        <v>1465529</v>
      </c>
      <c r="D52" s="194" t="s">
        <v>419</v>
      </c>
    </row>
    <row r="53" spans="1:11" x14ac:dyDescent="0.25">
      <c r="A53" s="191"/>
      <c r="B53" s="192" t="s">
        <v>447</v>
      </c>
      <c r="C53" s="282">
        <v>26382730</v>
      </c>
      <c r="D53" s="194" t="s">
        <v>419</v>
      </c>
      <c r="E53" s="56">
        <v>24668272</v>
      </c>
    </row>
    <row r="54" spans="1:11" x14ac:dyDescent="0.25">
      <c r="A54" s="191"/>
      <c r="B54" s="192" t="s">
        <v>468</v>
      </c>
      <c r="C54" s="282">
        <v>23891683</v>
      </c>
      <c r="D54" s="194" t="s">
        <v>419</v>
      </c>
      <c r="E54" s="56">
        <v>23411819</v>
      </c>
    </row>
    <row r="55" spans="1:11" x14ac:dyDescent="0.25">
      <c r="A55" s="191"/>
      <c r="B55" s="192" t="s">
        <v>469</v>
      </c>
      <c r="C55" s="282">
        <v>1289890</v>
      </c>
      <c r="D55" s="194" t="s">
        <v>470</v>
      </c>
    </row>
    <row r="56" spans="1:11" x14ac:dyDescent="0.25">
      <c r="A56" s="191"/>
      <c r="B56" s="192" t="s">
        <v>471</v>
      </c>
      <c r="C56" s="282">
        <v>-6341663</v>
      </c>
      <c r="D56" s="194" t="s">
        <v>419</v>
      </c>
    </row>
    <row r="57" spans="1:11" x14ac:dyDescent="0.25">
      <c r="A57" s="191"/>
      <c r="B57" s="192" t="s">
        <v>485</v>
      </c>
      <c r="C57" s="282">
        <v>2047915</v>
      </c>
      <c r="D57" s="194" t="s">
        <v>419</v>
      </c>
    </row>
    <row r="58" spans="1:11" x14ac:dyDescent="0.25">
      <c r="A58" s="191"/>
      <c r="B58" s="192" t="s">
        <v>472</v>
      </c>
      <c r="C58" s="282">
        <v>-35842549</v>
      </c>
      <c r="D58" s="208"/>
    </row>
    <row r="59" spans="1:11" x14ac:dyDescent="0.25">
      <c r="A59" s="191"/>
      <c r="B59" s="192"/>
      <c r="C59" s="282"/>
      <c r="D59" s="208"/>
    </row>
    <row r="60" spans="1:11" x14ac:dyDescent="0.25">
      <c r="A60" s="191"/>
      <c r="B60" s="192"/>
      <c r="C60" s="252"/>
      <c r="D60" s="208"/>
    </row>
    <row r="61" spans="1:11" x14ac:dyDescent="0.25">
      <c r="A61" s="191"/>
      <c r="B61" s="192"/>
      <c r="C61" s="252"/>
      <c r="D61" s="208"/>
    </row>
    <row r="62" spans="1:11" ht="13.8" x14ac:dyDescent="0.25">
      <c r="A62" s="186">
        <v>334</v>
      </c>
      <c r="B62" s="184"/>
      <c r="C62" s="190">
        <v>328540009</v>
      </c>
      <c r="D62" s="78" t="s">
        <v>473</v>
      </c>
      <c r="E62" s="178">
        <f>C62-'TB3.23'!H23</f>
        <v>0</v>
      </c>
      <c r="G62" s="57"/>
      <c r="H62" s="57"/>
      <c r="I62" s="57"/>
      <c r="J62" s="57"/>
      <c r="K62" s="57">
        <f>(I62+J62)*10%</f>
        <v>0</v>
      </c>
    </row>
    <row r="63" spans="1:11" s="58" customFormat="1" x14ac:dyDescent="0.25">
      <c r="A63" s="186"/>
      <c r="B63" s="187"/>
      <c r="C63" s="250"/>
      <c r="D63" s="251"/>
      <c r="E63" s="178"/>
      <c r="F63" s="59"/>
      <c r="G63" s="57"/>
      <c r="H63" s="57"/>
      <c r="I63" s="57"/>
      <c r="J63" s="57"/>
      <c r="K63" s="57">
        <f>(I63+J63)*10%</f>
        <v>0</v>
      </c>
    </row>
    <row r="64" spans="1:11" s="58" customFormat="1" x14ac:dyDescent="0.25">
      <c r="A64" s="186"/>
      <c r="B64" s="187"/>
      <c r="C64" s="250"/>
      <c r="D64" s="251"/>
      <c r="E64" s="178"/>
      <c r="F64" s="59"/>
      <c r="G64" s="57"/>
      <c r="H64" s="57"/>
      <c r="I64" s="57"/>
      <c r="J64" s="57"/>
      <c r="K64" s="57"/>
    </row>
    <row r="65" spans="1:11" s="58" customFormat="1" ht="22.05" customHeight="1" x14ac:dyDescent="0.25">
      <c r="A65" s="186"/>
      <c r="B65" s="187"/>
      <c r="C65" s="283"/>
      <c r="D65" s="284"/>
      <c r="E65" s="178"/>
      <c r="F65" s="59"/>
      <c r="G65" s="57"/>
      <c r="H65" s="57"/>
      <c r="I65" s="57"/>
      <c r="J65" s="57"/>
      <c r="K65" s="57"/>
    </row>
    <row r="66" spans="1:11" x14ac:dyDescent="0.25">
      <c r="A66" s="15"/>
      <c r="B66" s="25"/>
      <c r="C66" s="34"/>
      <c r="D66" s="16"/>
      <c r="G66" s="57"/>
      <c r="H66" s="57"/>
      <c r="I66" s="57"/>
      <c r="J66" s="57"/>
      <c r="K66" s="57">
        <f>(I66+J66)*10%</f>
        <v>0</v>
      </c>
    </row>
    <row r="67" spans="1:11" s="58" customFormat="1" x14ac:dyDescent="0.25">
      <c r="A67" s="17">
        <v>335</v>
      </c>
      <c r="B67" s="28"/>
      <c r="C67" s="36">
        <f>SUM(C68:C69)</f>
        <v>0</v>
      </c>
      <c r="D67" s="37" t="s">
        <v>159</v>
      </c>
      <c r="E67" s="179"/>
      <c r="F67" s="59"/>
      <c r="G67" s="57"/>
      <c r="H67" s="57"/>
      <c r="I67" s="57"/>
    </row>
    <row r="68" spans="1:11" s="62" customFormat="1" x14ac:dyDescent="0.25">
      <c r="A68" s="18"/>
      <c r="B68" s="30"/>
      <c r="C68" s="152"/>
      <c r="D68" s="45"/>
      <c r="E68" s="198"/>
      <c r="F68" s="61"/>
    </row>
    <row r="69" spans="1:11" s="62" customFormat="1" x14ac:dyDescent="0.25">
      <c r="A69" s="18"/>
      <c r="B69" s="30"/>
      <c r="C69" s="152"/>
      <c r="D69" s="45"/>
      <c r="F69" s="61"/>
    </row>
    <row r="70" spans="1:11" s="62" customFormat="1" x14ac:dyDescent="0.25">
      <c r="A70" s="18"/>
      <c r="B70" s="30"/>
      <c r="C70" s="152"/>
      <c r="D70" s="45"/>
      <c r="F70" s="61"/>
    </row>
    <row r="71" spans="1:11" s="58" customFormat="1" x14ac:dyDescent="0.25">
      <c r="A71" s="17">
        <v>3382</v>
      </c>
      <c r="B71" s="28" t="s">
        <v>245</v>
      </c>
      <c r="C71" s="46">
        <f>SUM(C72:C75)</f>
        <v>14285460</v>
      </c>
      <c r="D71" s="28"/>
      <c r="E71" s="185">
        <f>C71-'TB3.23'!H28</f>
        <v>0</v>
      </c>
      <c r="F71" s="59"/>
    </row>
    <row r="72" spans="1:11" s="62" customFormat="1" x14ac:dyDescent="0.25">
      <c r="A72" s="18"/>
      <c r="B72" s="30" t="s">
        <v>437</v>
      </c>
      <c r="C72" s="47">
        <v>4761820</v>
      </c>
      <c r="D72" s="45"/>
      <c r="F72" s="61"/>
    </row>
    <row r="73" spans="1:11" s="62" customFormat="1" x14ac:dyDescent="0.25">
      <c r="A73" s="253"/>
      <c r="B73" s="254" t="s">
        <v>451</v>
      </c>
      <c r="C73" s="255">
        <v>4761820</v>
      </c>
      <c r="D73" s="256"/>
      <c r="F73" s="61"/>
    </row>
    <row r="74" spans="1:11" s="62" customFormat="1" x14ac:dyDescent="0.25">
      <c r="A74" s="253"/>
      <c r="B74" s="254" t="s">
        <v>474</v>
      </c>
      <c r="C74" s="255">
        <v>4761820</v>
      </c>
      <c r="D74" s="256"/>
      <c r="F74" s="61"/>
    </row>
    <row r="75" spans="1:11" s="62" customFormat="1" x14ac:dyDescent="0.25">
      <c r="A75" s="253"/>
      <c r="B75" s="254"/>
      <c r="C75" s="255"/>
      <c r="D75" s="256"/>
      <c r="F75" s="257"/>
    </row>
    <row r="76" spans="1:11" s="58" customFormat="1" x14ac:dyDescent="0.25">
      <c r="A76" s="17" t="s">
        <v>147</v>
      </c>
      <c r="B76" s="28" t="s">
        <v>148</v>
      </c>
      <c r="C76" s="51"/>
      <c r="D76" s="45"/>
      <c r="F76" s="59"/>
    </row>
    <row r="77" spans="1:11" s="62" customFormat="1" x14ac:dyDescent="0.25">
      <c r="A77" s="253"/>
      <c r="B77" s="254" t="s">
        <v>452</v>
      </c>
      <c r="C77" s="255">
        <v>0</v>
      </c>
      <c r="D77" s="256"/>
      <c r="F77" s="61"/>
    </row>
    <row r="78" spans="1:11" s="62" customFormat="1" x14ac:dyDescent="0.25">
      <c r="A78" s="253"/>
      <c r="B78" s="254" t="s">
        <v>453</v>
      </c>
      <c r="C78" s="255">
        <v>0</v>
      </c>
      <c r="D78" s="268" t="s">
        <v>454</v>
      </c>
      <c r="F78" s="61"/>
    </row>
    <row r="79" spans="1:11" s="62" customFormat="1" x14ac:dyDescent="0.25">
      <c r="A79" s="253"/>
      <c r="B79" s="254"/>
      <c r="C79" s="255"/>
      <c r="D79" s="256"/>
      <c r="F79" s="61"/>
    </row>
    <row r="80" spans="1:11" s="62" customFormat="1" x14ac:dyDescent="0.25">
      <c r="A80" s="253"/>
      <c r="B80" s="254"/>
      <c r="C80" s="255"/>
      <c r="D80" s="256"/>
      <c r="F80" s="61"/>
    </row>
    <row r="81" spans="1:9" s="58" customFormat="1" x14ac:dyDescent="0.25">
      <c r="A81" s="269">
        <v>3388</v>
      </c>
      <c r="B81" s="270"/>
      <c r="C81" s="271"/>
      <c r="D81" s="272"/>
      <c r="F81" s="59"/>
    </row>
    <row r="82" spans="1:9" ht="12.75" customHeight="1" x14ac:dyDescent="0.25">
      <c r="A82" s="15"/>
      <c r="B82" s="187" t="s">
        <v>163</v>
      </c>
      <c r="C82" s="258">
        <f>SUM(C83:C85)</f>
        <v>329865</v>
      </c>
      <c r="D82" s="258">
        <f>SUM(D83:D85)</f>
        <v>59220663</v>
      </c>
      <c r="E82" s="174">
        <f>D82-'TB3.23'!H32</f>
        <v>0</v>
      </c>
      <c r="F82" s="213"/>
      <c r="G82" s="66"/>
    </row>
    <row r="83" spans="1:9" s="62" customFormat="1" x14ac:dyDescent="0.25">
      <c r="A83" s="18"/>
      <c r="B83" s="209" t="s">
        <v>475</v>
      </c>
      <c r="C83" s="140">
        <v>2640</v>
      </c>
      <c r="D83" s="80">
        <v>473959</v>
      </c>
      <c r="E83" s="213"/>
      <c r="F83" s="61"/>
    </row>
    <row r="84" spans="1:9" s="62" customFormat="1" ht="26.4" x14ac:dyDescent="0.25">
      <c r="A84" s="18"/>
      <c r="B84" s="209" t="s">
        <v>476</v>
      </c>
      <c r="C84" s="140">
        <f>283238+41580+2407</f>
        <v>327225</v>
      </c>
      <c r="D84" s="80">
        <v>58746704</v>
      </c>
      <c r="E84" s="213">
        <f>D84/C84</f>
        <v>179.5299992359997</v>
      </c>
      <c r="F84" s="61"/>
    </row>
    <row r="85" spans="1:9" s="62" customFormat="1" ht="25.95" customHeight="1" x14ac:dyDescent="0.25">
      <c r="A85" s="18"/>
      <c r="B85" s="209"/>
      <c r="C85" s="264"/>
      <c r="D85" s="265"/>
      <c r="E85" s="213"/>
      <c r="F85" s="61"/>
    </row>
    <row r="86" spans="1:9" s="62" customFormat="1" x14ac:dyDescent="0.25">
      <c r="A86" s="18"/>
      <c r="B86" s="210"/>
      <c r="C86" s="140"/>
      <c r="D86" s="80"/>
      <c r="E86" s="64"/>
      <c r="F86" s="61"/>
    </row>
    <row r="87" spans="1:9" s="58" customFormat="1" x14ac:dyDescent="0.25">
      <c r="A87" s="17">
        <v>413</v>
      </c>
      <c r="B87" s="28"/>
      <c r="C87" s="74"/>
      <c r="D87" s="176"/>
      <c r="E87" s="81"/>
      <c r="F87" s="59"/>
      <c r="I87" s="62"/>
    </row>
    <row r="88" spans="1:9" s="62" customFormat="1" x14ac:dyDescent="0.25">
      <c r="A88" s="18"/>
      <c r="B88" s="210"/>
      <c r="C88" s="140"/>
      <c r="D88" s="80"/>
      <c r="E88" s="64"/>
      <c r="F88" s="61"/>
    </row>
    <row r="89" spans="1:9" s="62" customFormat="1" x14ac:dyDescent="0.25">
      <c r="A89" s="18"/>
      <c r="B89" s="72"/>
      <c r="C89" s="38"/>
      <c r="D89" s="80"/>
      <c r="E89" s="64"/>
      <c r="F89" s="61"/>
    </row>
    <row r="90" spans="1:9" s="58" customFormat="1" ht="13.8" x14ac:dyDescent="0.25">
      <c r="A90" s="17">
        <v>511</v>
      </c>
      <c r="B90" s="28" t="s">
        <v>281</v>
      </c>
      <c r="C90" s="74">
        <v>33234.949999999997</v>
      </c>
      <c r="D90" s="73">
        <v>776866957</v>
      </c>
      <c r="E90" s="81">
        <f>D90/C90</f>
        <v>23375.000022566608</v>
      </c>
      <c r="F90" s="59"/>
    </row>
    <row r="91" spans="1:9" ht="21" customHeight="1" x14ac:dyDescent="0.25">
      <c r="A91" s="15"/>
      <c r="B91" s="33"/>
      <c r="C91" s="285"/>
      <c r="D91" s="286"/>
      <c r="E91" s="57"/>
      <c r="F91" s="65"/>
      <c r="G91" s="66"/>
    </row>
    <row r="92" spans="1:9" s="58" customFormat="1" ht="26.4" x14ac:dyDescent="0.25">
      <c r="A92" s="17">
        <v>642</v>
      </c>
      <c r="B92" s="28"/>
      <c r="C92" s="36"/>
      <c r="D92" s="125" t="s">
        <v>212</v>
      </c>
      <c r="F92" s="59"/>
    </row>
    <row r="93" spans="1:9" ht="39.6" x14ac:dyDescent="0.25">
      <c r="A93" s="15"/>
      <c r="B93" s="33"/>
      <c r="C93" s="34"/>
      <c r="D93" s="96" t="s">
        <v>200</v>
      </c>
      <c r="E93" s="57"/>
      <c r="F93" s="65"/>
      <c r="G93" s="66"/>
    </row>
    <row r="94" spans="1:9" ht="26.4" x14ac:dyDescent="0.25">
      <c r="A94" s="15"/>
      <c r="B94" s="33"/>
      <c r="C94" s="34"/>
      <c r="D94" s="96" t="s">
        <v>201</v>
      </c>
      <c r="E94" s="57"/>
      <c r="F94" s="65"/>
      <c r="G94" s="66"/>
    </row>
    <row r="95" spans="1:9" ht="31.95" customHeight="1" x14ac:dyDescent="0.25">
      <c r="A95" s="15"/>
      <c r="B95" s="33"/>
      <c r="C95" s="287"/>
      <c r="D95" s="288"/>
      <c r="E95" s="57"/>
      <c r="F95" s="65"/>
      <c r="G95" s="66"/>
    </row>
    <row r="96" spans="1:9" x14ac:dyDescent="0.25">
      <c r="A96" s="15"/>
      <c r="B96" s="33"/>
      <c r="C96" s="34"/>
      <c r="D96" s="34"/>
      <c r="E96" s="57"/>
      <c r="F96" s="65"/>
      <c r="G96" s="66"/>
    </row>
    <row r="97" spans="1:8" x14ac:dyDescent="0.25">
      <c r="A97" s="15"/>
      <c r="B97" s="33"/>
      <c r="C97" s="34"/>
      <c r="D97" s="34"/>
      <c r="E97" s="57"/>
      <c r="F97" s="65"/>
      <c r="G97" s="66"/>
    </row>
    <row r="98" spans="1:8" x14ac:dyDescent="0.25">
      <c r="A98" s="15"/>
      <c r="B98" s="33"/>
      <c r="D98" s="34"/>
      <c r="E98" s="57"/>
      <c r="F98" s="65"/>
      <c r="G98" s="66"/>
    </row>
    <row r="99" spans="1:8" s="58" customFormat="1" x14ac:dyDescent="0.25">
      <c r="A99" s="17" t="s">
        <v>158</v>
      </c>
      <c r="B99" s="28"/>
      <c r="C99" s="50"/>
      <c r="D99" s="37"/>
      <c r="F99" s="59"/>
    </row>
    <row r="100" spans="1:8" x14ac:dyDescent="0.25">
      <c r="A100" s="15"/>
      <c r="B100" s="33"/>
      <c r="C100" s="49"/>
      <c r="D100" s="176"/>
      <c r="E100" s="57"/>
      <c r="F100" s="65"/>
      <c r="G100" s="66"/>
    </row>
    <row r="101" spans="1:8" x14ac:dyDescent="0.25">
      <c r="A101" s="15"/>
      <c r="B101" s="33"/>
      <c r="C101" s="49"/>
      <c r="D101" s="48"/>
      <c r="E101" s="57"/>
      <c r="F101" s="65"/>
      <c r="G101" s="66"/>
    </row>
    <row r="102" spans="1:8" ht="26.4" x14ac:dyDescent="0.25">
      <c r="A102" s="19" t="s">
        <v>153</v>
      </c>
      <c r="B102" s="75"/>
      <c r="C102" s="289" t="s">
        <v>477</v>
      </c>
      <c r="D102" s="290"/>
    </row>
    <row r="103" spans="1:8" s="57" customFormat="1" x14ac:dyDescent="0.25">
      <c r="A103" s="15"/>
      <c r="B103" s="33"/>
      <c r="C103" s="291" t="s">
        <v>172</v>
      </c>
      <c r="D103" s="292"/>
      <c r="E103" s="56"/>
      <c r="G103" s="56"/>
      <c r="H103" s="56"/>
    </row>
    <row r="104" spans="1:8" s="57" customFormat="1" x14ac:dyDescent="0.25">
      <c r="A104" s="15"/>
      <c r="B104" s="33"/>
      <c r="C104" s="291"/>
      <c r="D104" s="292"/>
      <c r="E104" s="56"/>
      <c r="G104" s="56"/>
      <c r="H104" s="56"/>
    </row>
    <row r="105" spans="1:8" s="57" customFormat="1" ht="33" customHeight="1" x14ac:dyDescent="0.25">
      <c r="A105" s="15"/>
      <c r="B105" s="33"/>
      <c r="C105" s="302" t="s">
        <v>186</v>
      </c>
      <c r="D105" s="303"/>
      <c r="E105" s="56"/>
      <c r="G105" s="56"/>
      <c r="H105" s="56"/>
    </row>
    <row r="106" spans="1:8" s="57" customFormat="1" x14ac:dyDescent="0.25">
      <c r="A106" s="15"/>
      <c r="B106" s="33"/>
      <c r="C106" s="304"/>
      <c r="D106" s="305"/>
      <c r="E106" s="56"/>
      <c r="G106" s="56"/>
      <c r="H106" s="56"/>
    </row>
    <row r="107" spans="1:8" s="57" customFormat="1" ht="36.450000000000003" customHeight="1" x14ac:dyDescent="0.25">
      <c r="A107" s="83" t="s">
        <v>189</v>
      </c>
      <c r="B107" s="33"/>
      <c r="C107" s="306"/>
      <c r="D107" s="307"/>
      <c r="E107" s="56"/>
      <c r="G107" s="56"/>
      <c r="H107" s="56"/>
    </row>
    <row r="108" spans="1:8" s="57" customFormat="1" x14ac:dyDescent="0.25">
      <c r="A108" s="85"/>
      <c r="B108" s="33"/>
      <c r="C108" s="304"/>
      <c r="D108" s="305"/>
      <c r="E108" s="56"/>
      <c r="G108" s="56"/>
      <c r="H108" s="56"/>
    </row>
    <row r="109" spans="1:8" s="57" customFormat="1" x14ac:dyDescent="0.25">
      <c r="A109" s="85"/>
      <c r="B109" s="33"/>
      <c r="C109" s="308" t="s">
        <v>412</v>
      </c>
      <c r="D109" s="309"/>
      <c r="E109" s="56"/>
      <c r="G109" s="56"/>
      <c r="H109" s="56"/>
    </row>
    <row r="110" spans="1:8" s="57" customFormat="1" ht="48.45" customHeight="1" x14ac:dyDescent="0.25">
      <c r="A110" s="85"/>
      <c r="B110" s="33"/>
      <c r="C110" s="306" t="s">
        <v>459</v>
      </c>
      <c r="D110" s="307"/>
      <c r="E110" s="56"/>
      <c r="G110" s="56"/>
      <c r="H110" s="56"/>
    </row>
    <row r="111" spans="1:8" s="57" customFormat="1" ht="40.950000000000003" customHeight="1" x14ac:dyDescent="0.25">
      <c r="A111" s="85"/>
      <c r="B111" s="33"/>
      <c r="C111" s="306" t="s">
        <v>460</v>
      </c>
      <c r="D111" s="307"/>
      <c r="E111" s="56"/>
      <c r="G111" s="56"/>
      <c r="H111" s="56"/>
    </row>
    <row r="112" spans="1:8" s="57" customFormat="1" x14ac:dyDescent="0.25">
      <c r="A112" s="85"/>
      <c r="B112" s="33"/>
      <c r="C112" s="304"/>
      <c r="D112" s="305"/>
      <c r="E112" s="56"/>
      <c r="G112" s="56"/>
      <c r="H112" s="56"/>
    </row>
    <row r="113" spans="1:8" s="57" customFormat="1" x14ac:dyDescent="0.25">
      <c r="A113" s="85"/>
      <c r="B113" s="33"/>
      <c r="C113" s="304"/>
      <c r="D113" s="305"/>
      <c r="E113" s="56"/>
      <c r="G113" s="56"/>
      <c r="H113" s="56"/>
    </row>
    <row r="114" spans="1:8" s="57" customFormat="1" x14ac:dyDescent="0.25">
      <c r="A114" s="85"/>
      <c r="B114" s="33"/>
      <c r="C114" s="304"/>
      <c r="D114" s="305"/>
      <c r="E114" s="56"/>
      <c r="G114" s="56"/>
      <c r="H114" s="56"/>
    </row>
    <row r="115" spans="1:8" s="57" customFormat="1" x14ac:dyDescent="0.25">
      <c r="A115" s="85"/>
      <c r="B115" s="33"/>
      <c r="C115" s="304"/>
      <c r="D115" s="305"/>
      <c r="E115" s="56"/>
      <c r="G115" s="56"/>
      <c r="H115" s="56"/>
    </row>
  </sheetData>
  <mergeCells count="22">
    <mergeCell ref="C114:D114"/>
    <mergeCell ref="C115:D115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A5:B7"/>
    <mergeCell ref="C9:D9"/>
    <mergeCell ref="C11:D11"/>
    <mergeCell ref="C13:D13"/>
    <mergeCell ref="C16:D16"/>
    <mergeCell ref="C65:D65"/>
    <mergeCell ref="C91:D91"/>
    <mergeCell ref="C95:D95"/>
    <mergeCell ref="C102:D102"/>
    <mergeCell ref="C103:D103"/>
  </mergeCells>
  <pageMargins left="0.45" right="0.34" top="0.43" bottom="0.37" header="0.32" footer="0.27"/>
  <pageSetup paperSize="9" scale="4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workbookViewId="0">
      <selection activeCell="C11" sqref="C11:D11"/>
    </sheetView>
  </sheetViews>
  <sheetFormatPr defaultRowHeight="13.2" x14ac:dyDescent="0.25"/>
  <cols>
    <col min="1" max="1" width="8.109375" customWidth="1"/>
    <col min="2" max="2" width="37.5546875" customWidth="1"/>
    <col min="3" max="8" width="9.5546875" bestFit="1" customWidth="1"/>
  </cols>
  <sheetData>
    <row r="1" spans="1:8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8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8" x14ac:dyDescent="0.25">
      <c r="A3" s="129" t="s">
        <v>20</v>
      </c>
      <c r="B3" s="20" t="s">
        <v>21</v>
      </c>
      <c r="C3" s="130">
        <v>4323103</v>
      </c>
      <c r="D3" s="130">
        <v>0</v>
      </c>
      <c r="E3" s="130">
        <v>30000000</v>
      </c>
      <c r="F3" s="130">
        <v>24493103</v>
      </c>
      <c r="G3" s="130">
        <v>9833628</v>
      </c>
      <c r="H3" s="130">
        <v>0</v>
      </c>
    </row>
    <row r="4" spans="1:8" x14ac:dyDescent="0.25">
      <c r="A4" s="131" t="s">
        <v>22</v>
      </c>
      <c r="B4" s="21" t="s">
        <v>23</v>
      </c>
      <c r="C4" s="132">
        <v>4323103</v>
      </c>
      <c r="D4" s="132">
        <v>0</v>
      </c>
      <c r="E4" s="132">
        <v>30000000</v>
      </c>
      <c r="F4" s="132">
        <v>24493103</v>
      </c>
      <c r="G4" s="132">
        <v>9833628</v>
      </c>
      <c r="H4" s="132">
        <v>0</v>
      </c>
    </row>
    <row r="5" spans="1:8" x14ac:dyDescent="0.25">
      <c r="A5" s="129" t="s">
        <v>24</v>
      </c>
      <c r="B5" s="20" t="s">
        <v>25</v>
      </c>
      <c r="C5" s="130">
        <v>2401472779</v>
      </c>
      <c r="D5" s="130">
        <v>0</v>
      </c>
      <c r="E5" s="130">
        <v>1008413988</v>
      </c>
      <c r="F5" s="130">
        <v>1060074912</v>
      </c>
      <c r="G5" s="130">
        <v>2349811855</v>
      </c>
      <c r="H5" s="130">
        <v>0</v>
      </c>
    </row>
    <row r="6" spans="1:8" x14ac:dyDescent="0.25">
      <c r="A6" s="105" t="s">
        <v>26</v>
      </c>
      <c r="B6" s="106" t="s">
        <v>23</v>
      </c>
      <c r="C6" s="127">
        <v>514080124</v>
      </c>
      <c r="D6" s="127">
        <v>0</v>
      </c>
      <c r="E6" s="127">
        <v>490917058</v>
      </c>
      <c r="F6" s="127">
        <v>491132587</v>
      </c>
      <c r="G6" s="127">
        <v>513864595</v>
      </c>
      <c r="H6" s="127">
        <v>0</v>
      </c>
    </row>
    <row r="7" spans="1:8" x14ac:dyDescent="0.25">
      <c r="A7" s="111" t="s">
        <v>27</v>
      </c>
      <c r="B7" s="112" t="s">
        <v>28</v>
      </c>
      <c r="C7" s="128">
        <v>514080124</v>
      </c>
      <c r="D7" s="128">
        <v>0</v>
      </c>
      <c r="E7" s="128">
        <v>490917058</v>
      </c>
      <c r="F7" s="128">
        <v>491132587</v>
      </c>
      <c r="G7" s="128">
        <v>513864595</v>
      </c>
      <c r="H7" s="128">
        <v>0</v>
      </c>
    </row>
    <row r="8" spans="1:8" x14ac:dyDescent="0.25">
      <c r="A8" s="105" t="s">
        <v>29</v>
      </c>
      <c r="B8" s="106" t="s">
        <v>30</v>
      </c>
      <c r="C8" s="127">
        <v>1887392655</v>
      </c>
      <c r="D8" s="127">
        <v>0</v>
      </c>
      <c r="E8" s="127">
        <v>517496930</v>
      </c>
      <c r="F8" s="127">
        <v>568942325</v>
      </c>
      <c r="G8" s="127">
        <v>1835947260</v>
      </c>
      <c r="H8" s="127">
        <v>0</v>
      </c>
    </row>
    <row r="9" spans="1:8" x14ac:dyDescent="0.25">
      <c r="A9" s="111" t="s">
        <v>31</v>
      </c>
      <c r="B9" s="112" t="s">
        <v>32</v>
      </c>
      <c r="C9" s="128">
        <v>1855547286</v>
      </c>
      <c r="D9" s="128">
        <v>0</v>
      </c>
      <c r="E9" s="128">
        <v>516642491</v>
      </c>
      <c r="F9" s="128">
        <v>568942325</v>
      </c>
      <c r="G9" s="128">
        <v>1803247452</v>
      </c>
      <c r="H9" s="128">
        <v>0</v>
      </c>
    </row>
    <row r="10" spans="1:8" ht="26.4" x14ac:dyDescent="0.25">
      <c r="A10" s="111" t="s">
        <v>33</v>
      </c>
      <c r="B10" s="112" t="s">
        <v>34</v>
      </c>
      <c r="C10" s="128">
        <v>31845369</v>
      </c>
      <c r="D10" s="128">
        <v>0</v>
      </c>
      <c r="E10" s="128">
        <v>854439</v>
      </c>
      <c r="F10" s="128">
        <v>0</v>
      </c>
      <c r="G10" s="128">
        <v>32699808</v>
      </c>
      <c r="H10" s="128">
        <v>0</v>
      </c>
    </row>
    <row r="11" spans="1:8" x14ac:dyDescent="0.25">
      <c r="A11" s="129" t="s">
        <v>35</v>
      </c>
      <c r="B11" s="20" t="s">
        <v>36</v>
      </c>
      <c r="C11" s="130">
        <v>1308874486</v>
      </c>
      <c r="D11" s="130">
        <v>0</v>
      </c>
      <c r="E11" s="130">
        <v>782888432</v>
      </c>
      <c r="F11" s="130">
        <v>528599927</v>
      </c>
      <c r="G11" s="130">
        <v>1563162991</v>
      </c>
      <c r="H11" s="130">
        <v>0</v>
      </c>
    </row>
    <row r="12" spans="1:8" x14ac:dyDescent="0.25">
      <c r="A12" s="131" t="s">
        <v>37</v>
      </c>
      <c r="B12" s="21" t="s">
        <v>38</v>
      </c>
      <c r="C12" s="132">
        <v>1308874486</v>
      </c>
      <c r="D12" s="132">
        <v>0</v>
      </c>
      <c r="E12" s="132">
        <v>782888432</v>
      </c>
      <c r="F12" s="132">
        <v>528599927</v>
      </c>
      <c r="G12" s="132">
        <v>1563162991</v>
      </c>
      <c r="H12" s="132">
        <v>0</v>
      </c>
    </row>
    <row r="13" spans="1:8" x14ac:dyDescent="0.25">
      <c r="A13" s="129" t="s">
        <v>39</v>
      </c>
      <c r="B13" s="20" t="s">
        <v>40</v>
      </c>
      <c r="C13" s="130">
        <v>856867624</v>
      </c>
      <c r="D13" s="130">
        <v>0</v>
      </c>
      <c r="E13" s="130">
        <v>5566970</v>
      </c>
      <c r="F13" s="130">
        <v>0</v>
      </c>
      <c r="G13" s="130">
        <v>862434594</v>
      </c>
      <c r="H13" s="130">
        <v>0</v>
      </c>
    </row>
    <row r="14" spans="1:8" x14ac:dyDescent="0.25">
      <c r="A14" s="131" t="s">
        <v>41</v>
      </c>
      <c r="B14" s="21" t="s">
        <v>42</v>
      </c>
      <c r="C14" s="132">
        <v>856867624</v>
      </c>
      <c r="D14" s="132">
        <v>0</v>
      </c>
      <c r="E14" s="132">
        <v>5566970</v>
      </c>
      <c r="F14" s="132">
        <v>0</v>
      </c>
      <c r="G14" s="132">
        <v>862434594</v>
      </c>
      <c r="H14" s="132">
        <v>0</v>
      </c>
    </row>
    <row r="15" spans="1:8" x14ac:dyDescent="0.25">
      <c r="A15" s="129" t="s">
        <v>43</v>
      </c>
      <c r="B15" s="20" t="s">
        <v>44</v>
      </c>
      <c r="C15" s="130">
        <v>0</v>
      </c>
      <c r="D15" s="130">
        <v>0</v>
      </c>
      <c r="E15" s="130">
        <v>513812058</v>
      </c>
      <c r="F15" s="130">
        <v>513812058</v>
      </c>
      <c r="G15" s="130">
        <v>0</v>
      </c>
      <c r="H15" s="130">
        <v>0</v>
      </c>
    </row>
    <row r="16" spans="1:8" x14ac:dyDescent="0.25">
      <c r="A16" s="129" t="s">
        <v>45</v>
      </c>
      <c r="B16" s="20" t="s">
        <v>46</v>
      </c>
      <c r="C16" s="130">
        <v>49196864</v>
      </c>
      <c r="D16" s="130">
        <v>0</v>
      </c>
      <c r="E16" s="130">
        <v>0</v>
      </c>
      <c r="F16" s="130">
        <v>37783269</v>
      </c>
      <c r="G16" s="130">
        <v>11375792</v>
      </c>
      <c r="H16" s="130">
        <v>0</v>
      </c>
    </row>
    <row r="17" spans="1:8" x14ac:dyDescent="0.25">
      <c r="A17" s="129" t="s">
        <v>47</v>
      </c>
      <c r="B17" s="20" t="s">
        <v>48</v>
      </c>
      <c r="C17" s="130">
        <v>129065340</v>
      </c>
      <c r="D17" s="130">
        <v>0</v>
      </c>
      <c r="E17" s="130">
        <v>0</v>
      </c>
      <c r="F17" s="130">
        <v>0</v>
      </c>
      <c r="G17" s="130">
        <v>129065340</v>
      </c>
      <c r="H17" s="130">
        <v>0</v>
      </c>
    </row>
    <row r="18" spans="1:8" x14ac:dyDescent="0.25">
      <c r="A18" s="129" t="s">
        <v>49</v>
      </c>
      <c r="B18" s="20" t="s">
        <v>50</v>
      </c>
      <c r="C18" s="130">
        <v>0</v>
      </c>
      <c r="D18" s="130">
        <v>53753266</v>
      </c>
      <c r="E18" s="130">
        <v>92603670</v>
      </c>
      <c r="F18" s="130">
        <v>71608124</v>
      </c>
      <c r="G18" s="130">
        <v>0</v>
      </c>
      <c r="H18" s="130">
        <v>32757720</v>
      </c>
    </row>
    <row r="19" spans="1:8" x14ac:dyDescent="0.25">
      <c r="A19" s="131" t="s">
        <v>51</v>
      </c>
      <c r="B19" s="21" t="s">
        <v>52</v>
      </c>
      <c r="C19" s="132">
        <v>0</v>
      </c>
      <c r="D19" s="132">
        <v>53753266</v>
      </c>
      <c r="E19" s="132">
        <v>92603670</v>
      </c>
      <c r="F19" s="132">
        <v>71608124</v>
      </c>
      <c r="G19" s="132">
        <v>0</v>
      </c>
      <c r="H19" s="132">
        <v>32757720</v>
      </c>
    </row>
    <row r="20" spans="1:8" x14ac:dyDescent="0.25">
      <c r="A20" s="129" t="s">
        <v>53</v>
      </c>
      <c r="B20" s="20" t="s">
        <v>54</v>
      </c>
      <c r="C20" s="130">
        <v>0</v>
      </c>
      <c r="D20" s="130">
        <v>106009577</v>
      </c>
      <c r="E20" s="130">
        <v>35842549</v>
      </c>
      <c r="F20" s="130">
        <v>87736322</v>
      </c>
      <c r="G20" s="130">
        <v>0</v>
      </c>
      <c r="H20" s="130">
        <v>159703477</v>
      </c>
    </row>
    <row r="21" spans="1:8" x14ac:dyDescent="0.25">
      <c r="A21" s="131" t="s">
        <v>55</v>
      </c>
      <c r="B21" s="21" t="s">
        <v>56</v>
      </c>
      <c r="C21" s="132">
        <v>0</v>
      </c>
      <c r="D21" s="132">
        <v>0</v>
      </c>
      <c r="E21" s="132">
        <v>0</v>
      </c>
      <c r="F21" s="132">
        <v>68896232</v>
      </c>
      <c r="G21" s="132">
        <v>0</v>
      </c>
      <c r="H21" s="132">
        <v>68648624</v>
      </c>
    </row>
    <row r="22" spans="1:8" x14ac:dyDescent="0.25">
      <c r="A22" s="131" t="s">
        <v>57</v>
      </c>
      <c r="B22" s="21" t="s">
        <v>58</v>
      </c>
      <c r="C22" s="132">
        <v>0</v>
      </c>
      <c r="D22" s="132">
        <v>106009577</v>
      </c>
      <c r="E22" s="132">
        <v>35842549</v>
      </c>
      <c r="F22" s="132">
        <v>18840090</v>
      </c>
      <c r="G22" s="132">
        <v>0</v>
      </c>
      <c r="H22" s="132">
        <v>91054853</v>
      </c>
    </row>
    <row r="23" spans="1:8" x14ac:dyDescent="0.25">
      <c r="A23" s="129" t="s">
        <v>59</v>
      </c>
      <c r="B23" s="20" t="s">
        <v>60</v>
      </c>
      <c r="C23" s="130">
        <v>0</v>
      </c>
      <c r="D23" s="130">
        <v>302212269</v>
      </c>
      <c r="E23" s="130">
        <v>379351432</v>
      </c>
      <c r="F23" s="130">
        <v>405679172</v>
      </c>
      <c r="G23" s="130">
        <v>0</v>
      </c>
      <c r="H23" s="130">
        <v>328540009</v>
      </c>
    </row>
    <row r="24" spans="1:8" x14ac:dyDescent="0.25">
      <c r="A24" s="131" t="s">
        <v>61</v>
      </c>
      <c r="B24" s="21" t="s">
        <v>62</v>
      </c>
      <c r="C24" s="132">
        <v>0</v>
      </c>
      <c r="D24" s="132">
        <v>302212269</v>
      </c>
      <c r="E24" s="132">
        <v>379351432</v>
      </c>
      <c r="F24" s="132">
        <v>405679172</v>
      </c>
      <c r="G24" s="132">
        <v>0</v>
      </c>
      <c r="H24" s="132">
        <v>328540009</v>
      </c>
    </row>
    <row r="25" spans="1:8" x14ac:dyDescent="0.25">
      <c r="A25" s="129" t="s">
        <v>63</v>
      </c>
      <c r="B25" s="20" t="s">
        <v>64</v>
      </c>
      <c r="C25" s="130">
        <v>0</v>
      </c>
      <c r="D25" s="130">
        <v>0</v>
      </c>
      <c r="E25" s="130">
        <v>0</v>
      </c>
      <c r="F25" s="130">
        <v>64614600</v>
      </c>
      <c r="G25" s="130">
        <v>0</v>
      </c>
      <c r="H25" s="130">
        <v>64614600</v>
      </c>
    </row>
    <row r="26" spans="1:8" x14ac:dyDescent="0.25">
      <c r="A26" s="131" t="s">
        <v>65</v>
      </c>
      <c r="B26" s="21" t="s">
        <v>66</v>
      </c>
      <c r="C26" s="132">
        <v>0</v>
      </c>
      <c r="D26" s="132">
        <v>0</v>
      </c>
      <c r="E26" s="132">
        <v>0</v>
      </c>
      <c r="F26" s="132">
        <v>64614600</v>
      </c>
      <c r="G26" s="132">
        <v>0</v>
      </c>
      <c r="H26" s="132">
        <v>64614600</v>
      </c>
    </row>
    <row r="27" spans="1:8" x14ac:dyDescent="0.25">
      <c r="A27" s="129" t="s">
        <v>67</v>
      </c>
      <c r="B27" s="20" t="s">
        <v>68</v>
      </c>
      <c r="C27" s="130">
        <v>0</v>
      </c>
      <c r="D27" s="130">
        <v>59433167</v>
      </c>
      <c r="E27" s="130">
        <v>135038647</v>
      </c>
      <c r="F27" s="130">
        <v>149104845</v>
      </c>
      <c r="G27" s="130">
        <v>0</v>
      </c>
      <c r="H27" s="130">
        <v>73506123</v>
      </c>
    </row>
    <row r="28" spans="1:8" x14ac:dyDescent="0.25">
      <c r="A28" s="131" t="s">
        <v>69</v>
      </c>
      <c r="B28" s="21" t="s">
        <v>70</v>
      </c>
      <c r="C28" s="132">
        <v>0</v>
      </c>
      <c r="D28" s="132">
        <v>9523640</v>
      </c>
      <c r="E28" s="132">
        <v>0</v>
      </c>
      <c r="F28" s="132">
        <v>4761820</v>
      </c>
      <c r="G28" s="132">
        <v>0</v>
      </c>
      <c r="H28" s="132">
        <v>14285460</v>
      </c>
    </row>
    <row r="29" spans="1:8" x14ac:dyDescent="0.25">
      <c r="A29" s="131" t="s">
        <v>71</v>
      </c>
      <c r="B29" s="21" t="s">
        <v>72</v>
      </c>
      <c r="C29" s="132">
        <v>0</v>
      </c>
      <c r="D29" s="132">
        <v>0</v>
      </c>
      <c r="E29" s="132">
        <v>68312205</v>
      </c>
      <c r="F29" s="132">
        <v>68312205</v>
      </c>
      <c r="G29" s="132">
        <v>0</v>
      </c>
      <c r="H29" s="132">
        <v>0</v>
      </c>
    </row>
    <row r="30" spans="1:8" x14ac:dyDescent="0.25">
      <c r="A30" s="131" t="s">
        <v>73</v>
      </c>
      <c r="B30" s="21" t="s">
        <v>74</v>
      </c>
      <c r="C30" s="132">
        <v>0</v>
      </c>
      <c r="D30" s="132">
        <v>0</v>
      </c>
      <c r="E30" s="132">
        <v>12055095</v>
      </c>
      <c r="F30" s="132">
        <v>12055095</v>
      </c>
      <c r="G30" s="132">
        <v>0</v>
      </c>
      <c r="H30" s="132">
        <v>0</v>
      </c>
    </row>
    <row r="31" spans="1:8" x14ac:dyDescent="0.25">
      <c r="A31" s="131" t="s">
        <v>75</v>
      </c>
      <c r="B31" s="21" t="s">
        <v>76</v>
      </c>
      <c r="C31" s="132">
        <v>0</v>
      </c>
      <c r="D31" s="132">
        <v>0</v>
      </c>
      <c r="E31" s="132">
        <v>4761820</v>
      </c>
      <c r="F31" s="132">
        <v>4761820</v>
      </c>
      <c r="G31" s="132">
        <v>0</v>
      </c>
      <c r="H31" s="132">
        <v>0</v>
      </c>
    </row>
    <row r="32" spans="1:8" x14ac:dyDescent="0.25">
      <c r="A32" s="131" t="s">
        <v>77</v>
      </c>
      <c r="B32" s="21" t="s">
        <v>68</v>
      </c>
      <c r="C32" s="132">
        <v>0</v>
      </c>
      <c r="D32" s="132">
        <v>49909527</v>
      </c>
      <c r="E32" s="132">
        <v>49909527</v>
      </c>
      <c r="F32" s="132">
        <v>59213905</v>
      </c>
      <c r="G32" s="132">
        <v>0</v>
      </c>
      <c r="H32" s="132">
        <v>59220663</v>
      </c>
    </row>
    <row r="33" spans="1:8" x14ac:dyDescent="0.25">
      <c r="A33" s="129" t="s">
        <v>78</v>
      </c>
      <c r="B33" s="20" t="s">
        <v>79</v>
      </c>
      <c r="C33" s="130">
        <v>0</v>
      </c>
      <c r="D33" s="130">
        <v>420720000</v>
      </c>
      <c r="E33" s="130">
        <v>0</v>
      </c>
      <c r="F33" s="130">
        <v>0</v>
      </c>
      <c r="G33" s="130">
        <v>0</v>
      </c>
      <c r="H33" s="130">
        <v>420720000</v>
      </c>
    </row>
    <row r="34" spans="1:8" x14ac:dyDescent="0.25">
      <c r="A34" s="129" t="s">
        <v>80</v>
      </c>
      <c r="B34" s="20" t="s">
        <v>81</v>
      </c>
      <c r="C34" s="130">
        <v>0</v>
      </c>
      <c r="D34" s="130">
        <v>420720000</v>
      </c>
      <c r="E34" s="130">
        <v>0</v>
      </c>
      <c r="F34" s="130">
        <v>0</v>
      </c>
      <c r="G34" s="130">
        <v>0</v>
      </c>
      <c r="H34" s="130">
        <v>420720000</v>
      </c>
    </row>
    <row r="35" spans="1:8" x14ac:dyDescent="0.25">
      <c r="A35" s="131" t="s">
        <v>82</v>
      </c>
      <c r="B35" s="21" t="s">
        <v>83</v>
      </c>
      <c r="C35" s="132">
        <v>0</v>
      </c>
      <c r="D35" s="132">
        <v>420720000</v>
      </c>
      <c r="E35" s="132">
        <v>0</v>
      </c>
      <c r="F35" s="132">
        <v>0</v>
      </c>
      <c r="G35" s="132">
        <v>0</v>
      </c>
      <c r="H35" s="132">
        <v>420720000</v>
      </c>
    </row>
    <row r="36" spans="1:8" x14ac:dyDescent="0.25">
      <c r="A36" s="129" t="s">
        <v>478</v>
      </c>
      <c r="B36" s="20" t="s">
        <v>479</v>
      </c>
      <c r="C36" s="130">
        <v>0</v>
      </c>
      <c r="D36" s="130">
        <v>0</v>
      </c>
      <c r="E36" s="130">
        <v>32065253</v>
      </c>
      <c r="F36" s="130">
        <v>32065253</v>
      </c>
      <c r="G36" s="130">
        <v>0</v>
      </c>
      <c r="H36" s="130">
        <v>0</v>
      </c>
    </row>
    <row r="37" spans="1:8" ht="26.4" x14ac:dyDescent="0.25">
      <c r="A37" s="131" t="s">
        <v>480</v>
      </c>
      <c r="B37" s="21" t="s">
        <v>481</v>
      </c>
      <c r="C37" s="132">
        <v>0</v>
      </c>
      <c r="D37" s="132">
        <v>0</v>
      </c>
      <c r="E37" s="132">
        <v>32065253</v>
      </c>
      <c r="F37" s="132">
        <v>32065253</v>
      </c>
      <c r="G37" s="132">
        <v>0</v>
      </c>
      <c r="H37" s="132">
        <v>0</v>
      </c>
    </row>
    <row r="38" spans="1:8" x14ac:dyDescent="0.25">
      <c r="A38" s="129" t="s">
        <v>84</v>
      </c>
      <c r="B38" s="20" t="s">
        <v>85</v>
      </c>
      <c r="C38" s="130">
        <v>0</v>
      </c>
      <c r="D38" s="130">
        <v>3807671917</v>
      </c>
      <c r="E38" s="130">
        <v>68896232</v>
      </c>
      <c r="F38" s="130">
        <v>108907646</v>
      </c>
      <c r="G38" s="130">
        <v>0</v>
      </c>
      <c r="H38" s="130">
        <v>3845842271</v>
      </c>
    </row>
    <row r="39" spans="1:8" x14ac:dyDescent="0.25">
      <c r="A39" s="131" t="s">
        <v>86</v>
      </c>
      <c r="B39" s="21" t="s">
        <v>87</v>
      </c>
      <c r="C39" s="132">
        <v>0</v>
      </c>
      <c r="D39" s="132">
        <v>3348794253</v>
      </c>
      <c r="E39" s="132">
        <v>0</v>
      </c>
      <c r="F39" s="132">
        <v>0</v>
      </c>
      <c r="G39" s="132">
        <v>0</v>
      </c>
      <c r="H39" s="132">
        <v>3348794253</v>
      </c>
    </row>
    <row r="40" spans="1:8" x14ac:dyDescent="0.25">
      <c r="A40" s="131" t="s">
        <v>88</v>
      </c>
      <c r="B40" s="21" t="s">
        <v>89</v>
      </c>
      <c r="C40" s="132">
        <v>0</v>
      </c>
      <c r="D40" s="132">
        <v>458877664</v>
      </c>
      <c r="E40" s="132">
        <v>68896232</v>
      </c>
      <c r="F40" s="132">
        <v>108907646</v>
      </c>
      <c r="G40" s="132">
        <v>0</v>
      </c>
      <c r="H40" s="132">
        <v>497048018</v>
      </c>
    </row>
    <row r="41" spans="1:8" x14ac:dyDescent="0.25">
      <c r="A41" s="129" t="s">
        <v>90</v>
      </c>
      <c r="B41" s="20" t="s">
        <v>91</v>
      </c>
      <c r="C41" s="130">
        <v>0</v>
      </c>
      <c r="D41" s="130">
        <v>0</v>
      </c>
      <c r="E41" s="130">
        <v>776866956</v>
      </c>
      <c r="F41" s="130">
        <v>776866956</v>
      </c>
      <c r="G41" s="130">
        <v>0</v>
      </c>
      <c r="H41" s="130">
        <v>0</v>
      </c>
    </row>
    <row r="42" spans="1:8" x14ac:dyDescent="0.25">
      <c r="A42" s="129" t="s">
        <v>92</v>
      </c>
      <c r="B42" s="20" t="s">
        <v>93</v>
      </c>
      <c r="C42" s="130">
        <v>0</v>
      </c>
      <c r="D42" s="130">
        <v>0</v>
      </c>
      <c r="E42" s="130">
        <v>776866956</v>
      </c>
      <c r="F42" s="130">
        <v>776866956</v>
      </c>
      <c r="G42" s="130">
        <v>0</v>
      </c>
      <c r="H42" s="130">
        <v>0</v>
      </c>
    </row>
    <row r="43" spans="1:8" x14ac:dyDescent="0.25">
      <c r="A43" s="131" t="s">
        <v>94</v>
      </c>
      <c r="B43" s="21" t="s">
        <v>95</v>
      </c>
      <c r="C43" s="132">
        <v>0</v>
      </c>
      <c r="D43" s="132">
        <v>0</v>
      </c>
      <c r="E43" s="132">
        <v>776866956</v>
      </c>
      <c r="F43" s="132">
        <v>776866956</v>
      </c>
      <c r="G43" s="132">
        <v>0</v>
      </c>
      <c r="H43" s="132">
        <v>0</v>
      </c>
    </row>
    <row r="44" spans="1:8" x14ac:dyDescent="0.25">
      <c r="A44" s="129" t="s">
        <v>96</v>
      </c>
      <c r="B44" s="20" t="s">
        <v>97</v>
      </c>
      <c r="C44" s="130">
        <v>0</v>
      </c>
      <c r="D44" s="130">
        <v>0</v>
      </c>
      <c r="E44" s="130">
        <v>6917972</v>
      </c>
      <c r="F44" s="130">
        <v>6917972</v>
      </c>
      <c r="G44" s="130">
        <v>0</v>
      </c>
      <c r="H44" s="130">
        <v>0</v>
      </c>
    </row>
    <row r="45" spans="1:8" x14ac:dyDescent="0.25">
      <c r="A45" s="131" t="s">
        <v>98</v>
      </c>
      <c r="B45" s="21" t="s">
        <v>99</v>
      </c>
      <c r="C45" s="132">
        <v>0</v>
      </c>
      <c r="D45" s="132">
        <v>0</v>
      </c>
      <c r="E45" s="132">
        <v>42058</v>
      </c>
      <c r="F45" s="132">
        <v>42058</v>
      </c>
      <c r="G45" s="132">
        <v>0</v>
      </c>
      <c r="H45" s="132">
        <v>0</v>
      </c>
    </row>
    <row r="46" spans="1:8" x14ac:dyDescent="0.25">
      <c r="A46" s="131" t="s">
        <v>100</v>
      </c>
      <c r="B46" s="21" t="s">
        <v>101</v>
      </c>
      <c r="C46" s="132">
        <v>0</v>
      </c>
      <c r="D46" s="132">
        <v>0</v>
      </c>
      <c r="E46" s="132">
        <v>6875914</v>
      </c>
      <c r="F46" s="132">
        <v>6875914</v>
      </c>
      <c r="G46" s="132">
        <v>0</v>
      </c>
      <c r="H46" s="132">
        <v>0</v>
      </c>
    </row>
    <row r="47" spans="1:8" x14ac:dyDescent="0.25">
      <c r="A47" s="129" t="s">
        <v>102</v>
      </c>
      <c r="B47" s="20" t="s">
        <v>103</v>
      </c>
      <c r="C47" s="130">
        <v>0</v>
      </c>
      <c r="D47" s="130">
        <v>0</v>
      </c>
      <c r="E47" s="130">
        <v>330236991</v>
      </c>
      <c r="F47" s="130">
        <v>330236991</v>
      </c>
      <c r="G47" s="130">
        <v>0</v>
      </c>
      <c r="H47" s="130">
        <v>0</v>
      </c>
    </row>
    <row r="48" spans="1:8" x14ac:dyDescent="0.25">
      <c r="A48" s="129" t="s">
        <v>104</v>
      </c>
      <c r="B48" s="20" t="s">
        <v>105</v>
      </c>
      <c r="C48" s="130">
        <v>0</v>
      </c>
      <c r="D48" s="130">
        <v>0</v>
      </c>
      <c r="E48" s="130">
        <v>186100228</v>
      </c>
      <c r="F48" s="130">
        <v>186100228</v>
      </c>
      <c r="G48" s="130">
        <v>0</v>
      </c>
      <c r="H48" s="130">
        <v>0</v>
      </c>
    </row>
    <row r="49" spans="1:8" x14ac:dyDescent="0.25">
      <c r="A49" s="131" t="s">
        <v>106</v>
      </c>
      <c r="B49" s="21" t="s">
        <v>107</v>
      </c>
      <c r="C49" s="132">
        <v>0</v>
      </c>
      <c r="D49" s="132">
        <v>0</v>
      </c>
      <c r="E49" s="132">
        <v>130336724</v>
      </c>
      <c r="F49" s="132">
        <v>130336724</v>
      </c>
      <c r="G49" s="132">
        <v>0</v>
      </c>
      <c r="H49" s="132">
        <v>0</v>
      </c>
    </row>
    <row r="50" spans="1:8" x14ac:dyDescent="0.25">
      <c r="A50" s="131" t="s">
        <v>108</v>
      </c>
      <c r="B50" s="21" t="s">
        <v>109</v>
      </c>
      <c r="C50" s="132">
        <v>0</v>
      </c>
      <c r="D50" s="132">
        <v>0</v>
      </c>
      <c r="E50" s="132">
        <v>5472250</v>
      </c>
      <c r="F50" s="132">
        <v>5472250</v>
      </c>
      <c r="G50" s="132">
        <v>0</v>
      </c>
      <c r="H50" s="132">
        <v>0</v>
      </c>
    </row>
    <row r="51" spans="1:8" x14ac:dyDescent="0.25">
      <c r="A51" s="131" t="s">
        <v>110</v>
      </c>
      <c r="B51" s="21" t="s">
        <v>111</v>
      </c>
      <c r="C51" s="132">
        <v>0</v>
      </c>
      <c r="D51" s="132">
        <v>0</v>
      </c>
      <c r="E51" s="132">
        <v>14065963</v>
      </c>
      <c r="F51" s="132">
        <v>14065963</v>
      </c>
      <c r="G51" s="132">
        <v>0</v>
      </c>
      <c r="H51" s="132">
        <v>0</v>
      </c>
    </row>
    <row r="52" spans="1:8" x14ac:dyDescent="0.25">
      <c r="A52" s="131" t="s">
        <v>112</v>
      </c>
      <c r="B52" s="21" t="s">
        <v>113</v>
      </c>
      <c r="C52" s="132">
        <v>0</v>
      </c>
      <c r="D52" s="132">
        <v>0</v>
      </c>
      <c r="E52" s="132">
        <v>36225291</v>
      </c>
      <c r="F52" s="132">
        <v>36225291</v>
      </c>
      <c r="G52" s="132">
        <v>0</v>
      </c>
      <c r="H52" s="132">
        <v>0</v>
      </c>
    </row>
    <row r="53" spans="1:8" x14ac:dyDescent="0.25">
      <c r="A53" s="129" t="s">
        <v>114</v>
      </c>
      <c r="B53" s="20" t="s">
        <v>115</v>
      </c>
      <c r="C53" s="130">
        <v>0</v>
      </c>
      <c r="D53" s="130">
        <v>0</v>
      </c>
      <c r="E53" s="130">
        <v>514346354</v>
      </c>
      <c r="F53" s="130">
        <v>514346354</v>
      </c>
      <c r="G53" s="130">
        <v>0</v>
      </c>
      <c r="H53" s="130">
        <v>0</v>
      </c>
    </row>
    <row r="54" spans="1:8" x14ac:dyDescent="0.25">
      <c r="A54" s="129" t="s">
        <v>116</v>
      </c>
      <c r="B54" s="20" t="s">
        <v>117</v>
      </c>
      <c r="C54" s="130">
        <v>0</v>
      </c>
      <c r="D54" s="130">
        <v>0</v>
      </c>
      <c r="E54" s="130">
        <v>38558918</v>
      </c>
      <c r="F54" s="130">
        <v>38558918</v>
      </c>
      <c r="G54" s="130">
        <v>0</v>
      </c>
      <c r="H54" s="130">
        <v>0</v>
      </c>
    </row>
    <row r="55" spans="1:8" x14ac:dyDescent="0.25">
      <c r="A55" s="131" t="s">
        <v>118</v>
      </c>
      <c r="B55" s="21" t="s">
        <v>119</v>
      </c>
      <c r="C55" s="132">
        <v>0</v>
      </c>
      <c r="D55" s="132">
        <v>0</v>
      </c>
      <c r="E55" s="132">
        <v>6486908</v>
      </c>
      <c r="F55" s="132">
        <v>6486908</v>
      </c>
      <c r="G55" s="132">
        <v>0</v>
      </c>
      <c r="H55" s="132">
        <v>0</v>
      </c>
    </row>
    <row r="56" spans="1:8" x14ac:dyDescent="0.25">
      <c r="A56" s="131" t="s">
        <v>482</v>
      </c>
      <c r="B56" s="21" t="s">
        <v>483</v>
      </c>
      <c r="C56" s="132">
        <v>0</v>
      </c>
      <c r="D56" s="132">
        <v>0</v>
      </c>
      <c r="E56" s="132">
        <v>32072010</v>
      </c>
      <c r="F56" s="132">
        <v>32072010</v>
      </c>
      <c r="G56" s="132">
        <v>0</v>
      </c>
      <c r="H56" s="132">
        <v>0</v>
      </c>
    </row>
    <row r="57" spans="1:8" x14ac:dyDescent="0.25">
      <c r="A57" s="129" t="s">
        <v>120</v>
      </c>
      <c r="B57" s="20" t="s">
        <v>121</v>
      </c>
      <c r="C57" s="130">
        <v>0</v>
      </c>
      <c r="D57" s="130">
        <v>0</v>
      </c>
      <c r="E57" s="130">
        <v>124060875</v>
      </c>
      <c r="F57" s="130">
        <v>124060875</v>
      </c>
      <c r="G57" s="130">
        <v>0</v>
      </c>
      <c r="H57" s="130">
        <v>0</v>
      </c>
    </row>
    <row r="58" spans="1:8" x14ac:dyDescent="0.25">
      <c r="A58" s="131" t="s">
        <v>122</v>
      </c>
      <c r="B58" s="21" t="s">
        <v>123</v>
      </c>
      <c r="C58" s="132">
        <v>0</v>
      </c>
      <c r="D58" s="132">
        <v>0</v>
      </c>
      <c r="E58" s="132">
        <v>15140079</v>
      </c>
      <c r="F58" s="132">
        <v>15140079</v>
      </c>
      <c r="G58" s="132">
        <v>0</v>
      </c>
      <c r="H58" s="132">
        <v>0</v>
      </c>
    </row>
    <row r="59" spans="1:8" x14ac:dyDescent="0.25">
      <c r="A59" s="131" t="s">
        <v>124</v>
      </c>
      <c r="B59" s="21" t="s">
        <v>125</v>
      </c>
      <c r="C59" s="132">
        <v>0</v>
      </c>
      <c r="D59" s="132">
        <v>0</v>
      </c>
      <c r="E59" s="132">
        <v>360000</v>
      </c>
      <c r="F59" s="132">
        <v>360000</v>
      </c>
      <c r="G59" s="132">
        <v>0</v>
      </c>
      <c r="H59" s="132">
        <v>0</v>
      </c>
    </row>
    <row r="60" spans="1:8" x14ac:dyDescent="0.25">
      <c r="A60" s="131" t="s">
        <v>126</v>
      </c>
      <c r="B60" s="21" t="s">
        <v>127</v>
      </c>
      <c r="C60" s="132">
        <v>0</v>
      </c>
      <c r="D60" s="132">
        <v>0</v>
      </c>
      <c r="E60" s="132">
        <v>4043491</v>
      </c>
      <c r="F60" s="132">
        <v>4043491</v>
      </c>
      <c r="G60" s="132">
        <v>0</v>
      </c>
      <c r="H60" s="132">
        <v>0</v>
      </c>
    </row>
    <row r="61" spans="1:8" x14ac:dyDescent="0.25">
      <c r="A61" s="131" t="s">
        <v>128</v>
      </c>
      <c r="B61" s="21" t="s">
        <v>113</v>
      </c>
      <c r="C61" s="132">
        <v>0</v>
      </c>
      <c r="D61" s="132">
        <v>0</v>
      </c>
      <c r="E61" s="132">
        <v>13490554</v>
      </c>
      <c r="F61" s="132">
        <v>13490554</v>
      </c>
      <c r="G61" s="132">
        <v>0</v>
      </c>
      <c r="H61" s="132">
        <v>0</v>
      </c>
    </row>
    <row r="62" spans="1:8" x14ac:dyDescent="0.25">
      <c r="A62" s="131" t="s">
        <v>129</v>
      </c>
      <c r="B62" s="21" t="s">
        <v>130</v>
      </c>
      <c r="C62" s="132">
        <v>0</v>
      </c>
      <c r="D62" s="132">
        <v>0</v>
      </c>
      <c r="E62" s="132">
        <v>91026751</v>
      </c>
      <c r="F62" s="132">
        <v>91026751</v>
      </c>
      <c r="G62" s="132">
        <v>0</v>
      </c>
      <c r="H62" s="132">
        <v>0</v>
      </c>
    </row>
    <row r="63" spans="1:8" x14ac:dyDescent="0.25">
      <c r="A63" s="129" t="s">
        <v>160</v>
      </c>
      <c r="B63" s="20" t="s">
        <v>161</v>
      </c>
      <c r="C63" s="130">
        <v>0</v>
      </c>
      <c r="D63" s="130">
        <v>0</v>
      </c>
      <c r="E63" s="130">
        <v>197</v>
      </c>
      <c r="F63" s="130">
        <v>197</v>
      </c>
      <c r="G63" s="130">
        <v>0</v>
      </c>
      <c r="H63" s="130">
        <v>0</v>
      </c>
    </row>
    <row r="64" spans="1:8" x14ac:dyDescent="0.25">
      <c r="A64" s="129" t="s">
        <v>131</v>
      </c>
      <c r="B64" s="20" t="s">
        <v>132</v>
      </c>
      <c r="C64" s="130">
        <v>0</v>
      </c>
      <c r="D64" s="130">
        <v>0</v>
      </c>
      <c r="E64" s="130">
        <v>3628</v>
      </c>
      <c r="F64" s="130">
        <v>3628</v>
      </c>
      <c r="G64" s="130">
        <v>0</v>
      </c>
      <c r="H64" s="130">
        <v>0</v>
      </c>
    </row>
    <row r="65" spans="1:8" x14ac:dyDescent="0.25">
      <c r="A65" s="129" t="s">
        <v>182</v>
      </c>
      <c r="B65" s="20" t="s">
        <v>183</v>
      </c>
      <c r="C65" s="130">
        <v>0</v>
      </c>
      <c r="D65" s="130">
        <v>0</v>
      </c>
      <c r="E65" s="130">
        <v>68648624</v>
      </c>
      <c r="F65" s="130">
        <v>68648624</v>
      </c>
      <c r="G65" s="130">
        <v>0</v>
      </c>
      <c r="H65" s="130">
        <v>0</v>
      </c>
    </row>
    <row r="66" spans="1:8" x14ac:dyDescent="0.25">
      <c r="A66" s="131" t="s">
        <v>184</v>
      </c>
      <c r="B66" s="21" t="s">
        <v>185</v>
      </c>
      <c r="C66" s="132">
        <v>0</v>
      </c>
      <c r="D66" s="132">
        <v>0</v>
      </c>
      <c r="E66" s="132">
        <v>68648624</v>
      </c>
      <c r="F66" s="132">
        <v>68648624</v>
      </c>
      <c r="G66" s="132">
        <v>0</v>
      </c>
      <c r="H66" s="132">
        <v>0</v>
      </c>
    </row>
    <row r="67" spans="1:8" x14ac:dyDescent="0.25">
      <c r="A67" s="129" t="s">
        <v>133</v>
      </c>
      <c r="B67" s="20" t="s">
        <v>134</v>
      </c>
      <c r="C67" s="130">
        <v>0</v>
      </c>
      <c r="D67" s="130">
        <v>0</v>
      </c>
      <c r="E67" s="130">
        <v>783785125</v>
      </c>
      <c r="F67" s="130">
        <v>783785125</v>
      </c>
      <c r="G67" s="130">
        <v>0</v>
      </c>
      <c r="H67" s="130">
        <v>0</v>
      </c>
    </row>
    <row r="68" spans="1:8" ht="13.8" x14ac:dyDescent="0.25">
      <c r="A68" s="310" t="s">
        <v>135</v>
      </c>
      <c r="B68" s="310"/>
      <c r="C68" s="130">
        <v>4749800196</v>
      </c>
      <c r="D68" s="130">
        <v>4749800196</v>
      </c>
      <c r="E68" s="130">
        <v>5977959033</v>
      </c>
      <c r="F68" s="130">
        <v>5977959033</v>
      </c>
      <c r="G68" s="130">
        <v>4925718375</v>
      </c>
      <c r="H68" s="130">
        <v>4925718375</v>
      </c>
    </row>
  </sheetData>
  <mergeCells count="6">
    <mergeCell ref="A68:B68"/>
    <mergeCell ref="A1:A2"/>
    <mergeCell ref="B1:B2"/>
    <mergeCell ref="C1:D1"/>
    <mergeCell ref="E1:F1"/>
    <mergeCell ref="G1:H1"/>
  </mergeCells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A14" r:id="rId12" xr:uid="{00000000-0004-0000-0100-00000B000000}"/>
    <hyperlink ref="A15" r:id="rId13" xr:uid="{00000000-0004-0000-0100-00000C000000}"/>
    <hyperlink ref="A16" r:id="rId14" xr:uid="{00000000-0004-0000-0100-00000D000000}"/>
    <hyperlink ref="A17" r:id="rId15" xr:uid="{00000000-0004-0000-0100-00000E000000}"/>
    <hyperlink ref="A18" r:id="rId16" xr:uid="{00000000-0004-0000-0100-00000F000000}"/>
    <hyperlink ref="A19" r:id="rId17" xr:uid="{00000000-0004-0000-0100-000010000000}"/>
    <hyperlink ref="A20" r:id="rId18" xr:uid="{00000000-0004-0000-0100-000011000000}"/>
    <hyperlink ref="A21" r:id="rId19" xr:uid="{00000000-0004-0000-0100-000012000000}"/>
    <hyperlink ref="A22" r:id="rId20" xr:uid="{00000000-0004-0000-0100-000013000000}"/>
    <hyperlink ref="A23" r:id="rId21" xr:uid="{00000000-0004-0000-0100-000014000000}"/>
    <hyperlink ref="A24" r:id="rId22" xr:uid="{00000000-0004-0000-0100-000015000000}"/>
    <hyperlink ref="A25" r:id="rId23" xr:uid="{00000000-0004-0000-0100-000016000000}"/>
    <hyperlink ref="A26" r:id="rId24" xr:uid="{00000000-0004-0000-0100-000017000000}"/>
    <hyperlink ref="A27" r:id="rId25" xr:uid="{00000000-0004-0000-0100-000018000000}"/>
    <hyperlink ref="A28" r:id="rId26" xr:uid="{00000000-0004-0000-0100-000019000000}"/>
    <hyperlink ref="A29" r:id="rId27" xr:uid="{00000000-0004-0000-0100-00001A000000}"/>
    <hyperlink ref="A30" r:id="rId28" xr:uid="{00000000-0004-0000-0100-00001B000000}"/>
    <hyperlink ref="A31" r:id="rId29" xr:uid="{00000000-0004-0000-0100-00001C000000}"/>
    <hyperlink ref="A32" r:id="rId30" xr:uid="{00000000-0004-0000-0100-00001D000000}"/>
    <hyperlink ref="A33" r:id="rId31" xr:uid="{00000000-0004-0000-0100-00001E000000}"/>
    <hyperlink ref="A34" r:id="rId32" xr:uid="{00000000-0004-0000-0100-00001F000000}"/>
    <hyperlink ref="A35" r:id="rId33" xr:uid="{00000000-0004-0000-0100-000020000000}"/>
    <hyperlink ref="A36" r:id="rId34" xr:uid="{00000000-0004-0000-0100-000021000000}"/>
    <hyperlink ref="A37" r:id="rId35" xr:uid="{00000000-0004-0000-0100-000022000000}"/>
    <hyperlink ref="A38" r:id="rId36" xr:uid="{00000000-0004-0000-0100-000023000000}"/>
    <hyperlink ref="A39" r:id="rId37" xr:uid="{00000000-0004-0000-0100-000024000000}"/>
    <hyperlink ref="A40" r:id="rId38" xr:uid="{00000000-0004-0000-0100-000025000000}"/>
    <hyperlink ref="A41" r:id="rId39" xr:uid="{00000000-0004-0000-0100-000026000000}"/>
    <hyperlink ref="A42" r:id="rId40" xr:uid="{00000000-0004-0000-0100-000027000000}"/>
    <hyperlink ref="A43" r:id="rId41" xr:uid="{00000000-0004-0000-0100-000028000000}"/>
    <hyperlink ref="A44" r:id="rId42" xr:uid="{00000000-0004-0000-0100-000029000000}"/>
    <hyperlink ref="A45" r:id="rId43" xr:uid="{00000000-0004-0000-0100-00002A000000}"/>
    <hyperlink ref="A46" r:id="rId44" xr:uid="{00000000-0004-0000-0100-00002B000000}"/>
    <hyperlink ref="A47" r:id="rId45" xr:uid="{00000000-0004-0000-0100-00002C000000}"/>
    <hyperlink ref="A48" r:id="rId46" xr:uid="{00000000-0004-0000-0100-00002D000000}"/>
    <hyperlink ref="A49" r:id="rId47" xr:uid="{00000000-0004-0000-0100-00002E000000}"/>
    <hyperlink ref="A50" r:id="rId48" xr:uid="{00000000-0004-0000-0100-00002F000000}"/>
    <hyperlink ref="A51" r:id="rId49" xr:uid="{00000000-0004-0000-0100-000030000000}"/>
    <hyperlink ref="A52" r:id="rId50" xr:uid="{00000000-0004-0000-0100-000031000000}"/>
    <hyperlink ref="A53" r:id="rId51" xr:uid="{00000000-0004-0000-0100-000032000000}"/>
    <hyperlink ref="A54" r:id="rId52" xr:uid="{00000000-0004-0000-0100-000033000000}"/>
    <hyperlink ref="A55" r:id="rId53" xr:uid="{00000000-0004-0000-0100-000034000000}"/>
    <hyperlink ref="A56" r:id="rId54" xr:uid="{00000000-0004-0000-0100-000035000000}"/>
    <hyperlink ref="A57" r:id="rId55" xr:uid="{00000000-0004-0000-0100-000036000000}"/>
    <hyperlink ref="A58" r:id="rId56" xr:uid="{00000000-0004-0000-0100-000037000000}"/>
    <hyperlink ref="A59" r:id="rId57" xr:uid="{00000000-0004-0000-0100-000038000000}"/>
    <hyperlink ref="A60" r:id="rId58" xr:uid="{00000000-0004-0000-0100-000039000000}"/>
    <hyperlink ref="A61" r:id="rId59" xr:uid="{00000000-0004-0000-0100-00003A000000}"/>
    <hyperlink ref="A62" r:id="rId60" xr:uid="{00000000-0004-0000-0100-00003B000000}"/>
    <hyperlink ref="A63" r:id="rId61" xr:uid="{00000000-0004-0000-0100-00003C000000}"/>
    <hyperlink ref="A64" r:id="rId62" xr:uid="{00000000-0004-0000-0100-00003D000000}"/>
    <hyperlink ref="A65" r:id="rId63" xr:uid="{00000000-0004-0000-0100-00003E000000}"/>
    <hyperlink ref="A66" r:id="rId64" xr:uid="{00000000-0004-0000-0100-00003F000000}"/>
    <hyperlink ref="A67" r:id="rId65" xr:uid="{00000000-0004-0000-0100-00004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view="pageBreakPreview" topLeftCell="A49" zoomScaleNormal="100" zoomScaleSheetLayoutView="100" workbookViewId="0">
      <selection activeCell="D57" sqref="D57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20.109375" style="67" customWidth="1"/>
    <col min="4" max="4" width="37.109375" style="67" customWidth="1"/>
    <col min="5" max="5" width="13.4414062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402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44992</v>
      </c>
    </row>
    <row r="6" spans="1:6" ht="17.25" customHeight="1" x14ac:dyDescent="0.25">
      <c r="A6" s="293"/>
      <c r="B6" s="293"/>
      <c r="C6" s="8" t="s">
        <v>4</v>
      </c>
      <c r="D6" s="10">
        <v>44958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4323103</v>
      </c>
      <c r="D10" s="160"/>
      <c r="E10" s="179">
        <f>C10-'TB2.23'!G3</f>
        <v>0</v>
      </c>
      <c r="F10" s="59"/>
    </row>
    <row r="11" spans="1:6" s="58" customFormat="1" ht="67.05" customHeight="1" x14ac:dyDescent="0.25">
      <c r="A11" s="14"/>
      <c r="B11" s="23"/>
      <c r="C11" s="296" t="s">
        <v>457</v>
      </c>
      <c r="D11" s="297"/>
      <c r="E11" s="179"/>
      <c r="F11" s="59"/>
    </row>
    <row r="12" spans="1:6" s="58" customFormat="1" x14ac:dyDescent="0.25">
      <c r="A12" s="14"/>
      <c r="B12" s="23"/>
      <c r="C12" s="276"/>
      <c r="D12" s="160"/>
      <c r="E12" s="179"/>
      <c r="F12" s="59"/>
    </row>
    <row r="13" spans="1:6" s="58" customFormat="1" ht="32.549999999999997" customHeight="1" x14ac:dyDescent="0.25">
      <c r="A13" s="14">
        <v>112</v>
      </c>
      <c r="B13" s="23"/>
      <c r="C13" s="298" t="s">
        <v>405</v>
      </c>
      <c r="D13" s="299"/>
      <c r="F13" s="59"/>
    </row>
    <row r="14" spans="1:6" x14ac:dyDescent="0.25">
      <c r="A14" s="15" t="s">
        <v>27</v>
      </c>
      <c r="B14" s="25" t="s">
        <v>137</v>
      </c>
      <c r="C14" s="120">
        <v>514080124</v>
      </c>
      <c r="D14" s="120"/>
      <c r="E14" s="178">
        <f>C14-'TB2.23'!G7</f>
        <v>0</v>
      </c>
    </row>
    <row r="15" spans="1:6" x14ac:dyDescent="0.25">
      <c r="A15" s="15" t="s">
        <v>31</v>
      </c>
      <c r="B15" s="25" t="s">
        <v>137</v>
      </c>
      <c r="C15" s="121">
        <v>78597.600000000006</v>
      </c>
      <c r="D15" s="120">
        <v>1855547286</v>
      </c>
      <c r="E15" s="178">
        <f>D15-'TB2.23'!G9</f>
        <v>-92</v>
      </c>
    </row>
    <row r="16" spans="1:6" x14ac:dyDescent="0.25">
      <c r="A16" s="15"/>
      <c r="B16" s="25" t="s">
        <v>238</v>
      </c>
      <c r="C16" s="300" t="s">
        <v>444</v>
      </c>
      <c r="D16" s="301"/>
    </row>
    <row r="17" spans="1:6" x14ac:dyDescent="0.25">
      <c r="A17" s="15"/>
      <c r="B17" s="25"/>
      <c r="C17" s="266"/>
      <c r="D17" s="267"/>
    </row>
    <row r="18" spans="1:6" x14ac:dyDescent="0.25">
      <c r="A18" s="15"/>
      <c r="B18" s="25"/>
      <c r="C18" s="266"/>
      <c r="D18" s="267"/>
    </row>
    <row r="19" spans="1:6" ht="12.75" customHeight="1" x14ac:dyDescent="0.25">
      <c r="A19" s="15" t="s">
        <v>33</v>
      </c>
      <c r="B19" s="25" t="s">
        <v>137</v>
      </c>
      <c r="C19" s="121">
        <v>1400.7200000000012</v>
      </c>
      <c r="D19" s="120">
        <v>31845369</v>
      </c>
      <c r="E19" s="178">
        <f>D19-'TB8.22'!G10</f>
        <v>0</v>
      </c>
    </row>
    <row r="20" spans="1:6" x14ac:dyDescent="0.25">
      <c r="A20" s="15"/>
      <c r="B20" s="25"/>
      <c r="C20" s="26"/>
      <c r="D20" s="27"/>
    </row>
    <row r="21" spans="1:6" s="58" customFormat="1" x14ac:dyDescent="0.25">
      <c r="A21" s="17">
        <v>1312</v>
      </c>
      <c r="B21" s="28"/>
      <c r="C21" s="69">
        <f>SUM(C22:C23)</f>
        <v>55620.539999999994</v>
      </c>
      <c r="D21" s="29">
        <f>SUM(D22:D23)</f>
        <v>1308874487.3</v>
      </c>
      <c r="E21" s="179">
        <f>D21-'TB2.23'!G11</f>
        <v>1.2999999523162842</v>
      </c>
      <c r="F21" s="59"/>
    </row>
    <row r="22" spans="1:6" s="62" customFormat="1" x14ac:dyDescent="0.25">
      <c r="A22" s="18"/>
      <c r="B22" s="30" t="s">
        <v>429</v>
      </c>
      <c r="C22" s="70">
        <v>21896.27</v>
      </c>
      <c r="D22" s="31">
        <f>E22*C22</f>
        <v>510621016.40000004</v>
      </c>
      <c r="E22" s="60">
        <v>23320</v>
      </c>
      <c r="F22" s="61"/>
    </row>
    <row r="23" spans="1:6" s="62" customFormat="1" x14ac:dyDescent="0.25">
      <c r="A23" s="18"/>
      <c r="B23" s="30" t="s">
        <v>445</v>
      </c>
      <c r="C23" s="70">
        <v>33724.269999999997</v>
      </c>
      <c r="D23" s="31">
        <f>E23*C23</f>
        <v>798253470.89999998</v>
      </c>
      <c r="E23" s="60">
        <v>23670</v>
      </c>
      <c r="F23" s="61"/>
    </row>
    <row r="24" spans="1:6" s="62" customFormat="1" x14ac:dyDescent="0.25">
      <c r="A24" s="18"/>
      <c r="B24" s="30"/>
      <c r="C24" s="70"/>
      <c r="D24" s="31"/>
      <c r="E24" s="60"/>
      <c r="F24" s="61"/>
    </row>
    <row r="25" spans="1:6" s="58" customFormat="1" ht="24" customHeight="1" x14ac:dyDescent="0.25">
      <c r="A25" s="17">
        <v>133</v>
      </c>
      <c r="B25" s="33"/>
      <c r="C25" s="44"/>
      <c r="D25" s="120"/>
      <c r="E25" s="119"/>
      <c r="F25" s="59"/>
    </row>
    <row r="26" spans="1:6" s="58" customFormat="1" x14ac:dyDescent="0.25">
      <c r="A26" s="17">
        <v>242</v>
      </c>
      <c r="B26" s="28" t="s">
        <v>188</v>
      </c>
      <c r="C26" s="29">
        <v>49196864</v>
      </c>
      <c r="D26" s="32"/>
      <c r="E26" s="179">
        <f>C26-'TB2.23'!G16</f>
        <v>0</v>
      </c>
      <c r="F26" s="59"/>
    </row>
    <row r="27" spans="1:6" s="58" customFormat="1" ht="25.95" customHeight="1" x14ac:dyDescent="0.25">
      <c r="A27" s="17"/>
      <c r="B27" s="28"/>
      <c r="C27" s="287" t="s">
        <v>152</v>
      </c>
      <c r="D27" s="288"/>
      <c r="E27" s="179"/>
      <c r="F27" s="59"/>
    </row>
    <row r="28" spans="1:6" x14ac:dyDescent="0.25">
      <c r="A28" s="15"/>
      <c r="B28" s="33"/>
      <c r="C28" s="34"/>
      <c r="D28" s="35"/>
    </row>
    <row r="29" spans="1:6" s="58" customFormat="1" x14ac:dyDescent="0.25">
      <c r="A29" s="17">
        <v>244</v>
      </c>
      <c r="B29" s="28" t="s">
        <v>141</v>
      </c>
      <c r="C29" s="36">
        <f>SUM(C30:C33)</f>
        <v>129065340</v>
      </c>
      <c r="D29" s="37"/>
      <c r="E29" s="179">
        <f>C29-'TB2.23'!G17</f>
        <v>0</v>
      </c>
      <c r="F29" s="59"/>
    </row>
    <row r="30" spans="1:6" s="62" customFormat="1" x14ac:dyDescent="0.25">
      <c r="A30" s="18"/>
      <c r="B30" s="30" t="s">
        <v>349</v>
      </c>
      <c r="C30" s="38">
        <v>121835340</v>
      </c>
      <c r="D30" s="39"/>
      <c r="F30" s="61"/>
    </row>
    <row r="31" spans="1:6" s="62" customFormat="1" x14ac:dyDescent="0.25">
      <c r="A31" s="18"/>
      <c r="B31" s="30" t="s">
        <v>143</v>
      </c>
      <c r="C31" s="38">
        <v>5000000</v>
      </c>
      <c r="D31" s="39"/>
      <c r="F31" s="61"/>
    </row>
    <row r="32" spans="1:6" s="62" customFormat="1" x14ac:dyDescent="0.25">
      <c r="A32" s="18"/>
      <c r="B32" s="30" t="s">
        <v>144</v>
      </c>
      <c r="C32" s="38">
        <v>250000</v>
      </c>
      <c r="D32" s="39"/>
      <c r="F32" s="61"/>
    </row>
    <row r="33" spans="1:6" s="62" customFormat="1" x14ac:dyDescent="0.25">
      <c r="A33" s="18"/>
      <c r="B33" s="30" t="s">
        <v>157</v>
      </c>
      <c r="C33" s="38">
        <v>1980000</v>
      </c>
      <c r="D33" s="39"/>
      <c r="F33" s="61"/>
    </row>
    <row r="34" spans="1:6" s="58" customFormat="1" x14ac:dyDescent="0.25">
      <c r="A34" s="17">
        <v>331</v>
      </c>
      <c r="B34" s="28" t="s">
        <v>164</v>
      </c>
      <c r="C34" s="36">
        <f>SUM(C35:C40)</f>
        <v>53753266</v>
      </c>
      <c r="D34" s="40"/>
      <c r="E34" s="179">
        <f>C34-'TB2.23'!H18</f>
        <v>7870546</v>
      </c>
      <c r="F34" s="59"/>
    </row>
    <row r="35" spans="1:6" s="62" customFormat="1" ht="26.4" x14ac:dyDescent="0.25">
      <c r="A35" s="18"/>
      <c r="B35" s="30" t="s">
        <v>9</v>
      </c>
      <c r="C35" s="152">
        <v>30387720</v>
      </c>
      <c r="D35" s="39" t="s">
        <v>461</v>
      </c>
      <c r="E35" s="180"/>
      <c r="F35" s="61"/>
    </row>
    <row r="36" spans="1:6" s="62" customFormat="1" x14ac:dyDescent="0.25">
      <c r="A36" s="18"/>
      <c r="B36" s="30" t="s">
        <v>206</v>
      </c>
      <c r="C36" s="152">
        <v>7870546</v>
      </c>
      <c r="D36" s="39" t="s">
        <v>462</v>
      </c>
      <c r="F36" s="61"/>
    </row>
    <row r="37" spans="1:6" s="62" customFormat="1" x14ac:dyDescent="0.25">
      <c r="A37" s="18"/>
      <c r="B37" s="30" t="s">
        <v>191</v>
      </c>
      <c r="C37" s="152"/>
      <c r="D37" s="39"/>
      <c r="F37" s="61"/>
    </row>
    <row r="38" spans="1:6" s="62" customFormat="1" x14ac:dyDescent="0.25">
      <c r="A38" s="18"/>
      <c r="B38" s="30" t="s">
        <v>190</v>
      </c>
      <c r="C38" s="152">
        <v>3995000</v>
      </c>
      <c r="D38" s="39" t="s">
        <v>463</v>
      </c>
      <c r="F38" s="61"/>
    </row>
    <row r="39" spans="1:6" s="62" customFormat="1" x14ac:dyDescent="0.25">
      <c r="A39" s="18"/>
      <c r="B39" s="30" t="s">
        <v>408</v>
      </c>
      <c r="C39" s="152">
        <v>0</v>
      </c>
      <c r="D39" s="39"/>
      <c r="F39" s="61"/>
    </row>
    <row r="40" spans="1:6" s="62" customFormat="1" x14ac:dyDescent="0.25">
      <c r="A40" s="18"/>
      <c r="B40" s="30" t="s">
        <v>409</v>
      </c>
      <c r="C40" s="152">
        <v>11500000</v>
      </c>
      <c r="D40" s="39" t="s">
        <v>464</v>
      </c>
      <c r="F40" s="61"/>
    </row>
    <row r="41" spans="1:6" s="62" customFormat="1" x14ac:dyDescent="0.25">
      <c r="A41" s="18"/>
      <c r="B41" s="30"/>
      <c r="C41" s="152"/>
      <c r="D41" s="39"/>
      <c r="F41" s="61"/>
    </row>
    <row r="42" spans="1:6" s="62" customFormat="1" ht="13.8" x14ac:dyDescent="0.25">
      <c r="A42" s="18"/>
      <c r="B42" s="28" t="s">
        <v>165</v>
      </c>
      <c r="C42" s="36">
        <f>SUM(C43:C45)</f>
        <v>0</v>
      </c>
      <c r="D42" s="43"/>
      <c r="F42" s="61"/>
    </row>
    <row r="43" spans="1:6" s="62" customFormat="1" x14ac:dyDescent="0.25">
      <c r="A43" s="18"/>
      <c r="B43" s="30" t="s">
        <v>144</v>
      </c>
      <c r="C43" s="152">
        <v>0</v>
      </c>
      <c r="D43" s="39"/>
      <c r="F43" s="61"/>
    </row>
    <row r="44" spans="1:6" s="62" customFormat="1" x14ac:dyDescent="0.25">
      <c r="A44" s="18"/>
      <c r="B44" s="30"/>
      <c r="C44" s="152"/>
      <c r="D44" s="39"/>
      <c r="E44" s="62" t="s">
        <v>152</v>
      </c>
      <c r="F44" s="61"/>
    </row>
    <row r="45" spans="1:6" s="62" customFormat="1" x14ac:dyDescent="0.25">
      <c r="A45" s="18"/>
      <c r="B45" s="30"/>
      <c r="C45" s="38"/>
      <c r="D45" s="39"/>
      <c r="F45" s="61"/>
    </row>
    <row r="46" spans="1:6" s="58" customFormat="1" x14ac:dyDescent="0.25">
      <c r="A46" s="17">
        <v>3334</v>
      </c>
      <c r="B46" s="28"/>
      <c r="C46" s="36"/>
      <c r="D46" s="71"/>
      <c r="F46" s="59"/>
    </row>
    <row r="47" spans="1:6" x14ac:dyDescent="0.25">
      <c r="A47" s="15"/>
      <c r="B47" s="33"/>
      <c r="C47" s="90"/>
      <c r="D47" s="91"/>
    </row>
    <row r="48" spans="1:6" s="58" customFormat="1" ht="13.8" x14ac:dyDescent="0.25">
      <c r="A48" s="186">
        <v>3335</v>
      </c>
      <c r="B48" s="187" t="s">
        <v>145</v>
      </c>
      <c r="C48" s="190">
        <f>SUM(C49:C53)</f>
        <v>106009576</v>
      </c>
      <c r="D48" s="189"/>
      <c r="E48" s="222">
        <f>C48-'TB2.23'!H21</f>
        <v>3941</v>
      </c>
      <c r="F48" s="82"/>
    </row>
    <row r="49" spans="1:11" x14ac:dyDescent="0.25">
      <c r="A49" s="191"/>
      <c r="B49" s="192" t="s">
        <v>418</v>
      </c>
      <c r="C49" s="193">
        <v>1633677</v>
      </c>
      <c r="D49" s="194" t="s">
        <v>419</v>
      </c>
    </row>
    <row r="50" spans="1:11" x14ac:dyDescent="0.25">
      <c r="A50" s="191"/>
      <c r="B50" s="192" t="s">
        <v>432</v>
      </c>
      <c r="C50" s="193">
        <v>45732587</v>
      </c>
      <c r="D50" s="194" t="s">
        <v>419</v>
      </c>
    </row>
    <row r="51" spans="1:11" x14ac:dyDescent="0.25">
      <c r="A51" s="191"/>
      <c r="B51" s="192" t="s">
        <v>433</v>
      </c>
      <c r="C51" s="252">
        <v>30795053</v>
      </c>
      <c r="D51" s="194" t="s">
        <v>419</v>
      </c>
    </row>
    <row r="52" spans="1:11" x14ac:dyDescent="0.25">
      <c r="A52" s="191"/>
      <c r="B52" s="192" t="s">
        <v>446</v>
      </c>
      <c r="C52" s="252">
        <v>1465529</v>
      </c>
      <c r="D52" s="194" t="s">
        <v>419</v>
      </c>
    </row>
    <row r="53" spans="1:11" x14ac:dyDescent="0.25">
      <c r="A53" s="191"/>
      <c r="B53" s="192" t="s">
        <v>447</v>
      </c>
      <c r="C53" s="252">
        <v>26382730</v>
      </c>
      <c r="D53" s="194" t="s">
        <v>419</v>
      </c>
    </row>
    <row r="54" spans="1:11" ht="28.5" customHeight="1" x14ac:dyDescent="0.25">
      <c r="A54" s="191"/>
      <c r="B54" s="192"/>
      <c r="C54" s="312" t="s">
        <v>448</v>
      </c>
      <c r="D54" s="313"/>
    </row>
    <row r="55" spans="1:11" x14ac:dyDescent="0.25">
      <c r="A55" s="191"/>
      <c r="B55" s="192"/>
      <c r="C55" s="252"/>
      <c r="D55" s="208"/>
    </row>
    <row r="56" spans="1:11" x14ac:dyDescent="0.25">
      <c r="A56" s="191"/>
      <c r="B56" s="192"/>
      <c r="C56" s="252"/>
      <c r="D56" s="208"/>
    </row>
    <row r="57" spans="1:11" ht="13.8" x14ac:dyDescent="0.25">
      <c r="A57" s="186">
        <v>334</v>
      </c>
      <c r="B57" s="184"/>
      <c r="C57" s="190">
        <f>SUM(C58:C59)</f>
        <v>302212269</v>
      </c>
      <c r="D57" s="35"/>
      <c r="E57" s="178">
        <f>C57-'TB2.23'!H23</f>
        <v>0</v>
      </c>
      <c r="G57" s="57"/>
      <c r="H57" s="57"/>
      <c r="I57" s="57"/>
      <c r="J57" s="57"/>
      <c r="K57" s="57">
        <f>(I57+J57)*10%</f>
        <v>0</v>
      </c>
    </row>
    <row r="58" spans="1:11" s="58" customFormat="1" x14ac:dyDescent="0.25">
      <c r="A58" s="186"/>
      <c r="B58" s="187"/>
      <c r="C58" s="250">
        <v>268612269</v>
      </c>
      <c r="D58" s="251" t="s">
        <v>449</v>
      </c>
      <c r="E58" s="178"/>
      <c r="F58" s="59"/>
      <c r="G58" s="57"/>
      <c r="H58" s="57"/>
      <c r="I58" s="57"/>
      <c r="J58" s="57"/>
      <c r="K58" s="57">
        <f>(I58+J58)*10%</f>
        <v>0</v>
      </c>
    </row>
    <row r="59" spans="1:11" s="58" customFormat="1" x14ac:dyDescent="0.25">
      <c r="A59" s="186"/>
      <c r="B59" s="187"/>
      <c r="C59" s="250">
        <v>33600000</v>
      </c>
      <c r="D59" s="251" t="s">
        <v>450</v>
      </c>
      <c r="E59" s="178"/>
      <c r="F59" s="59"/>
      <c r="G59" s="57"/>
      <c r="H59" s="57"/>
      <c r="I59" s="57"/>
      <c r="J59" s="57"/>
      <c r="K59" s="57"/>
    </row>
    <row r="60" spans="1:11" s="58" customFormat="1" ht="22.05" customHeight="1" x14ac:dyDescent="0.25">
      <c r="A60" s="186"/>
      <c r="B60" s="187"/>
      <c r="C60" s="283"/>
      <c r="D60" s="284"/>
      <c r="E60" s="178"/>
      <c r="F60" s="59"/>
      <c r="G60" s="57"/>
      <c r="H60" s="57"/>
      <c r="I60" s="57"/>
      <c r="J60" s="57"/>
      <c r="K60" s="57"/>
    </row>
    <row r="61" spans="1:11" x14ac:dyDescent="0.25">
      <c r="A61" s="15"/>
      <c r="B61" s="25"/>
      <c r="C61" s="34"/>
      <c r="D61" s="16"/>
      <c r="G61" s="57"/>
      <c r="H61" s="57"/>
      <c r="I61" s="57"/>
      <c r="J61" s="57"/>
      <c r="K61" s="57">
        <f>(I61+J61)*10%</f>
        <v>0</v>
      </c>
    </row>
    <row r="62" spans="1:11" s="58" customFormat="1" x14ac:dyDescent="0.25">
      <c r="A62" s="17">
        <v>335</v>
      </c>
      <c r="B62" s="28"/>
      <c r="C62" s="36">
        <f>SUM(C63:C64)</f>
        <v>0</v>
      </c>
      <c r="D62" s="37" t="s">
        <v>166</v>
      </c>
      <c r="E62" s="179"/>
      <c r="F62" s="59"/>
      <c r="G62" s="57"/>
      <c r="H62" s="57"/>
      <c r="I62" s="57"/>
    </row>
    <row r="63" spans="1:11" s="62" customFormat="1" x14ac:dyDescent="0.25">
      <c r="A63" s="18"/>
      <c r="B63" s="30"/>
      <c r="C63" s="152"/>
      <c r="D63" s="45"/>
      <c r="E63" s="198"/>
      <c r="F63" s="61"/>
    </row>
    <row r="64" spans="1:11" s="62" customFormat="1" x14ac:dyDescent="0.25">
      <c r="A64" s="18"/>
      <c r="B64" s="30"/>
      <c r="C64" s="152"/>
      <c r="D64" s="45"/>
      <c r="F64" s="61"/>
    </row>
    <row r="65" spans="1:9" s="62" customFormat="1" x14ac:dyDescent="0.25">
      <c r="A65" s="18"/>
      <c r="B65" s="30"/>
      <c r="C65" s="152"/>
      <c r="D65" s="45"/>
      <c r="F65" s="61"/>
    </row>
    <row r="66" spans="1:9" s="58" customFormat="1" x14ac:dyDescent="0.25">
      <c r="A66" s="17">
        <v>3382</v>
      </c>
      <c r="B66" s="28" t="s">
        <v>245</v>
      </c>
      <c r="C66" s="46">
        <f>SUM(C67:C69)</f>
        <v>9523640</v>
      </c>
      <c r="D66" s="28"/>
      <c r="E66" s="185">
        <f>C66-'TB2.23'!H25</f>
        <v>0</v>
      </c>
      <c r="F66" s="59"/>
    </row>
    <row r="67" spans="1:9" s="62" customFormat="1" x14ac:dyDescent="0.25">
      <c r="A67" s="18"/>
      <c r="B67" s="30" t="s">
        <v>437</v>
      </c>
      <c r="C67" s="47">
        <v>4761820</v>
      </c>
      <c r="D67" s="45"/>
      <c r="F67" s="61"/>
    </row>
    <row r="68" spans="1:9" s="62" customFormat="1" x14ac:dyDescent="0.25">
      <c r="A68" s="253"/>
      <c r="B68" s="254" t="s">
        <v>451</v>
      </c>
      <c r="C68" s="255">
        <v>4761820</v>
      </c>
      <c r="D68" s="256"/>
      <c r="F68" s="61"/>
    </row>
    <row r="69" spans="1:9" s="62" customFormat="1" x14ac:dyDescent="0.25">
      <c r="A69" s="253"/>
      <c r="B69" s="254"/>
      <c r="C69" s="255"/>
      <c r="D69" s="256"/>
      <c r="F69" s="257"/>
    </row>
    <row r="70" spans="1:9" s="58" customFormat="1" x14ac:dyDescent="0.25">
      <c r="A70" s="17" t="s">
        <v>147</v>
      </c>
      <c r="B70" s="28" t="s">
        <v>148</v>
      </c>
      <c r="C70" s="51"/>
      <c r="D70" s="45"/>
      <c r="F70" s="59"/>
    </row>
    <row r="71" spans="1:9" s="62" customFormat="1" x14ac:dyDescent="0.25">
      <c r="A71" s="253"/>
      <c r="B71" s="254" t="s">
        <v>452</v>
      </c>
      <c r="C71" s="255">
        <v>0</v>
      </c>
      <c r="D71" s="256"/>
      <c r="F71" s="61"/>
    </row>
    <row r="72" spans="1:9" s="62" customFormat="1" x14ac:dyDescent="0.25">
      <c r="A72" s="253"/>
      <c r="B72" s="254" t="s">
        <v>453</v>
      </c>
      <c r="C72" s="255">
        <v>0</v>
      </c>
      <c r="D72" s="268" t="s">
        <v>454</v>
      </c>
      <c r="F72" s="61"/>
    </row>
    <row r="73" spans="1:9" s="62" customFormat="1" x14ac:dyDescent="0.25">
      <c r="A73" s="253"/>
      <c r="B73" s="254"/>
      <c r="C73" s="255"/>
      <c r="D73" s="256"/>
      <c r="F73" s="61"/>
    </row>
    <row r="74" spans="1:9" s="62" customFormat="1" x14ac:dyDescent="0.25">
      <c r="A74" s="253"/>
      <c r="B74" s="254"/>
      <c r="C74" s="255"/>
      <c r="D74" s="256"/>
      <c r="F74" s="61"/>
    </row>
    <row r="75" spans="1:9" s="58" customFormat="1" x14ac:dyDescent="0.25">
      <c r="A75" s="269">
        <v>3388</v>
      </c>
      <c r="B75" s="270"/>
      <c r="C75" s="271"/>
      <c r="D75" s="272"/>
      <c r="F75" s="59"/>
    </row>
    <row r="76" spans="1:9" ht="12.75" customHeight="1" x14ac:dyDescent="0.25">
      <c r="A76" s="15"/>
      <c r="B76" s="187" t="s">
        <v>163</v>
      </c>
      <c r="C76" s="258">
        <f>SUM(C77:C78)</f>
        <v>280706</v>
      </c>
      <c r="D76" s="258">
        <f>SUM(D77:D78)</f>
        <v>49909526.800000004</v>
      </c>
      <c r="E76" s="174">
        <f>D76-'TB2.23'!H29</f>
        <v>-0.19999999552965164</v>
      </c>
    </row>
    <row r="77" spans="1:9" s="62" customFormat="1" ht="26.4" x14ac:dyDescent="0.25">
      <c r="A77" s="18"/>
      <c r="B77" s="209" t="s">
        <v>455</v>
      </c>
      <c r="C77" s="140">
        <v>280706</v>
      </c>
      <c r="D77" s="80">
        <f>C77*E77</f>
        <v>49909526.800000004</v>
      </c>
      <c r="E77" s="213">
        <v>177.8</v>
      </c>
      <c r="F77" s="61"/>
    </row>
    <row r="78" spans="1:9" s="62" customFormat="1" ht="25.95" customHeight="1" x14ac:dyDescent="0.25">
      <c r="A78" s="18"/>
      <c r="B78" s="209"/>
      <c r="C78" s="264"/>
      <c r="D78" s="265"/>
      <c r="E78" s="213"/>
      <c r="F78" s="61"/>
    </row>
    <row r="79" spans="1:9" s="62" customFormat="1" x14ac:dyDescent="0.25">
      <c r="A79" s="18"/>
      <c r="B79" s="210"/>
      <c r="C79" s="140"/>
      <c r="D79" s="80"/>
      <c r="E79" s="64"/>
      <c r="F79" s="61"/>
    </row>
    <row r="80" spans="1:9" s="58" customFormat="1" x14ac:dyDescent="0.25">
      <c r="A80" s="17">
        <v>413</v>
      </c>
      <c r="B80" s="28"/>
      <c r="C80" s="74"/>
      <c r="D80" s="176"/>
      <c r="E80" s="81"/>
      <c r="F80" s="59"/>
      <c r="I80" s="62"/>
    </row>
    <row r="81" spans="1:8" s="62" customFormat="1" x14ac:dyDescent="0.25">
      <c r="A81" s="18"/>
      <c r="B81" s="210"/>
      <c r="C81" s="140"/>
      <c r="D81" s="80"/>
      <c r="E81" s="64"/>
      <c r="F81" s="61"/>
    </row>
    <row r="82" spans="1:8" s="62" customFormat="1" x14ac:dyDescent="0.25">
      <c r="A82" s="18"/>
      <c r="B82" s="72"/>
      <c r="C82" s="38"/>
      <c r="D82" s="80"/>
      <c r="E82" s="64"/>
      <c r="F82" s="61"/>
    </row>
    <row r="83" spans="1:8" s="58" customFormat="1" ht="13.8" x14ac:dyDescent="0.25">
      <c r="A83" s="17">
        <v>511</v>
      </c>
      <c r="B83" s="28" t="s">
        <v>456</v>
      </c>
      <c r="C83" s="74">
        <v>33724.269999999997</v>
      </c>
      <c r="D83" s="73">
        <v>798253471</v>
      </c>
      <c r="E83" s="81">
        <f>D83/C83</f>
        <v>23670.000002965226</v>
      </c>
      <c r="F83" s="59"/>
    </row>
    <row r="84" spans="1:8" ht="21" customHeight="1" x14ac:dyDescent="0.25">
      <c r="A84" s="15"/>
      <c r="B84" s="33"/>
      <c r="C84" s="285"/>
      <c r="D84" s="286"/>
      <c r="E84" s="57"/>
      <c r="F84" s="65"/>
      <c r="G84" s="66"/>
    </row>
    <row r="85" spans="1:8" s="58" customFormat="1" ht="26.4" x14ac:dyDescent="0.25">
      <c r="A85" s="17">
        <v>642</v>
      </c>
      <c r="B85" s="28"/>
      <c r="C85" s="36"/>
      <c r="D85" s="125" t="s">
        <v>212</v>
      </c>
      <c r="F85" s="59"/>
    </row>
    <row r="86" spans="1:8" ht="39.6" x14ac:dyDescent="0.25">
      <c r="A86" s="15"/>
      <c r="B86" s="33"/>
      <c r="C86" s="34"/>
      <c r="D86" s="96" t="s">
        <v>200</v>
      </c>
      <c r="E86" s="57"/>
      <c r="F86" s="65"/>
      <c r="G86" s="66"/>
    </row>
    <row r="87" spans="1:8" ht="26.4" x14ac:dyDescent="0.25">
      <c r="A87" s="15"/>
      <c r="B87" s="33"/>
      <c r="C87" s="34"/>
      <c r="D87" s="96" t="s">
        <v>201</v>
      </c>
      <c r="E87" s="57"/>
      <c r="F87" s="65"/>
      <c r="G87" s="66"/>
    </row>
    <row r="88" spans="1:8" ht="31.95" customHeight="1" x14ac:dyDescent="0.25">
      <c r="A88" s="15"/>
      <c r="B88" s="33"/>
      <c r="C88" s="287"/>
      <c r="D88" s="288"/>
      <c r="E88" s="57"/>
      <c r="F88" s="65"/>
      <c r="G88" s="66"/>
    </row>
    <row r="89" spans="1:8" x14ac:dyDescent="0.25">
      <c r="A89" s="15"/>
      <c r="B89" s="33"/>
      <c r="C89" s="34"/>
      <c r="D89" s="34"/>
      <c r="E89" s="57"/>
      <c r="F89" s="65"/>
      <c r="G89" s="66"/>
    </row>
    <row r="90" spans="1:8" x14ac:dyDescent="0.25">
      <c r="A90" s="15"/>
      <c r="B90" s="33"/>
      <c r="C90" s="34"/>
      <c r="D90" s="34"/>
      <c r="E90" s="57"/>
      <c r="F90" s="65"/>
      <c r="G90" s="66"/>
    </row>
    <row r="91" spans="1:8" x14ac:dyDescent="0.25">
      <c r="A91" s="15"/>
      <c r="B91" s="33"/>
      <c r="D91" s="34"/>
      <c r="E91" s="57"/>
      <c r="F91" s="65"/>
      <c r="G91" s="66"/>
    </row>
    <row r="92" spans="1:8" s="58" customFormat="1" x14ac:dyDescent="0.25">
      <c r="A92" s="17" t="s">
        <v>158</v>
      </c>
      <c r="B92" s="28"/>
      <c r="C92" s="50"/>
      <c r="D92" s="37"/>
      <c r="F92" s="59"/>
    </row>
    <row r="93" spans="1:8" x14ac:dyDescent="0.25">
      <c r="A93" s="15"/>
      <c r="B93" s="33"/>
      <c r="C93" s="49"/>
      <c r="D93" s="176"/>
      <c r="E93" s="57"/>
      <c r="F93" s="65"/>
      <c r="G93" s="66"/>
    </row>
    <row r="94" spans="1:8" x14ac:dyDescent="0.25">
      <c r="A94" s="15"/>
      <c r="B94" s="33"/>
      <c r="C94" s="49"/>
      <c r="D94" s="48"/>
      <c r="E94" s="57"/>
      <c r="F94" s="65"/>
      <c r="G94" s="66"/>
    </row>
    <row r="95" spans="1:8" ht="26.4" x14ac:dyDescent="0.25">
      <c r="A95" s="19" t="s">
        <v>153</v>
      </c>
      <c r="B95" s="75"/>
      <c r="C95" s="306" t="s">
        <v>458</v>
      </c>
      <c r="D95" s="307"/>
    </row>
    <row r="96" spans="1:8" s="57" customFormat="1" x14ac:dyDescent="0.25">
      <c r="A96" s="15"/>
      <c r="B96" s="33"/>
      <c r="C96" s="291" t="s">
        <v>172</v>
      </c>
      <c r="D96" s="292"/>
      <c r="E96" s="56"/>
      <c r="G96" s="56"/>
      <c r="H96" s="56"/>
    </row>
    <row r="97" spans="1:8" s="57" customFormat="1" x14ac:dyDescent="0.25">
      <c r="A97" s="15"/>
      <c r="B97" s="33"/>
      <c r="C97" s="291"/>
      <c r="D97" s="292"/>
      <c r="E97" s="56"/>
      <c r="G97" s="56"/>
      <c r="H97" s="56"/>
    </row>
    <row r="98" spans="1:8" s="57" customFormat="1" ht="33" customHeight="1" x14ac:dyDescent="0.25">
      <c r="A98" s="15"/>
      <c r="B98" s="33"/>
      <c r="C98" s="302" t="s">
        <v>186</v>
      </c>
      <c r="D98" s="303"/>
      <c r="E98" s="56"/>
      <c r="G98" s="56"/>
      <c r="H98" s="56"/>
    </row>
    <row r="99" spans="1:8" s="57" customFormat="1" x14ac:dyDescent="0.25">
      <c r="A99" s="15"/>
      <c r="B99" s="33"/>
      <c r="C99" s="304"/>
      <c r="D99" s="305"/>
      <c r="E99" s="56"/>
      <c r="G99" s="56"/>
      <c r="H99" s="56"/>
    </row>
    <row r="100" spans="1:8" s="57" customFormat="1" ht="36.450000000000003" customHeight="1" x14ac:dyDescent="0.25">
      <c r="A100" s="83" t="s">
        <v>189</v>
      </c>
      <c r="B100" s="33"/>
      <c r="C100" s="306"/>
      <c r="D100" s="307"/>
      <c r="E100" s="56"/>
      <c r="G100" s="56"/>
      <c r="H100" s="56"/>
    </row>
    <row r="101" spans="1:8" s="57" customFormat="1" x14ac:dyDescent="0.25">
      <c r="A101" s="85"/>
      <c r="B101" s="33"/>
      <c r="C101" s="304"/>
      <c r="D101" s="305"/>
      <c r="E101" s="56"/>
      <c r="G101" s="56"/>
      <c r="H101" s="56"/>
    </row>
    <row r="102" spans="1:8" s="57" customFormat="1" x14ac:dyDescent="0.25">
      <c r="A102" s="85"/>
      <c r="B102" s="33"/>
      <c r="C102" s="308" t="s">
        <v>412</v>
      </c>
      <c r="D102" s="309"/>
      <c r="E102" s="56"/>
      <c r="G102" s="56"/>
      <c r="H102" s="56"/>
    </row>
    <row r="103" spans="1:8" s="57" customFormat="1" ht="48.45" customHeight="1" x14ac:dyDescent="0.25">
      <c r="A103" s="85"/>
      <c r="B103" s="33"/>
      <c r="C103" s="306" t="s">
        <v>459</v>
      </c>
      <c r="D103" s="307"/>
      <c r="E103" s="56"/>
      <c r="G103" s="56"/>
      <c r="H103" s="56"/>
    </row>
    <row r="104" spans="1:8" s="57" customFormat="1" ht="40.950000000000003" customHeight="1" x14ac:dyDescent="0.25">
      <c r="A104" s="85"/>
      <c r="B104" s="33"/>
      <c r="C104" s="306" t="s">
        <v>460</v>
      </c>
      <c r="D104" s="307"/>
      <c r="E104" s="56"/>
      <c r="G104" s="56"/>
      <c r="H104" s="56"/>
    </row>
    <row r="105" spans="1:8" s="57" customFormat="1" x14ac:dyDescent="0.25">
      <c r="A105" s="85"/>
      <c r="B105" s="33"/>
      <c r="C105" s="304"/>
      <c r="D105" s="305"/>
      <c r="E105" s="56"/>
      <c r="G105" s="56"/>
      <c r="H105" s="56"/>
    </row>
    <row r="106" spans="1:8" s="57" customFormat="1" x14ac:dyDescent="0.25">
      <c r="A106" s="85"/>
      <c r="B106" s="33"/>
      <c r="C106" s="304"/>
      <c r="D106" s="305"/>
      <c r="E106" s="56"/>
      <c r="G106" s="56"/>
      <c r="H106" s="56"/>
    </row>
    <row r="107" spans="1:8" s="57" customFormat="1" x14ac:dyDescent="0.25">
      <c r="A107" s="85"/>
      <c r="B107" s="33"/>
      <c r="C107" s="304"/>
      <c r="D107" s="305"/>
      <c r="E107" s="56"/>
      <c r="G107" s="56"/>
      <c r="H107" s="56"/>
    </row>
    <row r="108" spans="1:8" s="57" customFormat="1" x14ac:dyDescent="0.25">
      <c r="A108" s="85"/>
      <c r="B108" s="33"/>
      <c r="C108" s="304"/>
      <c r="D108" s="305"/>
      <c r="E108" s="56"/>
      <c r="G108" s="56"/>
      <c r="H108" s="56"/>
    </row>
  </sheetData>
  <mergeCells count="24">
    <mergeCell ref="C107:D107"/>
    <mergeCell ref="C108:D108"/>
    <mergeCell ref="C54:D54"/>
    <mergeCell ref="C11:D11"/>
    <mergeCell ref="C99:D99"/>
    <mergeCell ref="C100:D100"/>
    <mergeCell ref="C101:D101"/>
    <mergeCell ref="C102:D102"/>
    <mergeCell ref="C27:D27"/>
    <mergeCell ref="C60:D60"/>
    <mergeCell ref="C106:D106"/>
    <mergeCell ref="C95:D95"/>
    <mergeCell ref="A5:B7"/>
    <mergeCell ref="C9:D9"/>
    <mergeCell ref="C13:D13"/>
    <mergeCell ref="C103:D103"/>
    <mergeCell ref="C104:D104"/>
    <mergeCell ref="C96:D96"/>
    <mergeCell ref="C97:D97"/>
    <mergeCell ref="C98:D98"/>
    <mergeCell ref="C16:D16"/>
    <mergeCell ref="C84:D84"/>
    <mergeCell ref="C88:D88"/>
    <mergeCell ref="C105:D105"/>
  </mergeCells>
  <pageMargins left="0.45" right="0.34" top="0.43" bottom="0.37" header="0.32" footer="0.27"/>
  <pageSetup paperSize="9" scale="4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ySplit="2" topLeftCell="A14" activePane="bottomLeft" state="frozen"/>
      <selection activeCell="C16" sqref="C16"/>
      <selection pane="bottomLeft" activeCell="D34" sqref="D34"/>
    </sheetView>
  </sheetViews>
  <sheetFormatPr defaultRowHeight="13.2" x14ac:dyDescent="0.25"/>
  <cols>
    <col min="1" max="1" width="8.109375" customWidth="1"/>
    <col min="2" max="2" width="32.44140625" customWidth="1"/>
    <col min="3" max="8" width="14" customWidth="1"/>
    <col min="10" max="10" width="13.77734375" style="262" bestFit="1" customWidth="1"/>
    <col min="11" max="11" width="17" style="246" customWidth="1"/>
  </cols>
  <sheetData>
    <row r="1" spans="1:17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7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7" x14ac:dyDescent="0.25">
      <c r="A3" s="231" t="s">
        <v>20</v>
      </c>
      <c r="B3" s="259" t="s">
        <v>21</v>
      </c>
      <c r="C3" s="233">
        <v>24389233</v>
      </c>
      <c r="D3" s="233">
        <v>0</v>
      </c>
      <c r="E3" s="233">
        <v>0</v>
      </c>
      <c r="F3" s="233">
        <v>20066130</v>
      </c>
      <c r="G3" s="233">
        <v>4323103</v>
      </c>
      <c r="H3" s="233">
        <v>0</v>
      </c>
    </row>
    <row r="4" spans="1:17" s="241" customFormat="1" x14ac:dyDescent="0.25">
      <c r="A4" s="234" t="s">
        <v>22</v>
      </c>
      <c r="B4" s="260" t="s">
        <v>23</v>
      </c>
      <c r="C4" s="236">
        <v>24389233</v>
      </c>
      <c r="D4" s="236">
        <v>0</v>
      </c>
      <c r="E4" s="236">
        <v>0</v>
      </c>
      <c r="F4" s="236">
        <v>20066130</v>
      </c>
      <c r="G4" s="236">
        <v>4323103</v>
      </c>
      <c r="H4" s="236">
        <v>0</v>
      </c>
      <c r="J4" s="243"/>
      <c r="K4" s="242"/>
      <c r="L4" s="243"/>
    </row>
    <row r="5" spans="1:17" x14ac:dyDescent="0.25">
      <c r="A5" s="231" t="s">
        <v>24</v>
      </c>
      <c r="B5" s="259" t="s">
        <v>25</v>
      </c>
      <c r="C5" s="233">
        <v>2167585347</v>
      </c>
      <c r="D5" s="233">
        <v>0</v>
      </c>
      <c r="E5" s="233">
        <v>1210875174</v>
      </c>
      <c r="F5" s="233">
        <v>976987650</v>
      </c>
      <c r="G5" s="233">
        <v>2401472871</v>
      </c>
      <c r="H5" s="233">
        <v>0</v>
      </c>
    </row>
    <row r="6" spans="1:17" x14ac:dyDescent="0.25">
      <c r="A6" s="231" t="s">
        <v>26</v>
      </c>
      <c r="B6" s="259" t="s">
        <v>23</v>
      </c>
      <c r="C6" s="233">
        <v>435413174</v>
      </c>
      <c r="D6" s="233">
        <v>0</v>
      </c>
      <c r="E6" s="233">
        <v>497325915</v>
      </c>
      <c r="F6" s="233">
        <v>418658965</v>
      </c>
      <c r="G6" s="233">
        <v>514080124</v>
      </c>
      <c r="H6" s="233">
        <v>0</v>
      </c>
    </row>
    <row r="7" spans="1:17" s="241" customFormat="1" x14ac:dyDescent="0.25">
      <c r="A7" s="234" t="s">
        <v>27</v>
      </c>
      <c r="B7" s="260" t="s">
        <v>28</v>
      </c>
      <c r="C7" s="236">
        <v>435413174</v>
      </c>
      <c r="D7" s="236">
        <v>0</v>
      </c>
      <c r="E7" s="236">
        <v>497325915</v>
      </c>
      <c r="F7" s="236">
        <v>418658965</v>
      </c>
      <c r="G7" s="236">
        <v>514080124</v>
      </c>
      <c r="H7" s="236">
        <v>0</v>
      </c>
      <c r="J7" s="243"/>
      <c r="K7" s="242"/>
    </row>
    <row r="8" spans="1:17" x14ac:dyDescent="0.25">
      <c r="A8" s="231" t="s">
        <v>29</v>
      </c>
      <c r="B8" s="259" t="s">
        <v>30</v>
      </c>
      <c r="C8" s="233">
        <v>1732172173</v>
      </c>
      <c r="D8" s="233">
        <v>0</v>
      </c>
      <c r="E8" s="233">
        <v>713549259</v>
      </c>
      <c r="F8" s="233">
        <v>558328685</v>
      </c>
      <c r="G8" s="233">
        <v>1887392747</v>
      </c>
      <c r="H8" s="233">
        <v>0</v>
      </c>
    </row>
    <row r="9" spans="1:17" s="241" customFormat="1" ht="26.4" x14ac:dyDescent="0.25">
      <c r="A9" s="234" t="s">
        <v>31</v>
      </c>
      <c r="B9" s="260" t="s">
        <v>32</v>
      </c>
      <c r="C9" s="236">
        <v>1700326804</v>
      </c>
      <c r="D9" s="236">
        <v>0</v>
      </c>
      <c r="E9" s="236">
        <v>713549259</v>
      </c>
      <c r="F9" s="236">
        <v>558328685</v>
      </c>
      <c r="G9" s="236">
        <v>1855547378</v>
      </c>
      <c r="H9" s="236">
        <v>0</v>
      </c>
      <c r="J9" s="242"/>
      <c r="K9" s="242"/>
      <c r="Q9" s="263"/>
    </row>
    <row r="10" spans="1:17" s="241" customFormat="1" ht="26.4" x14ac:dyDescent="0.25">
      <c r="A10" s="234" t="s">
        <v>33</v>
      </c>
      <c r="B10" s="260" t="s">
        <v>34</v>
      </c>
      <c r="C10" s="236">
        <v>31845369</v>
      </c>
      <c r="D10" s="236">
        <v>0</v>
      </c>
      <c r="E10" s="236">
        <v>0</v>
      </c>
      <c r="F10" s="236">
        <v>0</v>
      </c>
      <c r="G10" s="236">
        <v>31845369</v>
      </c>
      <c r="H10" s="236">
        <v>0</v>
      </c>
      <c r="J10" s="242"/>
      <c r="K10" s="242"/>
    </row>
    <row r="11" spans="1:17" x14ac:dyDescent="0.25">
      <c r="A11" s="231" t="s">
        <v>35</v>
      </c>
      <c r="B11" s="259" t="s">
        <v>36</v>
      </c>
      <c r="C11" s="233">
        <v>1223800558</v>
      </c>
      <c r="D11" s="233">
        <v>0</v>
      </c>
      <c r="E11" s="233">
        <v>798253471</v>
      </c>
      <c r="F11" s="233">
        <v>713179543</v>
      </c>
      <c r="G11" s="233">
        <v>1308874486</v>
      </c>
      <c r="H11" s="233">
        <v>0</v>
      </c>
    </row>
    <row r="12" spans="1:17" s="241" customFormat="1" x14ac:dyDescent="0.25">
      <c r="A12" s="234" t="s">
        <v>37</v>
      </c>
      <c r="B12" s="260" t="s">
        <v>38</v>
      </c>
      <c r="C12" s="236">
        <v>1223800558</v>
      </c>
      <c r="D12" s="236">
        <v>0</v>
      </c>
      <c r="E12" s="236">
        <v>798253471</v>
      </c>
      <c r="F12" s="236">
        <v>713179543</v>
      </c>
      <c r="G12" s="236">
        <v>1308874486</v>
      </c>
      <c r="H12" s="236">
        <v>0</v>
      </c>
      <c r="J12" s="243"/>
      <c r="K12" s="242"/>
    </row>
    <row r="13" spans="1:17" x14ac:dyDescent="0.25">
      <c r="A13" s="231" t="s">
        <v>39</v>
      </c>
      <c r="B13" s="259" t="s">
        <v>40</v>
      </c>
      <c r="C13" s="233">
        <v>850456578</v>
      </c>
      <c r="D13" s="233">
        <v>0</v>
      </c>
      <c r="E13" s="233">
        <v>5695542</v>
      </c>
      <c r="F13" s="233">
        <v>0</v>
      </c>
      <c r="G13" s="233">
        <v>856152120</v>
      </c>
      <c r="H13" s="233">
        <v>0</v>
      </c>
    </row>
    <row r="14" spans="1:17" ht="26.4" x14ac:dyDescent="0.25">
      <c r="A14" s="234" t="s">
        <v>41</v>
      </c>
      <c r="B14" s="260" t="s">
        <v>42</v>
      </c>
      <c r="C14" s="236">
        <v>850456578</v>
      </c>
      <c r="D14" s="236">
        <v>0</v>
      </c>
      <c r="E14" s="236">
        <v>5695542</v>
      </c>
      <c r="F14" s="236">
        <v>0</v>
      </c>
      <c r="G14" s="236">
        <v>856152120</v>
      </c>
      <c r="H14" s="236">
        <v>0</v>
      </c>
      <c r="M14" s="2"/>
    </row>
    <row r="15" spans="1:17" x14ac:dyDescent="0.25">
      <c r="A15" s="231" t="s">
        <v>43</v>
      </c>
      <c r="B15" s="259" t="s">
        <v>44</v>
      </c>
      <c r="C15" s="233">
        <v>0</v>
      </c>
      <c r="D15" s="233">
        <v>0</v>
      </c>
      <c r="E15" s="233">
        <v>519702111</v>
      </c>
      <c r="F15" s="233">
        <v>519702111</v>
      </c>
      <c r="G15" s="233">
        <v>0</v>
      </c>
      <c r="H15" s="233">
        <v>0</v>
      </c>
    </row>
    <row r="16" spans="1:17" s="241" customFormat="1" x14ac:dyDescent="0.25">
      <c r="A16" s="231" t="s">
        <v>45</v>
      </c>
      <c r="B16" s="259" t="s">
        <v>46</v>
      </c>
      <c r="C16" s="233">
        <v>87516948</v>
      </c>
      <c r="D16" s="233">
        <v>0</v>
      </c>
      <c r="E16" s="233">
        <v>0</v>
      </c>
      <c r="F16" s="233">
        <v>38320084</v>
      </c>
      <c r="G16" s="233">
        <v>49196864</v>
      </c>
      <c r="H16" s="233">
        <v>0</v>
      </c>
      <c r="J16" s="243"/>
      <c r="K16" s="242"/>
    </row>
    <row r="17" spans="1:11" x14ac:dyDescent="0.25">
      <c r="A17" s="231" t="s">
        <v>47</v>
      </c>
      <c r="B17" s="259" t="s">
        <v>48</v>
      </c>
      <c r="C17" s="233">
        <v>129065340</v>
      </c>
      <c r="D17" s="233">
        <v>0</v>
      </c>
      <c r="E17" s="233">
        <v>0</v>
      </c>
      <c r="F17" s="233">
        <v>0</v>
      </c>
      <c r="G17" s="233">
        <v>129065340</v>
      </c>
      <c r="H17" s="233">
        <v>0</v>
      </c>
    </row>
    <row r="18" spans="1:11" x14ac:dyDescent="0.25">
      <c r="A18" s="231" t="s">
        <v>49</v>
      </c>
      <c r="B18" s="259" t="s">
        <v>50</v>
      </c>
      <c r="C18" s="233">
        <v>720000</v>
      </c>
      <c r="D18" s="233">
        <v>43652680</v>
      </c>
      <c r="E18" s="233">
        <v>70062296</v>
      </c>
      <c r="F18" s="233">
        <v>73012336</v>
      </c>
      <c r="G18" s="233">
        <v>0</v>
      </c>
      <c r="H18" s="233">
        <v>45882720</v>
      </c>
    </row>
    <row r="19" spans="1:11" x14ac:dyDescent="0.25">
      <c r="A19" s="234" t="s">
        <v>51</v>
      </c>
      <c r="B19" s="260" t="s">
        <v>52</v>
      </c>
      <c r="C19" s="236">
        <v>720000</v>
      </c>
      <c r="D19" s="236">
        <v>43652680</v>
      </c>
      <c r="E19" s="236">
        <v>70062296</v>
      </c>
      <c r="F19" s="236">
        <v>73012336</v>
      </c>
      <c r="G19" s="236">
        <v>0</v>
      </c>
      <c r="H19" s="236">
        <v>45882720</v>
      </c>
    </row>
    <row r="20" spans="1:11" s="241" customFormat="1" x14ac:dyDescent="0.25">
      <c r="A20" s="247" t="s">
        <v>53</v>
      </c>
      <c r="B20" s="247" t="s">
        <v>54</v>
      </c>
      <c r="C20" s="249">
        <v>0</v>
      </c>
      <c r="D20" s="249">
        <v>119732893</v>
      </c>
      <c r="E20" s="249">
        <v>41575517</v>
      </c>
      <c r="F20" s="249">
        <v>27848259</v>
      </c>
      <c r="G20" s="249">
        <v>0</v>
      </c>
      <c r="H20" s="249">
        <v>106005635</v>
      </c>
      <c r="J20" s="243"/>
      <c r="K20" s="242"/>
    </row>
    <row r="21" spans="1:11" s="241" customFormat="1" x14ac:dyDescent="0.25">
      <c r="A21" s="238" t="s">
        <v>57</v>
      </c>
      <c r="B21" s="238" t="s">
        <v>58</v>
      </c>
      <c r="C21" s="240">
        <v>0</v>
      </c>
      <c r="D21" s="240">
        <v>119732893</v>
      </c>
      <c r="E21" s="240">
        <v>41575517</v>
      </c>
      <c r="F21" s="240">
        <v>27848259</v>
      </c>
      <c r="G21" s="240">
        <v>0</v>
      </c>
      <c r="H21" s="240">
        <v>106005635</v>
      </c>
      <c r="J21" s="243"/>
      <c r="K21" s="242"/>
    </row>
    <row r="22" spans="1:11" x14ac:dyDescent="0.25">
      <c r="A22" s="231" t="s">
        <v>59</v>
      </c>
      <c r="B22" s="259" t="s">
        <v>60</v>
      </c>
      <c r="C22" s="233">
        <v>0</v>
      </c>
      <c r="D22" s="233">
        <v>242033303</v>
      </c>
      <c r="E22" s="233">
        <v>310656545</v>
      </c>
      <c r="F22" s="233">
        <v>370835511</v>
      </c>
      <c r="G22" s="233">
        <v>0</v>
      </c>
      <c r="H22" s="233">
        <v>302212269</v>
      </c>
    </row>
    <row r="23" spans="1:11" x14ac:dyDescent="0.25">
      <c r="A23" s="234" t="s">
        <v>61</v>
      </c>
      <c r="B23" s="260" t="s">
        <v>62</v>
      </c>
      <c r="C23" s="236">
        <v>0</v>
      </c>
      <c r="D23" s="236">
        <v>242033303</v>
      </c>
      <c r="E23" s="236">
        <v>310656545</v>
      </c>
      <c r="F23" s="236">
        <v>370835511</v>
      </c>
      <c r="G23" s="236">
        <v>0</v>
      </c>
      <c r="H23" s="236">
        <v>302212269</v>
      </c>
    </row>
    <row r="24" spans="1:11" x14ac:dyDescent="0.25">
      <c r="A24" s="231" t="s">
        <v>67</v>
      </c>
      <c r="B24" s="259" t="s">
        <v>68</v>
      </c>
      <c r="C24" s="233">
        <v>0</v>
      </c>
      <c r="D24" s="233">
        <v>64670173</v>
      </c>
      <c r="E24" s="233">
        <v>145037473</v>
      </c>
      <c r="F24" s="233">
        <v>139800467</v>
      </c>
      <c r="G24" s="233">
        <v>0</v>
      </c>
      <c r="H24" s="233">
        <v>59433167</v>
      </c>
    </row>
    <row r="25" spans="1:11" x14ac:dyDescent="0.25">
      <c r="A25" s="234" t="s">
        <v>69</v>
      </c>
      <c r="B25" s="260" t="s">
        <v>70</v>
      </c>
      <c r="C25" s="236">
        <v>0</v>
      </c>
      <c r="D25" s="236">
        <v>4761820</v>
      </c>
      <c r="E25" s="236">
        <v>0</v>
      </c>
      <c r="F25" s="236">
        <v>4761820</v>
      </c>
      <c r="G25" s="236">
        <v>0</v>
      </c>
      <c r="H25" s="236">
        <v>9523640</v>
      </c>
    </row>
    <row r="26" spans="1:11" x14ac:dyDescent="0.25">
      <c r="A26" s="234" t="s">
        <v>71</v>
      </c>
      <c r="B26" s="260" t="s">
        <v>72</v>
      </c>
      <c r="C26" s="236">
        <v>0</v>
      </c>
      <c r="D26" s="236">
        <v>0</v>
      </c>
      <c r="E26" s="236">
        <v>68312205</v>
      </c>
      <c r="F26" s="236">
        <v>68312205</v>
      </c>
      <c r="G26" s="236">
        <v>0</v>
      </c>
      <c r="H26" s="236">
        <v>0</v>
      </c>
    </row>
    <row r="27" spans="1:11" x14ac:dyDescent="0.25">
      <c r="A27" s="234" t="s">
        <v>73</v>
      </c>
      <c r="B27" s="260" t="s">
        <v>74</v>
      </c>
      <c r="C27" s="236">
        <v>0</v>
      </c>
      <c r="D27" s="236">
        <v>0</v>
      </c>
      <c r="E27" s="236">
        <v>12055095</v>
      </c>
      <c r="F27" s="236">
        <v>12055095</v>
      </c>
      <c r="G27" s="236">
        <v>0</v>
      </c>
      <c r="H27" s="236">
        <v>0</v>
      </c>
    </row>
    <row r="28" spans="1:11" x14ac:dyDescent="0.25">
      <c r="A28" s="234" t="s">
        <v>75</v>
      </c>
      <c r="B28" s="260" t="s">
        <v>76</v>
      </c>
      <c r="C28" s="236">
        <v>0</v>
      </c>
      <c r="D28" s="236">
        <v>0</v>
      </c>
      <c r="E28" s="236">
        <v>4761820</v>
      </c>
      <c r="F28" s="236">
        <v>4761820</v>
      </c>
      <c r="G28" s="236">
        <v>0</v>
      </c>
      <c r="H28" s="236">
        <v>0</v>
      </c>
    </row>
    <row r="29" spans="1:11" x14ac:dyDescent="0.25">
      <c r="A29" s="273" t="s">
        <v>77</v>
      </c>
      <c r="B29" s="274" t="s">
        <v>68</v>
      </c>
      <c r="C29" s="275">
        <v>0</v>
      </c>
      <c r="D29" s="275">
        <v>59908353</v>
      </c>
      <c r="E29" s="275">
        <v>59908353</v>
      </c>
      <c r="F29" s="275">
        <v>49909527</v>
      </c>
      <c r="G29" s="275">
        <v>0</v>
      </c>
      <c r="H29" s="275">
        <v>49909527</v>
      </c>
    </row>
    <row r="30" spans="1:11" x14ac:dyDescent="0.25">
      <c r="A30" s="231" t="s">
        <v>78</v>
      </c>
      <c r="B30" s="259" t="s">
        <v>79</v>
      </c>
      <c r="C30" s="233">
        <v>0</v>
      </c>
      <c r="D30" s="233">
        <v>420720000</v>
      </c>
      <c r="E30" s="233">
        <v>0</v>
      </c>
      <c r="F30" s="233">
        <v>0</v>
      </c>
      <c r="G30" s="233">
        <v>0</v>
      </c>
      <c r="H30" s="233">
        <v>420720000</v>
      </c>
    </row>
    <row r="31" spans="1:11" s="241" customFormat="1" x14ac:dyDescent="0.25">
      <c r="A31" s="231" t="s">
        <v>80</v>
      </c>
      <c r="B31" s="259" t="s">
        <v>81</v>
      </c>
      <c r="C31" s="233">
        <v>0</v>
      </c>
      <c r="D31" s="233">
        <v>420720000</v>
      </c>
      <c r="E31" s="233">
        <v>0</v>
      </c>
      <c r="F31" s="233">
        <v>0</v>
      </c>
      <c r="G31" s="233">
        <v>0</v>
      </c>
      <c r="H31" s="233">
        <v>420720000</v>
      </c>
      <c r="J31" s="243"/>
      <c r="K31" s="242"/>
    </row>
    <row r="32" spans="1:11" x14ac:dyDescent="0.25">
      <c r="A32" s="234" t="s">
        <v>82</v>
      </c>
      <c r="B32" s="260" t="s">
        <v>83</v>
      </c>
      <c r="C32" s="236">
        <v>0</v>
      </c>
      <c r="D32" s="236">
        <v>420720000</v>
      </c>
      <c r="E32" s="236">
        <v>0</v>
      </c>
      <c r="F32" s="236">
        <v>0</v>
      </c>
      <c r="G32" s="236">
        <v>0</v>
      </c>
      <c r="H32" s="236">
        <v>420720000</v>
      </c>
    </row>
    <row r="33" spans="1:8" x14ac:dyDescent="0.25">
      <c r="A33" s="231" t="s">
        <v>84</v>
      </c>
      <c r="B33" s="259" t="s">
        <v>85</v>
      </c>
      <c r="C33" s="233">
        <v>0</v>
      </c>
      <c r="D33" s="233">
        <v>3592724955</v>
      </c>
      <c r="E33" s="233">
        <v>0</v>
      </c>
      <c r="F33" s="233">
        <v>222106038</v>
      </c>
      <c r="G33" s="233">
        <v>0</v>
      </c>
      <c r="H33" s="233">
        <v>3814830993</v>
      </c>
    </row>
    <row r="34" spans="1:8" ht="26.4" x14ac:dyDescent="0.25">
      <c r="A34" s="234" t="s">
        <v>86</v>
      </c>
      <c r="B34" s="260" t="s">
        <v>87</v>
      </c>
      <c r="C34" s="236">
        <v>0</v>
      </c>
      <c r="D34" s="236">
        <v>3348794253</v>
      </c>
      <c r="E34" s="236">
        <v>0</v>
      </c>
      <c r="F34" s="236">
        <v>0</v>
      </c>
      <c r="G34" s="236">
        <v>0</v>
      </c>
      <c r="H34" s="236">
        <v>3348794253</v>
      </c>
    </row>
    <row r="35" spans="1:8" ht="26.4" x14ac:dyDescent="0.25">
      <c r="A35" s="234" t="s">
        <v>88</v>
      </c>
      <c r="B35" s="260" t="s">
        <v>89</v>
      </c>
      <c r="C35" s="236">
        <v>0</v>
      </c>
      <c r="D35" s="236">
        <v>243930702</v>
      </c>
      <c r="E35" s="236">
        <v>0</v>
      </c>
      <c r="F35" s="236">
        <v>222106038</v>
      </c>
      <c r="G35" s="236">
        <v>0</v>
      </c>
      <c r="H35" s="236">
        <v>466036740</v>
      </c>
    </row>
    <row r="36" spans="1:8" ht="26.4" x14ac:dyDescent="0.25">
      <c r="A36" s="231" t="s">
        <v>90</v>
      </c>
      <c r="B36" s="259" t="s">
        <v>91</v>
      </c>
      <c r="C36" s="233">
        <v>0</v>
      </c>
      <c r="D36" s="233">
        <v>0</v>
      </c>
      <c r="E36" s="233">
        <v>798253471</v>
      </c>
      <c r="F36" s="233">
        <v>798253471</v>
      </c>
      <c r="G36" s="233">
        <v>0</v>
      </c>
      <c r="H36" s="233">
        <v>0</v>
      </c>
    </row>
    <row r="37" spans="1:8" x14ac:dyDescent="0.25">
      <c r="A37" s="231" t="s">
        <v>92</v>
      </c>
      <c r="B37" s="259" t="s">
        <v>93</v>
      </c>
      <c r="C37" s="233">
        <v>0</v>
      </c>
      <c r="D37" s="233">
        <v>0</v>
      </c>
      <c r="E37" s="233">
        <v>798253471</v>
      </c>
      <c r="F37" s="233">
        <v>798253471</v>
      </c>
      <c r="G37" s="233">
        <v>0</v>
      </c>
      <c r="H37" s="233">
        <v>0</v>
      </c>
    </row>
    <row r="38" spans="1:8" x14ac:dyDescent="0.25">
      <c r="A38" s="234" t="s">
        <v>94</v>
      </c>
      <c r="B38" s="260" t="s">
        <v>95</v>
      </c>
      <c r="C38" s="236">
        <v>0</v>
      </c>
      <c r="D38" s="236">
        <v>0</v>
      </c>
      <c r="E38" s="236">
        <v>798253471</v>
      </c>
      <c r="F38" s="236">
        <v>798253471</v>
      </c>
      <c r="G38" s="236">
        <v>0</v>
      </c>
      <c r="H38" s="236">
        <v>0</v>
      </c>
    </row>
    <row r="39" spans="1:8" x14ac:dyDescent="0.25">
      <c r="A39" s="231" t="s">
        <v>96</v>
      </c>
      <c r="B39" s="259" t="s">
        <v>97</v>
      </c>
      <c r="C39" s="233">
        <v>0</v>
      </c>
      <c r="D39" s="233">
        <v>0</v>
      </c>
      <c r="E39" s="233">
        <v>4367607</v>
      </c>
      <c r="F39" s="233">
        <v>4367607</v>
      </c>
      <c r="G39" s="233">
        <v>0</v>
      </c>
      <c r="H39" s="233">
        <v>0</v>
      </c>
    </row>
    <row r="40" spans="1:8" ht="26.4" x14ac:dyDescent="0.25">
      <c r="A40" s="234" t="s">
        <v>98</v>
      </c>
      <c r="B40" s="260" t="s">
        <v>99</v>
      </c>
      <c r="C40" s="236">
        <v>0</v>
      </c>
      <c r="D40" s="236">
        <v>0</v>
      </c>
      <c r="E40" s="236">
        <v>45915</v>
      </c>
      <c r="F40" s="236">
        <v>45915</v>
      </c>
      <c r="G40" s="236">
        <v>0</v>
      </c>
      <c r="H40" s="236">
        <v>0</v>
      </c>
    </row>
    <row r="41" spans="1:8" x14ac:dyDescent="0.25">
      <c r="A41" s="234" t="s">
        <v>100</v>
      </c>
      <c r="B41" s="260" t="s">
        <v>101</v>
      </c>
      <c r="C41" s="236">
        <v>0</v>
      </c>
      <c r="D41" s="236">
        <v>0</v>
      </c>
      <c r="E41" s="236">
        <v>4321692</v>
      </c>
      <c r="F41" s="236">
        <v>4321692</v>
      </c>
      <c r="G41" s="236">
        <v>0</v>
      </c>
      <c r="H41" s="236">
        <v>0</v>
      </c>
    </row>
    <row r="42" spans="1:8" x14ac:dyDescent="0.25">
      <c r="A42" s="231" t="s">
        <v>102</v>
      </c>
      <c r="B42" s="259" t="s">
        <v>103</v>
      </c>
      <c r="C42" s="233">
        <v>0</v>
      </c>
      <c r="D42" s="233">
        <v>0</v>
      </c>
      <c r="E42" s="233">
        <v>337402098</v>
      </c>
      <c r="F42" s="233">
        <v>337402098</v>
      </c>
      <c r="G42" s="233">
        <v>0</v>
      </c>
      <c r="H42" s="233">
        <v>0</v>
      </c>
    </row>
    <row r="43" spans="1:8" x14ac:dyDescent="0.25">
      <c r="A43" s="231" t="s">
        <v>104</v>
      </c>
      <c r="B43" s="259" t="s">
        <v>105</v>
      </c>
      <c r="C43" s="233">
        <v>0</v>
      </c>
      <c r="D43" s="233">
        <v>0</v>
      </c>
      <c r="E43" s="233">
        <v>182300013</v>
      </c>
      <c r="F43" s="233">
        <v>182300013</v>
      </c>
      <c r="G43" s="233">
        <v>0</v>
      </c>
      <c r="H43" s="233">
        <v>0</v>
      </c>
    </row>
    <row r="44" spans="1:8" x14ac:dyDescent="0.25">
      <c r="A44" s="234" t="s">
        <v>106</v>
      </c>
      <c r="B44" s="260" t="s">
        <v>107</v>
      </c>
      <c r="C44" s="236">
        <v>0</v>
      </c>
      <c r="D44" s="236">
        <v>0</v>
      </c>
      <c r="E44" s="236">
        <v>130332257</v>
      </c>
      <c r="F44" s="236">
        <v>130332257</v>
      </c>
      <c r="G44" s="236">
        <v>0</v>
      </c>
      <c r="H44" s="236">
        <v>0</v>
      </c>
    </row>
    <row r="45" spans="1:8" x14ac:dyDescent="0.25">
      <c r="A45" s="234" t="s">
        <v>108</v>
      </c>
      <c r="B45" s="260" t="s">
        <v>109</v>
      </c>
      <c r="C45" s="236">
        <v>0</v>
      </c>
      <c r="D45" s="236">
        <v>0</v>
      </c>
      <c r="E45" s="236">
        <v>5713150</v>
      </c>
      <c r="F45" s="236">
        <v>5713150</v>
      </c>
      <c r="G45" s="236">
        <v>0</v>
      </c>
      <c r="H45" s="236">
        <v>0</v>
      </c>
    </row>
    <row r="46" spans="1:8" x14ac:dyDescent="0.25">
      <c r="A46" s="234" t="s">
        <v>110</v>
      </c>
      <c r="B46" s="260" t="s">
        <v>111</v>
      </c>
      <c r="C46" s="236">
        <v>0</v>
      </c>
      <c r="D46" s="236">
        <v>0</v>
      </c>
      <c r="E46" s="236">
        <v>14503578</v>
      </c>
      <c r="F46" s="236">
        <v>14503578</v>
      </c>
      <c r="G46" s="236">
        <v>0</v>
      </c>
      <c r="H46" s="236">
        <v>0</v>
      </c>
    </row>
    <row r="47" spans="1:8" x14ac:dyDescent="0.25">
      <c r="A47" s="234" t="s">
        <v>112</v>
      </c>
      <c r="B47" s="260" t="s">
        <v>113</v>
      </c>
      <c r="C47" s="236">
        <v>0</v>
      </c>
      <c r="D47" s="236">
        <v>0</v>
      </c>
      <c r="E47" s="236">
        <v>31751028</v>
      </c>
      <c r="F47" s="236">
        <v>31751028</v>
      </c>
      <c r="G47" s="236">
        <v>0</v>
      </c>
      <c r="H47" s="236">
        <v>0</v>
      </c>
    </row>
    <row r="48" spans="1:8" x14ac:dyDescent="0.25">
      <c r="A48" s="231" t="s">
        <v>114</v>
      </c>
      <c r="B48" s="259" t="s">
        <v>115</v>
      </c>
      <c r="C48" s="233">
        <v>0</v>
      </c>
      <c r="D48" s="233">
        <v>0</v>
      </c>
      <c r="E48" s="233">
        <v>519702111</v>
      </c>
      <c r="F48" s="233">
        <v>519702111</v>
      </c>
      <c r="G48" s="233">
        <v>0</v>
      </c>
      <c r="H48" s="233">
        <v>0</v>
      </c>
    </row>
    <row r="49" spans="1:8" x14ac:dyDescent="0.25">
      <c r="A49" s="231" t="s">
        <v>116</v>
      </c>
      <c r="B49" s="259" t="s">
        <v>117</v>
      </c>
      <c r="C49" s="233">
        <v>0</v>
      </c>
      <c r="D49" s="233">
        <v>0</v>
      </c>
      <c r="E49" s="233">
        <v>3953698</v>
      </c>
      <c r="F49" s="233">
        <v>3953698</v>
      </c>
      <c r="G49" s="233">
        <v>0</v>
      </c>
      <c r="H49" s="233">
        <v>0</v>
      </c>
    </row>
    <row r="50" spans="1:8" x14ac:dyDescent="0.25">
      <c r="A50" s="234" t="s">
        <v>118</v>
      </c>
      <c r="B50" s="260" t="s">
        <v>119</v>
      </c>
      <c r="C50" s="236">
        <v>0</v>
      </c>
      <c r="D50" s="236">
        <v>0</v>
      </c>
      <c r="E50" s="236">
        <v>3953698</v>
      </c>
      <c r="F50" s="236">
        <v>3953698</v>
      </c>
      <c r="G50" s="236">
        <v>0</v>
      </c>
      <c r="H50" s="236">
        <v>0</v>
      </c>
    </row>
    <row r="51" spans="1:8" x14ac:dyDescent="0.25">
      <c r="A51" s="231" t="s">
        <v>120</v>
      </c>
      <c r="B51" s="259" t="s">
        <v>121</v>
      </c>
      <c r="C51" s="233">
        <v>0</v>
      </c>
      <c r="D51" s="233">
        <v>0</v>
      </c>
      <c r="E51" s="233">
        <v>57153572</v>
      </c>
      <c r="F51" s="233">
        <v>57153572</v>
      </c>
      <c r="G51" s="233">
        <v>0</v>
      </c>
      <c r="H51" s="233">
        <v>0</v>
      </c>
    </row>
    <row r="52" spans="1:8" x14ac:dyDescent="0.25">
      <c r="A52" s="234" t="s">
        <v>122</v>
      </c>
      <c r="B52" s="260" t="s">
        <v>123</v>
      </c>
      <c r="C52" s="236">
        <v>0</v>
      </c>
      <c r="D52" s="236">
        <v>0</v>
      </c>
      <c r="E52" s="236">
        <v>13626640</v>
      </c>
      <c r="F52" s="236">
        <v>13626640</v>
      </c>
      <c r="G52" s="236">
        <v>0</v>
      </c>
      <c r="H52" s="236">
        <v>0</v>
      </c>
    </row>
    <row r="53" spans="1:8" x14ac:dyDescent="0.25">
      <c r="A53" s="234" t="s">
        <v>124</v>
      </c>
      <c r="B53" s="260" t="s">
        <v>125</v>
      </c>
      <c r="C53" s="236">
        <v>0</v>
      </c>
      <c r="D53" s="236">
        <v>0</v>
      </c>
      <c r="E53" s="236">
        <v>424700</v>
      </c>
      <c r="F53" s="236">
        <v>424700</v>
      </c>
      <c r="G53" s="236">
        <v>0</v>
      </c>
      <c r="H53" s="236">
        <v>0</v>
      </c>
    </row>
    <row r="54" spans="1:8" x14ac:dyDescent="0.25">
      <c r="A54" s="234" t="s">
        <v>126</v>
      </c>
      <c r="B54" s="260" t="s">
        <v>127</v>
      </c>
      <c r="C54" s="236">
        <v>0</v>
      </c>
      <c r="D54" s="236">
        <v>0</v>
      </c>
      <c r="E54" s="236">
        <v>2081310</v>
      </c>
      <c r="F54" s="236">
        <v>2081310</v>
      </c>
      <c r="G54" s="236">
        <v>0</v>
      </c>
      <c r="H54" s="236">
        <v>0</v>
      </c>
    </row>
    <row r="55" spans="1:8" x14ac:dyDescent="0.25">
      <c r="A55" s="234" t="s">
        <v>128</v>
      </c>
      <c r="B55" s="260" t="s">
        <v>113</v>
      </c>
      <c r="C55" s="236">
        <v>0</v>
      </c>
      <c r="D55" s="236">
        <v>0</v>
      </c>
      <c r="E55" s="236">
        <v>10821423</v>
      </c>
      <c r="F55" s="236">
        <v>10821423</v>
      </c>
      <c r="G55" s="236">
        <v>0</v>
      </c>
      <c r="H55" s="236">
        <v>0</v>
      </c>
    </row>
    <row r="56" spans="1:8" x14ac:dyDescent="0.25">
      <c r="A56" s="234" t="s">
        <v>129</v>
      </c>
      <c r="B56" s="260" t="s">
        <v>130</v>
      </c>
      <c r="C56" s="236">
        <v>0</v>
      </c>
      <c r="D56" s="236">
        <v>0</v>
      </c>
      <c r="E56" s="236">
        <v>30199499</v>
      </c>
      <c r="F56" s="236">
        <v>30199499</v>
      </c>
      <c r="G56" s="236">
        <v>0</v>
      </c>
      <c r="H56" s="236">
        <v>0</v>
      </c>
    </row>
    <row r="57" spans="1:8" x14ac:dyDescent="0.25">
      <c r="A57" s="231" t="s">
        <v>131</v>
      </c>
      <c r="B57" s="259" t="s">
        <v>132</v>
      </c>
      <c r="C57" s="233">
        <v>0</v>
      </c>
      <c r="D57" s="233">
        <v>0</v>
      </c>
      <c r="E57" s="233">
        <v>170659</v>
      </c>
      <c r="F57" s="233">
        <v>170659</v>
      </c>
      <c r="G57" s="233">
        <v>0</v>
      </c>
      <c r="H57" s="233">
        <v>0</v>
      </c>
    </row>
    <row r="58" spans="1:8" x14ac:dyDescent="0.25">
      <c r="A58" s="231" t="s">
        <v>133</v>
      </c>
      <c r="B58" s="259" t="s">
        <v>134</v>
      </c>
      <c r="C58" s="233">
        <v>0</v>
      </c>
      <c r="D58" s="233">
        <v>0</v>
      </c>
      <c r="E58" s="233">
        <v>802621078</v>
      </c>
      <c r="F58" s="233">
        <v>802621078</v>
      </c>
      <c r="G58" s="233">
        <v>0</v>
      </c>
      <c r="H58" s="233">
        <v>0</v>
      </c>
    </row>
    <row r="59" spans="1:8" ht="13.8" x14ac:dyDescent="0.25">
      <c r="A59" s="314" t="s">
        <v>135</v>
      </c>
      <c r="B59" s="314"/>
      <c r="C59" s="237">
        <v>4483534004</v>
      </c>
      <c r="D59" s="237">
        <v>4483534004</v>
      </c>
      <c r="E59" s="237">
        <v>5807782436</v>
      </c>
      <c r="F59" s="237">
        <v>5807782436</v>
      </c>
      <c r="G59" s="237">
        <v>4749084784</v>
      </c>
      <c r="H59" s="237">
        <v>4749084784</v>
      </c>
    </row>
  </sheetData>
  <mergeCells count="6">
    <mergeCell ref="A59:B59"/>
    <mergeCell ref="A1:A2"/>
    <mergeCell ref="B1:B2"/>
    <mergeCell ref="C1:D1"/>
    <mergeCell ref="E1:F1"/>
    <mergeCell ref="G1:H1"/>
  </mergeCells>
  <hyperlinks>
    <hyperlink ref="A3" r:id="rId1" xr:uid="{00000000-0004-0000-0300-000000000000}"/>
    <hyperlink ref="A4" r:id="rId2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4" r:id="rId12" xr:uid="{00000000-0004-0000-0300-00000B000000}"/>
    <hyperlink ref="A15" r:id="rId13" xr:uid="{00000000-0004-0000-0300-00000C000000}"/>
    <hyperlink ref="A16" r:id="rId14" xr:uid="{00000000-0004-0000-0300-00000D000000}"/>
    <hyperlink ref="A17" r:id="rId15" xr:uid="{00000000-0004-0000-0300-00000E000000}"/>
    <hyperlink ref="A18" r:id="rId16" xr:uid="{00000000-0004-0000-0300-00000F000000}"/>
    <hyperlink ref="A19" r:id="rId17" xr:uid="{00000000-0004-0000-0300-000010000000}"/>
    <hyperlink ref="A20" r:id="rId18" xr:uid="{00000000-0004-0000-0300-000011000000}"/>
    <hyperlink ref="A21" r:id="rId19" xr:uid="{00000000-0004-0000-0300-000012000000}"/>
    <hyperlink ref="A22" r:id="rId20" xr:uid="{00000000-0004-0000-0300-000013000000}"/>
    <hyperlink ref="A23" r:id="rId21" xr:uid="{00000000-0004-0000-0300-000014000000}"/>
    <hyperlink ref="A24" r:id="rId22" xr:uid="{00000000-0004-0000-0300-000015000000}"/>
    <hyperlink ref="A25" r:id="rId23" xr:uid="{00000000-0004-0000-0300-000016000000}"/>
    <hyperlink ref="A26" r:id="rId24" xr:uid="{00000000-0004-0000-0300-000017000000}"/>
    <hyperlink ref="A27" r:id="rId25" xr:uid="{00000000-0004-0000-0300-000018000000}"/>
    <hyperlink ref="A28" r:id="rId26" xr:uid="{00000000-0004-0000-0300-000019000000}"/>
    <hyperlink ref="A29" r:id="rId27" xr:uid="{00000000-0004-0000-0300-00001A000000}"/>
    <hyperlink ref="A30" r:id="rId28" xr:uid="{00000000-0004-0000-0300-00001B000000}"/>
    <hyperlink ref="A31" r:id="rId29" xr:uid="{00000000-0004-0000-0300-00001C000000}"/>
    <hyperlink ref="A32" r:id="rId30" xr:uid="{00000000-0004-0000-0300-00001D000000}"/>
    <hyperlink ref="A33" r:id="rId31" xr:uid="{00000000-0004-0000-0300-00001E000000}"/>
    <hyperlink ref="A34" r:id="rId32" xr:uid="{00000000-0004-0000-0300-00001F000000}"/>
    <hyperlink ref="A35" r:id="rId33" xr:uid="{00000000-0004-0000-0300-000020000000}"/>
    <hyperlink ref="A36" r:id="rId34" xr:uid="{00000000-0004-0000-0300-000021000000}"/>
    <hyperlink ref="A37" r:id="rId35" xr:uid="{00000000-0004-0000-0300-000022000000}"/>
    <hyperlink ref="A38" r:id="rId36" xr:uid="{00000000-0004-0000-0300-000023000000}"/>
    <hyperlink ref="A39" r:id="rId37" xr:uid="{00000000-0004-0000-0300-000024000000}"/>
    <hyperlink ref="A40" r:id="rId38" xr:uid="{00000000-0004-0000-0300-000025000000}"/>
    <hyperlink ref="A41" r:id="rId39" xr:uid="{00000000-0004-0000-0300-000026000000}"/>
    <hyperlink ref="A42" r:id="rId40" xr:uid="{00000000-0004-0000-0300-000027000000}"/>
    <hyperlink ref="A43" r:id="rId41" xr:uid="{00000000-0004-0000-0300-000028000000}"/>
    <hyperlink ref="A44" r:id="rId42" xr:uid="{00000000-0004-0000-0300-000029000000}"/>
    <hyperlink ref="A45" r:id="rId43" xr:uid="{00000000-0004-0000-0300-00002A000000}"/>
    <hyperlink ref="A46" r:id="rId44" xr:uid="{00000000-0004-0000-0300-00002B000000}"/>
    <hyperlink ref="A47" r:id="rId45" xr:uid="{00000000-0004-0000-0300-00002C000000}"/>
    <hyperlink ref="A48" r:id="rId46" xr:uid="{00000000-0004-0000-0300-00002D000000}"/>
    <hyperlink ref="A49" r:id="rId47" xr:uid="{00000000-0004-0000-0300-00002E000000}"/>
    <hyperlink ref="A50" r:id="rId48" xr:uid="{00000000-0004-0000-0300-00002F000000}"/>
    <hyperlink ref="A51" r:id="rId49" xr:uid="{00000000-0004-0000-0300-000030000000}"/>
    <hyperlink ref="A52" r:id="rId50" xr:uid="{00000000-0004-0000-0300-000031000000}"/>
    <hyperlink ref="A53" r:id="rId51" xr:uid="{00000000-0004-0000-0300-000032000000}"/>
    <hyperlink ref="A54" r:id="rId52" xr:uid="{00000000-0004-0000-0300-000033000000}"/>
    <hyperlink ref="A55" r:id="rId53" xr:uid="{00000000-0004-0000-0300-000034000000}"/>
    <hyperlink ref="A56" r:id="rId54" xr:uid="{00000000-0004-0000-0300-000035000000}"/>
    <hyperlink ref="A57" r:id="rId55" xr:uid="{00000000-0004-0000-0300-000036000000}"/>
    <hyperlink ref="A58" r:id="rId56" xr:uid="{00000000-0004-0000-0300-000037000000}"/>
  </hyperlinks>
  <pageMargins left="0.7" right="0.7" top="0.75" bottom="0.75" header="0.3" footer="0.3"/>
  <pageSetup orientation="portrait" verticalDpi="0" r:id="rId5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5"/>
  <sheetViews>
    <sheetView view="pageBreakPreview" topLeftCell="A38" zoomScaleNormal="100" zoomScaleSheetLayoutView="100" workbookViewId="0">
      <selection activeCell="F47" sqref="F47"/>
    </sheetView>
  </sheetViews>
  <sheetFormatPr defaultColWidth="9.109375" defaultRowHeight="13.2" x14ac:dyDescent="0.25"/>
  <cols>
    <col min="1" max="1" width="11.5546875" style="56" customWidth="1"/>
    <col min="2" max="2" width="52.6640625" style="56" customWidth="1"/>
    <col min="3" max="3" width="16.6640625" style="67" customWidth="1"/>
    <col min="4" max="4" width="37.109375" style="67" customWidth="1"/>
    <col min="5" max="5" width="11.5546875" style="56" bestFit="1" customWidth="1"/>
    <col min="6" max="6" width="15" style="57" bestFit="1" customWidth="1"/>
    <col min="7" max="7" width="12.21875" style="56" bestFit="1" customWidth="1"/>
    <col min="8" max="8" width="13" style="56" customWidth="1"/>
    <col min="9" max="9" width="14.77734375" style="56" bestFit="1" customWidth="1"/>
    <col min="10" max="11" width="16.21875" style="56" bestFit="1" customWidth="1"/>
    <col min="12" max="16384" width="9.109375" style="56"/>
  </cols>
  <sheetData>
    <row r="1" spans="1:6" ht="17.25" customHeight="1" x14ac:dyDescent="0.25">
      <c r="A1" s="3" t="s">
        <v>9</v>
      </c>
      <c r="B1" s="5"/>
      <c r="C1" s="11"/>
      <c r="D1" s="11"/>
    </row>
    <row r="2" spans="1:6" ht="17.25" customHeight="1" x14ac:dyDescent="0.25">
      <c r="A2" s="4"/>
      <c r="B2" s="5"/>
      <c r="C2" s="6" t="s">
        <v>5</v>
      </c>
      <c r="D2" s="8" t="s">
        <v>11</v>
      </c>
    </row>
    <row r="3" spans="1:6" ht="17.25" customHeight="1" x14ac:dyDescent="0.25">
      <c r="A3" s="3" t="s">
        <v>10</v>
      </c>
      <c r="B3" s="5"/>
      <c r="C3" s="6" t="s">
        <v>0</v>
      </c>
      <c r="D3" s="7" t="s">
        <v>154</v>
      </c>
    </row>
    <row r="4" spans="1:6" ht="17.25" customHeight="1" x14ac:dyDescent="0.25">
      <c r="A4" s="5"/>
      <c r="B4" s="5"/>
      <c r="C4" s="6" t="s">
        <v>1</v>
      </c>
      <c r="D4" s="7" t="s">
        <v>402</v>
      </c>
    </row>
    <row r="5" spans="1:6" ht="17.25" customHeight="1" x14ac:dyDescent="0.25">
      <c r="A5" s="293" t="s">
        <v>2</v>
      </c>
      <c r="B5" s="293"/>
      <c r="C5" s="6" t="s">
        <v>3</v>
      </c>
      <c r="D5" s="9">
        <v>44965</v>
      </c>
    </row>
    <row r="6" spans="1:6" ht="17.25" customHeight="1" x14ac:dyDescent="0.25">
      <c r="A6" s="293"/>
      <c r="B6" s="293"/>
      <c r="C6" s="8" t="s">
        <v>4</v>
      </c>
      <c r="D6" s="10">
        <v>44927</v>
      </c>
    </row>
    <row r="7" spans="1:6" ht="17.25" customHeight="1" x14ac:dyDescent="0.25">
      <c r="A7" s="293"/>
      <c r="B7" s="293"/>
      <c r="C7" s="11"/>
      <c r="D7" s="12"/>
    </row>
    <row r="8" spans="1:6" ht="10.5" customHeight="1" thickBot="1" x14ac:dyDescent="0.3">
      <c r="A8" s="13"/>
      <c r="B8" s="13"/>
      <c r="C8" s="22"/>
      <c r="D8" s="22"/>
    </row>
    <row r="9" spans="1:6" ht="13.8" thickTop="1" x14ac:dyDescent="0.25">
      <c r="A9" s="54" t="s">
        <v>6</v>
      </c>
      <c r="B9" s="55" t="s">
        <v>7</v>
      </c>
      <c r="C9" s="294" t="s">
        <v>8</v>
      </c>
      <c r="D9" s="295"/>
    </row>
    <row r="10" spans="1:6" s="58" customFormat="1" x14ac:dyDescent="0.25">
      <c r="A10" s="14">
        <v>111</v>
      </c>
      <c r="B10" s="23" t="s">
        <v>136</v>
      </c>
      <c r="C10" s="29">
        <v>24389233</v>
      </c>
      <c r="D10" s="160"/>
      <c r="E10" s="179">
        <f>C10-'TB1.23'!G3</f>
        <v>0</v>
      </c>
      <c r="F10" s="59"/>
    </row>
    <row r="11" spans="1:6" ht="31.5" customHeight="1" x14ac:dyDescent="0.25">
      <c r="A11" s="244"/>
      <c r="B11" s="245"/>
      <c r="C11" s="320" t="s">
        <v>403</v>
      </c>
      <c r="D11" s="321"/>
    </row>
    <row r="12" spans="1:6" ht="24.45" customHeight="1" x14ac:dyDescent="0.25">
      <c r="A12" s="244"/>
      <c r="B12" s="245"/>
      <c r="C12" s="320" t="s">
        <v>404</v>
      </c>
      <c r="D12" s="322"/>
    </row>
    <row r="13" spans="1:6" x14ac:dyDescent="0.25">
      <c r="A13" s="15"/>
      <c r="B13" s="76"/>
      <c r="C13" s="315"/>
      <c r="D13" s="323"/>
    </row>
    <row r="14" spans="1:6" s="58" customFormat="1" ht="32.549999999999997" customHeight="1" x14ac:dyDescent="0.25">
      <c r="A14" s="14">
        <v>112</v>
      </c>
      <c r="B14" s="23"/>
      <c r="C14" s="298" t="s">
        <v>405</v>
      </c>
      <c r="D14" s="299"/>
      <c r="F14" s="59"/>
    </row>
    <row r="15" spans="1:6" x14ac:dyDescent="0.25">
      <c r="A15" s="15" t="s">
        <v>27</v>
      </c>
      <c r="B15" s="25" t="s">
        <v>137</v>
      </c>
      <c r="C15" s="120">
        <v>435413174</v>
      </c>
      <c r="D15" s="120"/>
      <c r="E15" s="178">
        <f>C15-'TB1.23'!G7</f>
        <v>0</v>
      </c>
    </row>
    <row r="16" spans="1:6" x14ac:dyDescent="0.25">
      <c r="A16" s="15" t="s">
        <v>31</v>
      </c>
      <c r="B16" s="25" t="s">
        <v>137</v>
      </c>
      <c r="C16" s="121">
        <v>71664.521948244947</v>
      </c>
      <c r="D16" s="120">
        <v>1700326804</v>
      </c>
      <c r="E16" s="178">
        <f>D16-'TB1.23'!G9</f>
        <v>0</v>
      </c>
    </row>
    <row r="17" spans="1:6" x14ac:dyDescent="0.25">
      <c r="A17" s="15"/>
      <c r="B17" s="25" t="s">
        <v>238</v>
      </c>
      <c r="C17" s="317" t="s">
        <v>159</v>
      </c>
      <c r="D17" s="318"/>
    </row>
    <row r="18" spans="1:6" ht="12.75" customHeight="1" x14ac:dyDescent="0.25">
      <c r="A18" s="15" t="s">
        <v>33</v>
      </c>
      <c r="B18" s="25" t="s">
        <v>137</v>
      </c>
      <c r="C18" s="121">
        <v>1400.7200000000012</v>
      </c>
      <c r="D18" s="120">
        <v>31845369</v>
      </c>
      <c r="E18" s="178">
        <f>D18-'TB8.22'!G10</f>
        <v>0</v>
      </c>
    </row>
    <row r="19" spans="1:6" x14ac:dyDescent="0.25">
      <c r="A19" s="15"/>
      <c r="B19" s="25"/>
      <c r="C19" s="26"/>
      <c r="D19" s="27"/>
    </row>
    <row r="20" spans="1:6" s="58" customFormat="1" x14ac:dyDescent="0.25">
      <c r="A20" s="17">
        <v>1312</v>
      </c>
      <c r="B20" s="28"/>
      <c r="C20" s="69">
        <f>SUM(C21:C22)</f>
        <v>52296.079999999827</v>
      </c>
      <c r="D20" s="29">
        <f>SUM(D21:D22)</f>
        <v>1223800558.4000001</v>
      </c>
      <c r="E20" s="179"/>
      <c r="F20" s="59"/>
    </row>
    <row r="21" spans="1:6" s="62" customFormat="1" x14ac:dyDescent="0.25">
      <c r="A21" s="18"/>
      <c r="B21" s="30" t="s">
        <v>406</v>
      </c>
      <c r="C21" s="177">
        <v>30399.809999999827</v>
      </c>
      <c r="D21" s="31">
        <v>713179542</v>
      </c>
      <c r="E21" s="60">
        <f>D21/C21</f>
        <v>23459.999980263168</v>
      </c>
      <c r="F21" s="61"/>
    </row>
    <row r="22" spans="1:6" s="62" customFormat="1" x14ac:dyDescent="0.25">
      <c r="A22" s="18"/>
      <c r="B22" s="30" t="s">
        <v>429</v>
      </c>
      <c r="C22" s="70">
        <v>21896.27</v>
      </c>
      <c r="D22" s="31">
        <f>E22*C22</f>
        <v>510621016.40000004</v>
      </c>
      <c r="E22" s="60">
        <v>23320</v>
      </c>
      <c r="F22" s="61"/>
    </row>
    <row r="23" spans="1:6" s="58" customFormat="1" ht="24" customHeight="1" x14ac:dyDescent="0.25">
      <c r="A23" s="17">
        <v>133</v>
      </c>
      <c r="B23" s="33"/>
      <c r="C23" s="44"/>
      <c r="D23" s="120"/>
      <c r="E23" s="119"/>
      <c r="F23" s="59"/>
    </row>
    <row r="24" spans="1:6" s="58" customFormat="1" x14ac:dyDescent="0.25">
      <c r="A24" s="17">
        <v>242</v>
      </c>
      <c r="B24" s="28" t="s">
        <v>188</v>
      </c>
      <c r="C24" s="29">
        <v>87516948</v>
      </c>
      <c r="D24" s="32"/>
      <c r="E24" s="179">
        <f>C24-'TB1.23'!G16</f>
        <v>0</v>
      </c>
      <c r="F24" s="59"/>
    </row>
    <row r="25" spans="1:6" s="58" customFormat="1" ht="25.95" customHeight="1" x14ac:dyDescent="0.25">
      <c r="A25" s="17"/>
      <c r="B25" s="28"/>
      <c r="C25" s="287" t="s">
        <v>152</v>
      </c>
      <c r="D25" s="288"/>
      <c r="E25" s="179"/>
      <c r="F25" s="59"/>
    </row>
    <row r="26" spans="1:6" x14ac:dyDescent="0.25">
      <c r="A26" s="15"/>
      <c r="B26" s="33"/>
      <c r="C26" s="34"/>
      <c r="D26" s="35"/>
    </row>
    <row r="27" spans="1:6" s="58" customFormat="1" x14ac:dyDescent="0.25">
      <c r="A27" s="17">
        <v>244</v>
      </c>
      <c r="B27" s="28" t="s">
        <v>141</v>
      </c>
      <c r="C27" s="36">
        <f>SUM(C28:C31)</f>
        <v>129065340</v>
      </c>
      <c r="D27" s="37"/>
      <c r="E27" s="179">
        <f>C27-'TB1.23'!G17</f>
        <v>0</v>
      </c>
      <c r="F27" s="59"/>
    </row>
    <row r="28" spans="1:6" s="62" customFormat="1" x14ac:dyDescent="0.25">
      <c r="A28" s="18"/>
      <c r="B28" s="30" t="s">
        <v>349</v>
      </c>
      <c r="C28" s="38">
        <v>121835340</v>
      </c>
      <c r="D28" s="39"/>
      <c r="F28" s="61"/>
    </row>
    <row r="29" spans="1:6" s="62" customFormat="1" x14ac:dyDescent="0.25">
      <c r="A29" s="18"/>
      <c r="B29" s="30" t="s">
        <v>143</v>
      </c>
      <c r="C29" s="38">
        <v>5000000</v>
      </c>
      <c r="D29" s="39"/>
      <c r="F29" s="61"/>
    </row>
    <row r="30" spans="1:6" s="62" customFormat="1" x14ac:dyDescent="0.25">
      <c r="A30" s="18"/>
      <c r="B30" s="30" t="s">
        <v>144</v>
      </c>
      <c r="C30" s="38">
        <v>250000</v>
      </c>
      <c r="D30" s="39"/>
      <c r="F30" s="61"/>
    </row>
    <row r="31" spans="1:6" s="62" customFormat="1" x14ac:dyDescent="0.25">
      <c r="A31" s="18"/>
      <c r="B31" s="30" t="s">
        <v>157</v>
      </c>
      <c r="C31" s="38">
        <v>1980000</v>
      </c>
      <c r="D31" s="39"/>
      <c r="F31" s="61"/>
    </row>
    <row r="32" spans="1:6" s="58" customFormat="1" x14ac:dyDescent="0.25">
      <c r="A32" s="17">
        <v>331</v>
      </c>
      <c r="B32" s="28" t="s">
        <v>164</v>
      </c>
      <c r="C32" s="36">
        <f>SUM(C33:C38)</f>
        <v>43652680</v>
      </c>
      <c r="D32" s="40"/>
      <c r="E32" s="179">
        <f>C32-'TB1.23'!H18</f>
        <v>0</v>
      </c>
      <c r="F32" s="59"/>
    </row>
    <row r="33" spans="1:6" s="62" customFormat="1" x14ac:dyDescent="0.25">
      <c r="A33" s="18"/>
      <c r="B33" s="30" t="s">
        <v>9</v>
      </c>
      <c r="C33" s="152">
        <v>27366680</v>
      </c>
      <c r="D33" s="39" t="s">
        <v>430</v>
      </c>
      <c r="E33" s="180"/>
      <c r="F33" s="61"/>
    </row>
    <row r="34" spans="1:6" s="62" customFormat="1" x14ac:dyDescent="0.25">
      <c r="A34" s="18"/>
      <c r="B34" s="30" t="s">
        <v>206</v>
      </c>
      <c r="C34" s="152"/>
      <c r="D34" s="39"/>
      <c r="F34" s="61"/>
    </row>
    <row r="35" spans="1:6" s="62" customFormat="1" x14ac:dyDescent="0.25">
      <c r="A35" s="18"/>
      <c r="B35" s="30" t="s">
        <v>191</v>
      </c>
      <c r="C35" s="152"/>
      <c r="D35" s="39"/>
      <c r="F35" s="61"/>
    </row>
    <row r="36" spans="1:6" s="62" customFormat="1" x14ac:dyDescent="0.25">
      <c r="A36" s="18"/>
      <c r="B36" s="30" t="s">
        <v>190</v>
      </c>
      <c r="C36" s="152">
        <v>4786000</v>
      </c>
      <c r="D36" s="39" t="s">
        <v>431</v>
      </c>
      <c r="F36" s="61"/>
    </row>
    <row r="37" spans="1:6" s="62" customFormat="1" x14ac:dyDescent="0.25">
      <c r="A37" s="18"/>
      <c r="B37" s="30" t="s">
        <v>408</v>
      </c>
      <c r="C37" s="152">
        <v>0</v>
      </c>
      <c r="D37" s="39"/>
      <c r="F37" s="61"/>
    </row>
    <row r="38" spans="1:6" s="62" customFormat="1" x14ac:dyDescent="0.25">
      <c r="A38" s="18"/>
      <c r="B38" s="30" t="s">
        <v>409</v>
      </c>
      <c r="C38" s="152">
        <v>11500000</v>
      </c>
      <c r="D38" s="39"/>
      <c r="F38" s="61"/>
    </row>
    <row r="39" spans="1:6" s="62" customFormat="1" x14ac:dyDescent="0.25">
      <c r="A39" s="18"/>
      <c r="B39" s="30"/>
      <c r="C39" s="152"/>
      <c r="D39" s="39"/>
      <c r="F39" s="61"/>
    </row>
    <row r="40" spans="1:6" s="62" customFormat="1" ht="13.8" x14ac:dyDescent="0.25">
      <c r="A40" s="18"/>
      <c r="B40" s="28" t="s">
        <v>165</v>
      </c>
      <c r="C40" s="36">
        <f>SUM(C41:C43)</f>
        <v>720000</v>
      </c>
      <c r="D40" s="43"/>
      <c r="F40" s="61"/>
    </row>
    <row r="41" spans="1:6" s="62" customFormat="1" x14ac:dyDescent="0.25">
      <c r="A41" s="18"/>
      <c r="B41" s="30" t="s">
        <v>144</v>
      </c>
      <c r="C41" s="152">
        <v>720000</v>
      </c>
      <c r="D41" s="39"/>
      <c r="F41" s="61"/>
    </row>
    <row r="42" spans="1:6" s="62" customFormat="1" x14ac:dyDescent="0.25">
      <c r="A42" s="18"/>
      <c r="B42" s="30"/>
      <c r="C42" s="152"/>
      <c r="D42" s="39"/>
      <c r="E42" s="62" t="s">
        <v>152</v>
      </c>
      <c r="F42" s="61"/>
    </row>
    <row r="43" spans="1:6" s="62" customFormat="1" x14ac:dyDescent="0.25">
      <c r="A43" s="18"/>
      <c r="B43" s="30"/>
      <c r="C43" s="38"/>
      <c r="D43" s="39"/>
      <c r="F43" s="61"/>
    </row>
    <row r="44" spans="1:6" s="58" customFormat="1" x14ac:dyDescent="0.25">
      <c r="A44" s="17">
        <v>3334</v>
      </c>
      <c r="B44" s="28"/>
      <c r="C44" s="36"/>
      <c r="D44" s="71"/>
      <c r="F44" s="59"/>
    </row>
    <row r="45" spans="1:6" x14ac:dyDescent="0.25">
      <c r="A45" s="15"/>
      <c r="B45" s="33"/>
      <c r="C45" s="90"/>
      <c r="D45" s="91"/>
    </row>
    <row r="46" spans="1:6" s="58" customFormat="1" ht="13.8" x14ac:dyDescent="0.25">
      <c r="A46" s="186">
        <v>3335</v>
      </c>
      <c r="B46" s="187" t="s">
        <v>145</v>
      </c>
      <c r="C46" s="190">
        <f>SUM(C47:C49)</f>
        <v>119789824</v>
      </c>
      <c r="D46" s="189"/>
      <c r="E46" s="222">
        <f>C46-'TB1.23'!H22</f>
        <v>-1</v>
      </c>
      <c r="F46" s="82">
        <f>C46-'TB2.23'!D21</f>
        <v>56931</v>
      </c>
    </row>
    <row r="47" spans="1:6" x14ac:dyDescent="0.25">
      <c r="A47" s="191"/>
      <c r="B47" s="192" t="s">
        <v>418</v>
      </c>
      <c r="C47" s="193">
        <v>1633677</v>
      </c>
      <c r="D47" s="194" t="s">
        <v>419</v>
      </c>
    </row>
    <row r="48" spans="1:6" x14ac:dyDescent="0.25">
      <c r="A48" s="191"/>
      <c r="B48" s="192" t="s">
        <v>432</v>
      </c>
      <c r="C48" s="193">
        <v>45732587</v>
      </c>
      <c r="D48" s="194" t="s">
        <v>419</v>
      </c>
    </row>
    <row r="49" spans="1:11" x14ac:dyDescent="0.25">
      <c r="A49" s="191"/>
      <c r="B49" s="192" t="s">
        <v>433</v>
      </c>
      <c r="C49" s="252">
        <v>72423560</v>
      </c>
      <c r="D49" s="194" t="s">
        <v>419</v>
      </c>
    </row>
    <row r="50" spans="1:11" x14ac:dyDescent="0.25">
      <c r="A50" s="191"/>
      <c r="B50" s="192"/>
      <c r="C50" s="252"/>
      <c r="D50" s="208"/>
    </row>
    <row r="51" spans="1:11" x14ac:dyDescent="0.25">
      <c r="A51" s="191"/>
      <c r="B51" s="192"/>
      <c r="C51" s="252"/>
      <c r="D51" s="208"/>
    </row>
    <row r="52" spans="1:11" x14ac:dyDescent="0.25">
      <c r="A52" s="191"/>
      <c r="B52" s="192"/>
      <c r="C52" s="252"/>
      <c r="D52" s="208"/>
    </row>
    <row r="53" spans="1:11" ht="13.8" x14ac:dyDescent="0.25">
      <c r="A53" s="186">
        <v>334</v>
      </c>
      <c r="B53" s="184"/>
      <c r="C53" s="190">
        <f>SUM(C54:C55)</f>
        <v>242033303</v>
      </c>
      <c r="D53" s="35"/>
      <c r="E53" s="178">
        <f>C53-'TB1.23'!H25</f>
        <v>0</v>
      </c>
      <c r="G53" s="57"/>
      <c r="H53" s="57"/>
      <c r="I53" s="57"/>
      <c r="J53" s="57"/>
      <c r="K53" s="57">
        <f>(I53+J53)*10%</f>
        <v>0</v>
      </c>
    </row>
    <row r="54" spans="1:11" s="58" customFormat="1" x14ac:dyDescent="0.25">
      <c r="A54" s="186"/>
      <c r="B54" s="187"/>
      <c r="C54" s="250">
        <v>208433303</v>
      </c>
      <c r="D54" s="251" t="s">
        <v>435</v>
      </c>
      <c r="E54" s="178"/>
      <c r="F54" s="59"/>
      <c r="G54" s="57"/>
      <c r="H54" s="57"/>
      <c r="I54" s="57"/>
      <c r="J54" s="57"/>
      <c r="K54" s="57">
        <f>(I54+J54)*10%</f>
        <v>0</v>
      </c>
    </row>
    <row r="55" spans="1:11" s="58" customFormat="1" x14ac:dyDescent="0.25">
      <c r="A55" s="186"/>
      <c r="B55" s="187"/>
      <c r="C55" s="250">
        <v>33600000</v>
      </c>
      <c r="D55" s="251" t="s">
        <v>436</v>
      </c>
      <c r="E55" s="178"/>
      <c r="F55" s="59"/>
      <c r="G55" s="57"/>
      <c r="H55" s="57"/>
      <c r="I55" s="57"/>
      <c r="J55" s="57"/>
      <c r="K55" s="57"/>
    </row>
    <row r="56" spans="1:11" s="58" customFormat="1" ht="22.05" customHeight="1" x14ac:dyDescent="0.25">
      <c r="A56" s="186"/>
      <c r="B56" s="187"/>
      <c r="C56" s="283"/>
      <c r="D56" s="284"/>
      <c r="E56" s="178"/>
      <c r="F56" s="59"/>
      <c r="G56" s="57"/>
      <c r="H56" s="57"/>
      <c r="I56" s="57"/>
      <c r="J56" s="57"/>
      <c r="K56" s="57"/>
    </row>
    <row r="57" spans="1:11" x14ac:dyDescent="0.25">
      <c r="A57" s="15"/>
      <c r="B57" s="25"/>
      <c r="C57" s="34"/>
      <c r="D57" s="16"/>
      <c r="G57" s="57"/>
      <c r="H57" s="57"/>
      <c r="I57" s="57"/>
      <c r="J57" s="57"/>
      <c r="K57" s="57">
        <f>(I57+J57)*10%</f>
        <v>0</v>
      </c>
    </row>
    <row r="58" spans="1:11" s="58" customFormat="1" x14ac:dyDescent="0.25">
      <c r="A58" s="17">
        <v>335</v>
      </c>
      <c r="B58" s="28"/>
      <c r="C58" s="36">
        <f>SUM(C59:C60)</f>
        <v>0</v>
      </c>
      <c r="D58" s="37" t="s">
        <v>166</v>
      </c>
      <c r="E58" s="179"/>
      <c r="F58" s="59"/>
      <c r="G58" s="57"/>
      <c r="H58" s="57"/>
      <c r="I58" s="57"/>
    </row>
    <row r="59" spans="1:11" s="62" customFormat="1" x14ac:dyDescent="0.25">
      <c r="A59" s="18"/>
      <c r="B59" s="30"/>
      <c r="C59" s="152"/>
      <c r="D59" s="45"/>
      <c r="E59" s="198"/>
      <c r="F59" s="61"/>
    </row>
    <row r="60" spans="1:11" s="62" customFormat="1" x14ac:dyDescent="0.25">
      <c r="A60" s="18"/>
      <c r="B60" s="30"/>
      <c r="C60" s="152"/>
      <c r="D60" s="45"/>
      <c r="F60" s="61"/>
    </row>
    <row r="61" spans="1:11" s="62" customFormat="1" x14ac:dyDescent="0.25">
      <c r="A61" s="18"/>
      <c r="B61" s="30"/>
      <c r="C61" s="152"/>
      <c r="D61" s="45"/>
      <c r="F61" s="61"/>
    </row>
    <row r="62" spans="1:11" s="58" customFormat="1" x14ac:dyDescent="0.25">
      <c r="A62" s="17">
        <v>3382</v>
      </c>
      <c r="B62" s="28" t="s">
        <v>245</v>
      </c>
      <c r="C62" s="46">
        <f>SUM(C63:C65)</f>
        <v>4761820</v>
      </c>
      <c r="D62" s="28"/>
      <c r="E62" s="185">
        <f>C62-'TB1.23'!H27</f>
        <v>0</v>
      </c>
      <c r="F62" s="59"/>
    </row>
    <row r="63" spans="1:11" s="62" customFormat="1" x14ac:dyDescent="0.25">
      <c r="A63" s="18"/>
      <c r="B63" s="30" t="s">
        <v>437</v>
      </c>
      <c r="C63" s="47">
        <v>4761820</v>
      </c>
      <c r="D63" s="45"/>
      <c r="F63" s="61"/>
    </row>
    <row r="64" spans="1:11" s="62" customFormat="1" x14ac:dyDescent="0.25">
      <c r="A64" s="253"/>
      <c r="B64" s="254"/>
      <c r="C64" s="255"/>
      <c r="D64" s="256"/>
      <c r="F64" s="61"/>
    </row>
    <row r="65" spans="1:9" s="62" customFormat="1" x14ac:dyDescent="0.25">
      <c r="A65" s="253"/>
      <c r="B65" s="254"/>
      <c r="C65" s="255"/>
      <c r="D65" s="256"/>
      <c r="F65" s="257"/>
    </row>
    <row r="66" spans="1:9" s="58" customFormat="1" x14ac:dyDescent="0.25">
      <c r="A66" s="17" t="s">
        <v>147</v>
      </c>
      <c r="B66" s="28" t="s">
        <v>148</v>
      </c>
      <c r="C66" s="51"/>
      <c r="D66" s="45"/>
      <c r="F66" s="59"/>
    </row>
    <row r="67" spans="1:9" ht="26.4" x14ac:dyDescent="0.25">
      <c r="A67" s="15"/>
      <c r="B67" s="33" t="s">
        <v>149</v>
      </c>
      <c r="C67" s="77"/>
      <c r="D67" s="78" t="s">
        <v>384</v>
      </c>
    </row>
    <row r="68" spans="1:9" x14ac:dyDescent="0.25">
      <c r="A68" s="15"/>
      <c r="B68" s="184" t="s">
        <v>438</v>
      </c>
      <c r="C68" s="77"/>
      <c r="D68" s="78"/>
    </row>
    <row r="69" spans="1:9" s="58" customFormat="1" x14ac:dyDescent="0.25">
      <c r="A69" s="17">
        <v>3388</v>
      </c>
      <c r="B69" s="28"/>
      <c r="C69" s="123"/>
      <c r="D69" s="124"/>
      <c r="F69" s="59"/>
    </row>
    <row r="70" spans="1:9" ht="12.75" customHeight="1" x14ac:dyDescent="0.25">
      <c r="A70" s="15"/>
      <c r="B70" s="187" t="s">
        <v>163</v>
      </c>
      <c r="C70" s="258">
        <f>SUM(C71:C72)</f>
        <v>327225</v>
      </c>
      <c r="D70" s="258">
        <f>SUM(D71:D72)</f>
        <v>59908353.000000007</v>
      </c>
      <c r="E70" s="174">
        <f>D70-'TB1.23'!H31</f>
        <v>0</v>
      </c>
    </row>
    <row r="71" spans="1:9" s="62" customFormat="1" ht="26.4" x14ac:dyDescent="0.25">
      <c r="A71" s="18"/>
      <c r="B71" s="209" t="s">
        <v>439</v>
      </c>
      <c r="C71" s="140">
        <v>327225</v>
      </c>
      <c r="D71" s="80">
        <f>C71*E71</f>
        <v>59908353.000000007</v>
      </c>
      <c r="E71" s="213">
        <v>183.08</v>
      </c>
      <c r="F71" s="61"/>
    </row>
    <row r="72" spans="1:9" s="62" customFormat="1" ht="25.95" customHeight="1" x14ac:dyDescent="0.25">
      <c r="A72" s="18"/>
      <c r="B72" s="209"/>
      <c r="C72" s="264"/>
      <c r="D72" s="265"/>
      <c r="E72" s="213"/>
      <c r="F72" s="61"/>
    </row>
    <row r="73" spans="1:9" s="62" customFormat="1" x14ac:dyDescent="0.25">
      <c r="A73" s="18"/>
      <c r="B73" s="210"/>
      <c r="C73" s="140"/>
      <c r="D73" s="80"/>
      <c r="E73" s="64"/>
      <c r="F73" s="61"/>
    </row>
    <row r="74" spans="1:9" s="58" customFormat="1" x14ac:dyDescent="0.25">
      <c r="A74" s="17">
        <v>413</v>
      </c>
      <c r="B74" s="28"/>
      <c r="C74" s="74"/>
      <c r="D74" s="176"/>
      <c r="E74" s="81"/>
      <c r="F74" s="59"/>
      <c r="I74" s="62"/>
    </row>
    <row r="75" spans="1:9" s="62" customFormat="1" x14ac:dyDescent="0.25">
      <c r="A75" s="18"/>
      <c r="B75" s="210"/>
      <c r="C75" s="140"/>
      <c r="D75" s="80"/>
      <c r="E75" s="64"/>
      <c r="F75" s="61"/>
    </row>
    <row r="76" spans="1:9" s="62" customFormat="1" x14ac:dyDescent="0.25">
      <c r="A76" s="18"/>
      <c r="B76" s="72"/>
      <c r="C76" s="38"/>
      <c r="D76" s="80"/>
      <c r="E76" s="64"/>
      <c r="F76" s="61"/>
    </row>
    <row r="77" spans="1:9" s="58" customFormat="1" ht="13.8" x14ac:dyDescent="0.25">
      <c r="A77" s="17">
        <v>511</v>
      </c>
      <c r="B77" s="28" t="s">
        <v>250</v>
      </c>
      <c r="C77" s="74">
        <v>21896.27</v>
      </c>
      <c r="D77" s="73">
        <v>23320</v>
      </c>
      <c r="E77" s="81">
        <f>D77/C77</f>
        <v>1.0650215767343023</v>
      </c>
      <c r="F77" s="59"/>
    </row>
    <row r="78" spans="1:9" ht="21" customHeight="1" x14ac:dyDescent="0.25">
      <c r="A78" s="15"/>
      <c r="B78" s="33"/>
      <c r="C78" s="285"/>
      <c r="D78" s="286"/>
      <c r="E78" s="57"/>
      <c r="F78" s="65"/>
      <c r="G78" s="66"/>
    </row>
    <row r="79" spans="1:9" s="58" customFormat="1" ht="26.4" x14ac:dyDescent="0.25">
      <c r="A79" s="17">
        <v>642</v>
      </c>
      <c r="B79" s="28"/>
      <c r="C79" s="36"/>
      <c r="D79" s="125" t="s">
        <v>212</v>
      </c>
      <c r="F79" s="59"/>
    </row>
    <row r="80" spans="1:9" ht="39.6" x14ac:dyDescent="0.25">
      <c r="A80" s="15"/>
      <c r="B80" s="33"/>
      <c r="C80" s="34"/>
      <c r="D80" s="96" t="s">
        <v>200</v>
      </c>
      <c r="E80" s="57"/>
      <c r="F80" s="65"/>
      <c r="G80" s="66"/>
    </row>
    <row r="81" spans="1:8" ht="26.4" x14ac:dyDescent="0.25">
      <c r="A81" s="15"/>
      <c r="B81" s="33"/>
      <c r="C81" s="34"/>
      <c r="D81" s="96" t="s">
        <v>201</v>
      </c>
      <c r="E81" s="57"/>
      <c r="F81" s="65"/>
      <c r="G81" s="66"/>
    </row>
    <row r="82" spans="1:8" ht="31.95" customHeight="1" x14ac:dyDescent="0.25">
      <c r="A82" s="15"/>
      <c r="B82" s="33"/>
      <c r="C82" s="287"/>
      <c r="D82" s="288"/>
      <c r="E82" s="57"/>
      <c r="F82" s="65"/>
      <c r="G82" s="66"/>
    </row>
    <row r="83" spans="1:8" x14ac:dyDescent="0.25">
      <c r="A83" s="15"/>
      <c r="B83" s="33"/>
      <c r="C83" s="34"/>
      <c r="D83" s="34"/>
      <c r="E83" s="57"/>
      <c r="F83" s="65"/>
      <c r="G83" s="66"/>
    </row>
    <row r="84" spans="1:8" x14ac:dyDescent="0.25">
      <c r="A84" s="15"/>
      <c r="B84" s="33"/>
      <c r="C84" s="34"/>
      <c r="D84" s="34"/>
      <c r="E84" s="57"/>
      <c r="F84" s="65"/>
      <c r="G84" s="66"/>
    </row>
    <row r="85" spans="1:8" x14ac:dyDescent="0.25">
      <c r="A85" s="15"/>
      <c r="B85" s="33"/>
      <c r="D85" s="34"/>
      <c r="E85" s="57"/>
      <c r="F85" s="65"/>
      <c r="G85" s="66"/>
    </row>
    <row r="86" spans="1:8" s="58" customFormat="1" x14ac:dyDescent="0.25">
      <c r="A86" s="17" t="s">
        <v>158</v>
      </c>
      <c r="B86" s="28"/>
      <c r="C86" s="50"/>
      <c r="D86" s="37"/>
      <c r="F86" s="59"/>
    </row>
    <row r="87" spans="1:8" x14ac:dyDescent="0.25">
      <c r="A87" s="15"/>
      <c r="B87" s="33"/>
      <c r="C87" s="49"/>
      <c r="D87" s="176"/>
      <c r="E87" s="57"/>
      <c r="F87" s="65"/>
      <c r="G87" s="66"/>
    </row>
    <row r="88" spans="1:8" x14ac:dyDescent="0.25">
      <c r="A88" s="15"/>
      <c r="B88" s="33"/>
      <c r="C88" s="49"/>
      <c r="D88" s="48"/>
      <c r="E88" s="57"/>
      <c r="F88" s="65"/>
      <c r="G88" s="66"/>
    </row>
    <row r="89" spans="1:8" ht="26.4" x14ac:dyDescent="0.25">
      <c r="A89" s="19" t="s">
        <v>153</v>
      </c>
      <c r="B89" s="75"/>
      <c r="C89" s="306" t="s">
        <v>434</v>
      </c>
      <c r="D89" s="307"/>
    </row>
    <row r="90" spans="1:8" s="57" customFormat="1" ht="32.25" customHeight="1" x14ac:dyDescent="0.25">
      <c r="A90" s="15"/>
      <c r="B90" s="33"/>
      <c r="C90" s="315" t="s">
        <v>440</v>
      </c>
      <c r="D90" s="319"/>
      <c r="E90" s="56"/>
      <c r="G90" s="56"/>
      <c r="H90" s="56"/>
    </row>
    <row r="91" spans="1:8" s="57" customFormat="1" ht="32.25" customHeight="1" x14ac:dyDescent="0.25">
      <c r="A91" s="15"/>
      <c r="B91" s="33"/>
      <c r="C91" s="315" t="s">
        <v>441</v>
      </c>
      <c r="D91" s="316"/>
      <c r="E91" s="56"/>
      <c r="G91" s="56"/>
      <c r="H91" s="56"/>
    </row>
    <row r="92" spans="1:8" s="57" customFormat="1" ht="32.25" customHeight="1" x14ac:dyDescent="0.25">
      <c r="A92" s="15"/>
      <c r="B92" s="33"/>
      <c r="C92" s="315" t="s">
        <v>442</v>
      </c>
      <c r="D92" s="316"/>
      <c r="E92" s="56"/>
      <c r="G92" s="56"/>
      <c r="H92" s="56"/>
    </row>
    <row r="93" spans="1:8" s="57" customFormat="1" x14ac:dyDescent="0.25">
      <c r="A93" s="15"/>
      <c r="B93" s="33"/>
      <c r="C93" s="291" t="s">
        <v>172</v>
      </c>
      <c r="D93" s="292"/>
      <c r="E93" s="56"/>
      <c r="G93" s="56"/>
      <c r="H93" s="56"/>
    </row>
    <row r="94" spans="1:8" s="57" customFormat="1" x14ac:dyDescent="0.25">
      <c r="A94" s="15"/>
      <c r="B94" s="33"/>
      <c r="C94" s="291"/>
      <c r="D94" s="292"/>
      <c r="E94" s="56"/>
      <c r="G94" s="56"/>
      <c r="H94" s="56"/>
    </row>
    <row r="95" spans="1:8" s="57" customFormat="1" ht="33" customHeight="1" x14ac:dyDescent="0.25">
      <c r="A95" s="15"/>
      <c r="B95" s="33"/>
      <c r="C95" s="302" t="s">
        <v>186</v>
      </c>
      <c r="D95" s="303"/>
      <c r="E95" s="56"/>
      <c r="G95" s="56"/>
      <c r="H95" s="56"/>
    </row>
    <row r="96" spans="1:8" s="57" customFormat="1" x14ac:dyDescent="0.25">
      <c r="A96" s="15"/>
      <c r="B96" s="33"/>
      <c r="C96" s="304"/>
      <c r="D96" s="305"/>
      <c r="E96" s="56"/>
      <c r="G96" s="56"/>
      <c r="H96" s="56"/>
    </row>
    <row r="97" spans="1:8" s="57" customFormat="1" ht="36.450000000000003" customHeight="1" x14ac:dyDescent="0.25">
      <c r="A97" s="83" t="s">
        <v>189</v>
      </c>
      <c r="B97" s="33"/>
      <c r="C97" s="306"/>
      <c r="D97" s="307"/>
      <c r="E97" s="56"/>
      <c r="G97" s="56"/>
      <c r="H97" s="56"/>
    </row>
    <row r="98" spans="1:8" s="57" customFormat="1" x14ac:dyDescent="0.25">
      <c r="A98" s="85"/>
      <c r="B98" s="33"/>
      <c r="C98" s="304"/>
      <c r="D98" s="305"/>
      <c r="E98" s="56"/>
      <c r="G98" s="56"/>
      <c r="H98" s="56"/>
    </row>
    <row r="99" spans="1:8" s="57" customFormat="1" x14ac:dyDescent="0.25">
      <c r="A99" s="85"/>
      <c r="B99" s="33"/>
      <c r="C99" s="308" t="s">
        <v>412</v>
      </c>
      <c r="D99" s="309"/>
      <c r="E99" s="56"/>
      <c r="G99" s="56"/>
      <c r="H99" s="56"/>
    </row>
    <row r="100" spans="1:8" s="57" customFormat="1" ht="48.45" customHeight="1" x14ac:dyDescent="0.25">
      <c r="A100" s="85"/>
      <c r="B100" s="33"/>
      <c r="C100" s="291" t="s">
        <v>443</v>
      </c>
      <c r="D100" s="292"/>
      <c r="E100" s="56"/>
      <c r="G100" s="56"/>
      <c r="H100" s="56"/>
    </row>
    <row r="101" spans="1:8" s="57" customFormat="1" ht="40.950000000000003" customHeight="1" x14ac:dyDescent="0.25">
      <c r="A101" s="85"/>
      <c r="B101" s="33"/>
      <c r="C101" s="324"/>
      <c r="D101" s="292"/>
      <c r="E101" s="56"/>
      <c r="G101" s="56"/>
      <c r="H101" s="56"/>
    </row>
    <row r="102" spans="1:8" s="57" customFormat="1" x14ac:dyDescent="0.25">
      <c r="A102" s="85"/>
      <c r="B102" s="33"/>
      <c r="C102" s="304"/>
      <c r="D102" s="305"/>
      <c r="E102" s="56"/>
      <c r="G102" s="56"/>
      <c r="H102" s="56"/>
    </row>
    <row r="103" spans="1:8" s="57" customFormat="1" x14ac:dyDescent="0.25">
      <c r="A103" s="85"/>
      <c r="B103" s="33"/>
      <c r="C103" s="304"/>
      <c r="D103" s="305"/>
      <c r="E103" s="56"/>
      <c r="G103" s="56"/>
      <c r="H103" s="56"/>
    </row>
    <row r="104" spans="1:8" s="57" customFormat="1" x14ac:dyDescent="0.25">
      <c r="A104" s="85"/>
      <c r="B104" s="33"/>
      <c r="C104" s="304"/>
      <c r="D104" s="305"/>
      <c r="E104" s="56"/>
      <c r="G104" s="56"/>
      <c r="H104" s="56"/>
    </row>
    <row r="105" spans="1:8" s="57" customFormat="1" x14ac:dyDescent="0.25">
      <c r="A105" s="85"/>
      <c r="B105" s="33"/>
      <c r="C105" s="304"/>
      <c r="D105" s="305"/>
      <c r="E105" s="56"/>
      <c r="G105" s="56"/>
      <c r="H105" s="56"/>
    </row>
  </sheetData>
  <mergeCells count="28">
    <mergeCell ref="C103:D103"/>
    <mergeCell ref="C104:D104"/>
    <mergeCell ref="C105:D105"/>
    <mergeCell ref="C97:D97"/>
    <mergeCell ref="C98:D98"/>
    <mergeCell ref="C99:D99"/>
    <mergeCell ref="C100:D100"/>
    <mergeCell ref="C101:D101"/>
    <mergeCell ref="C102:D102"/>
    <mergeCell ref="C14:D14"/>
    <mergeCell ref="C93:D93"/>
    <mergeCell ref="C94:D94"/>
    <mergeCell ref="C95:D95"/>
    <mergeCell ref="C96:D96"/>
    <mergeCell ref="A5:B7"/>
    <mergeCell ref="C9:D9"/>
    <mergeCell ref="C11:D11"/>
    <mergeCell ref="C12:D12"/>
    <mergeCell ref="C13:D13"/>
    <mergeCell ref="C91:D91"/>
    <mergeCell ref="C92:D92"/>
    <mergeCell ref="C17:D17"/>
    <mergeCell ref="C25:D25"/>
    <mergeCell ref="C56:D56"/>
    <mergeCell ref="C78:D78"/>
    <mergeCell ref="C82:D82"/>
    <mergeCell ref="C90:D90"/>
    <mergeCell ref="C89:D89"/>
  </mergeCells>
  <pageMargins left="0.45" right="0.34" top="0.43" bottom="0.37" header="0.32" footer="0.27"/>
  <pageSetup paperSize="9" scale="4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2"/>
  <sheetViews>
    <sheetView workbookViewId="0">
      <pane ySplit="2" topLeftCell="A3" activePane="bottomLeft" state="frozen"/>
      <selection activeCell="C16" sqref="C16"/>
      <selection pane="bottomLeft" activeCell="C16" sqref="C16"/>
    </sheetView>
  </sheetViews>
  <sheetFormatPr defaultRowHeight="13.2" x14ac:dyDescent="0.25"/>
  <cols>
    <col min="1" max="1" width="8.109375" customWidth="1"/>
    <col min="2" max="2" width="32.44140625" customWidth="1"/>
    <col min="3" max="8" width="14" customWidth="1"/>
    <col min="10" max="10" width="13.77734375" style="262" bestFit="1" customWidth="1"/>
    <col min="11" max="11" width="17" style="246" customWidth="1"/>
  </cols>
  <sheetData>
    <row r="1" spans="1:17" ht="13.8" x14ac:dyDescent="0.25">
      <c r="A1" s="310" t="s">
        <v>13</v>
      </c>
      <c r="B1" s="310" t="s">
        <v>14</v>
      </c>
      <c r="C1" s="311" t="s">
        <v>15</v>
      </c>
      <c r="D1" s="311"/>
      <c r="E1" s="311" t="s">
        <v>16</v>
      </c>
      <c r="F1" s="311"/>
      <c r="G1" s="311" t="s">
        <v>17</v>
      </c>
      <c r="H1" s="311"/>
    </row>
    <row r="2" spans="1:17" ht="13.8" x14ac:dyDescent="0.25">
      <c r="A2" s="310"/>
      <c r="B2" s="310"/>
      <c r="C2" s="126" t="s">
        <v>18</v>
      </c>
      <c r="D2" s="126" t="s">
        <v>19</v>
      </c>
      <c r="E2" s="126" t="s">
        <v>18</v>
      </c>
      <c r="F2" s="126" t="s">
        <v>19</v>
      </c>
      <c r="G2" s="126" t="s">
        <v>18</v>
      </c>
      <c r="H2" s="126" t="s">
        <v>19</v>
      </c>
    </row>
    <row r="3" spans="1:17" x14ac:dyDescent="0.25">
      <c r="A3" s="231" t="s">
        <v>20</v>
      </c>
      <c r="B3" s="259" t="s">
        <v>21</v>
      </c>
      <c r="C3" s="233">
        <v>14749335</v>
      </c>
      <c r="D3" s="233">
        <v>0</v>
      </c>
      <c r="E3" s="233">
        <v>50000000</v>
      </c>
      <c r="F3" s="233">
        <v>40360102</v>
      </c>
      <c r="G3" s="233">
        <v>24389233</v>
      </c>
      <c r="H3" s="233">
        <v>0</v>
      </c>
    </row>
    <row r="4" spans="1:17" s="241" customFormat="1" x14ac:dyDescent="0.25">
      <c r="A4" s="234" t="s">
        <v>22</v>
      </c>
      <c r="B4" s="260" t="s">
        <v>23</v>
      </c>
      <c r="C4" s="236">
        <v>14749335</v>
      </c>
      <c r="D4" s="236">
        <v>0</v>
      </c>
      <c r="E4" s="236">
        <v>50000000</v>
      </c>
      <c r="F4" s="236">
        <v>40360102</v>
      </c>
      <c r="G4" s="236">
        <v>24389233</v>
      </c>
      <c r="H4" s="236">
        <v>0</v>
      </c>
      <c r="J4" s="243">
        <v>24389233</v>
      </c>
      <c r="K4" s="242">
        <f>G4-J4</f>
        <v>0</v>
      </c>
      <c r="L4" s="243"/>
    </row>
    <row r="5" spans="1:17" x14ac:dyDescent="0.25">
      <c r="A5" s="231" t="s">
        <v>24</v>
      </c>
      <c r="B5" s="259" t="s">
        <v>25</v>
      </c>
      <c r="C5" s="233">
        <v>3600231021</v>
      </c>
      <c r="D5" s="233">
        <v>0</v>
      </c>
      <c r="E5" s="233">
        <v>979716373</v>
      </c>
      <c r="F5" s="233">
        <v>2412362047</v>
      </c>
      <c r="G5" s="233">
        <v>2167585347</v>
      </c>
      <c r="H5" s="233">
        <v>0</v>
      </c>
    </row>
    <row r="6" spans="1:17" x14ac:dyDescent="0.25">
      <c r="A6" s="231" t="s">
        <v>26</v>
      </c>
      <c r="B6" s="259" t="s">
        <v>23</v>
      </c>
      <c r="C6" s="233">
        <v>707150781</v>
      </c>
      <c r="D6" s="233">
        <v>0</v>
      </c>
      <c r="E6" s="233">
        <v>979716373</v>
      </c>
      <c r="F6" s="233">
        <v>1251453980</v>
      </c>
      <c r="G6" s="233">
        <v>435413174</v>
      </c>
      <c r="H6" s="233">
        <v>0</v>
      </c>
    </row>
    <row r="7" spans="1:17" s="241" customFormat="1" x14ac:dyDescent="0.25">
      <c r="A7" s="234" t="s">
        <v>27</v>
      </c>
      <c r="B7" s="260" t="s">
        <v>28</v>
      </c>
      <c r="C7" s="236">
        <v>707150781</v>
      </c>
      <c r="D7" s="236">
        <v>0</v>
      </c>
      <c r="E7" s="236">
        <v>979716373</v>
      </c>
      <c r="F7" s="236">
        <v>1251453980</v>
      </c>
      <c r="G7" s="236">
        <v>435413174</v>
      </c>
      <c r="H7" s="236">
        <v>0</v>
      </c>
      <c r="J7" s="243">
        <v>435413174</v>
      </c>
      <c r="K7" s="242">
        <f>G7-J7</f>
        <v>0</v>
      </c>
    </row>
    <row r="8" spans="1:17" x14ac:dyDescent="0.25">
      <c r="A8" s="231" t="s">
        <v>29</v>
      </c>
      <c r="B8" s="259" t="s">
        <v>30</v>
      </c>
      <c r="C8" s="233">
        <v>2893080240</v>
      </c>
      <c r="D8" s="233">
        <v>0</v>
      </c>
      <c r="E8" s="233">
        <v>0</v>
      </c>
      <c r="F8" s="233">
        <v>1160908067</v>
      </c>
      <c r="G8" s="233">
        <v>1732172173</v>
      </c>
      <c r="H8" s="233">
        <v>0</v>
      </c>
    </row>
    <row r="9" spans="1:17" s="241" customFormat="1" ht="26.4" x14ac:dyDescent="0.25">
      <c r="A9" s="238" t="s">
        <v>31</v>
      </c>
      <c r="B9" s="238" t="s">
        <v>32</v>
      </c>
      <c r="C9" s="240">
        <v>2861234871</v>
      </c>
      <c r="D9" s="240">
        <v>0</v>
      </c>
      <c r="E9" s="240">
        <v>0</v>
      </c>
      <c r="F9" s="240">
        <v>1160908067</v>
      </c>
      <c r="G9" s="240">
        <v>1700326804</v>
      </c>
      <c r="H9" s="240">
        <v>0</v>
      </c>
      <c r="J9" s="242">
        <v>71664.52</v>
      </c>
      <c r="K9" s="242">
        <f>G9/J9</f>
        <v>23726.200970856986</v>
      </c>
      <c r="N9" s="241">
        <v>71664.521948244947</v>
      </c>
      <c r="O9" s="241">
        <v>1700326804</v>
      </c>
      <c r="Q9" s="263">
        <f>G9-O9</f>
        <v>0</v>
      </c>
    </row>
    <row r="10" spans="1:17" s="241" customFormat="1" ht="26.4" x14ac:dyDescent="0.25">
      <c r="A10" s="238" t="s">
        <v>33</v>
      </c>
      <c r="B10" s="238" t="s">
        <v>34</v>
      </c>
      <c r="C10" s="240">
        <v>31845369</v>
      </c>
      <c r="D10" s="240">
        <v>0</v>
      </c>
      <c r="E10" s="240">
        <v>0</v>
      </c>
      <c r="F10" s="240">
        <v>0</v>
      </c>
      <c r="G10" s="240">
        <v>31845369</v>
      </c>
      <c r="H10" s="240">
        <v>0</v>
      </c>
      <c r="J10" s="242">
        <v>1400.72</v>
      </c>
      <c r="K10" s="242">
        <f>G10/J10</f>
        <v>22734.999857216288</v>
      </c>
    </row>
    <row r="11" spans="1:17" x14ac:dyDescent="0.25">
      <c r="A11" s="231" t="s">
        <v>35</v>
      </c>
      <c r="B11" s="259" t="s">
        <v>36</v>
      </c>
      <c r="C11" s="233">
        <v>713179542</v>
      </c>
      <c r="D11" s="233">
        <v>0</v>
      </c>
      <c r="E11" s="233">
        <v>510621017</v>
      </c>
      <c r="F11" s="233">
        <v>0</v>
      </c>
      <c r="G11" s="233">
        <v>1223800559</v>
      </c>
      <c r="H11" s="233">
        <v>0</v>
      </c>
    </row>
    <row r="12" spans="1:17" s="241" customFormat="1" x14ac:dyDescent="0.25">
      <c r="A12" s="234" t="s">
        <v>37</v>
      </c>
      <c r="B12" s="260" t="s">
        <v>38</v>
      </c>
      <c r="C12" s="236">
        <v>713179542</v>
      </c>
      <c r="D12" s="236">
        <v>0</v>
      </c>
      <c r="E12" s="236">
        <v>510621017</v>
      </c>
      <c r="F12" s="236">
        <v>0</v>
      </c>
      <c r="G12" s="236">
        <v>1223800559</v>
      </c>
      <c r="H12" s="236">
        <v>0</v>
      </c>
      <c r="J12" s="243">
        <v>1400.7200000000012</v>
      </c>
      <c r="K12" s="242">
        <v>31845369</v>
      </c>
    </row>
    <row r="13" spans="1:17" x14ac:dyDescent="0.25">
      <c r="A13" s="231" t="s">
        <v>39</v>
      </c>
      <c r="B13" s="259" t="s">
        <v>40</v>
      </c>
      <c r="C13" s="233">
        <v>833379322</v>
      </c>
      <c r="D13" s="233">
        <v>0</v>
      </c>
      <c r="E13" s="233">
        <v>17077256</v>
      </c>
      <c r="F13" s="233">
        <v>0</v>
      </c>
      <c r="G13" s="233">
        <v>850456578</v>
      </c>
      <c r="H13" s="233">
        <v>0</v>
      </c>
    </row>
    <row r="14" spans="1:17" ht="26.4" x14ac:dyDescent="0.25">
      <c r="A14" s="234" t="s">
        <v>41</v>
      </c>
      <c r="B14" s="260" t="s">
        <v>42</v>
      </c>
      <c r="C14" s="236">
        <v>833379322</v>
      </c>
      <c r="D14" s="236">
        <v>0</v>
      </c>
      <c r="E14" s="236">
        <v>17077256</v>
      </c>
      <c r="F14" s="236">
        <v>0</v>
      </c>
      <c r="G14" s="236">
        <v>850456578</v>
      </c>
      <c r="H14" s="236">
        <v>0</v>
      </c>
      <c r="J14" s="262">
        <v>52296.079999999842</v>
      </c>
      <c r="K14" s="246">
        <v>1223800559</v>
      </c>
      <c r="M14" s="2">
        <f>G12-K14</f>
        <v>0</v>
      </c>
    </row>
    <row r="15" spans="1:17" x14ac:dyDescent="0.25">
      <c r="A15" s="231" t="s">
        <v>43</v>
      </c>
      <c r="B15" s="259" t="s">
        <v>44</v>
      </c>
      <c r="C15" s="233">
        <v>0</v>
      </c>
      <c r="D15" s="233">
        <v>0</v>
      </c>
      <c r="E15" s="233">
        <v>994142603</v>
      </c>
      <c r="F15" s="233">
        <v>994142603</v>
      </c>
      <c r="G15" s="233">
        <v>0</v>
      </c>
      <c r="H15" s="233">
        <v>0</v>
      </c>
    </row>
    <row r="16" spans="1:17" s="241" customFormat="1" x14ac:dyDescent="0.25">
      <c r="A16" s="247" t="s">
        <v>45</v>
      </c>
      <c r="B16" s="247" t="s">
        <v>46</v>
      </c>
      <c r="C16" s="249">
        <v>14623999</v>
      </c>
      <c r="D16" s="249">
        <v>0</v>
      </c>
      <c r="E16" s="249">
        <v>111213036</v>
      </c>
      <c r="F16" s="249">
        <v>38320087</v>
      </c>
      <c r="G16" s="249">
        <v>87516948</v>
      </c>
      <c r="H16" s="249">
        <v>0</v>
      </c>
      <c r="J16" s="243">
        <v>87516948</v>
      </c>
      <c r="K16" s="242">
        <f>G16-J16</f>
        <v>0</v>
      </c>
    </row>
    <row r="17" spans="1:11" x14ac:dyDescent="0.25">
      <c r="A17" s="231" t="s">
        <v>47</v>
      </c>
      <c r="B17" s="259" t="s">
        <v>48</v>
      </c>
      <c r="C17" s="233">
        <v>129065340</v>
      </c>
      <c r="D17" s="233">
        <v>0</v>
      </c>
      <c r="E17" s="233">
        <v>0</v>
      </c>
      <c r="F17" s="233">
        <v>0</v>
      </c>
      <c r="G17" s="233">
        <v>129065340</v>
      </c>
      <c r="H17" s="233">
        <v>0</v>
      </c>
    </row>
    <row r="18" spans="1:11" x14ac:dyDescent="0.25">
      <c r="A18" s="231" t="s">
        <v>49</v>
      </c>
      <c r="B18" s="259" t="s">
        <v>50</v>
      </c>
      <c r="C18" s="233">
        <v>0</v>
      </c>
      <c r="D18" s="233">
        <v>36508416</v>
      </c>
      <c r="E18" s="233">
        <v>192042654</v>
      </c>
      <c r="F18" s="233">
        <v>198466918</v>
      </c>
      <c r="G18" s="233">
        <v>720000</v>
      </c>
      <c r="H18" s="233">
        <v>43652680</v>
      </c>
    </row>
    <row r="19" spans="1:11" x14ac:dyDescent="0.25">
      <c r="A19" s="234" t="s">
        <v>51</v>
      </c>
      <c r="B19" s="260" t="s">
        <v>52</v>
      </c>
      <c r="C19" s="236">
        <v>0</v>
      </c>
      <c r="D19" s="236">
        <v>36508416</v>
      </c>
      <c r="E19" s="236">
        <v>192042654</v>
      </c>
      <c r="F19" s="236">
        <v>198466918</v>
      </c>
      <c r="G19" s="236">
        <v>720000</v>
      </c>
      <c r="H19" s="236">
        <v>43652680</v>
      </c>
    </row>
    <row r="20" spans="1:11" x14ac:dyDescent="0.25">
      <c r="A20" s="231" t="s">
        <v>53</v>
      </c>
      <c r="B20" s="259" t="s">
        <v>54</v>
      </c>
      <c r="C20" s="233">
        <v>0</v>
      </c>
      <c r="D20" s="233">
        <v>108590253</v>
      </c>
      <c r="E20" s="233">
        <v>305145524</v>
      </c>
      <c r="F20" s="233">
        <v>316345096</v>
      </c>
      <c r="G20" s="233">
        <v>0</v>
      </c>
      <c r="H20" s="233">
        <v>119789825</v>
      </c>
    </row>
    <row r="21" spans="1:11" x14ac:dyDescent="0.25">
      <c r="A21" s="234" t="s">
        <v>55</v>
      </c>
      <c r="B21" s="260" t="s">
        <v>56</v>
      </c>
      <c r="C21" s="236">
        <v>0</v>
      </c>
      <c r="D21" s="236">
        <v>0</v>
      </c>
      <c r="E21" s="236">
        <v>196188949</v>
      </c>
      <c r="F21" s="236">
        <v>196188949</v>
      </c>
      <c r="G21" s="236">
        <v>0</v>
      </c>
      <c r="H21" s="236">
        <v>0</v>
      </c>
    </row>
    <row r="22" spans="1:11" x14ac:dyDescent="0.25">
      <c r="A22" s="234" t="s">
        <v>57</v>
      </c>
      <c r="B22" s="260" t="s">
        <v>58</v>
      </c>
      <c r="C22" s="236">
        <v>0</v>
      </c>
      <c r="D22" s="236">
        <v>108590253</v>
      </c>
      <c r="E22" s="236">
        <v>106956575</v>
      </c>
      <c r="F22" s="236">
        <v>118156147</v>
      </c>
      <c r="G22" s="236">
        <v>0</v>
      </c>
      <c r="H22" s="236">
        <v>119789825</v>
      </c>
    </row>
    <row r="23" spans="1:11" x14ac:dyDescent="0.25">
      <c r="A23" s="234" t="s">
        <v>178</v>
      </c>
      <c r="B23" s="260" t="s">
        <v>179</v>
      </c>
      <c r="C23" s="236">
        <v>0</v>
      </c>
      <c r="D23" s="236">
        <v>0</v>
      </c>
      <c r="E23" s="236">
        <v>2000000</v>
      </c>
      <c r="F23" s="236">
        <v>2000000</v>
      </c>
      <c r="G23" s="236">
        <v>0</v>
      </c>
      <c r="H23" s="236">
        <v>0</v>
      </c>
    </row>
    <row r="24" spans="1:11" x14ac:dyDescent="0.25">
      <c r="A24" s="231" t="s">
        <v>59</v>
      </c>
      <c r="B24" s="259" t="s">
        <v>60</v>
      </c>
      <c r="C24" s="233">
        <v>0</v>
      </c>
      <c r="D24" s="233">
        <v>308733418</v>
      </c>
      <c r="E24" s="233">
        <v>856146829</v>
      </c>
      <c r="F24" s="233">
        <v>789446714</v>
      </c>
      <c r="G24" s="233">
        <v>0</v>
      </c>
      <c r="H24" s="233">
        <v>242033303</v>
      </c>
    </row>
    <row r="25" spans="1:11" x14ac:dyDescent="0.25">
      <c r="A25" s="234" t="s">
        <v>61</v>
      </c>
      <c r="B25" s="260" t="s">
        <v>62</v>
      </c>
      <c r="C25" s="236">
        <v>0</v>
      </c>
      <c r="D25" s="236">
        <v>308733418</v>
      </c>
      <c r="E25" s="236">
        <v>856146829</v>
      </c>
      <c r="F25" s="236">
        <v>789446714</v>
      </c>
      <c r="G25" s="236">
        <v>0</v>
      </c>
      <c r="H25" s="236">
        <v>242033303</v>
      </c>
    </row>
    <row r="26" spans="1:11" x14ac:dyDescent="0.25">
      <c r="A26" s="231" t="s">
        <v>67</v>
      </c>
      <c r="B26" s="259" t="s">
        <v>68</v>
      </c>
      <c r="C26" s="233">
        <v>0</v>
      </c>
      <c r="D26" s="233">
        <v>48088534</v>
      </c>
      <c r="E26" s="233">
        <v>243361847</v>
      </c>
      <c r="F26" s="233">
        <v>259943486</v>
      </c>
      <c r="G26" s="233">
        <v>0</v>
      </c>
      <c r="H26" s="233">
        <v>64670173</v>
      </c>
    </row>
    <row r="27" spans="1:11" x14ac:dyDescent="0.25">
      <c r="A27" s="234" t="s">
        <v>69</v>
      </c>
      <c r="B27" s="260" t="s">
        <v>70</v>
      </c>
      <c r="C27" s="236">
        <v>0</v>
      </c>
      <c r="D27" s="236">
        <v>0</v>
      </c>
      <c r="E27" s="236">
        <v>0</v>
      </c>
      <c r="F27" s="236">
        <v>4761820</v>
      </c>
      <c r="G27" s="236">
        <v>0</v>
      </c>
      <c r="H27" s="236">
        <v>4761820</v>
      </c>
    </row>
    <row r="28" spans="1:11" x14ac:dyDescent="0.25">
      <c r="A28" s="234" t="s">
        <v>71</v>
      </c>
      <c r="B28" s="260" t="s">
        <v>72</v>
      </c>
      <c r="C28" s="236">
        <v>0</v>
      </c>
      <c r="D28" s="236">
        <v>0</v>
      </c>
      <c r="E28" s="236">
        <v>68312205</v>
      </c>
      <c r="F28" s="236">
        <v>68312205</v>
      </c>
      <c r="G28" s="236">
        <v>0</v>
      </c>
      <c r="H28" s="236">
        <v>0</v>
      </c>
    </row>
    <row r="29" spans="1:11" x14ac:dyDescent="0.25">
      <c r="A29" s="234" t="s">
        <v>73</v>
      </c>
      <c r="B29" s="260" t="s">
        <v>74</v>
      </c>
      <c r="C29" s="236">
        <v>0</v>
      </c>
      <c r="D29" s="236">
        <v>0</v>
      </c>
      <c r="E29" s="236">
        <v>12055095</v>
      </c>
      <c r="F29" s="236">
        <v>12055095</v>
      </c>
      <c r="G29" s="236">
        <v>0</v>
      </c>
      <c r="H29" s="236">
        <v>0</v>
      </c>
    </row>
    <row r="30" spans="1:11" x14ac:dyDescent="0.25">
      <c r="A30" s="234" t="s">
        <v>75</v>
      </c>
      <c r="B30" s="260" t="s">
        <v>76</v>
      </c>
      <c r="C30" s="236">
        <v>0</v>
      </c>
      <c r="D30" s="236">
        <v>0</v>
      </c>
      <c r="E30" s="236">
        <v>4761820</v>
      </c>
      <c r="F30" s="236">
        <v>4761820</v>
      </c>
      <c r="G30" s="236">
        <v>0</v>
      </c>
      <c r="H30" s="236">
        <v>0</v>
      </c>
    </row>
    <row r="31" spans="1:11" s="241" customFormat="1" x14ac:dyDescent="0.25">
      <c r="A31" s="238" t="s">
        <v>77</v>
      </c>
      <c r="B31" s="238" t="s">
        <v>68</v>
      </c>
      <c r="C31" s="240">
        <v>0</v>
      </c>
      <c r="D31" s="240">
        <v>48088534</v>
      </c>
      <c r="E31" s="240">
        <v>158232727</v>
      </c>
      <c r="F31" s="240">
        <v>170052546</v>
      </c>
      <c r="G31" s="240">
        <v>0</v>
      </c>
      <c r="H31" s="240">
        <v>59908353</v>
      </c>
      <c r="J31" s="243"/>
      <c r="K31" s="242"/>
    </row>
    <row r="32" spans="1:11" x14ac:dyDescent="0.25">
      <c r="A32" s="231" t="s">
        <v>78</v>
      </c>
      <c r="B32" s="259" t="s">
        <v>79</v>
      </c>
      <c r="C32" s="233">
        <v>0</v>
      </c>
      <c r="D32" s="233">
        <v>420720000</v>
      </c>
      <c r="E32" s="233">
        <v>0</v>
      </c>
      <c r="F32" s="233">
        <v>0</v>
      </c>
      <c r="G32" s="233">
        <v>0</v>
      </c>
      <c r="H32" s="233">
        <v>420720000</v>
      </c>
    </row>
    <row r="33" spans="1:8" x14ac:dyDescent="0.25">
      <c r="A33" s="231" t="s">
        <v>80</v>
      </c>
      <c r="B33" s="259" t="s">
        <v>81</v>
      </c>
      <c r="C33" s="233">
        <v>0</v>
      </c>
      <c r="D33" s="233">
        <v>420720000</v>
      </c>
      <c r="E33" s="233">
        <v>0</v>
      </c>
      <c r="F33" s="233">
        <v>0</v>
      </c>
      <c r="G33" s="233">
        <v>0</v>
      </c>
      <c r="H33" s="233">
        <v>420720000</v>
      </c>
    </row>
    <row r="34" spans="1:8" x14ac:dyDescent="0.25">
      <c r="A34" s="234" t="s">
        <v>82</v>
      </c>
      <c r="B34" s="260" t="s">
        <v>83</v>
      </c>
      <c r="C34" s="236">
        <v>0</v>
      </c>
      <c r="D34" s="236">
        <v>420720000</v>
      </c>
      <c r="E34" s="236">
        <v>0</v>
      </c>
      <c r="F34" s="236">
        <v>0</v>
      </c>
      <c r="G34" s="236">
        <v>0</v>
      </c>
      <c r="H34" s="236">
        <v>420720000</v>
      </c>
    </row>
    <row r="35" spans="1:8" x14ac:dyDescent="0.25">
      <c r="A35" s="231" t="s">
        <v>84</v>
      </c>
      <c r="B35" s="259" t="s">
        <v>85</v>
      </c>
      <c r="C35" s="233">
        <v>0</v>
      </c>
      <c r="D35" s="233">
        <v>4382587938</v>
      </c>
      <c r="E35" s="233">
        <v>789919914</v>
      </c>
      <c r="F35" s="233">
        <v>0</v>
      </c>
      <c r="G35" s="233">
        <v>0</v>
      </c>
      <c r="H35" s="233">
        <v>3592668024</v>
      </c>
    </row>
    <row r="36" spans="1:8" ht="26.4" x14ac:dyDescent="0.25">
      <c r="A36" s="234" t="s">
        <v>86</v>
      </c>
      <c r="B36" s="260" t="s">
        <v>87</v>
      </c>
      <c r="C36" s="236">
        <v>0</v>
      </c>
      <c r="D36" s="236">
        <v>3348794253</v>
      </c>
      <c r="E36" s="236">
        <v>0</v>
      </c>
      <c r="F36" s="236">
        <v>0</v>
      </c>
      <c r="G36" s="236">
        <v>0</v>
      </c>
      <c r="H36" s="236">
        <v>3348794253</v>
      </c>
    </row>
    <row r="37" spans="1:8" ht="26.4" x14ac:dyDescent="0.25">
      <c r="A37" s="234" t="s">
        <v>88</v>
      </c>
      <c r="B37" s="260" t="s">
        <v>89</v>
      </c>
      <c r="C37" s="236">
        <v>0</v>
      </c>
      <c r="D37" s="236">
        <v>1033793685</v>
      </c>
      <c r="E37" s="236">
        <v>789919914</v>
      </c>
      <c r="F37" s="236">
        <v>0</v>
      </c>
      <c r="G37" s="236">
        <v>0</v>
      </c>
      <c r="H37" s="236">
        <v>243873771</v>
      </c>
    </row>
    <row r="38" spans="1:8" ht="26.4" x14ac:dyDescent="0.25">
      <c r="A38" s="231" t="s">
        <v>90</v>
      </c>
      <c r="B38" s="259" t="s">
        <v>91</v>
      </c>
      <c r="C38" s="233">
        <v>0</v>
      </c>
      <c r="D38" s="233">
        <v>0</v>
      </c>
      <c r="E38" s="233">
        <v>510621017</v>
      </c>
      <c r="F38" s="233">
        <v>510621017</v>
      </c>
      <c r="G38" s="233">
        <v>0</v>
      </c>
      <c r="H38" s="233">
        <v>0</v>
      </c>
    </row>
    <row r="39" spans="1:8" x14ac:dyDescent="0.25">
      <c r="A39" s="231" t="s">
        <v>92</v>
      </c>
      <c r="B39" s="259" t="s">
        <v>93</v>
      </c>
      <c r="C39" s="233">
        <v>0</v>
      </c>
      <c r="D39" s="233">
        <v>0</v>
      </c>
      <c r="E39" s="233">
        <v>510621017</v>
      </c>
      <c r="F39" s="233">
        <v>510621017</v>
      </c>
      <c r="G39" s="233">
        <v>0</v>
      </c>
      <c r="H39" s="233">
        <v>0</v>
      </c>
    </row>
    <row r="40" spans="1:8" x14ac:dyDescent="0.25">
      <c r="A40" s="234" t="s">
        <v>94</v>
      </c>
      <c r="B40" s="260" t="s">
        <v>95</v>
      </c>
      <c r="C40" s="236">
        <v>0</v>
      </c>
      <c r="D40" s="236">
        <v>0</v>
      </c>
      <c r="E40" s="236">
        <v>510621017</v>
      </c>
      <c r="F40" s="236">
        <v>510621017</v>
      </c>
      <c r="G40" s="236">
        <v>0</v>
      </c>
      <c r="H40" s="236">
        <v>0</v>
      </c>
    </row>
    <row r="41" spans="1:8" x14ac:dyDescent="0.25">
      <c r="A41" s="231" t="s">
        <v>96</v>
      </c>
      <c r="B41" s="259" t="s">
        <v>97</v>
      </c>
      <c r="C41" s="233">
        <v>0</v>
      </c>
      <c r="D41" s="233">
        <v>0</v>
      </c>
      <c r="E41" s="233">
        <v>66373</v>
      </c>
      <c r="F41" s="233">
        <v>66373</v>
      </c>
      <c r="G41" s="233">
        <v>0</v>
      </c>
      <c r="H41" s="233">
        <v>0</v>
      </c>
    </row>
    <row r="42" spans="1:8" ht="26.4" x14ac:dyDescent="0.25">
      <c r="A42" s="234" t="s">
        <v>98</v>
      </c>
      <c r="B42" s="260" t="s">
        <v>99</v>
      </c>
      <c r="C42" s="236">
        <v>0</v>
      </c>
      <c r="D42" s="236">
        <v>0</v>
      </c>
      <c r="E42" s="236">
        <v>66373</v>
      </c>
      <c r="F42" s="236">
        <v>66373</v>
      </c>
      <c r="G42" s="236">
        <v>0</v>
      </c>
      <c r="H42" s="236">
        <v>0</v>
      </c>
    </row>
    <row r="43" spans="1:8" x14ac:dyDescent="0.25">
      <c r="A43" s="231" t="s">
        <v>102</v>
      </c>
      <c r="B43" s="259" t="s">
        <v>103</v>
      </c>
      <c r="C43" s="233">
        <v>0</v>
      </c>
      <c r="D43" s="233">
        <v>0</v>
      </c>
      <c r="E43" s="233">
        <v>643755996</v>
      </c>
      <c r="F43" s="233">
        <v>643755996</v>
      </c>
      <c r="G43" s="233">
        <v>0</v>
      </c>
      <c r="H43" s="233">
        <v>0</v>
      </c>
    </row>
    <row r="44" spans="1:8" x14ac:dyDescent="0.25">
      <c r="A44" s="231" t="s">
        <v>104</v>
      </c>
      <c r="B44" s="259" t="s">
        <v>105</v>
      </c>
      <c r="C44" s="233">
        <v>0</v>
      </c>
      <c r="D44" s="233">
        <v>0</v>
      </c>
      <c r="E44" s="233">
        <v>350386607</v>
      </c>
      <c r="F44" s="233">
        <v>350386607</v>
      </c>
      <c r="G44" s="233">
        <v>0</v>
      </c>
      <c r="H44" s="233">
        <v>0</v>
      </c>
    </row>
    <row r="45" spans="1:8" x14ac:dyDescent="0.25">
      <c r="A45" s="234" t="s">
        <v>106</v>
      </c>
      <c r="B45" s="260" t="s">
        <v>107</v>
      </c>
      <c r="C45" s="236">
        <v>0</v>
      </c>
      <c r="D45" s="236">
        <v>0</v>
      </c>
      <c r="E45" s="236">
        <v>296516106</v>
      </c>
      <c r="F45" s="236">
        <v>296516106</v>
      </c>
      <c r="G45" s="236">
        <v>0</v>
      </c>
      <c r="H45" s="236">
        <v>0</v>
      </c>
    </row>
    <row r="46" spans="1:8" x14ac:dyDescent="0.25">
      <c r="A46" s="234" t="s">
        <v>108</v>
      </c>
      <c r="B46" s="260" t="s">
        <v>109</v>
      </c>
      <c r="C46" s="236">
        <v>0</v>
      </c>
      <c r="D46" s="236">
        <v>0</v>
      </c>
      <c r="E46" s="236">
        <v>3185000</v>
      </c>
      <c r="F46" s="236">
        <v>3185000</v>
      </c>
      <c r="G46" s="236">
        <v>0</v>
      </c>
      <c r="H46" s="236">
        <v>0</v>
      </c>
    </row>
    <row r="47" spans="1:8" x14ac:dyDescent="0.25">
      <c r="A47" s="234" t="s">
        <v>110</v>
      </c>
      <c r="B47" s="260" t="s">
        <v>111</v>
      </c>
      <c r="C47" s="236">
        <v>0</v>
      </c>
      <c r="D47" s="236">
        <v>0</v>
      </c>
      <c r="E47" s="236">
        <v>14292381</v>
      </c>
      <c r="F47" s="236">
        <v>14292381</v>
      </c>
      <c r="G47" s="236">
        <v>0</v>
      </c>
      <c r="H47" s="236">
        <v>0</v>
      </c>
    </row>
    <row r="48" spans="1:8" x14ac:dyDescent="0.25">
      <c r="A48" s="234" t="s">
        <v>112</v>
      </c>
      <c r="B48" s="260" t="s">
        <v>113</v>
      </c>
      <c r="C48" s="236">
        <v>0</v>
      </c>
      <c r="D48" s="236">
        <v>0</v>
      </c>
      <c r="E48" s="236">
        <v>36393120</v>
      </c>
      <c r="F48" s="236">
        <v>36393120</v>
      </c>
      <c r="G48" s="236">
        <v>0</v>
      </c>
      <c r="H48" s="236">
        <v>0</v>
      </c>
    </row>
    <row r="49" spans="1:8" x14ac:dyDescent="0.25">
      <c r="A49" s="231" t="s">
        <v>114</v>
      </c>
      <c r="B49" s="259" t="s">
        <v>115</v>
      </c>
      <c r="C49" s="233">
        <v>0</v>
      </c>
      <c r="D49" s="233">
        <v>0</v>
      </c>
      <c r="E49" s="233">
        <v>994142603</v>
      </c>
      <c r="F49" s="233">
        <v>994142603</v>
      </c>
      <c r="G49" s="233">
        <v>0</v>
      </c>
      <c r="H49" s="233">
        <v>0</v>
      </c>
    </row>
    <row r="50" spans="1:8" x14ac:dyDescent="0.25">
      <c r="A50" s="231" t="s">
        <v>116</v>
      </c>
      <c r="B50" s="259" t="s">
        <v>117</v>
      </c>
      <c r="C50" s="233">
        <v>0</v>
      </c>
      <c r="D50" s="233">
        <v>0</v>
      </c>
      <c r="E50" s="233">
        <v>20972830</v>
      </c>
      <c r="F50" s="233">
        <v>20972830</v>
      </c>
      <c r="G50" s="233">
        <v>0</v>
      </c>
      <c r="H50" s="233">
        <v>0</v>
      </c>
    </row>
    <row r="51" spans="1:8" x14ac:dyDescent="0.25">
      <c r="A51" s="234" t="s">
        <v>118</v>
      </c>
      <c r="B51" s="260" t="s">
        <v>119</v>
      </c>
      <c r="C51" s="236">
        <v>0</v>
      </c>
      <c r="D51" s="236">
        <v>0</v>
      </c>
      <c r="E51" s="236">
        <v>20972830</v>
      </c>
      <c r="F51" s="236">
        <v>20972830</v>
      </c>
      <c r="G51" s="236">
        <v>0</v>
      </c>
      <c r="H51" s="236">
        <v>0</v>
      </c>
    </row>
    <row r="52" spans="1:8" x14ac:dyDescent="0.25">
      <c r="A52" s="231" t="s">
        <v>120</v>
      </c>
      <c r="B52" s="259" t="s">
        <v>121</v>
      </c>
      <c r="C52" s="233">
        <v>0</v>
      </c>
      <c r="D52" s="233">
        <v>0</v>
      </c>
      <c r="E52" s="233">
        <v>89302922</v>
      </c>
      <c r="F52" s="233">
        <v>89302922</v>
      </c>
      <c r="G52" s="233">
        <v>0</v>
      </c>
      <c r="H52" s="233">
        <v>0</v>
      </c>
    </row>
    <row r="53" spans="1:8" x14ac:dyDescent="0.25">
      <c r="A53" s="234" t="s">
        <v>122</v>
      </c>
      <c r="B53" s="260" t="s">
        <v>123</v>
      </c>
      <c r="C53" s="236">
        <v>0</v>
      </c>
      <c r="D53" s="236">
        <v>0</v>
      </c>
      <c r="E53" s="236">
        <v>28408640</v>
      </c>
      <c r="F53" s="236">
        <v>28408640</v>
      </c>
      <c r="G53" s="236">
        <v>0</v>
      </c>
      <c r="H53" s="236">
        <v>0</v>
      </c>
    </row>
    <row r="54" spans="1:8" x14ac:dyDescent="0.25">
      <c r="A54" s="234" t="s">
        <v>124</v>
      </c>
      <c r="B54" s="260" t="s">
        <v>125</v>
      </c>
      <c r="C54" s="236">
        <v>0</v>
      </c>
      <c r="D54" s="236">
        <v>0</v>
      </c>
      <c r="E54" s="236">
        <v>1101000</v>
      </c>
      <c r="F54" s="236">
        <v>1101000</v>
      </c>
      <c r="G54" s="236">
        <v>0</v>
      </c>
      <c r="H54" s="236">
        <v>0</v>
      </c>
    </row>
    <row r="55" spans="1:8" x14ac:dyDescent="0.25">
      <c r="A55" s="234" t="s">
        <v>126</v>
      </c>
      <c r="B55" s="260" t="s">
        <v>127</v>
      </c>
      <c r="C55" s="236">
        <v>0</v>
      </c>
      <c r="D55" s="236">
        <v>0</v>
      </c>
      <c r="E55" s="236">
        <v>4624680</v>
      </c>
      <c r="F55" s="236">
        <v>4624680</v>
      </c>
      <c r="G55" s="236">
        <v>0</v>
      </c>
      <c r="H55" s="236">
        <v>0</v>
      </c>
    </row>
    <row r="56" spans="1:8" x14ac:dyDescent="0.25">
      <c r="A56" s="234" t="s">
        <v>180</v>
      </c>
      <c r="B56" s="260" t="s">
        <v>181</v>
      </c>
      <c r="C56" s="236">
        <v>0</v>
      </c>
      <c r="D56" s="236">
        <v>0</v>
      </c>
      <c r="E56" s="236">
        <v>2000000</v>
      </c>
      <c r="F56" s="236">
        <v>2000000</v>
      </c>
      <c r="G56" s="236">
        <v>0</v>
      </c>
      <c r="H56" s="236">
        <v>0</v>
      </c>
    </row>
    <row r="57" spans="1:8" x14ac:dyDescent="0.25">
      <c r="A57" s="234" t="s">
        <v>128</v>
      </c>
      <c r="B57" s="260" t="s">
        <v>113</v>
      </c>
      <c r="C57" s="236">
        <v>0</v>
      </c>
      <c r="D57" s="236">
        <v>0</v>
      </c>
      <c r="E57" s="236">
        <v>12543252</v>
      </c>
      <c r="F57" s="236">
        <v>12543252</v>
      </c>
      <c r="G57" s="236">
        <v>0</v>
      </c>
      <c r="H57" s="236">
        <v>0</v>
      </c>
    </row>
    <row r="58" spans="1:8" x14ac:dyDescent="0.25">
      <c r="A58" s="234" t="s">
        <v>129</v>
      </c>
      <c r="B58" s="260" t="s">
        <v>130</v>
      </c>
      <c r="C58" s="236">
        <v>0</v>
      </c>
      <c r="D58" s="236">
        <v>0</v>
      </c>
      <c r="E58" s="236">
        <v>40625350</v>
      </c>
      <c r="F58" s="236">
        <v>40625350</v>
      </c>
      <c r="G58" s="236">
        <v>0</v>
      </c>
      <c r="H58" s="236">
        <v>0</v>
      </c>
    </row>
    <row r="59" spans="1:8" x14ac:dyDescent="0.25">
      <c r="A59" s="231" t="s">
        <v>182</v>
      </c>
      <c r="B59" s="259" t="s">
        <v>183</v>
      </c>
      <c r="C59" s="233">
        <v>0</v>
      </c>
      <c r="D59" s="233">
        <v>0</v>
      </c>
      <c r="E59" s="233">
        <v>196188949</v>
      </c>
      <c r="F59" s="233">
        <v>196188949</v>
      </c>
      <c r="G59" s="233">
        <v>0</v>
      </c>
      <c r="H59" s="233">
        <v>0</v>
      </c>
    </row>
    <row r="60" spans="1:8" x14ac:dyDescent="0.25">
      <c r="A60" s="234" t="s">
        <v>184</v>
      </c>
      <c r="B60" s="260" t="s">
        <v>185</v>
      </c>
      <c r="C60" s="236">
        <v>0</v>
      </c>
      <c r="D60" s="236">
        <v>0</v>
      </c>
      <c r="E60" s="236">
        <v>196188949</v>
      </c>
      <c r="F60" s="236">
        <v>196188949</v>
      </c>
      <c r="G60" s="236">
        <v>0</v>
      </c>
      <c r="H60" s="236">
        <v>0</v>
      </c>
    </row>
    <row r="61" spans="1:8" x14ac:dyDescent="0.25">
      <c r="A61" s="231" t="s">
        <v>133</v>
      </c>
      <c r="B61" s="259" t="s">
        <v>134</v>
      </c>
      <c r="C61" s="233">
        <v>0</v>
      </c>
      <c r="D61" s="233">
        <v>0</v>
      </c>
      <c r="E61" s="233">
        <v>1300607304</v>
      </c>
      <c r="F61" s="233">
        <v>1300607304</v>
      </c>
      <c r="G61" s="233">
        <v>0</v>
      </c>
      <c r="H61" s="233">
        <v>0</v>
      </c>
    </row>
    <row r="62" spans="1:8" ht="13.8" x14ac:dyDescent="0.25">
      <c r="A62" s="261" t="s">
        <v>135</v>
      </c>
      <c r="B62" s="261"/>
      <c r="C62" s="237">
        <v>5305228559</v>
      </c>
      <c r="D62" s="237">
        <v>5305228559</v>
      </c>
      <c r="E62" s="237">
        <v>9155431654</v>
      </c>
      <c r="F62" s="237">
        <v>9155431654</v>
      </c>
      <c r="G62" s="237">
        <v>4483534005</v>
      </c>
      <c r="H62" s="237">
        <v>4483534005</v>
      </c>
    </row>
  </sheetData>
  <mergeCells count="5">
    <mergeCell ref="A1:A2"/>
    <mergeCell ref="B1:B2"/>
    <mergeCell ref="C1:D1"/>
    <mergeCell ref="E1:F1"/>
    <mergeCell ref="G1:H1"/>
  </mergeCells>
  <hyperlinks>
    <hyperlink ref="A3" r:id="rId1" xr:uid="{00000000-0004-0000-0500-000000000000}"/>
    <hyperlink ref="A4" r:id="rId2" xr:uid="{00000000-0004-0000-0500-000001000000}"/>
    <hyperlink ref="A5" r:id="rId3" xr:uid="{00000000-0004-0000-0500-000002000000}"/>
    <hyperlink ref="A6" r:id="rId4" xr:uid="{00000000-0004-0000-0500-000003000000}"/>
    <hyperlink ref="A7" r:id="rId5" xr:uid="{00000000-0004-0000-0500-000004000000}"/>
    <hyperlink ref="A8" r:id="rId6" xr:uid="{00000000-0004-0000-0500-000005000000}"/>
    <hyperlink ref="A9" r:id="rId7" xr:uid="{00000000-0004-0000-0500-000006000000}"/>
    <hyperlink ref="A10" r:id="rId8" xr:uid="{00000000-0004-0000-0500-000007000000}"/>
    <hyperlink ref="A11" r:id="rId9" xr:uid="{00000000-0004-0000-0500-000008000000}"/>
    <hyperlink ref="A12" r:id="rId10" xr:uid="{00000000-0004-0000-0500-000009000000}"/>
    <hyperlink ref="A13" r:id="rId11" xr:uid="{00000000-0004-0000-0500-00000A000000}"/>
    <hyperlink ref="A14" r:id="rId12" xr:uid="{00000000-0004-0000-0500-00000B000000}"/>
    <hyperlink ref="A15" r:id="rId13" xr:uid="{00000000-0004-0000-0500-00000C000000}"/>
    <hyperlink ref="A16" r:id="rId14" xr:uid="{00000000-0004-0000-0500-00000D000000}"/>
    <hyperlink ref="A17" r:id="rId15" xr:uid="{00000000-0004-0000-0500-00000E000000}"/>
    <hyperlink ref="A18" r:id="rId16" xr:uid="{00000000-0004-0000-0500-00000F000000}"/>
    <hyperlink ref="A19" r:id="rId17" xr:uid="{00000000-0004-0000-0500-000010000000}"/>
    <hyperlink ref="A20" r:id="rId18" xr:uid="{00000000-0004-0000-0500-000011000000}"/>
    <hyperlink ref="A21" r:id="rId19" xr:uid="{00000000-0004-0000-0500-000012000000}"/>
    <hyperlink ref="A22" r:id="rId20" xr:uid="{00000000-0004-0000-0500-000013000000}"/>
    <hyperlink ref="A23" r:id="rId21" xr:uid="{00000000-0004-0000-0500-000014000000}"/>
    <hyperlink ref="A24" r:id="rId22" xr:uid="{00000000-0004-0000-0500-000015000000}"/>
    <hyperlink ref="A25" r:id="rId23" xr:uid="{00000000-0004-0000-0500-000016000000}"/>
    <hyperlink ref="A26" r:id="rId24" xr:uid="{00000000-0004-0000-0500-000017000000}"/>
    <hyperlink ref="A27" r:id="rId25" xr:uid="{00000000-0004-0000-0500-000018000000}"/>
    <hyperlink ref="A28" r:id="rId26" xr:uid="{00000000-0004-0000-0500-000019000000}"/>
    <hyperlink ref="A29" r:id="rId27" xr:uid="{00000000-0004-0000-0500-00001A000000}"/>
    <hyperlink ref="A30" r:id="rId28" xr:uid="{00000000-0004-0000-0500-00001B000000}"/>
    <hyperlink ref="A31" r:id="rId29" xr:uid="{00000000-0004-0000-0500-00001C000000}"/>
    <hyperlink ref="A32" r:id="rId30" xr:uid="{00000000-0004-0000-0500-00001D000000}"/>
    <hyperlink ref="A33" r:id="rId31" xr:uid="{00000000-0004-0000-0500-00001E000000}"/>
    <hyperlink ref="A34" r:id="rId32" xr:uid="{00000000-0004-0000-0500-00001F000000}"/>
    <hyperlink ref="A35" r:id="rId33" xr:uid="{00000000-0004-0000-0500-000020000000}"/>
    <hyperlink ref="A36" r:id="rId34" xr:uid="{00000000-0004-0000-0500-000021000000}"/>
    <hyperlink ref="A37" r:id="rId35" xr:uid="{00000000-0004-0000-0500-000022000000}"/>
    <hyperlink ref="A38" r:id="rId36" xr:uid="{00000000-0004-0000-0500-000023000000}"/>
    <hyperlink ref="A39" r:id="rId37" xr:uid="{00000000-0004-0000-0500-000024000000}"/>
    <hyperlink ref="A40" r:id="rId38" xr:uid="{00000000-0004-0000-0500-000025000000}"/>
    <hyperlink ref="A41" r:id="rId39" xr:uid="{00000000-0004-0000-0500-000026000000}"/>
    <hyperlink ref="A42" r:id="rId40" xr:uid="{00000000-0004-0000-0500-000027000000}"/>
    <hyperlink ref="A43" r:id="rId41" xr:uid="{00000000-0004-0000-0500-000028000000}"/>
    <hyperlink ref="A44" r:id="rId42" xr:uid="{00000000-0004-0000-0500-000029000000}"/>
    <hyperlink ref="A45" r:id="rId43" xr:uid="{00000000-0004-0000-0500-00002A000000}"/>
    <hyperlink ref="A46" r:id="rId44" xr:uid="{00000000-0004-0000-0500-00002B000000}"/>
    <hyperlink ref="A47" r:id="rId45" xr:uid="{00000000-0004-0000-0500-00002C000000}"/>
    <hyperlink ref="A48" r:id="rId46" xr:uid="{00000000-0004-0000-0500-00002D000000}"/>
    <hyperlink ref="A49" r:id="rId47" xr:uid="{00000000-0004-0000-0500-00002E000000}"/>
    <hyperlink ref="A50" r:id="rId48" xr:uid="{00000000-0004-0000-0500-00002F000000}"/>
    <hyperlink ref="A51" r:id="rId49" xr:uid="{00000000-0004-0000-0500-000030000000}"/>
    <hyperlink ref="A52" r:id="rId50" xr:uid="{00000000-0004-0000-0500-000031000000}"/>
    <hyperlink ref="A53" r:id="rId51" xr:uid="{00000000-0004-0000-0500-000032000000}"/>
    <hyperlink ref="A54" r:id="rId52" xr:uid="{00000000-0004-0000-0500-000033000000}"/>
    <hyperlink ref="A55" r:id="rId53" xr:uid="{00000000-0004-0000-0500-000034000000}"/>
    <hyperlink ref="A56" r:id="rId54" xr:uid="{00000000-0004-0000-0500-000035000000}"/>
    <hyperlink ref="A57" r:id="rId55" xr:uid="{00000000-0004-0000-0500-000036000000}"/>
    <hyperlink ref="A58" r:id="rId56" xr:uid="{00000000-0004-0000-0500-000037000000}"/>
    <hyperlink ref="A59" r:id="rId57" xr:uid="{00000000-0004-0000-0500-000038000000}"/>
    <hyperlink ref="A60" r:id="rId58" xr:uid="{00000000-0004-0000-0500-000039000000}"/>
    <hyperlink ref="A61" r:id="rId59" xr:uid="{00000000-0004-0000-0500-00003A000000}"/>
  </hyperlinks>
  <pageMargins left="0.7" right="0.7" top="0.75" bottom="0.75" header="0.3" footer="0.3"/>
  <pageSetup orientation="portrait" verticalDpi="0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Summary</vt:lpstr>
      <vt:lpstr>Note4.23</vt:lpstr>
      <vt:lpstr>TB4.23</vt:lpstr>
      <vt:lpstr>Note3.23</vt:lpstr>
      <vt:lpstr>TB3.23</vt:lpstr>
      <vt:lpstr>Note2.23</vt:lpstr>
      <vt:lpstr>TB2.23</vt:lpstr>
      <vt:lpstr>Note1.23</vt:lpstr>
      <vt:lpstr>TB1.23</vt:lpstr>
      <vt:lpstr>Note12.22</vt:lpstr>
      <vt:lpstr>TB12.22</vt:lpstr>
      <vt:lpstr>Note11.22</vt:lpstr>
      <vt:lpstr>TB11.22</vt:lpstr>
      <vt:lpstr>Note10.22</vt:lpstr>
      <vt:lpstr>TB10.22</vt:lpstr>
      <vt:lpstr>Note9.22</vt:lpstr>
      <vt:lpstr>TB9.22</vt:lpstr>
      <vt:lpstr>Note8.22</vt:lpstr>
      <vt:lpstr>TB8.22</vt:lpstr>
      <vt:lpstr>Note7.22</vt:lpstr>
      <vt:lpstr>TB7.22</vt:lpstr>
      <vt:lpstr>Note6.22</vt:lpstr>
      <vt:lpstr>TB6.22</vt:lpstr>
      <vt:lpstr>Note5.22</vt:lpstr>
      <vt:lpstr>TB5.22</vt:lpstr>
      <vt:lpstr>Note4.22</vt:lpstr>
      <vt:lpstr>Note03.22</vt:lpstr>
      <vt:lpstr>TB3.22</vt:lpstr>
      <vt:lpstr>Note 02.22</vt:lpstr>
      <vt:lpstr>TB2.22</vt:lpstr>
      <vt:lpstr>Note01.22</vt:lpstr>
      <vt:lpstr>TB1.22</vt:lpstr>
      <vt:lpstr>Note12.21</vt:lpstr>
      <vt:lpstr>TB12.21</vt:lpstr>
      <vt:lpstr>'Note 02.22'!Print_Area</vt:lpstr>
      <vt:lpstr>Note01.22!Print_Area</vt:lpstr>
      <vt:lpstr>Note03.22!Print_Area</vt:lpstr>
      <vt:lpstr>Note1.23!Print_Area</vt:lpstr>
      <vt:lpstr>Note10.22!Print_Area</vt:lpstr>
      <vt:lpstr>Note11.22!Print_Area</vt:lpstr>
      <vt:lpstr>Note12.21!Print_Area</vt:lpstr>
      <vt:lpstr>Note12.22!Print_Area</vt:lpstr>
      <vt:lpstr>Note2.23!Print_Area</vt:lpstr>
      <vt:lpstr>Note3.23!Print_Area</vt:lpstr>
      <vt:lpstr>Note4.22!Print_Area</vt:lpstr>
      <vt:lpstr>Note4.23!Print_Area</vt:lpstr>
      <vt:lpstr>Note5.22!Print_Area</vt:lpstr>
      <vt:lpstr>Note6.22!Print_Area</vt:lpstr>
      <vt:lpstr>Note7.22!Print_Area</vt:lpstr>
      <vt:lpstr>Note8.22!Print_Area</vt:lpstr>
      <vt:lpstr>Note9.22!Print_Area</vt:lpstr>
      <vt:lpstr>'Note 02.22'!Print_Titles</vt:lpstr>
      <vt:lpstr>Note01.22!Print_Titles</vt:lpstr>
      <vt:lpstr>Note03.22!Print_Titles</vt:lpstr>
      <vt:lpstr>Note1.23!Print_Titles</vt:lpstr>
      <vt:lpstr>Note10.22!Print_Titles</vt:lpstr>
      <vt:lpstr>Note11.22!Print_Titles</vt:lpstr>
      <vt:lpstr>Note12.21!Print_Titles</vt:lpstr>
      <vt:lpstr>Note12.22!Print_Titles</vt:lpstr>
      <vt:lpstr>Note2.23!Print_Titles</vt:lpstr>
      <vt:lpstr>Note3.23!Print_Titles</vt:lpstr>
      <vt:lpstr>Note4.22!Print_Titles</vt:lpstr>
      <vt:lpstr>Note4.23!Print_Titles</vt:lpstr>
      <vt:lpstr>Note5.22!Print_Titles</vt:lpstr>
      <vt:lpstr>Note6.22!Print_Titles</vt:lpstr>
      <vt:lpstr>Note7.22!Print_Titles</vt:lpstr>
      <vt:lpstr>Note8.22!Print_Titles</vt:lpstr>
      <vt:lpstr>Note9.22!Print_Titles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TCF</dc:creator>
  <cp:lastModifiedBy>Homy TCF</cp:lastModifiedBy>
  <dcterms:created xsi:type="dcterms:W3CDTF">2023-04-19T11:26:51Z</dcterms:created>
  <dcterms:modified xsi:type="dcterms:W3CDTF">2023-05-12T04:46:17Z</dcterms:modified>
</cp:coreProperties>
</file>