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D:\1.CLIENTS\Adnet\"/>
    </mc:Choice>
  </mc:AlternateContent>
  <xr:revisionPtr revIDLastSave="0" documentId="13_ncr:1_{449297FB-AC26-4C85-9B0A-505C63605CBE}" xr6:coauthVersionLast="47" xr6:coauthVersionMax="47" xr10:uidLastSave="{00000000-0000-0000-0000-000000000000}"/>
  <bookViews>
    <workbookView xWindow="-108" yWindow="-108" windowWidth="23256" windowHeight="12456" tabRatio="734" xr2:uid="{00000000-000D-0000-FFFF-FFFF00000000}"/>
  </bookViews>
  <sheets>
    <sheet name="Summary" sheetId="37" r:id="rId1"/>
    <sheet name="Note4.23" sheetId="38" r:id="rId2"/>
    <sheet name="TB4.23" sheetId="39" r:id="rId3"/>
    <sheet name="Note3.23" sheetId="35" r:id="rId4"/>
    <sheet name="TB3.23" sheetId="36" r:id="rId5"/>
    <sheet name="Note2.23" sheetId="33" r:id="rId6"/>
    <sheet name="TB2.23" sheetId="34" r:id="rId7"/>
    <sheet name="Note11.22" sheetId="31" r:id="rId8"/>
    <sheet name="TB11.22" sheetId="32" r:id="rId9"/>
    <sheet name="Note10.22" sheetId="29" r:id="rId10"/>
    <sheet name="TB10.22" sheetId="30" r:id="rId11"/>
    <sheet name="Note9.22" sheetId="27" r:id="rId12"/>
    <sheet name="TB9.22" sheetId="28" r:id="rId13"/>
    <sheet name="Note8.22" sheetId="25" r:id="rId14"/>
    <sheet name="TB8.22" sheetId="26" r:id="rId15"/>
    <sheet name="Note7.22" sheetId="23" r:id="rId16"/>
    <sheet name="TB7.22" sheetId="24" r:id="rId17"/>
    <sheet name="Note6.22" sheetId="21" r:id="rId18"/>
    <sheet name="TB6.22" sheetId="22" r:id="rId19"/>
    <sheet name="Note5.22" sheetId="19" r:id="rId20"/>
    <sheet name="TB5.22" sheetId="20" r:id="rId21"/>
    <sheet name="Note4.22" sheetId="18" r:id="rId22"/>
    <sheet name="Note3.22" sheetId="17" r:id="rId23"/>
    <sheet name="Note2.22" sheetId="15" r:id="rId24"/>
    <sheet name="TB2.22" sheetId="16" r:id="rId25"/>
    <sheet name="Note1.22" sheetId="13" r:id="rId26"/>
    <sheet name="TB1.22" sheetId="14" r:id="rId27"/>
    <sheet name="Note12.21" sheetId="12" r:id="rId28"/>
    <sheet name="Note11.21" sheetId="10" r:id="rId29"/>
    <sheet name="TB11.21" sheetId="11" r:id="rId30"/>
    <sheet name="Note10.21" sheetId="9" r:id="rId31"/>
    <sheet name="Note9.21" sheetId="7" r:id="rId32"/>
    <sheet name="TB9.21" sheetId="8" r:id="rId33"/>
    <sheet name="Note8.21" sheetId="5" r:id="rId34"/>
    <sheet name="TB8.21" sheetId="6" r:id="rId35"/>
    <sheet name="July" sheetId="4" r:id="rId36"/>
    <sheet name="June" sheetId="3" r:id="rId37"/>
    <sheet name="May" sheetId="2" r:id="rId38"/>
    <sheet name="Apr" sheetId="1" r:id="rId39"/>
  </sheets>
  <definedNames>
    <definedName name="_xlnm._FilterDatabase" localSheetId="38" hidden="1">Apr!$A$14:$H$152</definedName>
    <definedName name="_xlnm.Print_Area" localSheetId="38">Apr!$A$1:$G$152</definedName>
    <definedName name="_xlnm.Print_Area" localSheetId="35">July!$A$1:$G$157</definedName>
    <definedName name="_xlnm.Print_Area" localSheetId="36">June!$A$1:$G$157</definedName>
    <definedName name="_xlnm.Print_Area" localSheetId="37">May!$A$1:$G$152</definedName>
    <definedName name="_xlnm.Print_Area" localSheetId="25">Note1.22!$A$1:$D$72</definedName>
    <definedName name="_xlnm.Print_Area" localSheetId="30">Note10.21!$A$1:$D$69</definedName>
    <definedName name="_xlnm.Print_Area" localSheetId="9">Note10.22!$A$1:$D$76</definedName>
    <definedName name="_xlnm.Print_Area" localSheetId="28">Note11.21!$A$1:$D$71</definedName>
    <definedName name="_xlnm.Print_Area" localSheetId="7">Note11.22!$A$1:$D$77</definedName>
    <definedName name="_xlnm.Print_Area" localSheetId="27">Note12.21!$A$1:$D$76</definedName>
    <definedName name="_xlnm.Print_Area" localSheetId="23">Note2.22!$A$1:$D$73</definedName>
    <definedName name="_xlnm.Print_Area" localSheetId="5">Note2.23!$A$1:$D$77</definedName>
    <definedName name="_xlnm.Print_Area" localSheetId="22">Note3.22!$A$1:$D$73</definedName>
    <definedName name="_xlnm.Print_Area" localSheetId="3">Note3.23!$A$1:$D$77</definedName>
    <definedName name="_xlnm.Print_Area" localSheetId="21">Note4.22!$A$1:$D$78</definedName>
    <definedName name="_xlnm.Print_Area" localSheetId="1">Note4.23!$A$1:$D$74</definedName>
    <definedName name="_xlnm.Print_Area" localSheetId="19">Note5.22!$A$1:$D$72</definedName>
    <definedName name="_xlnm.Print_Area" localSheetId="17">Note6.22!$A$1:$D$73</definedName>
    <definedName name="_xlnm.Print_Area" localSheetId="15">Note7.22!$A$1:$D$73</definedName>
    <definedName name="_xlnm.Print_Area" localSheetId="33">Note8.21!$A$1:$D$57</definedName>
    <definedName name="_xlnm.Print_Area" localSheetId="13">Note8.22!$A$1:$D$74</definedName>
    <definedName name="_xlnm.Print_Area" localSheetId="31">Note9.21!$A$1:$D$69</definedName>
    <definedName name="_xlnm.Print_Area" localSheetId="11">Note9.22!$A$1:$D$75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7" i="37" l="1"/>
  <c r="S24" i="37"/>
  <c r="S21" i="37"/>
  <c r="S20" i="37"/>
  <c r="S18" i="37"/>
  <c r="S17" i="37"/>
  <c r="E50" i="38"/>
  <c r="E43" i="38"/>
  <c r="E36" i="38"/>
  <c r="E34" i="38"/>
  <c r="E29" i="38"/>
  <c r="E25" i="38"/>
  <c r="E21" i="38"/>
  <c r="E17" i="38"/>
  <c r="E12" i="38"/>
  <c r="E10" i="38"/>
  <c r="C38" i="38"/>
  <c r="C52" i="38" l="1"/>
  <c r="C51" i="38"/>
  <c r="C50" i="38" s="1"/>
  <c r="C45" i="38"/>
  <c r="C36" i="38"/>
  <c r="D29" i="38"/>
  <c r="C29" i="38"/>
  <c r="C25" i="38"/>
  <c r="E13" i="38"/>
  <c r="AY39" i="37"/>
  <c r="AU39" i="37"/>
  <c r="AQ39" i="37"/>
  <c r="AM39" i="37"/>
  <c r="AI39" i="37"/>
  <c r="AE39" i="37"/>
  <c r="AA39" i="37"/>
  <c r="W39" i="37"/>
  <c r="S39" i="37"/>
  <c r="O39" i="37"/>
  <c r="K39" i="37"/>
  <c r="G39" i="37"/>
  <c r="AY38" i="37"/>
  <c r="AU38" i="37"/>
  <c r="AQ38" i="37"/>
  <c r="AM38" i="37"/>
  <c r="AI38" i="37"/>
  <c r="AE38" i="37"/>
  <c r="AA38" i="37"/>
  <c r="W38" i="37"/>
  <c r="S38" i="37"/>
  <c r="O38" i="37"/>
  <c r="K38" i="37"/>
  <c r="G38" i="37"/>
  <c r="AY37" i="37"/>
  <c r="AU37" i="37"/>
  <c r="AQ37" i="37"/>
  <c r="AM37" i="37"/>
  <c r="AI37" i="37"/>
  <c r="AE37" i="37"/>
  <c r="AA37" i="37"/>
  <c r="W37" i="37"/>
  <c r="S37" i="37"/>
  <c r="O37" i="37"/>
  <c r="K37" i="37"/>
  <c r="G37" i="37"/>
  <c r="AY36" i="37"/>
  <c r="AU36" i="37"/>
  <c r="AQ36" i="37"/>
  <c r="AM36" i="37"/>
  <c r="AI36" i="37"/>
  <c r="AE36" i="37"/>
  <c r="AA36" i="37"/>
  <c r="W36" i="37"/>
  <c r="S36" i="37"/>
  <c r="O36" i="37"/>
  <c r="K36" i="37"/>
  <c r="G36" i="37"/>
  <c r="AY35" i="37"/>
  <c r="AU35" i="37"/>
  <c r="AQ35" i="37"/>
  <c r="AM35" i="37"/>
  <c r="AI35" i="37"/>
  <c r="AE35" i="37"/>
  <c r="AA35" i="37"/>
  <c r="W35" i="37"/>
  <c r="S35" i="37"/>
  <c r="O35" i="37"/>
  <c r="K35" i="37"/>
  <c r="G35" i="37"/>
  <c r="AY34" i="37"/>
  <c r="AU34" i="37"/>
  <c r="AQ34" i="37"/>
  <c r="AM34" i="37"/>
  <c r="AI34" i="37"/>
  <c r="AE34" i="37"/>
  <c r="AA34" i="37"/>
  <c r="W34" i="37"/>
  <c r="S34" i="37"/>
  <c r="O34" i="37"/>
  <c r="K34" i="37"/>
  <c r="G34" i="37"/>
  <c r="AY33" i="37"/>
  <c r="AU33" i="37"/>
  <c r="AQ33" i="37"/>
  <c r="AM33" i="37"/>
  <c r="AI33" i="37"/>
  <c r="AE33" i="37"/>
  <c r="AA33" i="37"/>
  <c r="W33" i="37"/>
  <c r="S33" i="37"/>
  <c r="O33" i="37"/>
  <c r="K33" i="37"/>
  <c r="G33" i="37"/>
  <c r="AY32" i="37"/>
  <c r="AU32" i="37"/>
  <c r="AQ32" i="37"/>
  <c r="AM32" i="37"/>
  <c r="AI32" i="37"/>
  <c r="AE32" i="37"/>
  <c r="AA32" i="37"/>
  <c r="W32" i="37"/>
  <c r="S32" i="37"/>
  <c r="O32" i="37"/>
  <c r="K32" i="37"/>
  <c r="G32" i="37"/>
  <c r="AY31" i="37"/>
  <c r="AU31" i="37"/>
  <c r="AQ31" i="37"/>
  <c r="AM31" i="37"/>
  <c r="AI31" i="37"/>
  <c r="AE31" i="37"/>
  <c r="AA31" i="37"/>
  <c r="W31" i="37"/>
  <c r="S31" i="37"/>
  <c r="O31" i="37"/>
  <c r="K31" i="37"/>
  <c r="G31" i="37"/>
  <c r="AY30" i="37"/>
  <c r="AU30" i="37"/>
  <c r="AQ30" i="37"/>
  <c r="AM30" i="37"/>
  <c r="AI30" i="37"/>
  <c r="AE30" i="37"/>
  <c r="AA30" i="37"/>
  <c r="W30" i="37"/>
  <c r="S30" i="37"/>
  <c r="O30" i="37"/>
  <c r="K30" i="37"/>
  <c r="G30" i="37"/>
  <c r="AY29" i="37"/>
  <c r="AU29" i="37"/>
  <c r="AQ29" i="37"/>
  <c r="AM29" i="37"/>
  <c r="AI29" i="37"/>
  <c r="AE29" i="37"/>
  <c r="AA29" i="37"/>
  <c r="W29" i="37"/>
  <c r="S29" i="37"/>
  <c r="O29" i="37"/>
  <c r="K29" i="37"/>
  <c r="G29" i="37"/>
  <c r="AY28" i="37"/>
  <c r="AU28" i="37"/>
  <c r="AQ28" i="37"/>
  <c r="AM28" i="37"/>
  <c r="AI28" i="37"/>
  <c r="AE28" i="37"/>
  <c r="AA28" i="37"/>
  <c r="W28" i="37"/>
  <c r="S28" i="37"/>
  <c r="O28" i="37"/>
  <c r="K28" i="37"/>
  <c r="G28" i="37"/>
  <c r="AY27" i="37"/>
  <c r="AU27" i="37"/>
  <c r="AQ27" i="37"/>
  <c r="AM27" i="37"/>
  <c r="AI27" i="37"/>
  <c r="AE27" i="37"/>
  <c r="AA27" i="37"/>
  <c r="W27" i="37"/>
  <c r="O27" i="37"/>
  <c r="K27" i="37"/>
  <c r="G27" i="37"/>
  <c r="AY26" i="37"/>
  <c r="AU26" i="37"/>
  <c r="AQ26" i="37"/>
  <c r="AM26" i="37"/>
  <c r="AI26" i="37"/>
  <c r="AE26" i="37"/>
  <c r="AA26" i="37"/>
  <c r="W26" i="37"/>
  <c r="S26" i="37"/>
  <c r="O26" i="37"/>
  <c r="K26" i="37"/>
  <c r="G26" i="37"/>
  <c r="AY25" i="37"/>
  <c r="AU25" i="37"/>
  <c r="AQ25" i="37"/>
  <c r="AM25" i="37"/>
  <c r="AI25" i="37"/>
  <c r="AE25" i="37"/>
  <c r="AA25" i="37"/>
  <c r="W25" i="37"/>
  <c r="S25" i="37"/>
  <c r="O25" i="37"/>
  <c r="K25" i="37"/>
  <c r="G25" i="37"/>
  <c r="AY24" i="37"/>
  <c r="AU24" i="37"/>
  <c r="AQ24" i="37"/>
  <c r="AM24" i="37"/>
  <c r="AI24" i="37"/>
  <c r="AE24" i="37"/>
  <c r="AA24" i="37"/>
  <c r="W24" i="37"/>
  <c r="O24" i="37"/>
  <c r="K24" i="37"/>
  <c r="G24" i="37"/>
  <c r="AY23" i="37"/>
  <c r="AU23" i="37"/>
  <c r="AQ23" i="37"/>
  <c r="AM23" i="37"/>
  <c r="AI23" i="37"/>
  <c r="AE23" i="37"/>
  <c r="AA23" i="37"/>
  <c r="W23" i="37"/>
  <c r="S23" i="37"/>
  <c r="O23" i="37"/>
  <c r="K23" i="37"/>
  <c r="G23" i="37"/>
  <c r="AY22" i="37"/>
  <c r="AU22" i="37"/>
  <c r="AQ22" i="37"/>
  <c r="AM22" i="37"/>
  <c r="AI22" i="37"/>
  <c r="AE22" i="37"/>
  <c r="AA22" i="37"/>
  <c r="W22" i="37"/>
  <c r="S22" i="37"/>
  <c r="O22" i="37"/>
  <c r="K22" i="37"/>
  <c r="G22" i="37"/>
  <c r="AY21" i="37"/>
  <c r="AU21" i="37"/>
  <c r="AQ21" i="37"/>
  <c r="AM21" i="37"/>
  <c r="AI21" i="37"/>
  <c r="AE21" i="37"/>
  <c r="AA21" i="37"/>
  <c r="W21" i="37"/>
  <c r="O21" i="37"/>
  <c r="K21" i="37"/>
  <c r="G21" i="37"/>
  <c r="AY20" i="37"/>
  <c r="AU20" i="37"/>
  <c r="AQ20" i="37"/>
  <c r="AM20" i="37"/>
  <c r="AI20" i="37"/>
  <c r="AE20" i="37"/>
  <c r="AA20" i="37"/>
  <c r="W20" i="37"/>
  <c r="O20" i="37"/>
  <c r="K20" i="37"/>
  <c r="G20" i="37"/>
  <c r="AY19" i="37"/>
  <c r="AU19" i="37"/>
  <c r="AQ19" i="37"/>
  <c r="AM19" i="37"/>
  <c r="AI19" i="37"/>
  <c r="AE19" i="37"/>
  <c r="AA19" i="37"/>
  <c r="W19" i="37"/>
  <c r="S19" i="37"/>
  <c r="O19" i="37"/>
  <c r="K19" i="37"/>
  <c r="G19" i="37"/>
  <c r="AY18" i="37"/>
  <c r="AU18" i="37"/>
  <c r="AQ18" i="37"/>
  <c r="AM18" i="37"/>
  <c r="AI18" i="37"/>
  <c r="AE18" i="37"/>
  <c r="AA18" i="37"/>
  <c r="W18" i="37"/>
  <c r="O18" i="37"/>
  <c r="K18" i="37"/>
  <c r="G18" i="37"/>
  <c r="AY17" i="37"/>
  <c r="AU17" i="37"/>
  <c r="AQ17" i="37"/>
  <c r="AM17" i="37"/>
  <c r="AI17" i="37"/>
  <c r="AE17" i="37"/>
  <c r="AA17" i="37"/>
  <c r="W17" i="37"/>
  <c r="O17" i="37"/>
  <c r="K17" i="37"/>
  <c r="G17" i="37"/>
  <c r="A17" i="37"/>
  <c r="AY16" i="37"/>
  <c r="AU16" i="37"/>
  <c r="AQ16" i="37"/>
  <c r="AM16" i="37"/>
  <c r="AI16" i="37"/>
  <c r="AE16" i="37"/>
  <c r="AE10" i="37" s="1"/>
  <c r="AA16" i="37"/>
  <c r="W16" i="37"/>
  <c r="S16" i="37"/>
  <c r="O16" i="37"/>
  <c r="K16" i="37"/>
  <c r="G16" i="37"/>
  <c r="AY15" i="37"/>
  <c r="AU15" i="37"/>
  <c r="AQ15" i="37"/>
  <c r="AM15" i="37"/>
  <c r="AI15" i="37"/>
  <c r="AE15" i="37"/>
  <c r="AA15" i="37"/>
  <c r="W15" i="37"/>
  <c r="S15" i="37"/>
  <c r="O15" i="37"/>
  <c r="K15" i="37"/>
  <c r="G15" i="37"/>
  <c r="AY14" i="37"/>
  <c r="AU14" i="37"/>
  <c r="AQ14" i="37"/>
  <c r="AM14" i="37"/>
  <c r="AM10" i="37" s="1"/>
  <c r="AI14" i="37"/>
  <c r="AE14" i="37"/>
  <c r="AA14" i="37"/>
  <c r="W14" i="37"/>
  <c r="S14" i="37"/>
  <c r="O14" i="37"/>
  <c r="K14" i="37"/>
  <c r="G14" i="37"/>
  <c r="G10" i="37" s="1"/>
  <c r="AY13" i="37"/>
  <c r="AZ13" i="37" s="1"/>
  <c r="AU13" i="37"/>
  <c r="AQ13" i="37"/>
  <c r="AM13" i="37"/>
  <c r="AI13" i="37"/>
  <c r="AE13" i="37"/>
  <c r="AA13" i="37"/>
  <c r="W13" i="37"/>
  <c r="S13" i="37"/>
  <c r="O13" i="37"/>
  <c r="K13" i="37"/>
  <c r="G13" i="37"/>
  <c r="AY12" i="37"/>
  <c r="AU12" i="37"/>
  <c r="AZ12" i="37" s="1"/>
  <c r="AQ12" i="37"/>
  <c r="AM12" i="37"/>
  <c r="AI12" i="37"/>
  <c r="AE12" i="37"/>
  <c r="AA12" i="37"/>
  <c r="W12" i="37"/>
  <c r="W10" i="37" s="1"/>
  <c r="S12" i="37"/>
  <c r="O12" i="37"/>
  <c r="K12" i="37"/>
  <c r="G12" i="37"/>
  <c r="AY11" i="37"/>
  <c r="AY10" i="37" s="1"/>
  <c r="AU11" i="37"/>
  <c r="AQ11" i="37"/>
  <c r="AQ10" i="37" s="1"/>
  <c r="AM11" i="37"/>
  <c r="AI11" i="37"/>
  <c r="AI10" i="37" s="1"/>
  <c r="AE11" i="37"/>
  <c r="AA11" i="37"/>
  <c r="AA10" i="37" s="1"/>
  <c r="W11" i="37"/>
  <c r="S11" i="37"/>
  <c r="S10" i="37" s="1"/>
  <c r="O11" i="37"/>
  <c r="K11" i="37"/>
  <c r="K10" i="37" s="1"/>
  <c r="G11" i="37"/>
  <c r="AX10" i="37"/>
  <c r="AW10" i="37"/>
  <c r="AV10" i="37"/>
  <c r="AT10" i="37"/>
  <c r="AS10" i="37"/>
  <c r="AR10" i="37"/>
  <c r="AP10" i="37"/>
  <c r="AO10" i="37"/>
  <c r="AN10" i="37"/>
  <c r="AL10" i="37"/>
  <c r="AK10" i="37"/>
  <c r="AJ10" i="37"/>
  <c r="AH10" i="37"/>
  <c r="AG10" i="37"/>
  <c r="AF10" i="37"/>
  <c r="AD10" i="37"/>
  <c r="AC10" i="37"/>
  <c r="AB10" i="37"/>
  <c r="Z10" i="37"/>
  <c r="Y10" i="37"/>
  <c r="X10" i="37"/>
  <c r="V10" i="37"/>
  <c r="U10" i="37"/>
  <c r="T10" i="37"/>
  <c r="R10" i="37"/>
  <c r="Q10" i="37"/>
  <c r="P10" i="37"/>
  <c r="N10" i="37"/>
  <c r="M10" i="37"/>
  <c r="L10" i="37"/>
  <c r="J10" i="37"/>
  <c r="I10" i="37"/>
  <c r="H10" i="37"/>
  <c r="F10" i="37"/>
  <c r="E10" i="37"/>
  <c r="D10" i="37"/>
  <c r="E53" i="35"/>
  <c r="E46" i="35"/>
  <c r="E36" i="35"/>
  <c r="E34" i="35"/>
  <c r="E29" i="35"/>
  <c r="E25" i="35"/>
  <c r="E21" i="35"/>
  <c r="E17" i="35"/>
  <c r="E12" i="35"/>
  <c r="E10" i="35"/>
  <c r="AZ15" i="37" l="1"/>
  <c r="AZ35" i="37"/>
  <c r="AZ16" i="37"/>
  <c r="AZ18" i="37"/>
  <c r="AZ28" i="37"/>
  <c r="AZ30" i="37"/>
  <c r="AZ32" i="37"/>
  <c r="AZ34" i="37"/>
  <c r="AZ36" i="37"/>
  <c r="AZ38" i="37"/>
  <c r="AZ29" i="37"/>
  <c r="AZ37" i="37"/>
  <c r="AZ25" i="37"/>
  <c r="AZ27" i="37"/>
  <c r="AZ39" i="37"/>
  <c r="AZ17" i="37"/>
  <c r="AZ23" i="37"/>
  <c r="AZ19" i="37"/>
  <c r="AZ22" i="37"/>
  <c r="AZ21" i="37"/>
  <c r="AZ20" i="37"/>
  <c r="AZ33" i="37"/>
  <c r="AZ31" i="37"/>
  <c r="AZ26" i="37"/>
  <c r="AZ24" i="37"/>
  <c r="AZ14" i="37"/>
  <c r="O10" i="37"/>
  <c r="AZ10" i="37" s="1"/>
  <c r="AU10" i="37"/>
  <c r="AZ11" i="37"/>
  <c r="C38" i="35" l="1"/>
  <c r="C10" i="35"/>
  <c r="F29" i="33" l="1"/>
  <c r="C55" i="35"/>
  <c r="C54" i="35"/>
  <c r="C53" i="35" s="1"/>
  <c r="C48" i="35"/>
  <c r="C36" i="35"/>
  <c r="D29" i="35"/>
  <c r="C29" i="35"/>
  <c r="C25" i="35"/>
  <c r="E13" i="35"/>
  <c r="E53" i="33"/>
  <c r="E46" i="33"/>
  <c r="E38" i="33"/>
  <c r="E36" i="33"/>
  <c r="E31" i="33"/>
  <c r="E28" i="33"/>
  <c r="E24" i="33"/>
  <c r="E20" i="33"/>
  <c r="E12" i="33"/>
  <c r="E10" i="33"/>
  <c r="C48" i="33"/>
  <c r="C40" i="33"/>
  <c r="C38" i="33"/>
  <c r="C55" i="33" l="1"/>
  <c r="C54" i="33"/>
  <c r="C53" i="33"/>
  <c r="D31" i="33"/>
  <c r="C31" i="33"/>
  <c r="C28" i="33"/>
  <c r="E13" i="33"/>
  <c r="E36" i="31"/>
  <c r="E53" i="31"/>
  <c r="E46" i="31"/>
  <c r="E38" i="31"/>
  <c r="E31" i="31"/>
  <c r="E28" i="31"/>
  <c r="E24" i="31"/>
  <c r="E20" i="31"/>
  <c r="E12" i="31"/>
  <c r="E10" i="31"/>
  <c r="I27" i="32"/>
  <c r="I9" i="32"/>
  <c r="C40" i="31"/>
  <c r="C30" i="31"/>
  <c r="C15" i="31"/>
  <c r="C55" i="31" l="1"/>
  <c r="C54" i="31"/>
  <c r="C53" i="31" s="1"/>
  <c r="C38" i="31"/>
  <c r="D31" i="31"/>
  <c r="C31" i="31"/>
  <c r="C28" i="31"/>
  <c r="E13" i="31"/>
  <c r="E52" i="29"/>
  <c r="E45" i="29"/>
  <c r="E38" i="29"/>
  <c r="E31" i="29"/>
  <c r="E28" i="29"/>
  <c r="E24" i="29"/>
  <c r="E20" i="29"/>
  <c r="E12" i="29"/>
  <c r="E10" i="29"/>
  <c r="I27" i="30"/>
  <c r="C30" i="29"/>
  <c r="C29" i="29"/>
  <c r="C40" i="29"/>
  <c r="C15" i="29"/>
  <c r="C54" i="29" l="1"/>
  <c r="C53" i="29"/>
  <c r="C38" i="29"/>
  <c r="D31" i="29"/>
  <c r="C31" i="29"/>
  <c r="C28" i="29"/>
  <c r="E13" i="29"/>
  <c r="E51" i="27"/>
  <c r="E44" i="27"/>
  <c r="E35" i="27"/>
  <c r="C37" i="27"/>
  <c r="C35" i="27"/>
  <c r="E28" i="27"/>
  <c r="E25" i="27"/>
  <c r="E21" i="27"/>
  <c r="E17" i="27"/>
  <c r="E12" i="27"/>
  <c r="E10" i="27"/>
  <c r="C25" i="27"/>
  <c r="E13" i="27"/>
  <c r="C53" i="27"/>
  <c r="C52" i="27"/>
  <c r="D28" i="27"/>
  <c r="C28" i="27"/>
  <c r="L55" i="26"/>
  <c r="K55" i="26"/>
  <c r="L54" i="26"/>
  <c r="K54" i="26"/>
  <c r="L53" i="26"/>
  <c r="K53" i="26"/>
  <c r="L52" i="26"/>
  <c r="K52" i="26"/>
  <c r="L51" i="26"/>
  <c r="K51" i="26"/>
  <c r="L50" i="26"/>
  <c r="K50" i="26"/>
  <c r="L49" i="26"/>
  <c r="K49" i="26"/>
  <c r="L48" i="26"/>
  <c r="K48" i="26"/>
  <c r="L47" i="26"/>
  <c r="K47" i="26"/>
  <c r="L46" i="26"/>
  <c r="K46" i="26"/>
  <c r="L45" i="26"/>
  <c r="K45" i="26"/>
  <c r="L44" i="26"/>
  <c r="K44" i="26"/>
  <c r="L43" i="26"/>
  <c r="K43" i="26"/>
  <c r="L42" i="26"/>
  <c r="K42" i="26"/>
  <c r="L41" i="26"/>
  <c r="K41" i="26"/>
  <c r="L40" i="26"/>
  <c r="K40" i="26"/>
  <c r="L39" i="26"/>
  <c r="K39" i="26"/>
  <c r="L38" i="26"/>
  <c r="K38" i="26"/>
  <c r="L37" i="26"/>
  <c r="K37" i="26"/>
  <c r="L36" i="26"/>
  <c r="K36" i="26"/>
  <c r="L35" i="26"/>
  <c r="K35" i="26"/>
  <c r="L34" i="26"/>
  <c r="K34" i="26"/>
  <c r="L33" i="26"/>
  <c r="K33" i="26"/>
  <c r="L32" i="26"/>
  <c r="K32" i="26"/>
  <c r="L31" i="26"/>
  <c r="K31" i="26"/>
  <c r="L30" i="26"/>
  <c r="K30" i="26"/>
  <c r="L29" i="26"/>
  <c r="K29" i="26"/>
  <c r="L28" i="26"/>
  <c r="K28" i="26"/>
  <c r="L27" i="26"/>
  <c r="K27" i="26"/>
  <c r="L26" i="26"/>
  <c r="K26" i="26"/>
  <c r="L25" i="26"/>
  <c r="K25" i="26"/>
  <c r="L24" i="26"/>
  <c r="K24" i="26"/>
  <c r="L23" i="26"/>
  <c r="K23" i="26"/>
  <c r="L22" i="26"/>
  <c r="K22" i="26"/>
  <c r="L21" i="26"/>
  <c r="K21" i="26"/>
  <c r="L20" i="26"/>
  <c r="K20" i="26"/>
  <c r="L19" i="26"/>
  <c r="K19" i="26"/>
  <c r="L18" i="26"/>
  <c r="K18" i="26"/>
  <c r="L17" i="26"/>
  <c r="K17" i="26"/>
  <c r="L16" i="26"/>
  <c r="K16" i="26"/>
  <c r="L15" i="26"/>
  <c r="K15" i="26"/>
  <c r="L14" i="26"/>
  <c r="K14" i="26"/>
  <c r="L13" i="26"/>
  <c r="K13" i="26"/>
  <c r="L12" i="26"/>
  <c r="K12" i="26"/>
  <c r="L11" i="26"/>
  <c r="K11" i="26"/>
  <c r="L10" i="26"/>
  <c r="K10" i="26"/>
  <c r="L9" i="26"/>
  <c r="K9" i="26"/>
  <c r="L8" i="26"/>
  <c r="K8" i="26"/>
  <c r="L7" i="26"/>
  <c r="K7" i="26"/>
  <c r="L6" i="26"/>
  <c r="K6" i="26"/>
  <c r="L5" i="26"/>
  <c r="K5" i="26"/>
  <c r="L4" i="26"/>
  <c r="K4" i="26"/>
  <c r="L3" i="26"/>
  <c r="K3" i="26"/>
  <c r="L2" i="26"/>
  <c r="K2" i="26"/>
  <c r="E44" i="25"/>
  <c r="C37" i="25"/>
  <c r="C52" i="29" l="1"/>
  <c r="C51" i="27"/>
  <c r="C53" i="25"/>
  <c r="C52" i="25"/>
  <c r="C51" i="25"/>
  <c r="C35" i="25"/>
  <c r="D28" i="25"/>
  <c r="C28" i="25"/>
  <c r="C25" i="25"/>
  <c r="E13" i="25"/>
  <c r="E10" i="25"/>
  <c r="M43" i="24"/>
  <c r="L43" i="24"/>
  <c r="M42" i="24"/>
  <c r="L42" i="24"/>
  <c r="M41" i="24"/>
  <c r="L41" i="24"/>
  <c r="M40" i="24"/>
  <c r="L40" i="24"/>
  <c r="M39" i="24"/>
  <c r="L39" i="24"/>
  <c r="M38" i="24"/>
  <c r="L38" i="24"/>
  <c r="M37" i="24"/>
  <c r="L37" i="24"/>
  <c r="M36" i="24"/>
  <c r="L36" i="24"/>
  <c r="M35" i="24"/>
  <c r="L35" i="24"/>
  <c r="M34" i="24"/>
  <c r="L34" i="24"/>
  <c r="M33" i="24"/>
  <c r="L33" i="24"/>
  <c r="M32" i="24"/>
  <c r="L32" i="24"/>
  <c r="M31" i="24"/>
  <c r="L31" i="24"/>
  <c r="M30" i="24"/>
  <c r="L30" i="24"/>
  <c r="M29" i="24"/>
  <c r="L29" i="24"/>
  <c r="M28" i="24"/>
  <c r="L28" i="24"/>
  <c r="M27" i="24"/>
  <c r="L27" i="24"/>
  <c r="M26" i="24"/>
  <c r="L26" i="24"/>
  <c r="M25" i="24"/>
  <c r="L25" i="24"/>
  <c r="M24" i="24"/>
  <c r="L24" i="24"/>
  <c r="M23" i="24"/>
  <c r="L23" i="24"/>
  <c r="M22" i="24"/>
  <c r="L22" i="24"/>
  <c r="M21" i="24"/>
  <c r="L21" i="24"/>
  <c r="M20" i="24"/>
  <c r="L20" i="24"/>
  <c r="M19" i="24"/>
  <c r="L19" i="24"/>
  <c r="M18" i="24"/>
  <c r="L18" i="24"/>
  <c r="M17" i="24"/>
  <c r="L17" i="24"/>
  <c r="M16" i="24"/>
  <c r="L16" i="24"/>
  <c r="M15" i="24"/>
  <c r="L15" i="24"/>
  <c r="M14" i="24"/>
  <c r="L14" i="24"/>
  <c r="M13" i="24"/>
  <c r="L13" i="24"/>
  <c r="M12" i="24"/>
  <c r="L12" i="24"/>
  <c r="M11" i="24"/>
  <c r="L11" i="24"/>
  <c r="M10" i="24"/>
  <c r="L10" i="24"/>
  <c r="M9" i="24"/>
  <c r="L9" i="24"/>
  <c r="M8" i="24"/>
  <c r="L8" i="24"/>
  <c r="M7" i="24"/>
  <c r="L7" i="24"/>
  <c r="M6" i="24"/>
  <c r="L6" i="24"/>
  <c r="M5" i="24"/>
  <c r="L5" i="24"/>
  <c r="M4" i="24"/>
  <c r="L4" i="24"/>
  <c r="M3" i="24"/>
  <c r="L3" i="24"/>
  <c r="M2" i="24"/>
  <c r="L2" i="24"/>
  <c r="C25" i="23"/>
  <c r="C37" i="23"/>
  <c r="C50" i="23"/>
  <c r="C52" i="23" l="1"/>
  <c r="C51" i="23"/>
  <c r="C35" i="23"/>
  <c r="D28" i="23"/>
  <c r="C28" i="23"/>
  <c r="E13" i="23"/>
  <c r="E10" i="23"/>
  <c r="M45" i="22"/>
  <c r="N45" i="22"/>
  <c r="M46" i="22"/>
  <c r="N46" i="22"/>
  <c r="M47" i="22"/>
  <c r="N47" i="22"/>
  <c r="M48" i="22"/>
  <c r="N48" i="22"/>
  <c r="M49" i="22"/>
  <c r="N49" i="22"/>
  <c r="M50" i="22"/>
  <c r="N50" i="22"/>
  <c r="M51" i="22"/>
  <c r="N51" i="22"/>
  <c r="M52" i="22"/>
  <c r="N52" i="22"/>
  <c r="M53" i="22"/>
  <c r="N53" i="22"/>
  <c r="M54" i="22"/>
  <c r="N54" i="22"/>
  <c r="M55" i="22"/>
  <c r="N55" i="22"/>
  <c r="N44" i="22"/>
  <c r="M44" i="22"/>
  <c r="M3" i="22"/>
  <c r="N3" i="22"/>
  <c r="M4" i="22"/>
  <c r="N4" i="22"/>
  <c r="M5" i="22"/>
  <c r="N5" i="22"/>
  <c r="M6" i="22"/>
  <c r="N6" i="22"/>
  <c r="M7" i="22"/>
  <c r="N7" i="22"/>
  <c r="M8" i="22"/>
  <c r="N8" i="22"/>
  <c r="M9" i="22"/>
  <c r="N9" i="22"/>
  <c r="M10" i="22"/>
  <c r="N10" i="22"/>
  <c r="M11" i="22"/>
  <c r="N11" i="22"/>
  <c r="M12" i="22"/>
  <c r="N12" i="22"/>
  <c r="M13" i="22"/>
  <c r="N13" i="22"/>
  <c r="M14" i="22"/>
  <c r="N14" i="22"/>
  <c r="M15" i="22"/>
  <c r="N15" i="22"/>
  <c r="M16" i="22"/>
  <c r="N16" i="22"/>
  <c r="M17" i="22"/>
  <c r="N17" i="22"/>
  <c r="M18" i="22"/>
  <c r="N18" i="22"/>
  <c r="M19" i="22"/>
  <c r="N19" i="22"/>
  <c r="M20" i="22"/>
  <c r="N20" i="22"/>
  <c r="M21" i="22"/>
  <c r="N21" i="22"/>
  <c r="M22" i="22"/>
  <c r="N22" i="22"/>
  <c r="M23" i="22"/>
  <c r="N23" i="22"/>
  <c r="M24" i="22"/>
  <c r="N24" i="22"/>
  <c r="M25" i="22"/>
  <c r="N25" i="22"/>
  <c r="M26" i="22"/>
  <c r="N26" i="22"/>
  <c r="M27" i="22"/>
  <c r="N27" i="22"/>
  <c r="M28" i="22"/>
  <c r="N28" i="22"/>
  <c r="M29" i="22"/>
  <c r="N29" i="22"/>
  <c r="M30" i="22"/>
  <c r="N30" i="22"/>
  <c r="M31" i="22"/>
  <c r="N31" i="22"/>
  <c r="M32" i="22"/>
  <c r="N32" i="22"/>
  <c r="M33" i="22"/>
  <c r="N33" i="22"/>
  <c r="M34" i="22"/>
  <c r="N34" i="22"/>
  <c r="M35" i="22"/>
  <c r="N35" i="22"/>
  <c r="M36" i="22"/>
  <c r="N36" i="22"/>
  <c r="M37" i="22"/>
  <c r="N37" i="22"/>
  <c r="M38" i="22"/>
  <c r="N38" i="22"/>
  <c r="M39" i="22"/>
  <c r="N39" i="22"/>
  <c r="M40" i="22"/>
  <c r="N40" i="22"/>
  <c r="M41" i="22"/>
  <c r="N41" i="22"/>
  <c r="M42" i="22"/>
  <c r="N42" i="22"/>
  <c r="M43" i="22"/>
  <c r="N43" i="22"/>
  <c r="N2" i="22"/>
  <c r="M2" i="22"/>
  <c r="C51" i="21"/>
  <c r="C35" i="21"/>
  <c r="C37" i="21"/>
  <c r="C27" i="21"/>
  <c r="C26" i="21"/>
  <c r="C52" i="21" l="1"/>
  <c r="C50" i="21"/>
  <c r="D28" i="21"/>
  <c r="C28" i="21"/>
  <c r="C25" i="21"/>
  <c r="E13" i="21"/>
  <c r="E10" i="21"/>
  <c r="N60" i="20"/>
  <c r="M60" i="20"/>
  <c r="N59" i="20"/>
  <c r="M59" i="20"/>
  <c r="N58" i="20"/>
  <c r="M58" i="20"/>
  <c r="N57" i="20"/>
  <c r="M57" i="20"/>
  <c r="N56" i="20"/>
  <c r="M56" i="20"/>
  <c r="N55" i="20"/>
  <c r="M55" i="20"/>
  <c r="N54" i="20"/>
  <c r="M54" i="20"/>
  <c r="N53" i="20"/>
  <c r="M53" i="20"/>
  <c r="N52" i="20"/>
  <c r="M52" i="20"/>
  <c r="N51" i="20"/>
  <c r="M51" i="20"/>
  <c r="N50" i="20"/>
  <c r="M50" i="20"/>
  <c r="N49" i="20"/>
  <c r="M49" i="20"/>
  <c r="N48" i="20"/>
  <c r="M48" i="20"/>
  <c r="N47" i="20"/>
  <c r="M47" i="20"/>
  <c r="N46" i="20"/>
  <c r="M46" i="20"/>
  <c r="N45" i="20"/>
  <c r="M45" i="20"/>
  <c r="N44" i="20"/>
  <c r="M44" i="20"/>
  <c r="N43" i="20"/>
  <c r="M43" i="20"/>
  <c r="N42" i="20"/>
  <c r="M42" i="20"/>
  <c r="N41" i="20"/>
  <c r="M41" i="20"/>
  <c r="N40" i="20"/>
  <c r="M40" i="20"/>
  <c r="N39" i="20"/>
  <c r="M39" i="20"/>
  <c r="N38" i="20"/>
  <c r="M38" i="20"/>
  <c r="N37" i="20"/>
  <c r="M37" i="20"/>
  <c r="N36" i="20"/>
  <c r="M36" i="20"/>
  <c r="N35" i="20"/>
  <c r="M35" i="20"/>
  <c r="N34" i="20"/>
  <c r="M34" i="20"/>
  <c r="N33" i="20"/>
  <c r="M33" i="20"/>
  <c r="N32" i="20"/>
  <c r="M32" i="20"/>
  <c r="N31" i="20"/>
  <c r="M31" i="20"/>
  <c r="N30" i="20"/>
  <c r="M30" i="20"/>
  <c r="N29" i="20"/>
  <c r="M29" i="20"/>
  <c r="N28" i="20"/>
  <c r="M28" i="20"/>
  <c r="N27" i="20"/>
  <c r="M27" i="20"/>
  <c r="N26" i="20"/>
  <c r="M26" i="20"/>
  <c r="N25" i="20"/>
  <c r="M25" i="20"/>
  <c r="N24" i="20"/>
  <c r="M24" i="20"/>
  <c r="N23" i="20"/>
  <c r="M23" i="20"/>
  <c r="N22" i="20"/>
  <c r="M22" i="20"/>
  <c r="N21" i="20"/>
  <c r="M21" i="20"/>
  <c r="N20" i="20"/>
  <c r="M20" i="20"/>
  <c r="N19" i="20"/>
  <c r="M19" i="20"/>
  <c r="N18" i="20"/>
  <c r="M18" i="20"/>
  <c r="N17" i="20"/>
  <c r="M17" i="20"/>
  <c r="N16" i="20"/>
  <c r="M16" i="20"/>
  <c r="N15" i="20"/>
  <c r="M15" i="20"/>
  <c r="N14" i="20"/>
  <c r="M14" i="20"/>
  <c r="N13" i="20"/>
  <c r="M13" i="20"/>
  <c r="N12" i="20"/>
  <c r="M12" i="20"/>
  <c r="N11" i="20"/>
  <c r="M11" i="20"/>
  <c r="N10" i="20"/>
  <c r="M10" i="20"/>
  <c r="N9" i="20"/>
  <c r="M9" i="20"/>
  <c r="N8" i="20"/>
  <c r="M8" i="20"/>
  <c r="N7" i="20"/>
  <c r="M7" i="20"/>
  <c r="N6" i="20"/>
  <c r="M6" i="20"/>
  <c r="N5" i="20"/>
  <c r="M5" i="20"/>
  <c r="N4" i="20"/>
  <c r="M4" i="20"/>
  <c r="N3" i="20"/>
  <c r="M3" i="20"/>
  <c r="N2" i="20"/>
  <c r="M2" i="20"/>
  <c r="C50" i="19"/>
  <c r="C51" i="19"/>
  <c r="C37" i="19"/>
  <c r="C49" i="19"/>
  <c r="C44" i="19"/>
  <c r="C35" i="19"/>
  <c r="D28" i="19"/>
  <c r="C28" i="19"/>
  <c r="C25" i="19"/>
  <c r="E13" i="19"/>
  <c r="E10" i="19"/>
  <c r="E10" i="18"/>
  <c r="C40" i="18" l="1"/>
  <c r="C39" i="18"/>
  <c r="C56" i="18"/>
  <c r="C25" i="18"/>
  <c r="C60" i="18" l="1"/>
  <c r="C57" i="18"/>
  <c r="C55" i="18" s="1"/>
  <c r="C50" i="18"/>
  <c r="E39" i="18"/>
  <c r="D30" i="18"/>
  <c r="D25" i="18" s="1"/>
  <c r="C30" i="18"/>
  <c r="E13" i="18"/>
  <c r="C37" i="18" l="1"/>
  <c r="C55" i="17"/>
  <c r="C53" i="17"/>
  <c r="C52" i="17"/>
  <c r="C51" i="17"/>
  <c r="C44" i="17"/>
  <c r="C37" i="17"/>
  <c r="E37" i="17" s="1"/>
  <c r="C35" i="17"/>
  <c r="D28" i="17"/>
  <c r="C28" i="17"/>
  <c r="D25" i="17"/>
  <c r="C25" i="17"/>
  <c r="E13" i="17"/>
  <c r="C53" i="15" l="1"/>
  <c r="C52" i="15"/>
  <c r="C37" i="15" l="1"/>
  <c r="C55" i="15" l="1"/>
  <c r="C51" i="15"/>
  <c r="C44" i="15"/>
  <c r="E37" i="15"/>
  <c r="C35" i="15"/>
  <c r="D28" i="15"/>
  <c r="D25" i="15" s="1"/>
  <c r="C28" i="15"/>
  <c r="C25" i="15"/>
  <c r="E13" i="15"/>
  <c r="N21" i="14" l="1"/>
  <c r="O21" i="14"/>
  <c r="N22" i="14"/>
  <c r="O22" i="14"/>
  <c r="N23" i="14"/>
  <c r="O23" i="14"/>
  <c r="N24" i="14"/>
  <c r="O24" i="14"/>
  <c r="N25" i="14"/>
  <c r="O25" i="14"/>
  <c r="N26" i="14"/>
  <c r="O26" i="14"/>
  <c r="N27" i="14"/>
  <c r="O27" i="14"/>
  <c r="N28" i="14"/>
  <c r="O28" i="14"/>
  <c r="N29" i="14"/>
  <c r="O29" i="14"/>
  <c r="N30" i="14"/>
  <c r="O30" i="14"/>
  <c r="N31" i="14"/>
  <c r="O31" i="14"/>
  <c r="N32" i="14"/>
  <c r="O32" i="14"/>
  <c r="N33" i="14"/>
  <c r="O33" i="14"/>
  <c r="N34" i="14"/>
  <c r="O34" i="14"/>
  <c r="N35" i="14"/>
  <c r="O35" i="14"/>
  <c r="N36" i="14"/>
  <c r="O36" i="14"/>
  <c r="N37" i="14"/>
  <c r="O37" i="14"/>
  <c r="N38" i="14"/>
  <c r="O38" i="14"/>
  <c r="N39" i="14"/>
  <c r="O39" i="14"/>
  <c r="N40" i="14"/>
  <c r="O40" i="14"/>
  <c r="N41" i="14"/>
  <c r="O41" i="14"/>
  <c r="N42" i="14"/>
  <c r="O42" i="14"/>
  <c r="N43" i="14"/>
  <c r="O43" i="14"/>
  <c r="N44" i="14"/>
  <c r="O44" i="14"/>
  <c r="N45" i="14"/>
  <c r="O45" i="14"/>
  <c r="N3" i="14"/>
  <c r="O3" i="14"/>
  <c r="N4" i="14"/>
  <c r="O4" i="14"/>
  <c r="N5" i="14"/>
  <c r="O5" i="14"/>
  <c r="N6" i="14"/>
  <c r="O6" i="14"/>
  <c r="N7" i="14"/>
  <c r="O7" i="14"/>
  <c r="N8" i="14"/>
  <c r="O8" i="14"/>
  <c r="N9" i="14"/>
  <c r="O9" i="14"/>
  <c r="N10" i="14"/>
  <c r="O10" i="14"/>
  <c r="N11" i="14"/>
  <c r="O11" i="14"/>
  <c r="N12" i="14"/>
  <c r="O12" i="14"/>
  <c r="N13" i="14"/>
  <c r="O13" i="14"/>
  <c r="N14" i="14"/>
  <c r="O14" i="14"/>
  <c r="N15" i="14"/>
  <c r="O15" i="14"/>
  <c r="N16" i="14"/>
  <c r="O16" i="14"/>
  <c r="N17" i="14"/>
  <c r="O17" i="14"/>
  <c r="N18" i="14"/>
  <c r="O18" i="14"/>
  <c r="N19" i="14"/>
  <c r="O19" i="14"/>
  <c r="N20" i="14"/>
  <c r="O20" i="14"/>
  <c r="O2" i="14"/>
  <c r="N2" i="14"/>
  <c r="J4" i="14" l="1"/>
  <c r="J2" i="14"/>
  <c r="C54" i="13"/>
  <c r="C52" i="13" l="1"/>
  <c r="C51" i="13"/>
  <c r="C43" i="13" l="1"/>
  <c r="E37" i="13"/>
  <c r="C35" i="13"/>
  <c r="D28" i="13"/>
  <c r="D25" i="13" s="1"/>
  <c r="C28" i="13"/>
  <c r="C25" i="13"/>
  <c r="E13" i="13"/>
  <c r="C50" i="13" l="1"/>
  <c r="C57" i="12" l="1"/>
  <c r="C56" i="12"/>
  <c r="C45" i="12"/>
  <c r="C37" i="12"/>
  <c r="E37" i="12" s="1"/>
  <c r="E13" i="12"/>
  <c r="C59" i="12" l="1"/>
  <c r="C35" i="12"/>
  <c r="D28" i="12"/>
  <c r="D25" i="12" s="1"/>
  <c r="C28" i="12"/>
  <c r="C25" i="12"/>
  <c r="C55" i="12" l="1"/>
  <c r="C52" i="10"/>
  <c r="C51" i="10"/>
  <c r="C38" i="10"/>
  <c r="C54" i="10" l="1"/>
  <c r="C50" i="10"/>
  <c r="C36" i="10"/>
  <c r="D29" i="10"/>
  <c r="D25" i="10" s="1"/>
  <c r="C29" i="10"/>
  <c r="C25" i="10"/>
  <c r="C53" i="9" l="1"/>
  <c r="C51" i="9"/>
  <c r="C50" i="9"/>
  <c r="C25" i="9"/>
  <c r="C36" i="9"/>
  <c r="D29" i="9"/>
  <c r="D25" i="9" s="1"/>
  <c r="C29" i="9"/>
  <c r="C49" i="9" l="1"/>
  <c r="C19" i="7"/>
  <c r="C33" i="7"/>
  <c r="C51" i="7"/>
  <c r="C52" i="7"/>
  <c r="C28" i="7"/>
  <c r="D28" i="7"/>
  <c r="I13" i="8"/>
  <c r="J13" i="8" s="1"/>
  <c r="J44" i="8"/>
  <c r="J31" i="8"/>
  <c r="J24" i="8"/>
  <c r="J22" i="8"/>
  <c r="J16" i="8"/>
  <c r="J15" i="8"/>
  <c r="J14" i="8"/>
  <c r="J12" i="8"/>
  <c r="J10" i="8"/>
  <c r="J8" i="8"/>
  <c r="J6" i="8"/>
  <c r="J3" i="8"/>
  <c r="C50" i="7" l="1"/>
  <c r="D25" i="7"/>
  <c r="C25" i="7"/>
  <c r="P3" i="6" l="1"/>
  <c r="Q3" i="6"/>
  <c r="P4" i="6"/>
  <c r="Q4" i="6"/>
  <c r="P5" i="6"/>
  <c r="Q5" i="6"/>
  <c r="P6" i="6"/>
  <c r="Q6" i="6"/>
  <c r="P7" i="6"/>
  <c r="Q7" i="6"/>
  <c r="P8" i="6"/>
  <c r="Q8" i="6"/>
  <c r="P9" i="6"/>
  <c r="Q9" i="6"/>
  <c r="P10" i="6"/>
  <c r="Q10" i="6"/>
  <c r="P11" i="6"/>
  <c r="Q11" i="6"/>
  <c r="P12" i="6"/>
  <c r="Q12" i="6"/>
  <c r="P13" i="6"/>
  <c r="Q13" i="6"/>
  <c r="P14" i="6"/>
  <c r="Q14" i="6"/>
  <c r="P15" i="6"/>
  <c r="Q15" i="6"/>
  <c r="P16" i="6"/>
  <c r="Q16" i="6"/>
  <c r="P17" i="6"/>
  <c r="Q17" i="6"/>
  <c r="P18" i="6"/>
  <c r="Q18" i="6"/>
  <c r="P19" i="6"/>
  <c r="Q19" i="6"/>
  <c r="P20" i="6"/>
  <c r="Q20" i="6"/>
  <c r="P21" i="6"/>
  <c r="Q21" i="6"/>
  <c r="P22" i="6"/>
  <c r="Q22" i="6"/>
  <c r="P23" i="6"/>
  <c r="Q23" i="6"/>
  <c r="P24" i="6"/>
  <c r="Q24" i="6"/>
  <c r="P25" i="6"/>
  <c r="Q25" i="6"/>
  <c r="P26" i="6"/>
  <c r="Q26" i="6"/>
  <c r="P27" i="6"/>
  <c r="Q27" i="6"/>
  <c r="P28" i="6"/>
  <c r="Q28" i="6"/>
  <c r="P29" i="6"/>
  <c r="Q29" i="6"/>
  <c r="P30" i="6"/>
  <c r="Q30" i="6"/>
  <c r="P31" i="6"/>
  <c r="Q31" i="6"/>
  <c r="P32" i="6"/>
  <c r="Q32" i="6"/>
  <c r="P33" i="6"/>
  <c r="Q33" i="6"/>
  <c r="P34" i="6"/>
  <c r="Q34" i="6"/>
  <c r="P35" i="6"/>
  <c r="Q35" i="6"/>
  <c r="P36" i="6"/>
  <c r="Q36" i="6"/>
  <c r="P37" i="6"/>
  <c r="Q37" i="6"/>
  <c r="P38" i="6"/>
  <c r="Q38" i="6"/>
  <c r="P39" i="6"/>
  <c r="Q39" i="6"/>
  <c r="P40" i="6"/>
  <c r="Q40" i="6"/>
  <c r="P41" i="6"/>
  <c r="Q41" i="6"/>
  <c r="P42" i="6"/>
  <c r="Q42" i="6"/>
  <c r="P43" i="6"/>
  <c r="Q43" i="6"/>
  <c r="P44" i="6"/>
  <c r="Q44" i="6"/>
  <c r="P45" i="6"/>
  <c r="Q45" i="6"/>
  <c r="P46" i="6"/>
  <c r="Q46" i="6"/>
  <c r="P47" i="6"/>
  <c r="Q47" i="6"/>
  <c r="P48" i="6"/>
  <c r="Q48" i="6"/>
  <c r="P49" i="6"/>
  <c r="Q49" i="6"/>
  <c r="P50" i="6"/>
  <c r="Q50" i="6"/>
  <c r="P51" i="6"/>
  <c r="Q51" i="6"/>
  <c r="P52" i="6"/>
  <c r="Q52" i="6"/>
  <c r="P53" i="6"/>
  <c r="Q53" i="6"/>
  <c r="P54" i="6"/>
  <c r="Q54" i="6"/>
  <c r="P55" i="6"/>
  <c r="Q55" i="6"/>
  <c r="P56" i="6"/>
  <c r="Q56" i="6"/>
  <c r="P57" i="6"/>
  <c r="Q57" i="6"/>
  <c r="P58" i="6"/>
  <c r="Q58" i="6"/>
  <c r="Q2" i="6"/>
  <c r="P2" i="6"/>
  <c r="L37" i="6" l="1"/>
  <c r="L28" i="6"/>
  <c r="L19" i="6"/>
  <c r="L18" i="6"/>
  <c r="L6" i="6"/>
  <c r="L3" i="6"/>
  <c r="K13" i="6"/>
  <c r="L13" i="6" s="1"/>
  <c r="L8" i="6"/>
  <c r="C40" i="5"/>
  <c r="C26" i="5"/>
  <c r="C19" i="5"/>
  <c r="E44" i="5" l="1"/>
  <c r="D22" i="5"/>
  <c r="D19" i="5" s="1"/>
  <c r="C22" i="5"/>
  <c r="D84" i="4" l="1"/>
  <c r="D85" i="4"/>
  <c r="E95" i="4"/>
  <c r="A47" i="4"/>
  <c r="G13" i="4"/>
  <c r="F13" i="4"/>
  <c r="E13" i="4"/>
  <c r="D83" i="4" l="1"/>
  <c r="E95" i="3"/>
  <c r="E83" i="3"/>
  <c r="A47" i="3" l="1"/>
  <c r="G13" i="3"/>
  <c r="F13" i="3"/>
  <c r="E13" i="3"/>
  <c r="A47" i="2" l="1"/>
  <c r="G13" i="2"/>
  <c r="F13" i="2"/>
  <c r="E13" i="2"/>
  <c r="D13" i="2"/>
  <c r="A47" i="1" l="1"/>
  <c r="G13" i="1"/>
  <c r="F13" i="1"/>
  <c r="E13" i="1"/>
  <c r="D13" i="1"/>
</calcChain>
</file>

<file path=xl/sharedStrings.xml><?xml version="1.0" encoding="utf-8"?>
<sst xmlns="http://schemas.openxmlformats.org/spreadsheetml/2006/main" count="4422" uniqueCount="671">
  <si>
    <t>TCF- Viet Nam - HN Branch</t>
  </si>
  <si>
    <t>FILE KIỂM TRA KẾ TOÁN HÀNG THÁNG</t>
  </si>
  <si>
    <t>Maker (PIC)</t>
  </si>
  <si>
    <t>Sen 1</t>
  </si>
  <si>
    <t>Sen 2</t>
  </si>
  <si>
    <t>Manager</t>
  </si>
  <si>
    <t>STT</t>
  </si>
  <si>
    <t>Tài khoản</t>
  </si>
  <si>
    <t>Thủ tục kiểm tra</t>
  </si>
  <si>
    <t>Kiểm tra xem có tình trạng: Một khách hàng mở nhiều mã đối tượng không?</t>
  </si>
  <si>
    <t>Hàng tồn kho</t>
  </si>
  <si>
    <t>Phương pháp tính giá xuất kho, xác định giá trị sản phẩm dở dang đã phù hợp, nhất quán trong năm tài chính chưa?</t>
  </si>
  <si>
    <t>Kiểm tra các chi phí ghi thẳng vào giá vốn, không qua các TK chi phí (nếu có).</t>
  </si>
  <si>
    <t>Kiểm tra tính cần thiết của việc trích lập dự phòng giảm giá Hàng tồn kho (do giá trị thuần có thể thực hiện được thấp hơn giá thị trường).</t>
  </si>
  <si>
    <t>211, 213, 214</t>
  </si>
  <si>
    <t>Kiểm tra khung thời gian khấu hao TSCD theo đúng khung thời gian quy định hiện hành theo quy định tại Phụ lục I của Thông tư Số 45/2013/TT-BTC ngày 25/4/2013 của Bộ tài chính hay không?</t>
  </si>
  <si>
    <t>Kiểm tra hồ sơ mua sắm TSCĐ, hồ sơ liên quan tới các chi phí để hình thành TSCĐ</t>
  </si>
  <si>
    <t>Kiểm tra hồ sơ liên quan tới xây dựng cơ bản, hồ sơ liên quan tới từng công trình, hạng mục công trình</t>
  </si>
  <si>
    <t>Kiểm tra các biên bản quyết toán, nghiệm thu, thanh lý công trình dự án</t>
  </si>
  <si>
    <t>Kiểm tra xem có tình trạng: Một nhà cung cấp mở nhiều mã đối tượng không?</t>
  </si>
  <si>
    <t>Tra cứu công nợ thuế online hoặc xin sổ công nợ thuế hàng quý hoặc 6 tháng/lần để thực hiện đối chiếu và clear công nợ thuế</t>
  </si>
  <si>
    <t>Đối chiếu số dư bảo hiểm với thông báo BHXH, clear nguyên nhân từng tháng</t>
  </si>
  <si>
    <t>Kiểm tra xem khách hàng đã góp đủ vốn so với giấy chứng nhận đầu tư, giấy đăng ký doanh nghiệp chưa</t>
  </si>
  <si>
    <t>Đối với các giao dịch góp vốn bằng ngoại tệ, xem xét tỷ giá ghi nhận vốn góp</t>
  </si>
  <si>
    <t>Kiểm tra bút toán kết chuyển từ 4212 sang 4211 đầu kỳ kế toán</t>
  </si>
  <si>
    <t>Kiểm tra xem đã hạch tóan thuế TNDN chưa</t>
  </si>
  <si>
    <t xml:space="preserve">Đối chiếu giá vốn hàng bán (từng tháng, từng mặt hàng) đã ghi nhận giữa sổ cái với báo cáo NXT thành phẩm, hàng hóa. </t>
  </si>
  <si>
    <t>Những khỏan gía vốn nào có thể bị loại ra khi quyết toán thuế?</t>
  </si>
  <si>
    <t>Các vấn đề khác</t>
  </si>
  <si>
    <t>Đọc lướt sổ cái để xác định các nghiệp vụ bất thường (về nội dung, giá trị, tài khoản đối ứng...)</t>
  </si>
  <si>
    <t>Kiểm tra phân loại và trình bày các khoản mục trên BCTC.</t>
  </si>
  <si>
    <t>Period</t>
  </si>
  <si>
    <t>Checking date</t>
  </si>
  <si>
    <t>Checking note</t>
  </si>
  <si>
    <t>334, 338</t>
  </si>
  <si>
    <t>So sánh số dư tiền mặt trên sổ với sổ quỹ của khách hàng cung cấp (hoặc biên bản kiểm kê quỹ - nếu có)</t>
  </si>
  <si>
    <t>Pivort để check xem có đối ứng bất thường nào không</t>
  </si>
  <si>
    <t>Check sổ quỹ TK 111 xem có bị âm từng thời điểm không</t>
  </si>
  <si>
    <t>Check xem có phát sinh giao dịch thanh toán nào từ 20M bằng tiền mặt không</t>
  </si>
  <si>
    <t xml:space="preserve">So sánh số dư TKNH trên sao kê, sổ phụ từng ngân hàng với số dư cuối kỳ trên sổ, báo cáo </t>
  </si>
  <si>
    <r>
      <t xml:space="preserve">Kiểm tra việc ghi nhận tỷ giá ngoại tệ trong kỳ </t>
    </r>
    <r>
      <rPr>
        <i/>
        <sz val="11"/>
        <rFont val="Times New Roman"/>
        <family val="1"/>
      </rPr>
      <t>(So sánh số dư giữa sổ và bảng CLTG về số dư ngoại tệ và VNĐ tương ứng)</t>
    </r>
  </si>
  <si>
    <r>
      <t xml:space="preserve">Kiểm tra bảng đánh giá lại CLTG chưa thực hiện cuối kỳ và việc ghi nhận trên sổ sách </t>
    </r>
    <r>
      <rPr>
        <i/>
        <sz val="11"/>
        <rFont val="Times New Roman"/>
        <family val="1"/>
      </rPr>
      <t>(Đối với tháng cuối của năm tài chính)</t>
    </r>
  </si>
  <si>
    <r>
      <t xml:space="preserve">Check xem các tài khoản ngân hàng đã thông báo với sở kế hoạch đầu tư chưa </t>
    </r>
    <r>
      <rPr>
        <i/>
        <sz val="11"/>
        <rFont val="Times New Roman"/>
        <family val="1"/>
      </rPr>
      <t>(trong trường hợp có phát sinh thêm TKNH mới)</t>
    </r>
  </si>
  <si>
    <r>
      <t xml:space="preserve">Đối với các khoản chuyển tiền thanh toán cho nhà cung cấp nước ngoài </t>
    </r>
    <r>
      <rPr>
        <i/>
        <sz val="11"/>
        <rFont val="Times New Roman"/>
        <family val="1"/>
      </rPr>
      <t>(Phần mềm, dịch vụ tư vấn, thanh toán lãi vay ngoại tệ, tiền lương, ăn nghỉ cho chuyên gia, mua bán hàng hóa theo hình thức Incoterms.......)</t>
    </r>
    <r>
      <rPr>
        <sz val="11"/>
        <rFont val="Times New Roman"/>
        <family val="1"/>
      </rPr>
      <t xml:space="preserve"> lưu ý check xem có phát sinh thuế Nhà thầu không? </t>
    </r>
  </si>
  <si>
    <t>Chủ yếu là các khoản tiền gửi tiết kiệm có kỳ hạn ngắn hạn (Kiểm tra hợp đồng để xem xét giá trị và thời hạn của khoản đầu tư)</t>
  </si>
  <si>
    <t xml:space="preserve">Đối chiếu số dư trên sổ với sao kê tiền gửi tiết kiệm và bảng theo dõi TGTK </t>
  </si>
  <si>
    <t>So sánh số dư 131 trên sổ với bảng tổng hợp công nợ 131 tương ứng từng loại ngoại tệ (VND, USD, JPY,...)</t>
  </si>
  <si>
    <t>Đối chiếu với bảng theo dõi của khách hàng (nếu có)</t>
  </si>
  <si>
    <t>Break down số dư 131 trên sổ</t>
  </si>
  <si>
    <r>
      <t xml:space="preserve">Xem xét bảng tổng hợp công nợ 131 </t>
    </r>
    <r>
      <rPr>
        <i/>
        <sz val="11"/>
        <rFont val="Times New Roman"/>
        <family val="1"/>
      </rPr>
      <t>(Đối với các đối tượng có số dư lớn, không biến động, nợ quá hạn hay không? -&gt; Cần trao đổi với khách hàng những biến động đó. Và đặc biệt đối với khoản công nợ quá hạn cần trích lập dự phòng)</t>
    </r>
    <r>
      <rPr>
        <sz val="11"/>
        <rFont val="Times New Roman"/>
        <family val="1"/>
      </rPr>
      <t xml:space="preserve"> </t>
    </r>
  </si>
  <si>
    <r>
      <t xml:space="preserve">Kiểm tra các nghiệp vụ bù trừ công nợ: </t>
    </r>
    <r>
      <rPr>
        <i/>
        <sz val="11"/>
        <rFont val="Times New Roman"/>
        <family val="1"/>
      </rPr>
      <t>Xem xét hợp đồng, biên bản thỏa thuận, biên bản đối chiếu và bù trừ công nợ giữa các bên (kiểm tra 100%)</t>
    </r>
  </si>
  <si>
    <r>
      <t xml:space="preserve">Đối với các KH là bên liên quan: </t>
    </r>
    <r>
      <rPr>
        <i/>
        <sz val="11"/>
        <rFont val="Times New Roman"/>
        <family val="1"/>
      </rPr>
      <t>Kiểm tra 100%</t>
    </r>
  </si>
  <si>
    <r>
      <t xml:space="preserve">Kiểm tra chi tiết các đối tượng công nợ ngoại tệ phát sinh trong kỳ </t>
    </r>
    <r>
      <rPr>
        <i/>
        <sz val="11"/>
        <rFont val="Times New Roman"/>
        <family val="1"/>
      </rPr>
      <t>(Kiểm tra 100%)</t>
    </r>
  </si>
  <si>
    <r>
      <t xml:space="preserve">Có số dư bên có tài khoản 131 không? </t>
    </r>
    <r>
      <rPr>
        <i/>
        <sz val="11"/>
        <rFont val="Times New Roman"/>
        <family val="1"/>
      </rPr>
      <t>Nếu có, kiểm tra xem có bỏ sót doanh thu chưa ghi nhận không? Có hạch toán nhầm mã đối tượng không?</t>
    </r>
  </si>
  <si>
    <t xml:space="preserve">So sánh số dư trên sổ với bảng kê VAT và các tờ khai thuế GTGT hàng tháng (quý) </t>
  </si>
  <si>
    <t>- VAT chưa kê khai: check invoice detail</t>
  </si>
  <si>
    <t>Break down số dư 138 trên sổ</t>
  </si>
  <si>
    <t>So sánh số dư 138 trên sổ với bảng tổng hợp công nợ 138</t>
  </si>
  <si>
    <r>
      <t xml:space="preserve">Khách hàng có đẩy đủ phiếu chi, phiếu thu, sổ quỹ có dấu và ký đầy đủ chưa? 
</t>
    </r>
    <r>
      <rPr>
        <i/>
        <sz val="11"/>
        <rFont val="Times New Roman"/>
        <family val="1"/>
      </rPr>
      <t>(Nếu chưa có, lưu ý note vào note report)</t>
    </r>
  </si>
  <si>
    <r>
      <t xml:space="preserve">KH có đầy đủ sao kê, sổ phụ ngân hàng, chứng từ giao dịch có dấu và chữ ký của ngân hàng chưa? 
</t>
    </r>
    <r>
      <rPr>
        <i/>
        <sz val="11"/>
        <rFont val="Times New Roman"/>
        <family val="1"/>
      </rPr>
      <t>(Nếu chưa có, lưu ý note vào note report)</t>
    </r>
  </si>
  <si>
    <r>
      <t xml:space="preserve">- Lãi Tiền gửi tiết kiệm: 
</t>
    </r>
    <r>
      <rPr>
        <i/>
        <sz val="11"/>
        <rFont val="Times New Roman"/>
        <family val="1"/>
      </rPr>
      <t>+ Kiểm tra việc tính lãi TGTK đã chính xác chưa? 
+ So sánh SD trên sổ và bảng tính lãi TGTK</t>
    </r>
  </si>
  <si>
    <t>So sánh số dư 141 trên sổ với bảng tổng hợp công nợ 141</t>
  </si>
  <si>
    <t>Break down số dư 141 trên sổ</t>
  </si>
  <si>
    <t xml:space="preserve">Check hồ sơ tạm ứng có đầy đủ không? Việc hoàn ứng có đúng thời hạn không? </t>
  </si>
  <si>
    <r>
      <t xml:space="preserve">Kiểm tra tính hợp lý, hợp lệ, hợp pháp của hóa đơn hàng tháng trước khi hạch toán vào TK 133 và kê khai VAT
</t>
    </r>
    <r>
      <rPr>
        <b/>
        <i/>
        <u/>
        <sz val="11"/>
        <rFont val="Times New Roman"/>
        <family val="1"/>
      </rPr>
      <t>1) Hợp lý:</t>
    </r>
    <r>
      <rPr>
        <i/>
        <sz val="11"/>
        <rFont val="Times New Roman"/>
        <family val="1"/>
      </rPr>
      <t xml:space="preserve">
Nội dung của khoản chi phải phù hợp và phục vụ hoạt động sản xuất kinh doanh của đơn vị.
</t>
    </r>
    <r>
      <rPr>
        <b/>
        <i/>
        <u/>
        <sz val="11"/>
        <rFont val="Times New Roman"/>
        <family val="1"/>
      </rPr>
      <t>2) Hợp lệ:</t>
    </r>
    <r>
      <rPr>
        <i/>
        <sz val="11"/>
        <rFont val="Times New Roman"/>
        <family val="1"/>
      </rPr>
      <t xml:space="preserve">
Hình thức của hóa đơn tuân thủ đúng quy định về việc xuất hóa đơn:
+ Hóa đơn thể hiện đầy đủ các thông tin cần thiết (thông tin người bán, người mua, thông tin mặt hàng, giá trị thuế suất....).
+ Đặc biệt phải check thông tin người mua (thông tin công ty) so khớp với thông tin trên IRC, ERC
</t>
    </r>
    <r>
      <rPr>
        <b/>
        <i/>
        <u/>
        <sz val="11"/>
        <rFont val="Times New Roman"/>
        <family val="1"/>
      </rPr>
      <t>3) Hóa đơn hợp pháp:</t>
    </r>
    <r>
      <rPr>
        <i/>
        <sz val="11"/>
        <rFont val="Times New Roman"/>
        <family val="1"/>
      </rPr>
      <t xml:space="preserve">
Không sử dụng hóa đơn giả, hóa đơn chưa được thông báo phát hành, hóa đơn của NCC bỏ trốn, hóa đơn xuất ra không đúng ngành nghề đã đăng ký của người bán
- Check hóa đơn DN bỏ trốn: 
+ check trên trang: tracuuthongtinnguoinopthue &amp; tracuuhoadon 
+ Nếu cẩn trọng, có thể in màn hình tra cứu để kẹp cùng các hóa đơn có giá trị lớn, từ 20M trở lên</t>
    </r>
  </si>
  <si>
    <t>Kiểm tra các số dư bất thường trên báo cáo nhập xuất tồn (số âm, số dư lớn,...)</t>
  </si>
  <si>
    <t>Đối chiếu số liệu trên bảng tính giá thành với số lượng thành phẩm trên bảng tổng hợp NXT trong kỳ.</t>
  </si>
  <si>
    <r>
      <t>So sánh số dư trên sổ với số dư trên bảng nhập xuất tồn trên phần mềm</t>
    </r>
    <r>
      <rPr>
        <i/>
        <sz val="11"/>
        <rFont val="Times New Roman"/>
        <family val="1"/>
      </rPr>
      <t xml:space="preserve"> (và bảng nhập xuất tồn của khách hàng (nếu có))</t>
    </r>
  </si>
  <si>
    <t>Kiểm tra 100% với các giao dịch mua/bán/nhập khẩu HTK với bên liên quan</t>
  </si>
  <si>
    <r>
      <t xml:space="preserve">Khách hàng có đẩy đủ phiếu nhập, phiếu xuất, bảng tổng hợp nhập xuất tồn có dấu và ký đầy đủ chưa? 
</t>
    </r>
    <r>
      <rPr>
        <i/>
        <sz val="11"/>
        <rFont val="Times New Roman"/>
        <family val="1"/>
      </rPr>
      <t>(Nếu chưa có, lưu ý note vào note report)</t>
    </r>
  </si>
  <si>
    <t>Đối chiếu số dư 154 trên sổ với bảng tính GTSP</t>
  </si>
  <si>
    <t>Trường hợp công ty có lập dự phòng, hủy hay bán phế liệu: Có lưu hồ sơ đầy đủ không?</t>
  </si>
  <si>
    <t>So sánh số dư giữa sổ kế toán và bảng phân bổ</t>
  </si>
  <si>
    <r>
      <t xml:space="preserve">Kiểm tra tính chính xác của bảng phân bổ 242: 
</t>
    </r>
    <r>
      <rPr>
        <i/>
        <sz val="11"/>
        <rFont val="Times New Roman"/>
        <family val="1"/>
      </rPr>
      <t xml:space="preserve">- SD đầu kỳ khớp với số dư CK trước chưa? 
- Thời gian phân bổ hợp lý chưa?
- Tài khoản phân bổ chi phí cho từng bộ phận hợp lý chưa?
- Công thức trên bảng phân bổ chính xác chưa?
- Kiểm tra tính hợp lý và nhất quán của việc phân loại khoản mục CPTT ngắn hạn, dài hạn và thời gian phân bổ </t>
    </r>
  </si>
  <si>
    <t>Kiểm tra chi tiết chứng từ phát sinh tăng 242 để xem xét thời gian phân bổ hợp lý, tài khoản phân bổ chi phí cho từng bộ phận (Confirm với KH các thông tin này)</t>
  </si>
  <si>
    <t>So sánh số dư giữa sổ kế toán và bảng khấu hao TSCĐ</t>
  </si>
  <si>
    <t>Check chi tiết chứng từ phát sinh tăng TSCĐ để kiểm tra điều kiện ghi nhận TSCĐ đã hợp lý theo quy định hiện hành chưa, xem xét thời gian khấu hao hợp lý, tài khoản chi phí khấu hao cho từng bộ phận (Confirm với KH các thông tin này)</t>
  </si>
  <si>
    <r>
      <t xml:space="preserve">Check hồ sơ thanh lý tài sản cố định đã đầy đủ chưa?, hạch toán sổ sách phù hợp chưa? Và việc trình bày trên BCTC đã hợp lý chưa? </t>
    </r>
    <r>
      <rPr>
        <i/>
        <sz val="11"/>
        <rFont val="Times New Roman"/>
        <family val="1"/>
      </rPr>
      <t>(Lãi, lỗ thanh lý TSCĐ sẽ offset khi trình bày trên BCTC)</t>
    </r>
  </si>
  <si>
    <r>
      <t xml:space="preserve">Kiểm tra tính chính xác của bảng khấu hao TSCĐ: 
</t>
    </r>
    <r>
      <rPr>
        <i/>
        <sz val="11"/>
        <rFont val="Times New Roman"/>
        <family val="1"/>
      </rPr>
      <t>- SD đầu kỳ khớp với số dư CK trước chưa? 
- Thời gian khấu hao hợp lý chưa?
- Tài khoản chi phí khấu hao cho từng bộ phận hợp lý chưa?
- Công thức trên bảng khấu hao chính xác chưa?
- Kiểm tra tính hợp lý và nhất quán của việc phân loại TSCĐ và thời gian khấu hao</t>
    </r>
  </si>
  <si>
    <t>Đối với các TSCĐ tăng do nhập khẩu: Kiểm tra, đánh giá sự phù hợp về thời điểm ghi nhận và tỷ giá sử dụng khi ghi nhận TSCĐ</t>
  </si>
  <si>
    <t>So sánh số dư 331 trên sổ với bảng tổng hợp công nợ 331 tương ứng từng loại ngoại tệ (VND, USD, JPY,...)</t>
  </si>
  <si>
    <t>Break down số dư 331 trên sổ</t>
  </si>
  <si>
    <r>
      <t xml:space="preserve">Với dư nợ bên TK 331: 
</t>
    </r>
    <r>
      <rPr>
        <i/>
        <sz val="11"/>
        <rFont val="Times New Roman"/>
        <family val="1"/>
      </rPr>
      <t>- Các khoản ứng trước cho Nhà cung cấp có phù hợp với Điều khoản ứng trước trên Hợp đồng không? Kiểm tra xuống hợp đồng, nghiệm thu, bàn giao xem liệu có bỏ sót hóa đơn, chưa ghi nhận chi phí không
- Hỏi lại khách hàng xem đã đầy đủ hóa đơn chưa, để ghi nhận vào sổ sách hoặc trích trước chi phí đúng kỳ
- Kiểm tra xem có hạch toán nhầm đối tượng không</t>
    </r>
  </si>
  <si>
    <t xml:space="preserve">Kiểm tra các khoản thanh toán bằng tiền mặt trên 20 triệu đ </t>
  </si>
  <si>
    <r>
      <t xml:space="preserve">Kiểm tra chi tiết các đối tượng công nợ ngoại tệ phát sinh trong kỳ </t>
    </r>
    <r>
      <rPr>
        <i/>
        <sz val="11"/>
        <rFont val="Times New Roman"/>
        <family val="1"/>
      </rPr>
      <t>(Kiểm tra 100%)
Xác định thuế Nhà thầu phát sinh (nếu có).</t>
    </r>
  </si>
  <si>
    <t>Break down số dư từng sắc thuế trên sổ</t>
  </si>
  <si>
    <r>
      <t xml:space="preserve">VAT:
</t>
    </r>
    <r>
      <rPr>
        <i/>
        <sz val="11"/>
        <rFont val="Times New Roman"/>
        <family val="1"/>
      </rPr>
      <t>So sánh số dư trên sổ với bảng kê VAT và các tờ khai thuế GTGT hàng tháng (quý) 
Báo KH số phát sinh phải nộp hàng tháng/quý (Nếu có)</t>
    </r>
  </si>
  <si>
    <r>
      <t xml:space="preserve">PIT:
- </t>
    </r>
    <r>
      <rPr>
        <i/>
        <sz val="11"/>
        <rFont val="Times New Roman"/>
        <family val="1"/>
      </rPr>
      <t>So sánh số dư trên sổ với bảng lương và tờ khai PIT
- Đối với lương NET, đã hạch toán PIT vào chi phí trong kỳ chưa</t>
    </r>
  </si>
  <si>
    <t>Đã hạch toán chi phí lệ phí môn bài, thuế nhà thầu, các thuế, phí lệ phí khác chưa</t>
  </si>
  <si>
    <r>
      <t>Xem xét trích trước các khoản chi phí của năm tài chính hiện hành:
-</t>
    </r>
    <r>
      <rPr>
        <i/>
        <sz val="11"/>
        <rFont val="Times New Roman"/>
        <family val="1"/>
      </rPr>
      <t xml:space="preserve"> Các nghĩa vụ nợ phải trả song chưa có đầy đủ hóa đơn, chứng từ (phí tư vấn, phí kiểm toán, điện, nước, điện thoại, thuê văn phòng, máy in,...)
- Chi phí lãi vay phát sinh trong năm tài chính</t>
    </r>
  </si>
  <si>
    <t>Ghi giảm 335 khi có hóa đơn thực tế hoặc khi thanh toán lãi vay</t>
  </si>
  <si>
    <t>- Kiểm tra hóa đơn, hợp đồng về thời hạn của khoản phải thu có tính chất nhiều kỳ
- So sánh số dư trên sổ với bảng tính DT chưa thực hiện</t>
  </si>
  <si>
    <r>
      <t xml:space="preserve">CIT:
</t>
    </r>
    <r>
      <rPr>
        <i/>
        <sz val="11"/>
        <rFont val="Times New Roman"/>
        <family val="1"/>
      </rPr>
      <t>- Check chi phí loại và bảng tính CIT tạm tính quý và quyết toán năm</t>
    </r>
    <r>
      <rPr>
        <sz val="11"/>
        <rFont val="Times New Roman"/>
        <family val="1"/>
      </rPr>
      <t xml:space="preserve">
</t>
    </r>
    <r>
      <rPr>
        <i/>
        <sz val="11"/>
        <rFont val="Times New Roman"/>
        <family val="1"/>
      </rPr>
      <t xml:space="preserve">- CIT tạm nộp có khớp sổ không? 
- Số thuế CIT cuối năm có khớp giữa số dư trên sổ và tờ khai quyết toán CIT chưa? 
Nếu trong quý khách hàng có lãi phải ước tính CIT và báo khách hàng số tiền thuế tạm tính phải nộp và nêu quy định về số tiền tạm nộp này. </t>
    </r>
  </si>
  <si>
    <t>So sánh số phát sinh trên sổ và bảng tính thuế TNDN tạm tính và quyết toán thuế TNDN cuối năm</t>
  </si>
  <si>
    <r>
      <t xml:space="preserve">Kiểm tra lại các khoản thu nhập khác ngoài hoạt động sản xuất kinh doanh đã được ghi nhận đúng bản chất vào tài khoản này chưa, ví dụ:
</t>
    </r>
    <r>
      <rPr>
        <i/>
        <sz val="11"/>
        <rFont val="Times New Roman"/>
        <family val="1"/>
      </rPr>
      <t>- Thu nhập từ nhượng bán, thanh lý TSCD;
- Thu tiền được phạt do khách hàng vi phạm hợp đồng;
- Thu các khoản nợ khó đòi đã xử lý xóa sổ;
- Thu các khoản nợ phải trả không xác định được chủ;
- Các khoản thu nhập khác ngoài các khoản nêu trên.</t>
    </r>
  </si>
  <si>
    <r>
      <t xml:space="preserve"> Kiểm tra những khoản chi phí phát sinh do các sự kiện hay các nghiệp vụ riêng biệt với hoạt động thông thường của các doanh nghiệp, ví dụ:
</t>
    </r>
    <r>
      <rPr>
        <i/>
        <sz val="11"/>
        <rFont val="Times New Roman"/>
        <family val="1"/>
      </rPr>
      <t>- Nghiệp vụ thanh lý, nhượng bán TSCĐ 
- Tiền phạt phải trả do vi phạm hợp đồng kinh tế, phạt hành chính; 
- Các khoản chi phí khác....</t>
    </r>
  </si>
  <si>
    <t>Kiểm tra tính hợp lý và nhất quán của việc hạch toán vào chi phí quản lý hay chi phí bán hàng, hạch toán vào các tiểu khoản chi phí 642, 641</t>
  </si>
  <si>
    <r>
      <t xml:space="preserve">Kiểm tra việc đặt mã chi phí khi hạch toán trên phần mềm phục vụ cho việc quyết toán CIT:
- </t>
    </r>
    <r>
      <rPr>
        <i/>
        <sz val="11"/>
        <rFont val="Times New Roman"/>
        <family val="1"/>
      </rPr>
      <t xml:space="preserve">Mã LOAICP khi hạch toán với các chi phí không hợp lý, hợp lệ 
- Mã LOAIPL khi hạch toán với các chi phí không hợp lý, hợp lệ và đồng thời là khoản phúc lợi cho NLĐ
- Mã PHUCLOI khi hạch toán các khoản phúc lợi cho NLĐ </t>
    </r>
  </si>
  <si>
    <t>Kiểm tra sự biến động chi phí qua từng tháng</t>
  </si>
  <si>
    <t>Hạch toán chi phí lãi vay đã khớp bảng tính lãi vay chưa</t>
  </si>
  <si>
    <t>Hạch toán chênh lệch tỷ giá đã khớp bảng CLTG đã thực hiện và chưa thực hiện cuối kỳ chưa</t>
  </si>
  <si>
    <t>Hạch toán lãi tiền gửi đã khớp sao kê bank chưa</t>
  </si>
  <si>
    <t>Kiểm tra bảng tính GTSP</t>
  </si>
  <si>
    <t xml:space="preserve">Kiểm tra cách tính giá xuất kho của các mã HTK xuất bán trong kỳ </t>
  </si>
  <si>
    <t>So sánh số phát sinh trên sổ với bảng tính GTSP</t>
  </si>
  <si>
    <t>Đối chiếu doanh thu hạch toán với doanh thu theo bảng kê VAT và tờ khai VAT. Giải thích chênh lệch (nếu có)</t>
  </si>
  <si>
    <t>Kiểm tra sự liên tục của hóa đơn để đảm bảo doanh thu bán hàng và cung cấp dịch vụ đã được ghi nhận đầy đủ.</t>
  </si>
  <si>
    <r>
      <t xml:space="preserve">Check bộ hồ sơ doanh thu của KH
</t>
    </r>
    <r>
      <rPr>
        <i/>
        <sz val="11"/>
        <rFont val="Times New Roman"/>
        <family val="1"/>
      </rPr>
      <t>Nếu chưa đầy đủ, mention trên note report</t>
    </r>
  </si>
  <si>
    <t>Kiểm tra 100% với các khoản doanh thu ngoại tệ phát sinh trong kỳ (kiểm tra việc ghi nhận và tỷ giá áp dụng)</t>
  </si>
  <si>
    <t>Kiểm tra 100% đối với các giao dịch với bên liên quan</t>
  </si>
  <si>
    <t>Đối với giao dịch bán hàng vào khu chế xuất hoặc xuất khẩu cần kiểm tra xem có tờ khai xuất khẩu hay không?</t>
  </si>
  <si>
    <t>Lưu ý check các khoản giảm trừ doanh thu về hồ sơ và tính hợp lý khi ghi nhận</t>
  </si>
  <si>
    <t>Số dư TK 421 có khớp thuyết minh lợi nhuận chưa phân phối trên báo cáo kiểm toán không?</t>
  </si>
  <si>
    <t>Check xem đã hạch toán đúng bản chất tài khoản chưa? (Chỉ hạch toán CLTG chưa thực hiện cuối kỳ)</t>
  </si>
  <si>
    <t>SD tài khoản 431 đã bằng 0 chưa?</t>
  </si>
  <si>
    <t>Hồ sơ góp vốn, chứng từ góp vốn có đầy đủ không
Nếu không đầy đủ, mention trên note report</t>
  </si>
  <si>
    <t>Số dư 334 đã khớp giữa sổ với bảng lương chưa?
Break down số dư 334 trên sổ</t>
  </si>
  <si>
    <t>Số dư bảo hiểm đã khớp giữa sổ với bảng lương chưa?
Break down số dư 338 trên sổ</t>
  </si>
  <si>
    <t>Kiểm tra cách phân loại chi phí lương, bảo hiểm cho từng bộ phận: sản xuất, quản lý chung, bán hàng, quản lý doanh nghiệp</t>
  </si>
  <si>
    <t>Đối với các khoản lương có gốc ngoại tệ: Kiểm tra tỷ giá ghi nhận</t>
  </si>
  <si>
    <t>Break down số dư 341</t>
  </si>
  <si>
    <t>Kiểm tra số dư 341 trên sổ với bảng tính lãi vay</t>
  </si>
  <si>
    <t>Kiểm tra bảng tính lãi vay</t>
  </si>
  <si>
    <t>Đối với các khoản vay bên liên quan: Kiểm tra việc ghi sổ và lãi suất áp dụng phù hợp với lãi suất tương đương trên thị trường không</t>
  </si>
  <si>
    <t>Đối với các khoản vay có gốc ngoại tệ: Kiểm tra việc áp dụng tỷ giá quy đổi, xác định và hạch toán chênh lệch tỷ giá  đối với các nghiệp vụ phát sinh trong kỳ và số dư cuối kỳ.</t>
  </si>
  <si>
    <t xml:space="preserve">Đối với các khoản vay cá nhân: Kiểm tra lãi suất vay có vượt trần lãi suất quy định của các văn bản về thuế (150% lãi suất cơ bản của NHNN), việc tính thuế TNCN phải nộp, hình thức thanh toán lãi vay, mối liên hệ giữa đơn vị và cá nhân cho vay,…. </t>
  </si>
  <si>
    <t>Đối với các khoản vay nước ngoài: Kiểm tra việc đăng ký với ngân hàng nhà nước của các khoản vay dài hạn và trung hạn và các nghĩa vụ thuế nhà thầu đối với chi phí lãi vay.</t>
  </si>
  <si>
    <t>Vu Hoang My</t>
  </si>
  <si>
    <t>Nguyen Thi Nu</t>
  </si>
  <si>
    <t>ok</t>
  </si>
  <si>
    <t>Nguyen Cong Son</t>
  </si>
  <si>
    <t>Kiểm tra tính hợp lý khi ghi nhận cầm cố, ký quỹ, ký cược (có đầy đủ hợp đồng, chứng từ thanh toán không)</t>
  </si>
  <si>
    <t>Kiểm tra việc phân loại ngắn hạn - dài hạn</t>
  </si>
  <si>
    <t>không có</t>
  </si>
  <si>
    <t>Công nợ tiền điện và gửi xe tòa nhà của Cty Sơn Đông từ T12/2020 chưa được thanh toán. Cần liên hệ lại với KH để đảm bảo cung cấp đủ chứng từ</t>
  </si>
  <si>
    <t>Chưa khớp, do khoản thanh toán lương T3 có bao gồm hoàn PIT sau quyết toán, nhưng chưa tách sang 3388</t>
  </si>
  <si>
    <t>Chưa hạch toán PIT khấu trừ lương dọn vệ sinh T3 của Lãnh Thị Thu Phương (100K)</t>
  </si>
  <si>
    <t>Khách hàng: Công ty TNHH MTV Adnet Plus</t>
  </si>
  <si>
    <t>Nguyen Thi Hien (salary)</t>
  </si>
  <si>
    <t>không ps</t>
  </si>
  <si>
    <t>Trả trước tiền nước cho Hảo Lan từ T1.2021 chưa xuất hóa đơn, cần liên hệ NCC để thu thập hóa đơn đầu vào</t>
  </si>
  <si>
    <t>số dư 334 đã khớp bảng lương</t>
  </si>
  <si>
    <t>Không còn số dư</t>
  </si>
  <si>
    <t>Không có thành phẩm</t>
  </si>
  <si>
    <t>Không ps</t>
  </si>
  <si>
    <t>Khớp</t>
  </si>
  <si>
    <t>Không có đối ứng bất thường</t>
  </si>
  <si>
    <t>Không có ps tăng trong tháng</t>
  </si>
  <si>
    <t>Phải trả TCF theo HĐ 185, 239, 268</t>
  </si>
  <si>
    <t>Tiện điện và gửi xe T4,5,6 của Sơn Đông</t>
  </si>
  <si>
    <t>Tổng</t>
  </si>
  <si>
    <t>không</t>
  </si>
  <si>
    <t>PIT</t>
  </si>
  <si>
    <t>PIT nhân viên T3,4,5,6</t>
  </si>
  <si>
    <t>PIT Ms.Phương T4,5,6</t>
  </si>
  <si>
    <t>Số dư trên phần mêm không khớp với TBBH, nguyên nhân từng tháng note trong file check BH</t>
  </si>
  <si>
    <t>Khớp bảng kê VAT</t>
  </si>
  <si>
    <t>Số chưa nộp của quý IV/2015 phát sinh thêm do nộp tờ khai bổ sung</t>
  </si>
  <si>
    <t>Sửa lại overhead cost về 14,694,493</t>
  </si>
  <si>
    <t>Ok</t>
  </si>
  <si>
    <t>PIT nhân viên T6,7</t>
  </si>
  <si>
    <t>PIT Ms.Phương T7</t>
  </si>
  <si>
    <t>Chưa có tờ khai Q3</t>
  </si>
  <si>
    <t>Tổng dư có</t>
  </si>
  <si>
    <t>Phải trả TCF theo HĐ 185, 239</t>
  </si>
  <si>
    <t>Sơn Đông: Tiện điện và gửi xe T4,5,6,7; tiền thuê văn phòng từ T7 đến T12</t>
  </si>
  <si>
    <t>Số dư 11211 lệch 100đ do bút toán thanh toán lương T6. Đã yêu cầu sửa lại</t>
  </si>
  <si>
    <t>Dịch vụ thuê văn phòng từ T7 đến T12, phân bổ 6 tháng</t>
  </si>
  <si>
    <t>TCF</t>
  </si>
  <si>
    <t>1. Manager in charge</t>
  </si>
  <si>
    <t>2. Senior in charge</t>
  </si>
  <si>
    <t>3. Prepared by</t>
  </si>
  <si>
    <t>The following is a complete list of queries to be answered, confirmations and Certificates to be received and any other outstanding matters to be dealt with before the financial statements are provided to Client.</t>
  </si>
  <si>
    <t>4. Date prepared</t>
  </si>
  <si>
    <t>5. Period</t>
  </si>
  <si>
    <t>TK</t>
  </si>
  <si>
    <t>Nội dung</t>
  </si>
  <si>
    <t>Note</t>
  </si>
  <si>
    <t>11211</t>
  </si>
  <si>
    <t>Khớp sao kê</t>
  </si>
  <si>
    <t>Khớp bảng phân bổ</t>
  </si>
  <si>
    <t>Số dư TK 331-Có</t>
  </si>
  <si>
    <t>Số dư TK 331-Nợ</t>
  </si>
  <si>
    <t>Số dư thuế TNCN</t>
  </si>
  <si>
    <t>Kê vào Q3</t>
  </si>
  <si>
    <t>BH</t>
  </si>
  <si>
    <t>Quỹ Covid trích từ lương T7,8</t>
  </si>
  <si>
    <t>Sale tháng 8</t>
  </si>
  <si>
    <t>635;515</t>
  </si>
  <si>
    <t>Khớp sổ quỹ nội bộ</t>
  </si>
  <si>
    <t>Tài khoản VNĐ tại ngân hàng VCB</t>
  </si>
  <si>
    <t>Tài khoản USD tại VCB</t>
  </si>
  <si>
    <t>Số dư ok</t>
  </si>
  <si>
    <t>Tờ khai VAT bổ sung hóa đơn phí T7 của TCF</t>
  </si>
  <si>
    <t>Ok, ko còn số dư</t>
  </si>
  <si>
    <t>Công ty TNHH Sơn Đông</t>
  </si>
  <si>
    <t>Đặt cọc tiền nhà từ 2017,2018</t>
  </si>
  <si>
    <t>Không PS</t>
  </si>
  <si>
    <t>PIT Ms.Phương T8</t>
  </si>
  <si>
    <t>PIT nhân viên T8</t>
  </si>
  <si>
    <t>Lệch 1đ với số bảng lương</t>
  </si>
  <si>
    <t>Hạch toán chênh lệch 1đ do sai số làm tròn khi thanh toán lương</t>
  </si>
  <si>
    <t>Quỹ Covid đã chi</t>
  </si>
  <si>
    <t>Không ps chênh lệch tỷ giá</t>
  </si>
  <si>
    <t>Công ty TNHH thương mại và dịch vụ Hảo Lan</t>
  </si>
  <si>
    <t>Tiện điện và gửi xe T4,5,6,7; tiền thuê văn phòng từ T7 đến T12</t>
  </si>
  <si>
    <t>Phí tư vấn T7 HĐ 318</t>
  </si>
  <si>
    <t>Bổ sung khoản chi mua khẩu trang không hóa đơn trích từ quỹ Covid vào bảng kê chi phí ko được trừ</t>
  </si>
  <si>
    <t>Quỹ covid</t>
  </si>
  <si>
    <t>Bổ sung file excel để theo dõi thu chi từ quỹ phòng chống Covid, add sheet này vào report hàng tháng</t>
  </si>
  <si>
    <t>Tên tài khoản</t>
  </si>
  <si>
    <t>Nợ đầu kỳ</t>
  </si>
  <si>
    <t>Có đầu kỳ</t>
  </si>
  <si>
    <t>Phát sinh nợ</t>
  </si>
  <si>
    <t>Phát sinh có</t>
  </si>
  <si>
    <t>Nợ cuối kỳ</t>
  </si>
  <si>
    <t>Có cuối kỳ</t>
  </si>
  <si>
    <t>Nợ đầu năm</t>
  </si>
  <si>
    <t>Có đầu năm</t>
  </si>
  <si>
    <t>111</t>
  </si>
  <si>
    <t>Tiền mặt</t>
  </si>
  <si>
    <t>1111</t>
  </si>
  <si>
    <t>Tiền mặt VND</t>
  </si>
  <si>
    <t>112</t>
  </si>
  <si>
    <t>Tiền gửi ngân hàng</t>
  </si>
  <si>
    <t>1121</t>
  </si>
  <si>
    <t>Tiền VND gửi ngân hàng</t>
  </si>
  <si>
    <t>1122</t>
  </si>
  <si>
    <t>Tiền ngoại tệ gửi ngân hàng</t>
  </si>
  <si>
    <t>11221</t>
  </si>
  <si>
    <t>131</t>
  </si>
  <si>
    <t>Phải thu khách hàng</t>
  </si>
  <si>
    <t>1311</t>
  </si>
  <si>
    <t>Phải thu ngắn hạn khách hàng</t>
  </si>
  <si>
    <t>13111</t>
  </si>
  <si>
    <t>Phải thu ngắn hạn khách hàng: hoạt động SXKD</t>
  </si>
  <si>
    <t>131111</t>
  </si>
  <si>
    <t>Phải thu ngắn hạn khách hàng: hoạt động SXKD (VND)</t>
  </si>
  <si>
    <t>133</t>
  </si>
  <si>
    <t>Thuế GTGT được khấu trừ</t>
  </si>
  <si>
    <t>1331</t>
  </si>
  <si>
    <t>Thuế GTGT được khấu trừ của hàng hoá, dịch vụ</t>
  </si>
  <si>
    <t>13311</t>
  </si>
  <si>
    <t>154</t>
  </si>
  <si>
    <t>Chi phí SXKD dở dang</t>
  </si>
  <si>
    <t>242</t>
  </si>
  <si>
    <t>Chi phí trả trước</t>
  </si>
  <si>
    <t>2421</t>
  </si>
  <si>
    <t>Chi phí trả trước ngắn hạn</t>
  </si>
  <si>
    <t>2422</t>
  </si>
  <si>
    <t>Chi phí trả trước dài hạn</t>
  </si>
  <si>
    <t>244</t>
  </si>
  <si>
    <t>Cầm cố, ký quỹ, ký cược</t>
  </si>
  <si>
    <t>331</t>
  </si>
  <si>
    <t>Phải trả cho người bán</t>
  </si>
  <si>
    <t>3311</t>
  </si>
  <si>
    <t>Phải trả ngắn hạn người bán</t>
  </si>
  <si>
    <t>33111</t>
  </si>
  <si>
    <t>Phải trả cho người bán: hoạt động SXKD (VND)</t>
  </si>
  <si>
    <t>331111</t>
  </si>
  <si>
    <t>Phải trả ngắn hạn người bán: HĐ SXKD (VND)</t>
  </si>
  <si>
    <t>333</t>
  </si>
  <si>
    <t>Thuế và các khoản phải nộp Nhà nước</t>
  </si>
  <si>
    <t>3335</t>
  </si>
  <si>
    <t>Thuế thu nhập cá nhân</t>
  </si>
  <si>
    <t>334</t>
  </si>
  <si>
    <t>Phải trả người lao động</t>
  </si>
  <si>
    <t>3341</t>
  </si>
  <si>
    <t>Phải trả công nhân viên</t>
  </si>
  <si>
    <t>335</t>
  </si>
  <si>
    <t>Chi phí phải trả</t>
  </si>
  <si>
    <t>3358</t>
  </si>
  <si>
    <t>Chi phí phải trả khác</t>
  </si>
  <si>
    <t>338</t>
  </si>
  <si>
    <t>Phải trả, phải nộp khác</t>
  </si>
  <si>
    <t>3383</t>
  </si>
  <si>
    <t>Bảo hiểm xã hội</t>
  </si>
  <si>
    <t>3384</t>
  </si>
  <si>
    <t>Bảo hiểm y tế</t>
  </si>
  <si>
    <t>3386</t>
  </si>
  <si>
    <t>Bảo hiểm thất nghiệp</t>
  </si>
  <si>
    <t>3388</t>
  </si>
  <si>
    <t>33881</t>
  </si>
  <si>
    <t>Phải trả, phải nộp ngắn hạn khác</t>
  </si>
  <si>
    <t>338811</t>
  </si>
  <si>
    <t>Phải trả, phải nộp khác: HĐ SXKD</t>
  </si>
  <si>
    <t>411</t>
  </si>
  <si>
    <t>Nguồn vốn kinh doanh</t>
  </si>
  <si>
    <t>4111</t>
  </si>
  <si>
    <t>Vốn đầu tư của chủ sở hữu</t>
  </si>
  <si>
    <t>421</t>
  </si>
  <si>
    <t>Lợi nhuận chưa phân phối</t>
  </si>
  <si>
    <t>4211</t>
  </si>
  <si>
    <t>Lợi nhuận chưa phân phối năm trước</t>
  </si>
  <si>
    <t>4212</t>
  </si>
  <si>
    <t>Lợi nhuận chưa phân phối năm nay</t>
  </si>
  <si>
    <t>511</t>
  </si>
  <si>
    <t>Doanh thu bán hàng và cung cấp dịch vụ</t>
  </si>
  <si>
    <t>5113</t>
  </si>
  <si>
    <t>Doanh thu cung cấp dịch vụ</t>
  </si>
  <si>
    <t>51132</t>
  </si>
  <si>
    <t>Doanh thu cung cấp dịch vụ: Xuất khẩu</t>
  </si>
  <si>
    <t>515</t>
  </si>
  <si>
    <t>Doanh thu hoạt động tài chính</t>
  </si>
  <si>
    <t>5151</t>
  </si>
  <si>
    <t>Lãi tiền cho vay, tiền gởi</t>
  </si>
  <si>
    <t>622</t>
  </si>
  <si>
    <t>Chi phí nhân công trực tiếp</t>
  </si>
  <si>
    <t>627</t>
  </si>
  <si>
    <t>Chi phí sản xuất chung</t>
  </si>
  <si>
    <t>6277</t>
  </si>
  <si>
    <t>Chi phí dịch vụ mua ngoài</t>
  </si>
  <si>
    <t>632</t>
  </si>
  <si>
    <t>Giá vốn hàng bán</t>
  </si>
  <si>
    <t>6323</t>
  </si>
  <si>
    <t>Giá vốn hàng bán: dịch vụ</t>
  </si>
  <si>
    <t>642</t>
  </si>
  <si>
    <t>Chi phí quản lý doanh nghiệp</t>
  </si>
  <si>
    <t>6421</t>
  </si>
  <si>
    <t>Chi phí nhân viên quản lý</t>
  </si>
  <si>
    <t>6422</t>
  </si>
  <si>
    <t>Chi phí vật liệu quản lý</t>
  </si>
  <si>
    <t>6427</t>
  </si>
  <si>
    <t>6428</t>
  </si>
  <si>
    <t>Chi phí bằng tiền khác</t>
  </si>
  <si>
    <t>911</t>
  </si>
  <si>
    <t>Xác định kết quả kinh doanh</t>
  </si>
  <si>
    <t>Tổng cộng:</t>
  </si>
  <si>
    <t>1.289.607.346</t>
  </si>
  <si>
    <t>3.498.565.342</t>
  </si>
  <si>
    <t>1.612.688.486</t>
  </si>
  <si>
    <t>1.221.020.383</t>
  </si>
  <si>
    <t>Số dư CT</t>
  </si>
  <si>
    <t>Chênh</t>
  </si>
  <si>
    <t>Bổ sung HĐ phí T7 của TCF vào bảng kê VAT</t>
  </si>
  <si>
    <t>Lệch 1đ do sai số làm tròn trên Bảng lương</t>
  </si>
  <si>
    <t>Bổ sung bảng file theo dõi thu chi Quỹ Covid, đưa khoản chi ko hóa đơn vào bảng kê CPKĐT</t>
  </si>
  <si>
    <t>Client: Adnet</t>
  </si>
  <si>
    <t>Đổi ngày khoản mượn tiền Mr.Hiệp về 22/9 để khỏi âm kho. Hoàn thiện phiếu thu, chi</t>
  </si>
  <si>
    <t>Sổ quỹ nội bộ bị âm cuối T9 nên KH bổ sung thêm khoản mượn tạm 200k từ Mr. Hiệp</t>
  </si>
  <si>
    <t>Số dư theo CT</t>
  </si>
  <si>
    <t>Lệch</t>
  </si>
  <si>
    <t>Không kết chuyển 154 do chưa ps doanh thu</t>
  </si>
  <si>
    <t>Không khớp TBBH</t>
  </si>
  <si>
    <t>Xem lại mã đối tượng 3388</t>
  </si>
  <si>
    <t>Chưa đượckết chuyển giá vốn do không có doanh thu</t>
  </si>
  <si>
    <t>711</t>
  </si>
  <si>
    <t>Thu nhập khác</t>
  </si>
  <si>
    <t>7113</t>
  </si>
  <si>
    <t>811</t>
  </si>
  <si>
    <t>Chi phí khác</t>
  </si>
  <si>
    <t>8113</t>
  </si>
  <si>
    <t>1.718.282.034</t>
  </si>
  <si>
    <t>1.221.093.762</t>
  </si>
  <si>
    <t>Phí tư vấn T7</t>
  </si>
  <si>
    <t>Chi nhánh công ty Cổ phần Mắt Bão</t>
  </si>
  <si>
    <t>Trả trước phí dịch vụ duy trì tên miền, T10 mới lấy hóa đơn</t>
  </si>
  <si>
    <t>PIT Ms.Phương T9</t>
  </si>
  <si>
    <t>Điều chỉnh PIT nhân viên T8 (Mr.Lập)</t>
  </si>
  <si>
    <t>PIT nhân viên T9</t>
  </si>
  <si>
    <t>Kê vào Q4</t>
  </si>
  <si>
    <t>Quỹ Covid trích từ lương T7,8,9</t>
  </si>
  <si>
    <t>Mượn tiền Mr Hiệp</t>
  </si>
  <si>
    <t>Không ps sale T9</t>
  </si>
  <si>
    <t>T9 đã hạch toán bổ sung khoản revise lương T8 và khoản lệch 1đ do làm tròn</t>
  </si>
  <si>
    <t>Vì trong tháng không có doanh thu nên không ghi nhận giá vốn</t>
  </si>
  <si>
    <t>Xóa bút toán kết chuyển giá vốn</t>
  </si>
  <si>
    <t>Vì trong tháng không có doanh thu nên chi phí sản xuất kinh doanh chỉ để dở dang</t>
  </si>
  <si>
    <t>Thêm note về hóa đơn tiền điện T7 bị sai nội dung hàng hóa</t>
  </si>
  <si>
    <t>OK</t>
  </si>
  <si>
    <t>Phí tư vấn T7,8</t>
  </si>
  <si>
    <t>Phí tư vấn T9</t>
  </si>
  <si>
    <t>Tiền điện T7,8,9</t>
  </si>
  <si>
    <t>PIT Ms.Phương T10</t>
  </si>
  <si>
    <t>PIT nhân viên T10</t>
  </si>
  <si>
    <t>Quỹ Covid trích từ lương T7-10</t>
  </si>
  <si>
    <t>HĐ 65 (1/10)</t>
  </si>
  <si>
    <t>HĐ 66 (25/10)</t>
  </si>
  <si>
    <t>Sửa lại ngày hạch toán sang 25/10</t>
  </si>
  <si>
    <t>Sale T10</t>
  </si>
  <si>
    <t>Sửa lại bảng tính giá vốn</t>
  </si>
  <si>
    <t>Ước tính CIT Q3.2021</t>
  </si>
  <si>
    <t>Sửa lại bảng kê VAT cho khớp số liệu báo cáo</t>
  </si>
  <si>
    <t>Tiền điện T7,8,9,10, tiền gửi xe T8,9,10</t>
  </si>
  <si>
    <t>Phí tư vấn T10</t>
  </si>
  <si>
    <t>CIT tạm tính sau khi đã nộp một phần</t>
  </si>
  <si>
    <t>PIT nhân viên T11</t>
  </si>
  <si>
    <t>PIT Ms.Phương T10,11</t>
  </si>
  <si>
    <t>Quỹ Covid trích từ lương T7-11</t>
  </si>
  <si>
    <t>HĐ 67 (4/11)</t>
  </si>
  <si>
    <t>HĐ 68 (9/11)</t>
  </si>
  <si>
    <t>HĐ 69 (29/11)</t>
  </si>
  <si>
    <t>Sale T11</t>
  </si>
  <si>
    <t>3334</t>
  </si>
  <si>
    <t>Thuế thu nhập doanh nghiệp</t>
  </si>
  <si>
    <t>1.312.339.012</t>
  </si>
  <si>
    <t>2.632.534.128</t>
  </si>
  <si>
    <t>1.331.296.264</t>
  </si>
  <si>
    <t>Khớp sao kê, đã đánh giá lại tỷ giá</t>
  </si>
  <si>
    <t>Chỉnh lại 2 khoản phân bổ để hết GTCL</t>
  </si>
  <si>
    <t>Phí tư vấn T10,11</t>
  </si>
  <si>
    <t>Tính CIT cả năm rồi lập bút toán điều chỉnh CIT</t>
  </si>
  <si>
    <t>PIT nhân viên T12</t>
  </si>
  <si>
    <t>PIT Ms.Phương T10,11,12</t>
  </si>
  <si>
    <t>Kê vào Q1.2022</t>
  </si>
  <si>
    <t>Trích trước phí dịch vụ tư vấn tháng 12.2021</t>
  </si>
  <si>
    <t>Trích trước chi phí quyết toán năm 2021</t>
  </si>
  <si>
    <t>Trích trước phí dọn vệ sinh tháng 12.2021</t>
  </si>
  <si>
    <t>Trích trước chi phí kiểm toán năm 2021</t>
  </si>
  <si>
    <t>Trích trước tiền điện tháng 12.2021</t>
  </si>
  <si>
    <t>Trích trước cước điện thoại tháng 12.2021</t>
  </si>
  <si>
    <t>Theo hợp đồng</t>
  </si>
  <si>
    <t>Ước tính</t>
  </si>
  <si>
    <t>Ước tính, phân bổ lại cho 627, 642</t>
  </si>
  <si>
    <t>Quỹ Covid trích từ lương đến T12.2021</t>
  </si>
  <si>
    <t>Đánh giá lại tỷ giá ok</t>
  </si>
  <si>
    <t>Sale T12</t>
  </si>
  <si>
    <t>HĐ 70 (03/12)</t>
  </si>
  <si>
    <t>HĐ 71 (23/12)</t>
  </si>
  <si>
    <t>Khớp sổ quỹ</t>
  </si>
  <si>
    <t>Dư có:</t>
  </si>
  <si>
    <t>Nhận thanh toán từ 28/1 nhưng 8/2 mới xuất hóa đơn</t>
  </si>
  <si>
    <t>Sửa lại bảng kê VAT cho khớp số dư 133</t>
  </si>
  <si>
    <t>CIT 2021</t>
  </si>
  <si>
    <t>PIT Ms.Phương T1</t>
  </si>
  <si>
    <t>PIT nhân viên T12.2021</t>
  </si>
  <si>
    <t>PIT nhân viên T1.2022</t>
  </si>
  <si>
    <t>Khớp bảng lương</t>
  </si>
  <si>
    <t>Quỹ Covid trích từ lương đến T1.2022</t>
  </si>
  <si>
    <t>Phí tư vấn T10,11,12</t>
  </si>
  <si>
    <t>Trả trước tiền nước cho Hảo Lan T1.2022</t>
  </si>
  <si>
    <t>Xuất hóa đơn T2:</t>
  </si>
  <si>
    <t>HĐ 001 (04/01)</t>
  </si>
  <si>
    <t>HĐ 002 (05/01)</t>
  </si>
  <si>
    <t>HĐ 003 (27/01)</t>
  </si>
  <si>
    <t>Xuất hóa đơn muộn</t>
  </si>
  <si>
    <t>Sửa lại bảng kê VAT cho khớp số dư sổ</t>
  </si>
  <si>
    <t>Sửa lại hàm trên bảng phân bổ</t>
  </si>
  <si>
    <t>3339</t>
  </si>
  <si>
    <t>Phí, lệ phí, các khoản phải nộp khác</t>
  </si>
  <si>
    <t>33392</t>
  </si>
  <si>
    <t>Các khoản phí, lệ phí</t>
  </si>
  <si>
    <t>6425</t>
  </si>
  <si>
    <t>Thuế, phí và lệ phí</t>
  </si>
  <si>
    <t>1.191.004.957</t>
  </si>
  <si>
    <t>4.472.710.594</t>
  </si>
  <si>
    <t>1.363.457.284</t>
  </si>
  <si>
    <t>Hết số dư</t>
  </si>
  <si>
    <t>PIT Ms.Phương T1,2</t>
  </si>
  <si>
    <t>PIT nhân viên T2.2022</t>
  </si>
  <si>
    <t>T3 mới thanh toán và lấy hóa đơn</t>
  </si>
  <si>
    <t>Phí tư vấn T1</t>
  </si>
  <si>
    <t>Trả trước tiền nước cho Hảo Lan T2.2022</t>
  </si>
  <si>
    <t>Cong ty Co phan Cong nghe the Nacencomm</t>
  </si>
  <si>
    <t>Trả trước phí gia hạn CKS 3 năm</t>
  </si>
  <si>
    <t>Sale</t>
  </si>
  <si>
    <t>HĐ 004 (08/02)</t>
  </si>
  <si>
    <t>Sale T1</t>
  </si>
  <si>
    <t>HĐ 005 (08/02)</t>
  </si>
  <si>
    <t>HĐ 006 (08/02)</t>
  </si>
  <si>
    <t>2.867.497.018</t>
  </si>
  <si>
    <t>1.403.033.275</t>
  </si>
  <si>
    <t>Sao đến T4 vẫn chưa có hóa đơn</t>
  </si>
  <si>
    <t>hạch toán bổ sung hóa đơn đầu ra T4</t>
  </si>
  <si>
    <t>Tại sao lại trả thừa so với số tiền trên hóa đơn?</t>
  </si>
  <si>
    <t>Trả trước tiền nước cho Hảo Lan T4</t>
  </si>
  <si>
    <t>Điện T1 và gửi xe T2 (Hỏi KH xem sao ko có hóa đơn T3,T4)</t>
  </si>
  <si>
    <t>Phí tư vấn T2 và quyết toán 2021 (Sao ko có hóa đơn xuất trong T4?)</t>
  </si>
  <si>
    <t>Vincommerce</t>
  </si>
  <si>
    <t>Sửa các bút toán chi tiền mặt vào 331 cho hết công nợ</t>
  </si>
  <si>
    <t>Công ty TNHH kiểm toán FAC - Chi nhánh FAC Hà Nội</t>
  </si>
  <si>
    <t>Hạch toán bổ sung HĐ T4</t>
  </si>
  <si>
    <t>ADnet Japan</t>
  </si>
  <si>
    <t>Kết chuyển chi phí sản xuất, giá vốn, xác định lại kết quả kinh doanh</t>
  </si>
  <si>
    <t>Quỹ Covid trích từ lương đến T4.2022</t>
  </si>
  <si>
    <t>Ms. Lãnh Thị Thu Phương</t>
  </si>
  <si>
    <t>Bổ sung bút toán chi phí dọn dẹp vệ sinh T4</t>
  </si>
  <si>
    <t>PIT nhân viên T3.2022</t>
  </si>
  <si>
    <t>PIT nhân viên T4.2022</t>
  </si>
  <si>
    <t>Kê vào Q2.2022</t>
  </si>
  <si>
    <t>PIT Ms.Phương T1,2,3</t>
  </si>
  <si>
    <t>PIT Ms.Phương T4</t>
  </si>
  <si>
    <t>PIT được hoàn 2021</t>
  </si>
  <si>
    <t>Đến cuối T4 vẫn chưa nộp PIT Q1</t>
  </si>
  <si>
    <t>Khoản chi 120k ngày 28/4 không khớp sổ quỹ của KH =&gt; hỏi lại KH</t>
  </si>
  <si>
    <t>Sale T5 chưa xuất hóa đơn</t>
  </si>
  <si>
    <t>Dở dang T5 do chưa xuất HĐ</t>
  </si>
  <si>
    <t>Hạch toán bổ sung hóa đơn VNPT từ đầu năm</t>
  </si>
  <si>
    <t>Hoàn trích chi phí VNPT</t>
  </si>
  <si>
    <t>Phí tư vấn T3,4 và 4 quý năm 2022</t>
  </si>
  <si>
    <t>PIT Ms.Phương T4,5</t>
  </si>
  <si>
    <t>PIT nhân viên T5.2022</t>
  </si>
  <si>
    <t>Quỹ Covid trích từ lương đến T5.2022</t>
  </si>
  <si>
    <t>Sale T4</t>
  </si>
  <si>
    <t>Chưa xuất hóa đơn sale T5</t>
  </si>
  <si>
    <t>Trả trước tiền nước</t>
  </si>
  <si>
    <t>Tiền điện và gửi xe từ T1 đến T5</t>
  </si>
  <si>
    <t>1.821.775.029</t>
  </si>
  <si>
    <t>3.219.860.382</t>
  </si>
  <si>
    <t>1.514.867.825</t>
  </si>
  <si>
    <t>Dư có do xuất hóa đơn muộn</t>
  </si>
  <si>
    <t>Còn dở dang do chưa có dthu đúng tháng</t>
  </si>
  <si>
    <t>Bổ sung hạch toán hóa đơn VNPT từ đầu năm</t>
  </si>
  <si>
    <t>Hoàn trích hóa đơn VNPT</t>
  </si>
  <si>
    <t>Âm quỹ</t>
  </si>
  <si>
    <t>Sale T5,6 chưa xuất hóa đơn</t>
  </si>
  <si>
    <t>Loại hết các hóa đơn VNPT</t>
  </si>
  <si>
    <t>Dở dang T5,6 do chưa xuất HĐ</t>
  </si>
  <si>
    <t>Phí tư vấn T3,4,5 và 4 quý năm 2022</t>
  </si>
  <si>
    <t>Tiền điện và gửi xe từ T1 đến T6</t>
  </si>
  <si>
    <t>PIT nhân viên T6.2022</t>
  </si>
  <si>
    <t>Kê vào Q3.2022</t>
  </si>
  <si>
    <t>Chưa xuất hóa đơn sale T5,T6</t>
  </si>
  <si>
    <t>Đưa hết chi phí của VNPT vào CPLOAI</t>
  </si>
  <si>
    <t>1.514.873.805</t>
  </si>
  <si>
    <t>1.437.690.072</t>
  </si>
  <si>
    <t>1.783.358.381</t>
  </si>
  <si>
    <t>Quên xuất HĐ T5,6</t>
  </si>
  <si>
    <t>Loại VAT của hóa đơn VNPT</t>
  </si>
  <si>
    <t>Mr. Hiệp</t>
  </si>
  <si>
    <t>PIT nhân viên T7.2022</t>
  </si>
  <si>
    <t>Quỹ Covid trích từ lương đến T6.2022</t>
  </si>
  <si>
    <t>Chưa xuất hóa đơn sale T5,T7</t>
  </si>
  <si>
    <t>Phí tư vấn T5,6</t>
  </si>
  <si>
    <t>Tiền điện và gửi xe từ T1 đến T7, tiền thuê vp từ T7 đến T12</t>
  </si>
  <si>
    <t>Clear hết các khoản chênh lệch thanh toán</t>
  </si>
  <si>
    <t>Sửa lại ngày phiếu chi cho Mr.Hiệp để tránh âm quỹ</t>
  </si>
  <si>
    <t>Sale T5,7 chưa xuất hóa đơn</t>
  </si>
  <si>
    <t>Dở dang T5,7 do chưa xuất HĐ</t>
  </si>
  <si>
    <t>1.785.439.245</t>
  </si>
  <si>
    <t>2.657.693.802</t>
  </si>
  <si>
    <t>1.842.517.996</t>
  </si>
  <si>
    <t>Sửa lại ngày PC để tránh âm quỹ</t>
  </si>
  <si>
    <t>CPDD T5,7 do chưa xuất HĐ</t>
  </si>
  <si>
    <t>Clear các khoản chênh lệch thanh toán</t>
  </si>
  <si>
    <t>Sale T5,7,8 chưa xuất hóa đơn</t>
  </si>
  <si>
    <t>Dở dang T5,7,8 do chưa xuất HĐ</t>
  </si>
  <si>
    <t>Phí tư vấn T6,7</t>
  </si>
  <si>
    <t>PIT Ms.Phương T7,8</t>
  </si>
  <si>
    <t>PIT nhân viên T8.2022</t>
  </si>
  <si>
    <t>Số trên bảng lương:</t>
  </si>
  <si>
    <t>Lệch 15,3tr do hạch toán nhầm khoản chi du lịch</t>
  </si>
  <si>
    <t>Vay tạm</t>
  </si>
  <si>
    <t>Chưa xuất hóa đơn sale T5,T7,T8</t>
  </si>
  <si>
    <t>1.842.515.996</t>
  </si>
  <si>
    <t>1.696.929.049</t>
  </si>
  <si>
    <t>2.212.763.646</t>
  </si>
  <si>
    <t>Số theo sổ quỹ:</t>
  </si>
  <si>
    <t>Lệch 6tr so với báo cáo (Mr.Hiệp trả hộ)</t>
  </si>
  <si>
    <t>Sale T5,7,9 chưa xuất hóa đơn</t>
  </si>
  <si>
    <t>Dở dang T5,7,9 do chưa xuất HĐ</t>
  </si>
  <si>
    <t>Điện T8, gửi xe T9</t>
  </si>
  <si>
    <t>Trợ cấp BHXH cho nhân viên</t>
  </si>
  <si>
    <t>Chưa xuất hóa đơn sale T5,T7,T9</t>
  </si>
  <si>
    <t>2.228.063.646</t>
  </si>
  <si>
    <t>2.839.001.685</t>
  </si>
  <si>
    <t>2.070.827.673</t>
  </si>
  <si>
    <t>PIT nhân viên T9.2022</t>
  </si>
  <si>
    <t>PIT Ms.Phương T7,8,9</t>
  </si>
  <si>
    <t>Kê vào Q4.2022</t>
  </si>
  <si>
    <t>Sale T5</t>
  </si>
  <si>
    <t>Sale T7</t>
  </si>
  <si>
    <t>Chưa xuât HĐ</t>
  </si>
  <si>
    <t>Khớp BC</t>
  </si>
  <si>
    <t>Dở dang T5,7,10 do chưa xuất HĐ</t>
  </si>
  <si>
    <t>PIT nhân viên T10.2022</t>
  </si>
  <si>
    <t>Chưa xuất hóa đơn sale T5,T7,T10</t>
  </si>
  <si>
    <t>Sale T9</t>
  </si>
  <si>
    <t>Phí tư vấn T7,8,9</t>
  </si>
  <si>
    <t>Điện T8,9, gửi xe T9,10</t>
  </si>
  <si>
    <t>2.333.248.382</t>
  </si>
  <si>
    <t>2.078.863.179</t>
  </si>
  <si>
    <t>Phí tư vấn T9,10</t>
  </si>
  <si>
    <t>Điện T8,910, gửi xe T9,10,11</t>
  </si>
  <si>
    <t>PIT nhân viên T11.2022</t>
  </si>
  <si>
    <t>Chưa xuất hóa đơn sale T5,T7,T11</t>
  </si>
  <si>
    <t>2.511.904.818</t>
  </si>
  <si>
    <t>2.124.605.990</t>
  </si>
  <si>
    <t>PIT nhân viên T12.2022</t>
  </si>
  <si>
    <t>PIT nhân viên T2.2023</t>
  </si>
  <si>
    <t>PIT nhân viên T1.2023</t>
  </si>
  <si>
    <t>PIT Ms.Phương T,1,2</t>
  </si>
  <si>
    <t>Thuê văn phòng, tiền điện, gửi xe Q1</t>
  </si>
  <si>
    <t>Chi phí kiểm toán</t>
  </si>
  <si>
    <t>Phí quyết toán năm 2022</t>
  </si>
  <si>
    <t>FAC</t>
  </si>
  <si>
    <t>Lệch với sổ quỹ của ng Nhật do chưa điều chỉnh theo kiểm kê</t>
  </si>
  <si>
    <t>Hết</t>
  </si>
  <si>
    <t>1.868.213.007</t>
  </si>
  <si>
    <t>5.057.443.517</t>
  </si>
  <si>
    <t>1.595.899.151</t>
  </si>
  <si>
    <t>Kiểm toán FAC</t>
  </si>
  <si>
    <t>Phí kiểm toán 2022</t>
  </si>
  <si>
    <t>Phí tư vấn T1,2 và quyết toán 2022</t>
  </si>
  <si>
    <t>Sale T3</t>
  </si>
  <si>
    <t>Gửi xe tháng 3, Tiền điện tháng 2</t>
  </si>
  <si>
    <t>Kê vào Q1.2023</t>
  </si>
  <si>
    <t>PIT nhân viên T3.2023</t>
  </si>
  <si>
    <t>Kê vào Q2.2023</t>
  </si>
  <si>
    <t>PIT được hoàn sau quyết toán 2022</t>
  </si>
  <si>
    <t>2.748.398.859</t>
  </si>
  <si>
    <t>1.513.493.817</t>
  </si>
  <si>
    <t>UNHIDE ĐỂ TÍCH NOTE CHO THÁNG SAU</t>
  </si>
  <si>
    <t>FILE CHECK MONTHLY ACCOUNTING</t>
  </si>
  <si>
    <t>Client</t>
  </si>
  <si>
    <t>My san</t>
  </si>
  <si>
    <t>PIC</t>
  </si>
  <si>
    <t>Oanh san</t>
  </si>
  <si>
    <t>Nu san</t>
  </si>
  <si>
    <t>First checking date</t>
  </si>
  <si>
    <t>NO. 
STT</t>
  </si>
  <si>
    <t>Account
Tài khoản</t>
  </si>
  <si>
    <t>Jan</t>
  </si>
  <si>
    <t>Feb</t>
  </si>
  <si>
    <t>Mar</t>
  </si>
  <si>
    <t>Apr</t>
  </si>
  <si>
    <t>May</t>
  </si>
  <si>
    <t>Jun</t>
  </si>
  <si>
    <t>Jul</t>
  </si>
  <si>
    <t>Aug</t>
  </si>
  <si>
    <t>Sep</t>
  </si>
  <si>
    <t>Oct</t>
  </si>
  <si>
    <t>Nov</t>
  </si>
  <si>
    <t>Dec</t>
  </si>
  <si>
    <t>Overall</t>
  </si>
  <si>
    <t>1st</t>
  </si>
  <si>
    <t>2nd</t>
  </si>
  <si>
    <t>3rd</t>
  </si>
  <si>
    <t>Average</t>
  </si>
  <si>
    <t>Tổng hợp /Overall</t>
  </si>
  <si>
    <t>111  - Cash on hand</t>
  </si>
  <si>
    <t>112 - Cash at bank</t>
  </si>
  <si>
    <t>128 - Other investments</t>
  </si>
  <si>
    <t>131 - Accounts receivable</t>
  </si>
  <si>
    <t>133 - Deducted VAT</t>
  </si>
  <si>
    <t>138 - Other receivables</t>
  </si>
  <si>
    <t>141 - Advances</t>
  </si>
  <si>
    <t>15* - Inventories</t>
  </si>
  <si>
    <t>242 - Prepaid expense</t>
  </si>
  <si>
    <t>21* - Fixed assets</t>
  </si>
  <si>
    <t>241 - Construction in progress</t>
  </si>
  <si>
    <t>331 - Accounts payable</t>
  </si>
  <si>
    <t>333 - Payables to government</t>
  </si>
  <si>
    <t>341 - Loans</t>
  </si>
  <si>
    <t>334, 338 - Salaries and related accounts</t>
  </si>
  <si>
    <t>335 - Accruals</t>
  </si>
  <si>
    <t>3387 - Unearned revenue</t>
  </si>
  <si>
    <t>3388 - Other payables</t>
  </si>
  <si>
    <t>411 - Contributed capital</t>
  </si>
  <si>
    <t>421 - Retained earning</t>
  </si>
  <si>
    <t>511 - Sales Revenue</t>
  </si>
  <si>
    <t>515 - Financial revenues</t>
  </si>
  <si>
    <t>632 - CoGS</t>
  </si>
  <si>
    <t>635 - Financial expenses</t>
  </si>
  <si>
    <t>641-642</t>
  </si>
  <si>
    <t>711 - Other incomes</t>
  </si>
  <si>
    <t>811 - Other expenses</t>
  </si>
  <si>
    <t>821 - CIT expense</t>
  </si>
  <si>
    <r>
      <t xml:space="preserve">Các vấn đề khác
</t>
    </r>
    <r>
      <rPr>
        <b/>
        <i/>
        <sz val="10"/>
        <rFont val="Times New Roman"/>
        <family val="1"/>
      </rPr>
      <t>Other issues</t>
    </r>
  </si>
  <si>
    <t>Adnet</t>
  </si>
  <si>
    <t>Minh san</t>
  </si>
  <si>
    <t>Minh</t>
  </si>
  <si>
    <t>Gửi xe tháng 3,4, Tiền điện tháng 2,3</t>
  </si>
  <si>
    <t>Khách hàng chưa xuất hóa đơn</t>
  </si>
  <si>
    <t>Phí tư vấn T2,3, Q4 và quyết toán 2022</t>
  </si>
  <si>
    <t>PIT nhân viên T4.2023</t>
  </si>
  <si>
    <t>Quên chưa xuất hóa đơn T4</t>
  </si>
  <si>
    <t>Lệch 1.300.000 là tổng tiền phụ cấp cho TTS không có trên bảng lương</t>
  </si>
  <si>
    <t>Quên chưa xuất hóa đơn</t>
  </si>
  <si>
    <t>1.815.361.921</t>
  </si>
  <si>
    <t>1.835.682.859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</si>
</sst>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4" formatCode="_(&quot;$&quot;* #,##0.00_);_(&quot;$&quot;* \(#,##0.00\);_(&quot;$&quot;* &quot;-&quot;??_);_(@_)"/>
    <numFmt numFmtId="43" formatCode="_(* #,##0.00_);_(* \(#,##0.00\);_(* &quot;-&quot;??_);_(@_)"/>
    <numFmt numFmtId="164" formatCode="_(* #,##0_);_(* \(#,##0\);_(* &quot;-&quot;??_);_(@_)"/>
    <numFmt numFmtId="165" formatCode="_-* #,##0.00_-;\-* #,##0.00_-;_-* &quot;-&quot;??_-;_-@_-"/>
    <numFmt numFmtId="166" formatCode="_-* #,##0_-;\-* #,##0_-;_-* &quot;-&quot;??_-;_-@_-"/>
    <numFmt numFmtId="167" formatCode="#,##0;\-#,##0"/>
    <numFmt numFmtId="168" formatCode="_(* #,##0.0_);_(* \(#,##0.0\);_(* &quot;-&quot;_);_(@_)"/>
  </numFmts>
  <fonts count="43" x14ac:knownFonts="1">
    <font>
      <sz val="11"/>
      <color theme="1"/>
      <name val="Arial"/>
      <family val="2"/>
      <scheme val="minor"/>
    </font>
    <font>
      <sz val="11"/>
      <color theme="1"/>
      <name val="Arial"/>
      <family val="2"/>
      <scheme val="minor"/>
    </font>
    <font>
      <b/>
      <sz val="11"/>
      <color theme="1"/>
      <name val="Times New Roman"/>
      <family val="1"/>
    </font>
    <font>
      <b/>
      <sz val="11"/>
      <name val="Times New Roman"/>
      <family val="1"/>
    </font>
    <font>
      <sz val="11"/>
      <name val="Times New Roman"/>
      <family val="1"/>
    </font>
    <font>
      <b/>
      <i/>
      <sz val="11"/>
      <name val="Times New Roman"/>
      <family val="1"/>
    </font>
    <font>
      <sz val="11"/>
      <color theme="1"/>
      <name val="Times New Roman"/>
      <family val="1"/>
    </font>
    <font>
      <i/>
      <sz val="11"/>
      <name val="Times New Roman"/>
      <family val="1"/>
    </font>
    <font>
      <i/>
      <sz val="11"/>
      <color theme="1"/>
      <name val="Times New Roman"/>
      <family val="1"/>
    </font>
    <font>
      <b/>
      <sz val="14"/>
      <color theme="1"/>
      <name val="Times New Roman"/>
      <family val="1"/>
    </font>
    <font>
      <b/>
      <i/>
      <sz val="11"/>
      <color theme="1"/>
      <name val="Times New Roman"/>
      <family val="1"/>
    </font>
    <font>
      <b/>
      <i/>
      <u/>
      <sz val="11"/>
      <name val="Times New Roman"/>
      <family val="1"/>
    </font>
    <font>
      <b/>
      <sz val="11"/>
      <color theme="1"/>
      <name val="Arial"/>
      <family val="2"/>
      <scheme val="minor"/>
    </font>
    <font>
      <b/>
      <sz val="10"/>
      <color indexed="8"/>
      <name val="Times New Roman"/>
      <family val="1"/>
    </font>
    <font>
      <sz val="10"/>
      <color indexed="8"/>
      <name val="Times New Roman"/>
      <family val="1"/>
    </font>
    <font>
      <b/>
      <sz val="10"/>
      <color indexed="30"/>
      <name val="Times New Roman"/>
      <family val="1"/>
    </font>
    <font>
      <sz val="10"/>
      <name val="Times New Roman"/>
      <family val="1"/>
    </font>
    <font>
      <i/>
      <sz val="10"/>
      <color indexed="8"/>
      <name val="Times New Roman"/>
      <family val="1"/>
    </font>
    <font>
      <sz val="10"/>
      <name val="Arial"/>
      <family val="2"/>
    </font>
    <font>
      <b/>
      <i/>
      <sz val="10"/>
      <color indexed="8"/>
      <name val="Times New Roman"/>
      <family val="1"/>
    </font>
    <font>
      <sz val="10"/>
      <color rgb="FFFF0000"/>
      <name val="Times New Roman"/>
      <family val="1"/>
    </font>
    <font>
      <i/>
      <sz val="11"/>
      <color theme="1"/>
      <name val="Arial"/>
      <family val="2"/>
      <scheme val="minor"/>
    </font>
    <font>
      <b/>
      <sz val="10"/>
      <name val="Times New Roman"/>
      <family val="1"/>
    </font>
    <font>
      <sz val="11"/>
      <name val="Arial"/>
      <family val="2"/>
      <scheme val="minor"/>
    </font>
    <font>
      <b/>
      <sz val="10"/>
      <name val="Arial"/>
      <family val="2"/>
    </font>
    <font>
      <sz val="11"/>
      <color rgb="FFFF0000"/>
      <name val="Arial"/>
      <family val="2"/>
      <scheme val="minor"/>
    </font>
    <font>
      <b/>
      <sz val="10"/>
      <color rgb="FFFF0000"/>
      <name val="Times New Roman"/>
      <family val="1"/>
    </font>
    <font>
      <b/>
      <sz val="9"/>
      <name val="Arial"/>
      <family val="2"/>
    </font>
    <font>
      <sz val="9"/>
      <name val="Arial"/>
      <family val="2"/>
    </font>
    <font>
      <b/>
      <sz val="10"/>
      <name val="Arial"/>
      <family val="2"/>
    </font>
    <font>
      <b/>
      <sz val="10"/>
      <color theme="1"/>
      <name val="Times New Roman"/>
      <family val="1"/>
    </font>
    <font>
      <sz val="10"/>
      <color theme="1"/>
      <name val="Arial"/>
      <family val="2"/>
      <scheme val="minor"/>
    </font>
    <font>
      <sz val="10"/>
      <color rgb="FFFF0000"/>
      <name val="Arial"/>
      <family val="2"/>
      <scheme val="minor"/>
    </font>
    <font>
      <b/>
      <sz val="10"/>
      <color theme="0"/>
      <name val="Arial"/>
      <family val="2"/>
      <scheme val="minor"/>
    </font>
    <font>
      <b/>
      <u/>
      <sz val="10"/>
      <color rgb="FFFF0000"/>
      <name val="Times New Roman"/>
      <family val="1"/>
    </font>
    <font>
      <b/>
      <i/>
      <sz val="10"/>
      <color theme="1"/>
      <name val="Times New Roman"/>
      <family val="1"/>
    </font>
    <font>
      <b/>
      <i/>
      <sz val="10"/>
      <name val="Times New Roman"/>
      <family val="1"/>
    </font>
    <font>
      <b/>
      <i/>
      <sz val="14"/>
      <color theme="1"/>
      <name val="Times New Roman"/>
      <family val="1"/>
    </font>
    <font>
      <b/>
      <i/>
      <sz val="10"/>
      <color rgb="FFFF0000"/>
      <name val="Times New Roman"/>
      <family val="1"/>
    </font>
    <font>
      <i/>
      <sz val="10"/>
      <color theme="1"/>
      <name val="Times New Roman"/>
      <family val="1"/>
    </font>
    <font>
      <i/>
      <sz val="10"/>
      <color rgb="FF0070C0"/>
      <name val="Arial"/>
      <family val="2"/>
      <scheme val="minor"/>
    </font>
    <font>
      <sz val="10"/>
      <color theme="1"/>
      <name val="Times New Roman"/>
      <family val="1"/>
    </font>
    <font>
      <i/>
      <sz val="10"/>
      <name val="Times New Roman"/>
      <family val="1"/>
    </font>
  </fonts>
  <fills count="16">
    <fill>
      <patternFill patternType="none"/>
    </fill>
    <fill>
      <patternFill patternType="gray125"/>
    </fill>
    <fill>
      <patternFill patternType="solid">
        <fgColor theme="4" tint="0.59999389629810485"/>
        <bgColor indexed="64"/>
      </patternFill>
    </fill>
    <fill>
      <patternFill patternType="solid">
        <fgColor theme="0" tint="-0.499984740745262"/>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9"/>
      </patternFill>
    </fill>
    <fill>
      <patternFill patternType="solid">
        <fgColor rgb="FF00B0F0"/>
        <bgColor indexed="9"/>
      </patternFill>
    </fill>
    <fill>
      <patternFill patternType="solid">
        <fgColor theme="4" tint="0.39997558519241921"/>
        <bgColor indexed="9"/>
      </patternFill>
    </fill>
    <fill>
      <patternFill patternType="solid">
        <fgColor theme="8" tint="0.59999389629810485"/>
        <bgColor indexed="9"/>
      </patternFill>
    </fill>
    <fill>
      <patternFill patternType="solid">
        <fgColor theme="8" tint="0.79998168889431442"/>
        <bgColor indexed="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tint="0.499984740745262"/>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style="double">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double">
        <color indexed="64"/>
      </right>
      <top style="dotted">
        <color indexed="64"/>
      </top>
      <bottom style="dotted">
        <color indexed="64"/>
      </bottom>
      <diagonal/>
    </border>
    <border>
      <left style="double">
        <color indexed="64"/>
      </left>
      <right style="thin">
        <color indexed="64"/>
      </right>
      <top style="dotted">
        <color indexed="64"/>
      </top>
      <bottom style="double">
        <color indexed="64"/>
      </bottom>
      <diagonal/>
    </border>
    <border>
      <left style="thin">
        <color indexed="64"/>
      </left>
      <right style="thin">
        <color indexed="64"/>
      </right>
      <top style="dotted">
        <color indexed="64"/>
      </top>
      <bottom style="double">
        <color indexed="64"/>
      </bottom>
      <diagonal/>
    </border>
    <border>
      <left style="thin">
        <color indexed="64"/>
      </left>
      <right style="double">
        <color indexed="64"/>
      </right>
      <top style="dotted">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uble">
        <color indexed="64"/>
      </right>
      <top style="thin">
        <color indexed="64"/>
      </top>
      <bottom style="dotted">
        <color indexed="64"/>
      </bottom>
      <diagonal/>
    </border>
    <border>
      <left style="thick">
        <color auto="1"/>
      </left>
      <right style="thin">
        <color auto="1"/>
      </right>
      <top style="thick">
        <color auto="1"/>
      </top>
      <bottom style="dotted">
        <color auto="1"/>
      </bottom>
      <diagonal/>
    </border>
    <border>
      <left style="thin">
        <color auto="1"/>
      </left>
      <right style="thin">
        <color auto="1"/>
      </right>
      <top style="thick">
        <color auto="1"/>
      </top>
      <bottom style="dotted">
        <color auto="1"/>
      </bottom>
      <diagonal/>
    </border>
    <border>
      <left style="thin">
        <color auto="1"/>
      </left>
      <right style="thick">
        <color auto="1"/>
      </right>
      <top style="thick">
        <color auto="1"/>
      </top>
      <bottom style="dotted">
        <color auto="1"/>
      </bottom>
      <diagonal/>
    </border>
    <border>
      <left style="thick">
        <color auto="1"/>
      </left>
      <right style="thin">
        <color auto="1"/>
      </right>
      <top style="dotted">
        <color auto="1"/>
      </top>
      <bottom style="dotted">
        <color auto="1"/>
      </bottom>
      <diagonal/>
    </border>
    <border>
      <left style="thin">
        <color auto="1"/>
      </left>
      <right style="thick">
        <color auto="1"/>
      </right>
      <top style="dotted">
        <color auto="1"/>
      </top>
      <bottom style="dotted">
        <color auto="1"/>
      </bottom>
      <diagonal/>
    </border>
    <border>
      <left style="thick">
        <color auto="1"/>
      </left>
      <right style="thin">
        <color auto="1"/>
      </right>
      <top style="dotted">
        <color auto="1"/>
      </top>
      <bottom style="thick">
        <color auto="1"/>
      </bottom>
      <diagonal/>
    </border>
    <border>
      <left style="thin">
        <color auto="1"/>
      </left>
      <right style="thin">
        <color auto="1"/>
      </right>
      <top style="dotted">
        <color auto="1"/>
      </top>
      <bottom style="thick">
        <color auto="1"/>
      </bottom>
      <diagonal/>
    </border>
    <border>
      <left style="thin">
        <color auto="1"/>
      </left>
      <right style="thick">
        <color auto="1"/>
      </right>
      <top style="dotted">
        <color auto="1"/>
      </top>
      <bottom style="thick">
        <color auto="1"/>
      </bottom>
      <diagonal/>
    </border>
    <border>
      <left style="medium">
        <color rgb="FFFF0000"/>
      </left>
      <right style="thin">
        <color indexed="64"/>
      </right>
      <top style="medium">
        <color rgb="FFFF0000"/>
      </top>
      <bottom style="dashed">
        <color indexed="64"/>
      </bottom>
      <diagonal/>
    </border>
    <border>
      <left style="thin">
        <color indexed="64"/>
      </left>
      <right style="thin">
        <color indexed="64"/>
      </right>
      <top style="medium">
        <color rgb="FFFF0000"/>
      </top>
      <bottom style="dashed">
        <color indexed="64"/>
      </bottom>
      <diagonal/>
    </border>
    <border>
      <left style="thin">
        <color indexed="64"/>
      </left>
      <right style="medium">
        <color rgb="FFFF0000"/>
      </right>
      <top style="medium">
        <color rgb="FFFF0000"/>
      </top>
      <bottom style="dashed">
        <color indexed="64"/>
      </bottom>
      <diagonal/>
    </border>
    <border>
      <left style="medium">
        <color rgb="FFFF0000"/>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medium">
        <color rgb="FFFF0000"/>
      </right>
      <top style="dashed">
        <color indexed="64"/>
      </top>
      <bottom style="dashed">
        <color indexed="64"/>
      </bottom>
      <diagonal/>
    </border>
    <border>
      <left style="medium">
        <color rgb="FFFF0000"/>
      </left>
      <right style="thin">
        <color indexed="64"/>
      </right>
      <top style="dashed">
        <color indexed="64"/>
      </top>
      <bottom style="medium">
        <color rgb="FFFF0000"/>
      </bottom>
      <diagonal/>
    </border>
    <border>
      <left style="thin">
        <color indexed="64"/>
      </left>
      <right style="thin">
        <color indexed="64"/>
      </right>
      <top style="dashed">
        <color indexed="64"/>
      </top>
      <bottom style="medium">
        <color rgb="FFFF0000"/>
      </bottom>
      <diagonal/>
    </border>
    <border>
      <left style="thin">
        <color indexed="64"/>
      </left>
      <right style="medium">
        <color rgb="FFFF0000"/>
      </right>
      <top style="dashed">
        <color indexed="64"/>
      </top>
      <bottom style="medium">
        <color rgb="FFFF0000"/>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rgb="FF00B0F0"/>
      </left>
      <right style="thin">
        <color auto="1"/>
      </right>
      <top style="medium">
        <color rgb="FF00B0F0"/>
      </top>
      <bottom style="thin">
        <color auto="1"/>
      </bottom>
      <diagonal/>
    </border>
    <border>
      <left style="medium">
        <color rgb="FF00B0F0"/>
      </left>
      <right style="thin">
        <color auto="1"/>
      </right>
      <top style="thin">
        <color auto="1"/>
      </top>
      <bottom style="thin">
        <color auto="1"/>
      </bottom>
      <diagonal/>
    </border>
    <border>
      <left style="medium">
        <color rgb="FF00B0F0"/>
      </left>
      <right style="thin">
        <color auto="1"/>
      </right>
      <top style="thin">
        <color auto="1"/>
      </top>
      <bottom style="medium">
        <color rgb="FF00B0F0"/>
      </bottom>
      <diagonal/>
    </border>
    <border>
      <left style="thin">
        <color auto="1"/>
      </left>
      <right style="thin">
        <color auto="1"/>
      </right>
      <top style="medium">
        <color rgb="FF00B0F0"/>
      </top>
      <bottom style="thin">
        <color auto="1"/>
      </bottom>
      <diagonal/>
    </border>
    <border>
      <left style="thin">
        <color auto="1"/>
      </left>
      <right style="thin">
        <color auto="1"/>
      </right>
      <top style="thin">
        <color auto="1"/>
      </top>
      <bottom style="medium">
        <color rgb="FF00B0F0"/>
      </bottom>
      <diagonal/>
    </border>
    <border>
      <left style="thin">
        <color auto="1"/>
      </left>
      <right style="medium">
        <color rgb="FF00B0F0"/>
      </right>
      <top style="medium">
        <color rgb="FF00B0F0"/>
      </top>
      <bottom style="thin">
        <color auto="1"/>
      </bottom>
      <diagonal/>
    </border>
    <border>
      <left style="thin">
        <color auto="1"/>
      </left>
      <right style="medium">
        <color rgb="FF00B0F0"/>
      </right>
      <top style="thin">
        <color auto="1"/>
      </top>
      <bottom style="thin">
        <color auto="1"/>
      </bottom>
      <diagonal/>
    </border>
    <border>
      <left style="thin">
        <color auto="1"/>
      </left>
      <right style="medium">
        <color rgb="FF00B0F0"/>
      </right>
      <top style="thin">
        <color auto="1"/>
      </top>
      <bottom style="medium">
        <color rgb="FF00B0F0"/>
      </bottom>
      <diagonal/>
    </border>
    <border>
      <left style="thin">
        <color auto="1"/>
      </left>
      <right/>
      <top style="medium">
        <color rgb="FF00B0F0"/>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rgb="FF00B0F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0000"/>
      </left>
      <right style="thin">
        <color auto="1"/>
      </right>
      <top style="medium">
        <color rgb="FFFF0000"/>
      </top>
      <bottom style="hair">
        <color auto="1"/>
      </bottom>
      <diagonal/>
    </border>
    <border>
      <left style="thin">
        <color auto="1"/>
      </left>
      <right style="thin">
        <color auto="1"/>
      </right>
      <top style="medium">
        <color rgb="FFFF0000"/>
      </top>
      <bottom style="hair">
        <color auto="1"/>
      </bottom>
      <diagonal/>
    </border>
    <border>
      <left style="thin">
        <color auto="1"/>
      </left>
      <right style="medium">
        <color rgb="FFFF0000"/>
      </right>
      <top style="medium">
        <color rgb="FFFF0000"/>
      </top>
      <bottom style="hair">
        <color auto="1"/>
      </bottom>
      <diagonal/>
    </border>
    <border>
      <left style="medium">
        <color rgb="FFFF0000"/>
      </left>
      <right style="thin">
        <color auto="1"/>
      </right>
      <top style="hair">
        <color auto="1"/>
      </top>
      <bottom style="hair">
        <color auto="1"/>
      </bottom>
      <diagonal/>
    </border>
    <border>
      <left style="thin">
        <color auto="1"/>
      </left>
      <right style="medium">
        <color rgb="FFFF0000"/>
      </right>
      <top style="hair">
        <color auto="1"/>
      </top>
      <bottom style="hair">
        <color auto="1"/>
      </bottom>
      <diagonal/>
    </border>
    <border>
      <left style="medium">
        <color rgb="FFFF0000"/>
      </left>
      <right style="thin">
        <color auto="1"/>
      </right>
      <top style="hair">
        <color auto="1"/>
      </top>
      <bottom style="medium">
        <color rgb="FFFF0000"/>
      </bottom>
      <diagonal/>
    </border>
    <border>
      <left style="thin">
        <color auto="1"/>
      </left>
      <right style="thin">
        <color auto="1"/>
      </right>
      <top style="hair">
        <color auto="1"/>
      </top>
      <bottom style="medium">
        <color rgb="FFFF0000"/>
      </bottom>
      <diagonal/>
    </border>
    <border>
      <left style="thin">
        <color auto="1"/>
      </left>
      <right style="medium">
        <color rgb="FFFF0000"/>
      </right>
      <top style="hair">
        <color auto="1"/>
      </top>
      <bottom style="medium">
        <color rgb="FFFF0000"/>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thin">
        <color auto="1"/>
      </bottom>
      <diagonal/>
    </border>
    <border>
      <left style="thin">
        <color auto="1"/>
      </left>
      <right style="thin">
        <color auto="1"/>
      </right>
      <top style="dotted">
        <color auto="1"/>
      </top>
      <bottom style="thin">
        <color auto="1"/>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s>
  <cellStyleXfs count="5">
    <xf numFmtId="0" fontId="0" fillId="0" borderId="0"/>
    <xf numFmtId="0" fontId="1" fillId="0" borderId="0"/>
    <xf numFmtId="43" fontId="1" fillId="0" borderId="0" applyFont="0" applyFill="0" applyBorder="0" applyAlignment="0" applyProtection="0"/>
    <xf numFmtId="165" fontId="18" fillId="0" borderId="0" applyFont="0" applyFill="0" applyBorder="0" applyAlignment="0" applyProtection="0"/>
    <xf numFmtId="9" fontId="1" fillId="0" borderId="0" applyFont="0" applyFill="0" applyBorder="0" applyAlignment="0" applyProtection="0"/>
  </cellStyleXfs>
  <cellXfs count="485">
    <xf numFmtId="0" fontId="0" fillId="0" borderId="0" xfId="0"/>
    <xf numFmtId="0" fontId="3" fillId="0" borderId="0" xfId="1" applyFont="1" applyAlignment="1">
      <alignment vertical="center"/>
    </xf>
    <xf numFmtId="0" fontId="4" fillId="0" borderId="0" xfId="1" applyFont="1" applyAlignment="1">
      <alignment vertical="center"/>
    </xf>
    <xf numFmtId="38" fontId="4" fillId="0" borderId="0" xfId="1" applyNumberFormat="1" applyFont="1" applyAlignment="1">
      <alignment horizontal="center" vertical="center"/>
    </xf>
    <xf numFmtId="0" fontId="3" fillId="0" borderId="0" xfId="1" applyFont="1" applyAlignment="1">
      <alignment horizontal="left" vertical="center"/>
    </xf>
    <xf numFmtId="38" fontId="3" fillId="0" borderId="0" xfId="1" applyNumberFormat="1" applyFont="1" applyAlignment="1">
      <alignment horizontal="center" vertical="center"/>
    </xf>
    <xf numFmtId="38" fontId="3" fillId="0" borderId="0" xfId="1" applyNumberFormat="1" applyFont="1" applyAlignment="1">
      <alignment horizontal="left" vertical="center"/>
    </xf>
    <xf numFmtId="14" fontId="3" fillId="0" borderId="0" xfId="1" applyNumberFormat="1" applyFont="1" applyAlignment="1">
      <alignment horizontal="center" vertical="center"/>
    </xf>
    <xf numFmtId="14" fontId="3" fillId="0" borderId="0" xfId="1" applyNumberFormat="1" applyFont="1" applyAlignment="1">
      <alignment horizontal="left" vertical="center"/>
    </xf>
    <xf numFmtId="0" fontId="3" fillId="2" borderId="1" xfId="0" applyFont="1" applyFill="1" applyBorder="1" applyAlignment="1">
      <alignment horizontal="center" vertical="center" wrapText="1"/>
    </xf>
    <xf numFmtId="38" fontId="3" fillId="2" borderId="1" xfId="0" applyNumberFormat="1" applyFont="1" applyFill="1" applyBorder="1" applyAlignment="1">
      <alignment horizontal="center" vertical="center" wrapText="1"/>
    </xf>
    <xf numFmtId="0" fontId="5" fillId="0" borderId="1" xfId="1" applyFont="1" applyBorder="1" applyAlignment="1">
      <alignment horizontal="center" vertical="center"/>
    </xf>
    <xf numFmtId="0" fontId="5" fillId="0" borderId="1" xfId="1" applyFont="1" applyBorder="1" applyAlignment="1">
      <alignment horizontal="center" vertical="center" wrapText="1"/>
    </xf>
    <xf numFmtId="0" fontId="5" fillId="0" borderId="1" xfId="0" applyFont="1" applyBorder="1" applyAlignment="1">
      <alignment horizontal="center" vertical="center" wrapText="1"/>
    </xf>
    <xf numFmtId="38" fontId="5" fillId="0" borderId="1" xfId="0" applyNumberFormat="1" applyFont="1" applyBorder="1" applyAlignment="1">
      <alignment horizontal="center" vertical="center" wrapText="1"/>
    </xf>
    <xf numFmtId="0" fontId="4" fillId="0" borderId="1" xfId="1" applyFont="1" applyBorder="1" applyAlignment="1">
      <alignment horizontal="left" vertical="center" wrapText="1"/>
    </xf>
    <xf numFmtId="38" fontId="4" fillId="0" borderId="1" xfId="1" applyNumberFormat="1" applyFont="1" applyBorder="1" applyAlignment="1">
      <alignment horizontal="left" vertical="center" wrapText="1"/>
    </xf>
    <xf numFmtId="0" fontId="4" fillId="0" borderId="1" xfId="1" quotePrefix="1" applyFont="1" applyBorder="1" applyAlignment="1">
      <alignment horizontal="left" vertical="center" wrapText="1"/>
    </xf>
    <xf numFmtId="38" fontId="4" fillId="0" borderId="1" xfId="2" quotePrefix="1" applyNumberFormat="1" applyFont="1" applyFill="1" applyBorder="1" applyAlignment="1">
      <alignment horizontal="left" vertical="center" wrapText="1"/>
    </xf>
    <xf numFmtId="0" fontId="4" fillId="0" borderId="1" xfId="0" applyFont="1" applyBorder="1" applyAlignment="1">
      <alignment vertical="center" wrapText="1"/>
    </xf>
    <xf numFmtId="0" fontId="2"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6" fillId="0" borderId="1" xfId="0" applyFont="1" applyBorder="1" applyAlignment="1">
      <alignment vertical="center"/>
    </xf>
    <xf numFmtId="0" fontId="6" fillId="0" borderId="0" xfId="0" applyFont="1" applyAlignment="1">
      <alignment vertical="center"/>
    </xf>
    <xf numFmtId="3" fontId="4" fillId="0" borderId="1" xfId="0" applyNumberFormat="1" applyFont="1" applyBorder="1" applyAlignment="1">
      <alignment vertical="center" wrapText="1"/>
    </xf>
    <xf numFmtId="0" fontId="8" fillId="0" borderId="1" xfId="0" applyFont="1" applyBorder="1" applyAlignment="1">
      <alignment vertical="center"/>
    </xf>
    <xf numFmtId="0" fontId="0" fillId="0" borderId="1" xfId="0" applyBorder="1" applyAlignment="1">
      <alignment vertical="center"/>
    </xf>
    <xf numFmtId="0" fontId="5" fillId="0" borderId="1" xfId="1" applyFont="1" applyBorder="1" applyAlignment="1">
      <alignment horizontal="left" vertical="center" wrapText="1"/>
    </xf>
    <xf numFmtId="0" fontId="5" fillId="0" borderId="1" xfId="1" applyFont="1" applyBorder="1" applyAlignment="1">
      <alignment horizontal="left" vertical="center"/>
    </xf>
    <xf numFmtId="38" fontId="5" fillId="0" borderId="1" xfId="1" applyNumberFormat="1" applyFont="1" applyBorder="1" applyAlignment="1">
      <alignment horizontal="left" vertical="center" wrapText="1"/>
    </xf>
    <xf numFmtId="38" fontId="5" fillId="0" borderId="1" xfId="1" applyNumberFormat="1" applyFont="1" applyBorder="1" applyAlignment="1">
      <alignment horizontal="center" vertical="center"/>
    </xf>
    <xf numFmtId="0" fontId="8" fillId="0" borderId="1" xfId="0" applyFont="1" applyBorder="1" applyAlignment="1">
      <alignment vertical="center" wrapText="1"/>
    </xf>
    <xf numFmtId="0" fontId="6" fillId="0" borderId="0" xfId="0" applyFont="1" applyAlignment="1">
      <alignment vertical="center" wrapText="1"/>
    </xf>
    <xf numFmtId="0" fontId="3" fillId="0" borderId="1" xfId="1" quotePrefix="1" applyFont="1" applyBorder="1" applyAlignment="1">
      <alignment horizontal="center" vertical="center" wrapText="1"/>
    </xf>
    <xf numFmtId="38" fontId="7" fillId="0" borderId="1" xfId="0" applyNumberFormat="1" applyFont="1" applyBorder="1" applyAlignment="1">
      <alignment horizontal="left" vertical="center" wrapText="1"/>
    </xf>
    <xf numFmtId="0" fontId="3" fillId="3" borderId="1" xfId="1" applyFont="1" applyFill="1" applyBorder="1" applyAlignment="1">
      <alignment horizontal="center" vertical="center" wrapText="1"/>
    </xf>
    <xf numFmtId="0" fontId="4" fillId="3" borderId="1" xfId="1" applyFont="1" applyFill="1" applyBorder="1" applyAlignment="1">
      <alignment horizontal="left" vertical="center" wrapText="1"/>
    </xf>
    <xf numFmtId="38" fontId="4" fillId="3" borderId="1" xfId="1" applyNumberFormat="1" applyFont="1" applyFill="1" applyBorder="1" applyAlignment="1">
      <alignment horizontal="left" vertical="center" wrapText="1"/>
    </xf>
    <xf numFmtId="0" fontId="6" fillId="3" borderId="1" xfId="0" applyFont="1" applyFill="1" applyBorder="1" applyAlignment="1">
      <alignment vertical="center"/>
    </xf>
    <xf numFmtId="0" fontId="6" fillId="3" borderId="0" xfId="0" applyFont="1" applyFill="1" applyAlignment="1">
      <alignment vertical="center"/>
    </xf>
    <xf numFmtId="0" fontId="4" fillId="3" borderId="1" xfId="1" quotePrefix="1" applyFont="1" applyFill="1" applyBorder="1" applyAlignment="1">
      <alignment horizontal="left" vertical="center" wrapText="1"/>
    </xf>
    <xf numFmtId="0" fontId="3" fillId="3" borderId="2" xfId="1" quotePrefix="1" applyFont="1" applyFill="1" applyBorder="1" applyAlignment="1">
      <alignment horizontal="center" vertical="center" wrapText="1"/>
    </xf>
    <xf numFmtId="0" fontId="3" fillId="3" borderId="2" xfId="1" applyFont="1" applyFill="1" applyBorder="1" applyAlignment="1">
      <alignment horizontal="center" vertical="center" wrapText="1"/>
    </xf>
    <xf numFmtId="0" fontId="0" fillId="0" borderId="0" xfId="0" applyAlignment="1">
      <alignment vertical="center" wrapText="1"/>
    </xf>
    <xf numFmtId="38" fontId="4" fillId="0" borderId="0" xfId="1" applyNumberFormat="1" applyFont="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vertical="center"/>
    </xf>
    <xf numFmtId="0" fontId="8" fillId="3" borderId="0" xfId="0" applyFont="1" applyFill="1" applyAlignment="1">
      <alignment vertical="center"/>
    </xf>
    <xf numFmtId="38" fontId="7" fillId="3" borderId="1" xfId="2" quotePrefix="1" applyNumberFormat="1" applyFont="1" applyFill="1" applyBorder="1" applyAlignment="1">
      <alignment horizontal="left" vertical="center" wrapText="1"/>
    </xf>
    <xf numFmtId="0" fontId="3" fillId="3" borderId="1" xfId="1" quotePrefix="1" applyFont="1" applyFill="1" applyBorder="1" applyAlignment="1">
      <alignment horizontal="center" vertical="center" wrapText="1"/>
    </xf>
    <xf numFmtId="38" fontId="4" fillId="3" borderId="1" xfId="2" quotePrefix="1" applyNumberFormat="1" applyFont="1" applyFill="1" applyBorder="1" applyAlignment="1">
      <alignment horizontal="left" vertical="center" wrapText="1"/>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6" fillId="3" borderId="1" xfId="0" applyFont="1" applyFill="1" applyBorder="1" applyAlignment="1">
      <alignment vertical="center" wrapText="1"/>
    </xf>
    <xf numFmtId="0" fontId="7" fillId="3" borderId="1" xfId="1" applyFont="1" applyFill="1" applyBorder="1" applyAlignment="1">
      <alignment horizontal="left" vertical="center" wrapText="1"/>
    </xf>
    <xf numFmtId="0" fontId="7" fillId="3" borderId="1" xfId="1" quotePrefix="1" applyFont="1" applyFill="1" applyBorder="1" applyAlignment="1">
      <alignment horizontal="left" vertical="center" wrapText="1"/>
    </xf>
    <xf numFmtId="0" fontId="7" fillId="3" borderId="1" xfId="0" applyFont="1" applyFill="1" applyBorder="1" applyAlignment="1">
      <alignment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wrapText="1"/>
    </xf>
    <xf numFmtId="164" fontId="4" fillId="3" borderId="1" xfId="0" applyNumberFormat="1" applyFont="1" applyFill="1" applyBorder="1" applyAlignment="1">
      <alignment vertical="center" wrapText="1"/>
    </xf>
    <xf numFmtId="17" fontId="8" fillId="0" borderId="1" xfId="0" applyNumberFormat="1" applyFont="1" applyBorder="1" applyAlignment="1">
      <alignment vertical="center"/>
    </xf>
    <xf numFmtId="14" fontId="8" fillId="0" borderId="1" xfId="0" applyNumberFormat="1" applyFont="1" applyBorder="1" applyAlignment="1">
      <alignment vertical="center"/>
    </xf>
    <xf numFmtId="0" fontId="6" fillId="4" borderId="1" xfId="0" applyFont="1" applyFill="1" applyBorder="1" applyAlignment="1">
      <alignment horizontal="left" vertical="center" wrapText="1"/>
    </xf>
    <xf numFmtId="41" fontId="6" fillId="0" borderId="1" xfId="0" applyNumberFormat="1" applyFont="1" applyBorder="1" applyAlignment="1">
      <alignment horizontal="left" vertical="center" wrapText="1"/>
    </xf>
    <xf numFmtId="38" fontId="3" fillId="0" borderId="1" xfId="2" quotePrefix="1" applyNumberFormat="1" applyFont="1" applyFill="1" applyBorder="1" applyAlignment="1">
      <alignment horizontal="left" vertical="center" wrapText="1"/>
    </xf>
    <xf numFmtId="41" fontId="2" fillId="0" borderId="1" xfId="0" applyNumberFormat="1" applyFont="1" applyBorder="1" applyAlignment="1">
      <alignment horizontal="left" vertical="center" wrapText="1"/>
    </xf>
    <xf numFmtId="41" fontId="6" fillId="0" borderId="1" xfId="0" applyNumberFormat="1" applyFont="1" applyBorder="1" applyAlignment="1">
      <alignment vertical="center"/>
    </xf>
    <xf numFmtId="0" fontId="13" fillId="0" borderId="0" xfId="1" applyFont="1" applyAlignment="1">
      <alignment vertical="center"/>
    </xf>
    <xf numFmtId="0" fontId="14" fillId="0" borderId="0" xfId="1" applyFont="1"/>
    <xf numFmtId="0" fontId="14" fillId="0" borderId="0" xfId="1" applyFont="1" applyAlignment="1">
      <alignment wrapText="1"/>
    </xf>
    <xf numFmtId="0" fontId="15" fillId="0" borderId="0" xfId="1" applyFont="1" applyAlignment="1">
      <alignment vertical="center"/>
    </xf>
    <xf numFmtId="0" fontId="14" fillId="0" borderId="1" xfId="1" applyFont="1" applyBorder="1" applyAlignment="1">
      <alignment wrapText="1"/>
    </xf>
    <xf numFmtId="0" fontId="14" fillId="0" borderId="1" xfId="1" applyFont="1" applyBorder="1" applyAlignment="1">
      <alignment horizontal="left" wrapText="1"/>
    </xf>
    <xf numFmtId="0" fontId="14" fillId="0" borderId="0" xfId="1" applyFont="1" applyAlignment="1">
      <alignment vertical="center"/>
    </xf>
    <xf numFmtId="0" fontId="14" fillId="0" borderId="1" xfId="1" applyFont="1" applyBorder="1" applyAlignment="1">
      <alignment vertical="center" wrapText="1"/>
    </xf>
    <xf numFmtId="0" fontId="16" fillId="0" borderId="1" xfId="1" applyFont="1" applyBorder="1" applyAlignment="1">
      <alignment horizontal="left" vertical="center" wrapText="1"/>
    </xf>
    <xf numFmtId="0" fontId="14" fillId="0" borderId="1" xfId="1" applyFont="1" applyBorder="1" applyAlignment="1">
      <alignment horizontal="left" vertical="center" wrapText="1"/>
    </xf>
    <xf numFmtId="14" fontId="14" fillId="0" borderId="1" xfId="1" applyNumberFormat="1" applyFont="1" applyBorder="1" applyAlignment="1">
      <alignment horizontal="left" vertical="center" wrapText="1"/>
    </xf>
    <xf numFmtId="17" fontId="14" fillId="0" borderId="1" xfId="1" applyNumberFormat="1" applyFont="1" applyBorder="1" applyAlignment="1">
      <alignment horizontal="left" vertical="center" wrapText="1"/>
    </xf>
    <xf numFmtId="0" fontId="14" fillId="0" borderId="0" xfId="1" applyFont="1" applyAlignment="1">
      <alignment vertical="center" wrapText="1"/>
    </xf>
    <xf numFmtId="0" fontId="13" fillId="0" borderId="0" xfId="1" applyFont="1" applyAlignment="1">
      <alignment vertical="center" wrapText="1"/>
    </xf>
    <xf numFmtId="0" fontId="14" fillId="0" borderId="5" xfId="1" applyFont="1" applyBorder="1" applyAlignment="1">
      <alignment vertical="center"/>
    </xf>
    <xf numFmtId="0" fontId="14" fillId="0" borderId="5" xfId="1" applyFont="1" applyBorder="1"/>
    <xf numFmtId="0" fontId="14" fillId="0" borderId="5" xfId="1" applyFont="1" applyBorder="1" applyAlignment="1">
      <alignment wrapText="1"/>
    </xf>
    <xf numFmtId="0" fontId="12" fillId="0" borderId="0" xfId="0" applyFont="1"/>
    <xf numFmtId="0" fontId="21" fillId="0" borderId="0" xfId="0" applyFont="1"/>
    <xf numFmtId="166" fontId="13" fillId="0" borderId="7" xfId="1" applyNumberFormat="1" applyFont="1" applyBorder="1" applyAlignment="1">
      <alignment wrapText="1"/>
    </xf>
    <xf numFmtId="0" fontId="13" fillId="0" borderId="8" xfId="1" applyFont="1" applyBorder="1" applyAlignment="1">
      <alignment wrapText="1"/>
    </xf>
    <xf numFmtId="0" fontId="13" fillId="0" borderId="6" xfId="1" applyFont="1" applyBorder="1" applyAlignment="1">
      <alignment horizontal="center" vertical="center"/>
    </xf>
    <xf numFmtId="0" fontId="13" fillId="0" borderId="7" xfId="0" quotePrefix="1" applyFont="1" applyBorder="1" applyAlignment="1">
      <alignment wrapText="1"/>
    </xf>
    <xf numFmtId="0" fontId="13" fillId="0" borderId="8" xfId="0" applyFont="1" applyBorder="1" applyAlignment="1">
      <alignment vertical="center" wrapText="1"/>
    </xf>
    <xf numFmtId="0" fontId="14" fillId="0" borderId="6" xfId="1" applyFont="1" applyBorder="1" applyAlignment="1">
      <alignment horizontal="center" vertical="center"/>
    </xf>
    <xf numFmtId="0" fontId="14" fillId="0" borderId="7" xfId="1" quotePrefix="1" applyFont="1" applyBorder="1" applyAlignment="1">
      <alignment wrapText="1"/>
    </xf>
    <xf numFmtId="166" fontId="14" fillId="0" borderId="7" xfId="3" applyNumberFormat="1" applyFont="1" applyBorder="1" applyAlignment="1">
      <alignment wrapText="1"/>
    </xf>
    <xf numFmtId="0" fontId="14" fillId="0" borderId="8" xfId="1" applyFont="1" applyBorder="1" applyAlignment="1">
      <alignment vertical="center" wrapText="1"/>
    </xf>
    <xf numFmtId="166" fontId="14" fillId="0" borderId="8" xfId="3" applyNumberFormat="1" applyFont="1" applyFill="1" applyBorder="1" applyAlignment="1">
      <alignment wrapText="1"/>
    </xf>
    <xf numFmtId="0" fontId="13" fillId="5" borderId="8" xfId="1" applyFont="1" applyFill="1" applyBorder="1" applyAlignment="1">
      <alignment wrapText="1"/>
    </xf>
    <xf numFmtId="0" fontId="13" fillId="0" borderId="7" xfId="1" applyFont="1" applyBorder="1" applyAlignment="1">
      <alignment wrapText="1"/>
    </xf>
    <xf numFmtId="166" fontId="13" fillId="0" borderId="8" xfId="1" applyNumberFormat="1" applyFont="1" applyBorder="1" applyAlignment="1">
      <alignment wrapText="1"/>
    </xf>
    <xf numFmtId="0" fontId="17" fillId="0" borderId="6" xfId="1" applyFont="1" applyBorder="1" applyAlignment="1">
      <alignment horizontal="center" vertical="center"/>
    </xf>
    <xf numFmtId="0" fontId="17" fillId="0" borderId="7" xfId="1" applyFont="1" applyBorder="1" applyAlignment="1">
      <alignment wrapText="1"/>
    </xf>
    <xf numFmtId="0" fontId="17" fillId="0" borderId="8" xfId="1" applyFont="1" applyBorder="1" applyAlignment="1">
      <alignment wrapText="1"/>
    </xf>
    <xf numFmtId="0" fontId="14" fillId="0" borderId="7" xfId="1" applyFont="1" applyBorder="1" applyAlignment="1">
      <alignment wrapText="1"/>
    </xf>
    <xf numFmtId="0" fontId="19" fillId="0" borderId="8" xfId="1" applyFont="1" applyBorder="1" applyAlignment="1">
      <alignment wrapText="1"/>
    </xf>
    <xf numFmtId="0" fontId="14" fillId="0" borderId="8" xfId="1" applyFont="1" applyBorder="1" applyAlignment="1">
      <alignment wrapText="1"/>
    </xf>
    <xf numFmtId="0" fontId="17" fillId="0" borderId="8" xfId="1" applyFont="1" applyBorder="1" applyAlignment="1">
      <alignment horizontal="center" wrapText="1"/>
    </xf>
    <xf numFmtId="0" fontId="20" fillId="0" borderId="8" xfId="1" applyFont="1" applyBorder="1" applyAlignment="1">
      <alignment wrapText="1"/>
    </xf>
    <xf numFmtId="166" fontId="19" fillId="0" borderId="8" xfId="3" applyNumberFormat="1" applyFont="1" applyBorder="1" applyAlignment="1">
      <alignment wrapText="1"/>
    </xf>
    <xf numFmtId="166" fontId="14" fillId="0" borderId="8" xfId="3" applyNumberFormat="1" applyFont="1" applyBorder="1" applyAlignment="1">
      <alignment wrapText="1"/>
    </xf>
    <xf numFmtId="0" fontId="14" fillId="0" borderId="9" xfId="1" applyFont="1" applyBorder="1" applyAlignment="1">
      <alignment horizontal="center" vertical="center"/>
    </xf>
    <xf numFmtId="0" fontId="14" fillId="0" borderId="10" xfId="1" applyFont="1" applyBorder="1" applyAlignment="1">
      <alignment wrapText="1"/>
    </xf>
    <xf numFmtId="0" fontId="22" fillId="0" borderId="6" xfId="1" applyFont="1" applyBorder="1" applyAlignment="1">
      <alignment horizontal="center" vertical="center"/>
    </xf>
    <xf numFmtId="0" fontId="22" fillId="0" borderId="7" xfId="1" applyFont="1" applyBorder="1" applyAlignment="1">
      <alignment wrapText="1"/>
    </xf>
    <xf numFmtId="0" fontId="22" fillId="5" borderId="8" xfId="1" applyFont="1" applyFill="1" applyBorder="1" applyAlignment="1">
      <alignment wrapText="1"/>
    </xf>
    <xf numFmtId="0" fontId="23" fillId="0" borderId="0" xfId="0" applyFont="1"/>
    <xf numFmtId="0" fontId="22" fillId="0" borderId="8" xfId="1" applyFont="1" applyBorder="1" applyAlignment="1">
      <alignment wrapText="1"/>
    </xf>
    <xf numFmtId="0" fontId="13" fillId="0" borderId="7" xfId="1" applyFont="1" applyBorder="1" applyAlignment="1">
      <alignment vertical="center" wrapText="1"/>
    </xf>
    <xf numFmtId="0" fontId="13" fillId="0" borderId="8" xfId="1" applyFont="1" applyBorder="1" applyAlignment="1">
      <alignment vertical="center" wrapText="1"/>
    </xf>
    <xf numFmtId="0" fontId="12" fillId="0" borderId="0" xfId="0" applyFont="1" applyAlignment="1">
      <alignment vertical="center"/>
    </xf>
    <xf numFmtId="41" fontId="13" fillId="0" borderId="7" xfId="1" applyNumberFormat="1" applyFont="1" applyBorder="1" applyAlignment="1">
      <alignment wrapText="1"/>
    </xf>
    <xf numFmtId="41" fontId="13" fillId="0" borderId="7" xfId="0" quotePrefix="1" applyNumberFormat="1" applyFont="1" applyBorder="1" applyAlignment="1">
      <alignment vertical="center" wrapText="1"/>
    </xf>
    <xf numFmtId="41" fontId="14" fillId="0" borderId="7" xfId="3" applyNumberFormat="1" applyFont="1" applyBorder="1" applyAlignment="1">
      <alignment wrapText="1"/>
    </xf>
    <xf numFmtId="41" fontId="14" fillId="0" borderId="7" xfId="3" applyNumberFormat="1" applyFont="1" applyFill="1" applyBorder="1" applyAlignment="1">
      <alignment wrapText="1"/>
    </xf>
    <xf numFmtId="41" fontId="22" fillId="0" borderId="7" xfId="3" applyNumberFormat="1" applyFont="1" applyFill="1" applyBorder="1" applyAlignment="1">
      <alignment wrapText="1"/>
    </xf>
    <xf numFmtId="41" fontId="13" fillId="0" borderId="7" xfId="3" applyNumberFormat="1" applyFont="1" applyFill="1" applyBorder="1" applyAlignment="1">
      <alignment wrapText="1"/>
    </xf>
    <xf numFmtId="41" fontId="13" fillId="0" borderId="7" xfId="3" applyNumberFormat="1" applyFont="1" applyBorder="1" applyAlignment="1">
      <alignment wrapText="1"/>
    </xf>
    <xf numFmtId="41" fontId="17" fillId="0" borderId="7" xfId="3" applyNumberFormat="1" applyFont="1" applyFill="1" applyBorder="1" applyAlignment="1">
      <alignment wrapText="1"/>
    </xf>
    <xf numFmtId="41" fontId="17" fillId="0" borderId="7" xfId="3" applyNumberFormat="1" applyFont="1" applyBorder="1" applyAlignment="1">
      <alignment wrapText="1"/>
    </xf>
    <xf numFmtId="41" fontId="13" fillId="0" borderId="7" xfId="3" applyNumberFormat="1" applyFont="1" applyFill="1" applyBorder="1" applyAlignment="1">
      <alignment vertical="center" wrapText="1"/>
    </xf>
    <xf numFmtId="41" fontId="19" fillId="0" borderId="7" xfId="3" applyNumberFormat="1" applyFont="1" applyBorder="1" applyAlignment="1">
      <alignment wrapText="1"/>
    </xf>
    <xf numFmtId="41" fontId="14" fillId="0" borderId="7" xfId="1" applyNumberFormat="1" applyFont="1" applyBorder="1" applyAlignment="1">
      <alignment wrapText="1"/>
    </xf>
    <xf numFmtId="41" fontId="20" fillId="0" borderId="7" xfId="1" applyNumberFormat="1" applyFont="1" applyBorder="1"/>
    <xf numFmtId="41" fontId="17" fillId="0" borderId="7" xfId="1" applyNumberFormat="1" applyFont="1" applyBorder="1" applyAlignment="1">
      <alignment wrapText="1"/>
    </xf>
    <xf numFmtId="165" fontId="14" fillId="0" borderId="7" xfId="3" applyFont="1" applyFill="1" applyBorder="1" applyAlignment="1">
      <alignment wrapText="1"/>
    </xf>
    <xf numFmtId="0" fontId="13" fillId="6" borderId="12" xfId="1" applyFont="1" applyFill="1" applyBorder="1" applyAlignment="1">
      <alignment horizontal="center" vertical="center"/>
    </xf>
    <xf numFmtId="0" fontId="13" fillId="6" borderId="13" xfId="1" applyFont="1" applyFill="1" applyBorder="1" applyAlignment="1">
      <alignment horizontal="center" wrapText="1"/>
    </xf>
    <xf numFmtId="0" fontId="13" fillId="0" borderId="15" xfId="1" quotePrefix="1" applyFont="1" applyBorder="1" applyAlignment="1">
      <alignment horizontal="center" vertical="center"/>
    </xf>
    <xf numFmtId="0" fontId="13" fillId="0" borderId="16" xfId="1" quotePrefix="1" applyFont="1" applyBorder="1" applyAlignment="1">
      <alignment wrapText="1"/>
    </xf>
    <xf numFmtId="41" fontId="13" fillId="0" borderId="16" xfId="1" applyNumberFormat="1" applyFont="1" applyBorder="1" applyAlignment="1">
      <alignment wrapText="1"/>
    </xf>
    <xf numFmtId="0" fontId="13" fillId="0" borderId="17" xfId="1" applyFont="1" applyBorder="1" applyAlignment="1">
      <alignment wrapText="1"/>
    </xf>
    <xf numFmtId="0" fontId="14" fillId="0" borderId="11" xfId="1" applyFont="1" applyBorder="1" applyAlignment="1">
      <alignment wrapText="1"/>
    </xf>
    <xf numFmtId="0" fontId="13" fillId="5" borderId="7" xfId="1" applyFont="1" applyFill="1" applyBorder="1" applyAlignment="1">
      <alignment wrapText="1"/>
    </xf>
    <xf numFmtId="41" fontId="13" fillId="5" borderId="7" xfId="1" applyNumberFormat="1" applyFont="1" applyFill="1" applyBorder="1" applyAlignment="1">
      <alignment wrapText="1"/>
    </xf>
    <xf numFmtId="166" fontId="13" fillId="5" borderId="7" xfId="1" applyNumberFormat="1" applyFont="1" applyFill="1" applyBorder="1" applyAlignment="1">
      <alignment wrapText="1"/>
    </xf>
    <xf numFmtId="41" fontId="19" fillId="5" borderId="7" xfId="3" applyNumberFormat="1" applyFont="1" applyFill="1" applyBorder="1" applyAlignment="1">
      <alignment wrapText="1"/>
    </xf>
    <xf numFmtId="0" fontId="19" fillId="5" borderId="8" xfId="1" applyFont="1" applyFill="1" applyBorder="1" applyAlignment="1">
      <alignment wrapText="1"/>
    </xf>
    <xf numFmtId="43" fontId="24" fillId="0" borderId="21" xfId="0" applyNumberFormat="1" applyFont="1" applyBorder="1"/>
    <xf numFmtId="43" fontId="24" fillId="0" borderId="7" xfId="0" applyNumberFormat="1" applyFont="1" applyBorder="1"/>
    <xf numFmtId="41" fontId="24" fillId="0" borderId="7" xfId="0" applyNumberFormat="1" applyFont="1" applyBorder="1"/>
    <xf numFmtId="41" fontId="24" fillId="0" borderId="22" xfId="0" applyNumberFormat="1" applyFont="1" applyBorder="1"/>
    <xf numFmtId="41" fontId="24" fillId="0" borderId="0" xfId="0" applyNumberFormat="1" applyFont="1"/>
    <xf numFmtId="167" fontId="24" fillId="0" borderId="0" xfId="0" applyNumberFormat="1" applyFont="1"/>
    <xf numFmtId="43" fontId="0" fillId="0" borderId="21" xfId="0" applyNumberFormat="1" applyBorder="1"/>
    <xf numFmtId="43" fontId="0" fillId="0" borderId="7" xfId="0" applyNumberFormat="1" applyBorder="1"/>
    <xf numFmtId="41" fontId="0" fillId="0" borderId="7" xfId="0" applyNumberFormat="1" applyBorder="1"/>
    <xf numFmtId="41" fontId="0" fillId="0" borderId="22" xfId="0" applyNumberFormat="1" applyBorder="1"/>
    <xf numFmtId="41" fontId="0" fillId="0" borderId="0" xfId="0" applyNumberFormat="1"/>
    <xf numFmtId="167" fontId="0" fillId="0" borderId="0" xfId="0" applyNumberFormat="1"/>
    <xf numFmtId="168" fontId="24" fillId="0" borderId="22" xfId="0" applyNumberFormat="1" applyFont="1" applyBorder="1"/>
    <xf numFmtId="41" fontId="0" fillId="7" borderId="0" xfId="0" applyNumberFormat="1" applyFill="1"/>
    <xf numFmtId="43" fontId="24" fillId="0" borderId="23" xfId="0" applyNumberFormat="1" applyFont="1" applyBorder="1"/>
    <xf numFmtId="43" fontId="24" fillId="0" borderId="24" xfId="0" applyNumberFormat="1" applyFont="1" applyBorder="1"/>
    <xf numFmtId="41" fontId="24" fillId="0" borderId="24" xfId="0" applyNumberFormat="1" applyFont="1" applyBorder="1"/>
    <xf numFmtId="41" fontId="24" fillId="0" borderId="25" xfId="0" applyNumberFormat="1" applyFont="1" applyBorder="1"/>
    <xf numFmtId="0" fontId="24" fillId="0" borderId="0" xfId="0" applyFont="1"/>
    <xf numFmtId="43" fontId="24" fillId="8" borderId="18" xfId="0" applyNumberFormat="1" applyFont="1" applyFill="1" applyBorder="1"/>
    <xf numFmtId="43" fontId="24" fillId="8" borderId="19" xfId="0" applyNumberFormat="1" applyFont="1" applyFill="1" applyBorder="1"/>
    <xf numFmtId="41" fontId="24" fillId="8" borderId="19" xfId="0" applyNumberFormat="1" applyFont="1" applyFill="1" applyBorder="1"/>
    <xf numFmtId="41" fontId="24" fillId="8" borderId="20" xfId="0" applyNumberFormat="1" applyFont="1" applyFill="1" applyBorder="1"/>
    <xf numFmtId="41" fontId="24" fillId="8" borderId="0" xfId="0" applyNumberFormat="1" applyFont="1" applyFill="1"/>
    <xf numFmtId="41" fontId="24" fillId="9" borderId="0" xfId="0" applyNumberFormat="1" applyFont="1" applyFill="1"/>
    <xf numFmtId="0" fontId="24" fillId="9" borderId="0" xfId="0" applyFont="1" applyFill="1"/>
    <xf numFmtId="44" fontId="0" fillId="0" borderId="0" xfId="0" applyNumberFormat="1"/>
    <xf numFmtId="167" fontId="24" fillId="7" borderId="0" xfId="0" applyNumberFormat="1" applyFont="1" applyFill="1"/>
    <xf numFmtId="167" fontId="0" fillId="7" borderId="0" xfId="0" applyNumberFormat="1" applyFill="1"/>
    <xf numFmtId="0" fontId="17" fillId="5" borderId="8" xfId="1" applyFont="1" applyFill="1" applyBorder="1" applyAlignment="1">
      <alignment wrapText="1"/>
    </xf>
    <xf numFmtId="0" fontId="13" fillId="5" borderId="17" xfId="1" applyFont="1" applyFill="1" applyBorder="1" applyAlignment="1">
      <alignment wrapText="1"/>
    </xf>
    <xf numFmtId="0" fontId="24" fillId="0" borderId="29" xfId="0" applyFont="1" applyBorder="1"/>
    <xf numFmtId="0" fontId="24" fillId="0" borderId="30" xfId="0" applyFont="1" applyBorder="1"/>
    <xf numFmtId="167" fontId="24" fillId="0" borderId="30" xfId="0" applyNumberFormat="1" applyFont="1" applyBorder="1"/>
    <xf numFmtId="167" fontId="24" fillId="0" borderId="31" xfId="0" applyNumberFormat="1" applyFont="1" applyBorder="1"/>
    <xf numFmtId="0" fontId="0" fillId="0" borderId="29" xfId="0" applyBorder="1"/>
    <xf numFmtId="0" fontId="0" fillId="0" borderId="30" xfId="0" applyBorder="1"/>
    <xf numFmtId="167" fontId="0" fillId="0" borderId="30" xfId="0" applyNumberFormat="1" applyBorder="1"/>
    <xf numFmtId="167" fontId="0" fillId="0" borderId="31" xfId="0" applyNumberFormat="1" applyBorder="1"/>
    <xf numFmtId="167" fontId="18" fillId="7" borderId="0" xfId="0" applyNumberFormat="1" applyFont="1" applyFill="1"/>
    <xf numFmtId="0" fontId="24" fillId="0" borderId="32" xfId="0" applyFont="1" applyBorder="1"/>
    <xf numFmtId="0" fontId="24" fillId="0" borderId="33" xfId="0" applyFont="1" applyBorder="1"/>
    <xf numFmtId="167" fontId="24" fillId="0" borderId="33" xfId="0" applyNumberFormat="1" applyFont="1" applyBorder="1"/>
    <xf numFmtId="167" fontId="24" fillId="0" borderId="34" xfId="0" applyNumberFormat="1" applyFont="1" applyBorder="1"/>
    <xf numFmtId="0" fontId="24" fillId="8" borderId="26" xfId="0" applyFont="1" applyFill="1" applyBorder="1"/>
    <xf numFmtId="0" fontId="24" fillId="8" borderId="27" xfId="0" applyFont="1" applyFill="1" applyBorder="1"/>
    <xf numFmtId="0" fontId="24" fillId="8" borderId="28" xfId="0" applyFont="1" applyFill="1" applyBorder="1"/>
    <xf numFmtId="41" fontId="19" fillId="0" borderId="7" xfId="3" applyNumberFormat="1" applyFont="1" applyFill="1" applyBorder="1" applyAlignment="1">
      <alignment vertical="center" wrapText="1"/>
    </xf>
    <xf numFmtId="0" fontId="19" fillId="0" borderId="8" xfId="1" applyFont="1" applyBorder="1" applyAlignment="1">
      <alignment vertical="center" wrapText="1"/>
    </xf>
    <xf numFmtId="166" fontId="14" fillId="0" borderId="7" xfId="1" applyNumberFormat="1" applyFont="1" applyBorder="1" applyAlignment="1">
      <alignment wrapText="1"/>
    </xf>
    <xf numFmtId="0" fontId="24" fillId="0" borderId="35" xfId="0" applyFont="1" applyBorder="1"/>
    <xf numFmtId="0" fontId="24" fillId="0" borderId="36" xfId="0" applyFont="1" applyBorder="1"/>
    <xf numFmtId="0" fontId="24" fillId="0" borderId="37" xfId="0" applyFont="1" applyBorder="1"/>
    <xf numFmtId="0" fontId="24" fillId="4" borderId="38" xfId="0" applyFont="1" applyFill="1" applyBorder="1"/>
    <xf numFmtId="0" fontId="24" fillId="4" borderId="39" xfId="0" applyFont="1" applyFill="1" applyBorder="1"/>
    <xf numFmtId="167" fontId="24" fillId="4" borderId="39" xfId="0" applyNumberFormat="1" applyFont="1" applyFill="1" applyBorder="1"/>
    <xf numFmtId="167" fontId="24" fillId="4" borderId="40" xfId="0" applyNumberFormat="1" applyFont="1" applyFill="1" applyBorder="1"/>
    <xf numFmtId="0" fontId="0" fillId="4" borderId="38" xfId="0" applyFill="1" applyBorder="1"/>
    <xf numFmtId="0" fontId="0" fillId="4" borderId="39" xfId="0" applyFill="1" applyBorder="1"/>
    <xf numFmtId="167" fontId="0" fillId="4" borderId="39" xfId="0" applyNumberFormat="1" applyFill="1" applyBorder="1"/>
    <xf numFmtId="167" fontId="0" fillId="4" borderId="40" xfId="0" applyNumberFormat="1" applyFill="1" applyBorder="1"/>
    <xf numFmtId="0" fontId="0" fillId="0" borderId="38" xfId="0" applyBorder="1"/>
    <xf numFmtId="0" fontId="0" fillId="0" borderId="39" xfId="0" applyBorder="1"/>
    <xf numFmtId="167" fontId="0" fillId="0" borderId="39" xfId="0" applyNumberFormat="1" applyBorder="1"/>
    <xf numFmtId="167" fontId="0" fillId="0" borderId="40" xfId="0" applyNumberFormat="1" applyBorder="1"/>
    <xf numFmtId="0" fontId="24" fillId="0" borderId="38" xfId="0" applyFont="1" applyBorder="1"/>
    <xf numFmtId="0" fontId="24" fillId="0" borderId="39" xfId="0" applyFont="1" applyBorder="1"/>
    <xf numFmtId="167" fontId="24" fillId="0" borderId="39" xfId="0" applyNumberFormat="1" applyFont="1" applyBorder="1"/>
    <xf numFmtId="167" fontId="24" fillId="0" borderId="40" xfId="0" applyNumberFormat="1" applyFont="1" applyBorder="1"/>
    <xf numFmtId="0" fontId="24" fillId="0" borderId="41" xfId="0" applyFont="1" applyBorder="1"/>
    <xf numFmtId="0" fontId="24" fillId="0" borderId="42" xfId="0" applyFont="1" applyBorder="1"/>
    <xf numFmtId="167" fontId="24" fillId="0" borderId="42" xfId="0" applyNumberFormat="1" applyFont="1" applyBorder="1"/>
    <xf numFmtId="167" fontId="24" fillId="0" borderId="43" xfId="0" applyNumberFormat="1" applyFont="1" applyBorder="1"/>
    <xf numFmtId="0" fontId="24" fillId="5" borderId="0" xfId="0" applyFont="1" applyFill="1"/>
    <xf numFmtId="0" fontId="14" fillId="0" borderId="1" xfId="1" applyFont="1" applyBorder="1"/>
    <xf numFmtId="0" fontId="14" fillId="0" borderId="1" xfId="1" applyFont="1" applyBorder="1" applyAlignment="1">
      <alignment vertical="center"/>
    </xf>
    <xf numFmtId="0" fontId="14" fillId="0" borderId="1" xfId="1" applyFont="1" applyBorder="1" applyAlignment="1">
      <alignment horizontal="left" vertical="center"/>
    </xf>
    <xf numFmtId="43" fontId="0" fillId="0" borderId="0" xfId="0" applyNumberFormat="1"/>
    <xf numFmtId="41" fontId="13" fillId="5" borderId="7" xfId="3" applyNumberFormat="1" applyFont="1" applyFill="1" applyBorder="1" applyAlignment="1">
      <alignment vertical="center" wrapText="1"/>
    </xf>
    <xf numFmtId="0" fontId="13" fillId="5" borderId="8" xfId="1" applyFont="1" applyFill="1" applyBorder="1" applyAlignment="1">
      <alignment vertical="center" wrapText="1"/>
    </xf>
    <xf numFmtId="0" fontId="14" fillId="5" borderId="8" xfId="1" applyFont="1" applyFill="1" applyBorder="1" applyAlignment="1">
      <alignment wrapText="1"/>
    </xf>
    <xf numFmtId="41" fontId="26" fillId="0" borderId="7" xfId="3" applyNumberFormat="1" applyFont="1" applyFill="1" applyBorder="1" applyAlignment="1">
      <alignment wrapText="1"/>
    </xf>
    <xf numFmtId="0" fontId="20" fillId="0" borderId="6" xfId="1" applyFont="1" applyBorder="1" applyAlignment="1">
      <alignment horizontal="center" vertical="center"/>
    </xf>
    <xf numFmtId="0" fontId="20" fillId="0" borderId="7" xfId="1" applyFont="1" applyBorder="1" applyAlignment="1">
      <alignment wrapText="1"/>
    </xf>
    <xf numFmtId="166" fontId="20" fillId="0" borderId="7" xfId="1" applyNumberFormat="1" applyFont="1" applyBorder="1" applyAlignment="1">
      <alignment wrapText="1"/>
    </xf>
    <xf numFmtId="0" fontId="25" fillId="0" borderId="0" xfId="0" applyFont="1"/>
    <xf numFmtId="41" fontId="26" fillId="0" borderId="7" xfId="3" applyNumberFormat="1" applyFont="1" applyFill="1" applyBorder="1" applyAlignment="1">
      <alignment vertical="center" wrapText="1"/>
    </xf>
    <xf numFmtId="0" fontId="24" fillId="4" borderId="0" xfId="0" applyFont="1" applyFill="1"/>
    <xf numFmtId="41" fontId="14" fillId="4" borderId="7" xfId="3" applyNumberFormat="1" applyFont="1" applyFill="1" applyBorder="1" applyAlignment="1">
      <alignment wrapText="1"/>
    </xf>
    <xf numFmtId="0" fontId="17" fillId="4" borderId="8" xfId="1" applyFont="1" applyFill="1" applyBorder="1" applyAlignment="1">
      <alignment wrapText="1"/>
    </xf>
    <xf numFmtId="0" fontId="22" fillId="4" borderId="8" xfId="1" applyFont="1" applyFill="1" applyBorder="1" applyAlignment="1">
      <alignment wrapText="1"/>
    </xf>
    <xf numFmtId="0" fontId="14" fillId="4" borderId="8" xfId="1" applyFont="1" applyFill="1" applyBorder="1" applyAlignment="1">
      <alignment wrapText="1"/>
    </xf>
    <xf numFmtId="0" fontId="13" fillId="4" borderId="6" xfId="1" applyFont="1" applyFill="1" applyBorder="1" applyAlignment="1">
      <alignment horizontal="center" vertical="center"/>
    </xf>
    <xf numFmtId="0" fontId="13" fillId="4" borderId="7" xfId="1" applyFont="1" applyFill="1" applyBorder="1" applyAlignment="1">
      <alignment wrapText="1"/>
    </xf>
    <xf numFmtId="41" fontId="13" fillId="4" borderId="7" xfId="1" applyNumberFormat="1" applyFont="1" applyFill="1" applyBorder="1" applyAlignment="1">
      <alignment wrapText="1"/>
    </xf>
    <xf numFmtId="0" fontId="13" fillId="4" borderId="8" xfId="1" applyFont="1" applyFill="1" applyBorder="1" applyAlignment="1">
      <alignment wrapText="1"/>
    </xf>
    <xf numFmtId="166" fontId="19" fillId="4" borderId="8" xfId="3" applyNumberFormat="1" applyFont="1" applyFill="1" applyBorder="1" applyAlignment="1">
      <alignment wrapText="1"/>
    </xf>
    <xf numFmtId="166" fontId="13" fillId="4" borderId="8" xfId="1" applyNumberFormat="1" applyFont="1" applyFill="1" applyBorder="1" applyAlignment="1">
      <alignment wrapText="1"/>
    </xf>
    <xf numFmtId="0" fontId="24" fillId="0" borderId="45" xfId="0" applyFont="1" applyBorder="1"/>
    <xf numFmtId="0" fontId="0" fillId="0" borderId="45" xfId="0" applyBorder="1"/>
    <xf numFmtId="0" fontId="24" fillId="4" borderId="45" xfId="0" applyFont="1" applyFill="1" applyBorder="1"/>
    <xf numFmtId="0" fontId="0" fillId="4" borderId="45" xfId="0" applyFill="1" applyBorder="1"/>
    <xf numFmtId="0" fontId="24" fillId="0" borderId="46" xfId="0" applyFont="1" applyBorder="1"/>
    <xf numFmtId="0" fontId="24" fillId="0" borderId="1" xfId="0" applyFont="1" applyBorder="1"/>
    <xf numFmtId="0" fontId="0" fillId="0" borderId="1" xfId="0" applyBorder="1"/>
    <xf numFmtId="0" fontId="24" fillId="4" borderId="1" xfId="0" applyFont="1" applyFill="1" applyBorder="1"/>
    <xf numFmtId="0" fontId="0" fillId="4" borderId="1" xfId="0" applyFill="1" applyBorder="1"/>
    <xf numFmtId="0" fontId="24" fillId="0" borderId="48" xfId="0" applyFont="1" applyBorder="1"/>
    <xf numFmtId="167" fontId="24" fillId="0" borderId="1" xfId="0" applyNumberFormat="1" applyFont="1" applyBorder="1"/>
    <xf numFmtId="167" fontId="0" fillId="0" borderId="1" xfId="0" applyNumberFormat="1" applyBorder="1"/>
    <xf numFmtId="167" fontId="24" fillId="4" borderId="1" xfId="0" applyNumberFormat="1" applyFont="1" applyFill="1" applyBorder="1"/>
    <xf numFmtId="167" fontId="0" fillId="4" borderId="1" xfId="0" applyNumberFormat="1" applyFill="1" applyBorder="1"/>
    <xf numFmtId="167" fontId="24" fillId="0" borderId="48" xfId="0" applyNumberFormat="1" applyFont="1" applyBorder="1"/>
    <xf numFmtId="167" fontId="24" fillId="0" borderId="50" xfId="0" applyNumberFormat="1" applyFont="1" applyBorder="1"/>
    <xf numFmtId="167" fontId="0" fillId="0" borderId="50" xfId="0" applyNumberFormat="1" applyBorder="1"/>
    <xf numFmtId="167" fontId="24" fillId="4" borderId="50" xfId="0" applyNumberFormat="1" applyFont="1" applyFill="1" applyBorder="1"/>
    <xf numFmtId="167" fontId="0" fillId="4" borderId="50" xfId="0" applyNumberFormat="1" applyFill="1" applyBorder="1"/>
    <xf numFmtId="167" fontId="24" fillId="0" borderId="51" xfId="0" applyNumberFormat="1" applyFont="1" applyBorder="1"/>
    <xf numFmtId="167" fontId="24" fillId="4" borderId="0" xfId="0" applyNumberFormat="1" applyFont="1" applyFill="1"/>
    <xf numFmtId="167" fontId="0" fillId="4" borderId="0" xfId="0" applyNumberFormat="1" applyFill="1"/>
    <xf numFmtId="0" fontId="24" fillId="9" borderId="44" xfId="0" applyFont="1" applyFill="1" applyBorder="1" applyAlignment="1">
      <alignment horizontal="center" vertical="center"/>
    </xf>
    <xf numFmtId="0" fontId="24" fillId="9" borderId="47" xfId="0" applyFont="1" applyFill="1" applyBorder="1" applyAlignment="1">
      <alignment horizontal="center" vertical="center"/>
    </xf>
    <xf numFmtId="0" fontId="24" fillId="9" borderId="49" xfId="0" applyFont="1" applyFill="1" applyBorder="1" applyAlignment="1">
      <alignment horizontal="center" vertical="center"/>
    </xf>
    <xf numFmtId="0" fontId="24" fillId="9" borderId="0" xfId="0" applyFont="1" applyFill="1" applyAlignment="1">
      <alignment horizontal="center" vertical="center"/>
    </xf>
    <xf numFmtId="0" fontId="18" fillId="9" borderId="0" xfId="0" applyFont="1" applyFill="1" applyAlignment="1">
      <alignment horizontal="center" vertical="center"/>
    </xf>
    <xf numFmtId="167" fontId="18" fillId="0" borderId="0" xfId="0" applyNumberFormat="1" applyFont="1"/>
    <xf numFmtId="167" fontId="18" fillId="4" borderId="0" xfId="0" applyNumberFormat="1" applyFont="1" applyFill="1"/>
    <xf numFmtId="0" fontId="24" fillId="9" borderId="52" xfId="0" applyFont="1" applyFill="1" applyBorder="1" applyAlignment="1">
      <alignment horizontal="center" vertical="center"/>
    </xf>
    <xf numFmtId="167" fontId="24" fillId="0" borderId="53" xfId="0" applyNumberFormat="1" applyFont="1" applyBorder="1"/>
    <xf numFmtId="167" fontId="0" fillId="0" borderId="53" xfId="0" applyNumberFormat="1" applyBorder="1"/>
    <xf numFmtId="167" fontId="24" fillId="4" borderId="53" xfId="0" applyNumberFormat="1" applyFont="1" applyFill="1" applyBorder="1"/>
    <xf numFmtId="167" fontId="0" fillId="4" borderId="53" xfId="0" applyNumberFormat="1" applyFill="1" applyBorder="1"/>
    <xf numFmtId="167" fontId="24" fillId="0" borderId="54" xfId="0" applyNumberFormat="1" applyFont="1" applyBorder="1"/>
    <xf numFmtId="41" fontId="13" fillId="7" borderId="16" xfId="1" applyNumberFormat="1" applyFont="1" applyFill="1" applyBorder="1" applyAlignment="1">
      <alignment wrapText="1"/>
    </xf>
    <xf numFmtId="0" fontId="13" fillId="7" borderId="17" xfId="1" applyFont="1" applyFill="1" applyBorder="1" applyAlignment="1">
      <alignment wrapText="1"/>
    </xf>
    <xf numFmtId="0" fontId="24" fillId="7" borderId="58" xfId="0" applyFont="1" applyFill="1" applyBorder="1"/>
    <xf numFmtId="0" fontId="24" fillId="7" borderId="1" xfId="0" applyFont="1" applyFill="1" applyBorder="1"/>
    <xf numFmtId="167" fontId="24" fillId="7" borderId="1" xfId="0" applyNumberFormat="1" applyFont="1" applyFill="1" applyBorder="1"/>
    <xf numFmtId="167" fontId="24" fillId="7" borderId="59" xfId="0" applyNumberFormat="1" applyFont="1" applyFill="1" applyBorder="1"/>
    <xf numFmtId="0" fontId="0" fillId="7" borderId="58" xfId="0" applyFill="1" applyBorder="1"/>
    <xf numFmtId="0" fontId="0" fillId="7" borderId="1" xfId="0" applyFill="1" applyBorder="1"/>
    <xf numFmtId="167" fontId="0" fillId="7" borderId="1" xfId="0" applyNumberFormat="1" applyFill="1" applyBorder="1"/>
    <xf numFmtId="167" fontId="0" fillId="7" borderId="59" xfId="0" applyNumberFormat="1" applyFill="1" applyBorder="1"/>
    <xf numFmtId="0" fontId="24" fillId="4" borderId="58" xfId="0" applyFont="1" applyFill="1" applyBorder="1"/>
    <xf numFmtId="167" fontId="24" fillId="4" borderId="59" xfId="0" applyNumberFormat="1" applyFont="1" applyFill="1" applyBorder="1"/>
    <xf numFmtId="0" fontId="0" fillId="4" borderId="58" xfId="0" applyFill="1" applyBorder="1"/>
    <xf numFmtId="167" fontId="0" fillId="4" borderId="59" xfId="0" applyNumberFormat="1" applyFill="1" applyBorder="1"/>
    <xf numFmtId="0" fontId="24" fillId="0" borderId="58" xfId="0" applyFont="1" applyBorder="1"/>
    <xf numFmtId="167" fontId="24" fillId="0" borderId="59" xfId="0" applyNumberFormat="1" applyFont="1" applyBorder="1"/>
    <xf numFmtId="0" fontId="0" fillId="0" borderId="58" xfId="0" applyBorder="1"/>
    <xf numFmtId="167" fontId="0" fillId="0" borderId="59" xfId="0" applyNumberFormat="1" applyBorder="1"/>
    <xf numFmtId="0" fontId="24" fillId="0" borderId="60" xfId="0" applyFont="1" applyBorder="1"/>
    <xf numFmtId="0" fontId="24" fillId="0" borderId="61" xfId="0" applyFont="1" applyBorder="1"/>
    <xf numFmtId="167" fontId="24" fillId="0" borderId="61" xfId="0" applyNumberFormat="1" applyFont="1" applyBorder="1"/>
    <xf numFmtId="167" fontId="24" fillId="0" borderId="62" xfId="0" applyNumberFormat="1" applyFont="1" applyBorder="1"/>
    <xf numFmtId="0" fontId="24" fillId="9" borderId="55" xfId="0" applyFont="1" applyFill="1" applyBorder="1" applyAlignment="1">
      <alignment horizontal="center" vertical="center"/>
    </xf>
    <xf numFmtId="0" fontId="24" fillId="9" borderId="56" xfId="0" applyFont="1" applyFill="1" applyBorder="1" applyAlignment="1">
      <alignment horizontal="center" vertical="center"/>
    </xf>
    <xf numFmtId="0" fontId="24" fillId="9" borderId="57" xfId="0" applyFont="1" applyFill="1" applyBorder="1" applyAlignment="1">
      <alignment horizontal="center" vertical="center"/>
    </xf>
    <xf numFmtId="0" fontId="13" fillId="4" borderId="17" xfId="1" applyFont="1" applyFill="1" applyBorder="1" applyAlignment="1">
      <alignment wrapText="1"/>
    </xf>
    <xf numFmtId="0" fontId="24" fillId="0" borderId="66" xfId="0" applyFont="1" applyBorder="1"/>
    <xf numFmtId="167" fontId="24" fillId="0" borderId="67" xfId="0" applyNumberFormat="1" applyFont="1" applyBorder="1"/>
    <xf numFmtId="0" fontId="0" fillId="0" borderId="66" xfId="0" applyBorder="1"/>
    <xf numFmtId="167" fontId="0" fillId="0" borderId="67" xfId="0" applyNumberFormat="1" applyBorder="1"/>
    <xf numFmtId="0" fontId="24" fillId="4" borderId="66" xfId="0" applyFont="1" applyFill="1" applyBorder="1"/>
    <xf numFmtId="167" fontId="24" fillId="4" borderId="67" xfId="0" applyNumberFormat="1" applyFont="1" applyFill="1" applyBorder="1"/>
    <xf numFmtId="0" fontId="0" fillId="4" borderId="66" xfId="0" applyFill="1" applyBorder="1"/>
    <xf numFmtId="167" fontId="0" fillId="4" borderId="67" xfId="0" applyNumberFormat="1" applyFill="1" applyBorder="1"/>
    <xf numFmtId="0" fontId="24" fillId="0" borderId="68" xfId="0" applyFont="1" applyBorder="1"/>
    <xf numFmtId="0" fontId="24" fillId="0" borderId="69" xfId="0" applyFont="1" applyBorder="1"/>
    <xf numFmtId="167" fontId="24" fillId="0" borderId="69" xfId="0" applyNumberFormat="1" applyFont="1" applyBorder="1"/>
    <xf numFmtId="167" fontId="24" fillId="0" borderId="70" xfId="0" applyNumberFormat="1" applyFont="1" applyBorder="1"/>
    <xf numFmtId="0" fontId="24" fillId="10" borderId="63" xfId="0" applyFont="1" applyFill="1" applyBorder="1"/>
    <xf numFmtId="0" fontId="24" fillId="10" borderId="64" xfId="0" applyFont="1" applyFill="1" applyBorder="1"/>
    <xf numFmtId="0" fontId="24" fillId="10" borderId="65" xfId="0" applyFont="1" applyFill="1" applyBorder="1"/>
    <xf numFmtId="0" fontId="24" fillId="10" borderId="0" xfId="0" applyFont="1" applyFill="1"/>
    <xf numFmtId="0" fontId="19" fillId="4" borderId="8" xfId="1" applyFont="1" applyFill="1" applyBorder="1" applyAlignment="1">
      <alignment vertical="center" wrapText="1"/>
    </xf>
    <xf numFmtId="0" fontId="27" fillId="4" borderId="39" xfId="0" applyFont="1" applyFill="1" applyBorder="1"/>
    <xf numFmtId="0" fontId="28" fillId="4" borderId="39" xfId="0" applyFont="1" applyFill="1" applyBorder="1"/>
    <xf numFmtId="0" fontId="27" fillId="0" borderId="39" xfId="0" applyFont="1" applyBorder="1"/>
    <xf numFmtId="0" fontId="28" fillId="0" borderId="39" xfId="0" applyFont="1" applyBorder="1"/>
    <xf numFmtId="167" fontId="24" fillId="7" borderId="40" xfId="0" applyNumberFormat="1" applyFont="1" applyFill="1" applyBorder="1"/>
    <xf numFmtId="0" fontId="27" fillId="0" borderId="42" xfId="0" applyFont="1" applyBorder="1"/>
    <xf numFmtId="0" fontId="28" fillId="0" borderId="0" xfId="0" applyFont="1"/>
    <xf numFmtId="0" fontId="27" fillId="0" borderId="0" xfId="0" applyFont="1"/>
    <xf numFmtId="0" fontId="24" fillId="11" borderId="35" xfId="0" applyFont="1" applyFill="1" applyBorder="1"/>
    <xf numFmtId="0" fontId="27" fillId="11" borderId="36" xfId="0" applyFont="1" applyFill="1" applyBorder="1"/>
    <xf numFmtId="0" fontId="24" fillId="11" borderId="36" xfId="0" applyFont="1" applyFill="1" applyBorder="1"/>
    <xf numFmtId="0" fontId="24" fillId="11" borderId="37" xfId="0" applyFont="1" applyFill="1" applyBorder="1"/>
    <xf numFmtId="41" fontId="0" fillId="0" borderId="0" xfId="0" applyNumberFormat="1" applyAlignment="1">
      <alignment vertical="center"/>
    </xf>
    <xf numFmtId="167" fontId="24" fillId="7" borderId="39" xfId="0" applyNumberFormat="1" applyFont="1" applyFill="1" applyBorder="1"/>
    <xf numFmtId="41" fontId="24" fillId="11" borderId="0" xfId="0" applyNumberFormat="1" applyFont="1" applyFill="1"/>
    <xf numFmtId="41" fontId="24" fillId="4" borderId="0" xfId="0" applyNumberFormat="1" applyFont="1" applyFill="1"/>
    <xf numFmtId="41" fontId="0" fillId="4" borderId="0" xfId="0" applyNumberFormat="1" applyFill="1"/>
    <xf numFmtId="0" fontId="29" fillId="0" borderId="0" xfId="0" applyFont="1"/>
    <xf numFmtId="167" fontId="29" fillId="0" borderId="0" xfId="0" applyNumberFormat="1" applyFont="1"/>
    <xf numFmtId="0" fontId="0" fillId="11" borderId="0" xfId="0" applyFill="1"/>
    <xf numFmtId="41" fontId="23" fillId="0" borderId="0" xfId="0" applyNumberFormat="1" applyFont="1"/>
    <xf numFmtId="0" fontId="16" fillId="0" borderId="6" xfId="1" applyFont="1" applyBorder="1" applyAlignment="1">
      <alignment horizontal="center" vertical="center"/>
    </xf>
    <xf numFmtId="0" fontId="16" fillId="0" borderId="7" xfId="1" applyFont="1" applyBorder="1" applyAlignment="1">
      <alignment wrapText="1"/>
    </xf>
    <xf numFmtId="0" fontId="16" fillId="4" borderId="8" xfId="1" applyFont="1" applyFill="1" applyBorder="1" applyAlignment="1">
      <alignment wrapText="1"/>
    </xf>
    <xf numFmtId="41" fontId="16" fillId="0" borderId="7" xfId="3" applyNumberFormat="1" applyFont="1" applyFill="1" applyBorder="1" applyAlignment="1">
      <alignment wrapText="1"/>
    </xf>
    <xf numFmtId="0" fontId="16" fillId="0" borderId="8" xfId="1" applyFont="1" applyBorder="1" applyAlignment="1">
      <alignment wrapText="1"/>
    </xf>
    <xf numFmtId="41" fontId="16" fillId="4" borderId="7" xfId="3" applyNumberFormat="1" applyFont="1" applyFill="1" applyBorder="1" applyAlignment="1">
      <alignment wrapText="1"/>
    </xf>
    <xf numFmtId="0" fontId="24" fillId="0" borderId="71" xfId="0" applyFont="1" applyBorder="1" applyAlignment="1">
      <alignment horizontal="center" vertical="center"/>
    </xf>
    <xf numFmtId="0" fontId="24" fillId="0" borderId="0" xfId="0" applyFont="1" applyAlignment="1">
      <alignment horizontal="center" vertical="center"/>
    </xf>
    <xf numFmtId="0" fontId="24" fillId="0" borderId="72" xfId="0" applyFont="1" applyBorder="1"/>
    <xf numFmtId="167" fontId="24" fillId="0" borderId="72" xfId="0" applyNumberFormat="1" applyFont="1" applyBorder="1"/>
    <xf numFmtId="0" fontId="24" fillId="4" borderId="7" xfId="0" applyFont="1" applyFill="1" applyBorder="1"/>
    <xf numFmtId="167" fontId="24" fillId="4" borderId="7" xfId="0" applyNumberFormat="1" applyFont="1" applyFill="1" applyBorder="1"/>
    <xf numFmtId="0" fontId="0" fillId="4" borderId="7" xfId="0" applyFill="1" applyBorder="1"/>
    <xf numFmtId="167" fontId="0" fillId="4" borderId="7" xfId="0" applyNumberFormat="1" applyFill="1" applyBorder="1"/>
    <xf numFmtId="0" fontId="24" fillId="0" borderId="7" xfId="0" applyFont="1" applyBorder="1"/>
    <xf numFmtId="167" fontId="24" fillId="0" borderId="7" xfId="0" applyNumberFormat="1" applyFont="1" applyBorder="1"/>
    <xf numFmtId="0" fontId="0" fillId="0" borderId="7" xfId="0" applyBorder="1"/>
    <xf numFmtId="167" fontId="0" fillId="0" borderId="7" xfId="0" applyNumberFormat="1" applyBorder="1"/>
    <xf numFmtId="0" fontId="24" fillId="0" borderId="73" xfId="0" applyFont="1" applyBorder="1"/>
    <xf numFmtId="167" fontId="24" fillId="0" borderId="73" xfId="0" applyNumberFormat="1" applyFont="1" applyBorder="1"/>
    <xf numFmtId="0" fontId="24" fillId="12" borderId="16" xfId="0" applyFont="1" applyFill="1" applyBorder="1" applyAlignment="1">
      <alignment horizontal="center"/>
    </xf>
    <xf numFmtId="0" fontId="24" fillId="12" borderId="0" xfId="0" applyFont="1" applyFill="1" applyAlignment="1">
      <alignment horizontal="center"/>
    </xf>
    <xf numFmtId="0" fontId="0" fillId="0" borderId="0" xfId="0" applyAlignment="1">
      <alignment horizontal="center"/>
    </xf>
    <xf numFmtId="41" fontId="12" fillId="0" borderId="0" xfId="0" applyNumberFormat="1" applyFont="1" applyAlignment="1">
      <alignment vertical="center"/>
    </xf>
    <xf numFmtId="0" fontId="17" fillId="0" borderId="8" xfId="1" applyFont="1" applyBorder="1" applyAlignment="1">
      <alignment horizontal="left" wrapText="1"/>
    </xf>
    <xf numFmtId="0" fontId="0" fillId="4" borderId="30" xfId="0" applyFill="1" applyBorder="1"/>
    <xf numFmtId="167" fontId="0" fillId="4" borderId="30" xfId="0" applyNumberFormat="1" applyFill="1" applyBorder="1"/>
    <xf numFmtId="166" fontId="19" fillId="0" borderId="8" xfId="3" applyNumberFormat="1" applyFont="1" applyFill="1" applyBorder="1" applyAlignment="1">
      <alignment wrapText="1"/>
    </xf>
    <xf numFmtId="0" fontId="24" fillId="0" borderId="4" xfId="0" applyFont="1" applyBorder="1"/>
    <xf numFmtId="167" fontId="24" fillId="0" borderId="4" xfId="0" applyNumberFormat="1" applyFont="1" applyBorder="1"/>
    <xf numFmtId="0" fontId="0" fillId="0" borderId="4" xfId="0" applyBorder="1"/>
    <xf numFmtId="167" fontId="0" fillId="0" borderId="4" xfId="0" applyNumberFormat="1" applyBorder="1"/>
    <xf numFmtId="0" fontId="0" fillId="4" borderId="4" xfId="0" applyFill="1" applyBorder="1"/>
    <xf numFmtId="167" fontId="0" fillId="4" borderId="4" xfId="0" applyNumberFormat="1" applyFill="1" applyBorder="1"/>
    <xf numFmtId="0" fontId="24" fillId="0" borderId="3" xfId="0" applyFont="1" applyBorder="1"/>
    <xf numFmtId="167" fontId="24" fillId="0" borderId="3" xfId="0" applyNumberFormat="1" applyFont="1" applyBorder="1"/>
    <xf numFmtId="0" fontId="24" fillId="12" borderId="2" xfId="0" applyFont="1" applyFill="1" applyBorder="1" applyAlignment="1">
      <alignment horizontal="center"/>
    </xf>
    <xf numFmtId="0" fontId="30" fillId="0" borderId="0" xfId="0" applyFont="1" applyAlignment="1">
      <alignment vertical="center"/>
    </xf>
    <xf numFmtId="0" fontId="22" fillId="0" borderId="0" xfId="1" applyFont="1" applyAlignment="1">
      <alignment vertical="center"/>
    </xf>
    <xf numFmtId="0" fontId="22" fillId="0" borderId="0" xfId="1" applyFont="1" applyAlignment="1">
      <alignment horizontal="left" vertical="center"/>
    </xf>
    <xf numFmtId="38" fontId="16" fillId="0" borderId="0" xfId="1" applyNumberFormat="1" applyFont="1" applyAlignment="1">
      <alignment horizontal="center" vertical="center"/>
    </xf>
    <xf numFmtId="0" fontId="31" fillId="0" borderId="0" xfId="0" applyFont="1" applyAlignment="1">
      <alignment vertical="center"/>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vertical="center"/>
    </xf>
    <xf numFmtId="0" fontId="22" fillId="0" borderId="0" xfId="1" applyFont="1" applyAlignment="1">
      <alignment horizontal="left" vertical="center" wrapText="1"/>
    </xf>
    <xf numFmtId="0" fontId="34" fillId="0" borderId="0" xfId="1" applyFont="1" applyAlignment="1">
      <alignment horizontal="left" vertical="center"/>
    </xf>
    <xf numFmtId="0" fontId="35" fillId="0" borderId="0" xfId="0" applyFont="1" applyAlignment="1">
      <alignment vertical="center"/>
    </xf>
    <xf numFmtId="38" fontId="36" fillId="0" borderId="0" xfId="1" applyNumberFormat="1" applyFont="1" applyAlignment="1">
      <alignment horizontal="left" vertical="center" wrapText="1"/>
    </xf>
    <xf numFmtId="38" fontId="36" fillId="0" borderId="0" xfId="1" applyNumberFormat="1" applyFont="1" applyAlignment="1">
      <alignment horizontal="left" vertical="center"/>
    </xf>
    <xf numFmtId="0" fontId="37" fillId="0" borderId="0" xfId="0" applyFont="1" applyAlignment="1">
      <alignment vertical="center"/>
    </xf>
    <xf numFmtId="0" fontId="22" fillId="0" borderId="0" xfId="0" applyFont="1" applyAlignment="1">
      <alignment horizontal="left" vertical="center"/>
    </xf>
    <xf numFmtId="0" fontId="38" fillId="0" borderId="0" xfId="0" applyFont="1" applyAlignment="1">
      <alignment vertical="center"/>
    </xf>
    <xf numFmtId="0" fontId="39" fillId="0" borderId="0" xfId="0" applyFont="1" applyAlignment="1">
      <alignment vertical="center" wrapText="1"/>
    </xf>
    <xf numFmtId="0" fontId="35" fillId="0" borderId="0" xfId="0" applyFont="1" applyAlignment="1">
      <alignment horizontal="left" vertical="center"/>
    </xf>
    <xf numFmtId="14" fontId="22" fillId="0" borderId="0" xfId="1" applyNumberFormat="1" applyFont="1" applyAlignment="1">
      <alignment horizontal="left" vertical="center"/>
    </xf>
    <xf numFmtId="16" fontId="40" fillId="0" borderId="0" xfId="0" applyNumberFormat="1" applyFont="1" applyAlignment="1">
      <alignment vertical="center"/>
    </xf>
    <xf numFmtId="0" fontId="22" fillId="2" borderId="56" xfId="1" applyFont="1" applyFill="1" applyBorder="1" applyAlignment="1">
      <alignment horizontal="left" vertical="center" wrapText="1"/>
    </xf>
    <xf numFmtId="0" fontId="22" fillId="2" borderId="1" xfId="0" applyFont="1" applyFill="1" applyBorder="1" applyAlignment="1">
      <alignment horizontal="center" vertical="center" wrapText="1"/>
    </xf>
    <xf numFmtId="38" fontId="22" fillId="2" borderId="1" xfId="0" applyNumberFormat="1" applyFont="1" applyFill="1" applyBorder="1" applyAlignment="1">
      <alignment horizontal="center" vertical="center" wrapText="1"/>
    </xf>
    <xf numFmtId="0" fontId="22" fillId="13" borderId="58" xfId="1" quotePrefix="1" applyFont="1" applyFill="1" applyBorder="1" applyAlignment="1">
      <alignment horizontal="center" vertical="center" wrapText="1"/>
    </xf>
    <xf numFmtId="0" fontId="22" fillId="13" borderId="1" xfId="1" applyFont="1" applyFill="1" applyBorder="1" applyAlignment="1">
      <alignment horizontal="center" vertical="center" wrapText="1"/>
    </xf>
    <xf numFmtId="38" fontId="22" fillId="13" borderId="1" xfId="2" quotePrefix="1" applyNumberFormat="1" applyFont="1" applyFill="1" applyBorder="1" applyAlignment="1">
      <alignment horizontal="left" vertical="center" wrapText="1"/>
    </xf>
    <xf numFmtId="9" fontId="16" fillId="13" borderId="1" xfId="4" quotePrefix="1" applyFont="1" applyFill="1" applyBorder="1" applyAlignment="1">
      <alignment horizontal="center" vertical="center" wrapText="1"/>
    </xf>
    <xf numFmtId="9" fontId="41" fillId="13" borderId="1" xfId="4" applyFont="1" applyFill="1" applyBorder="1" applyAlignment="1">
      <alignment horizontal="center" vertical="center"/>
    </xf>
    <xf numFmtId="9" fontId="22" fillId="13" borderId="1" xfId="4" applyFont="1" applyFill="1" applyBorder="1" applyAlignment="1">
      <alignment horizontal="center" vertical="center" wrapText="1"/>
    </xf>
    <xf numFmtId="9" fontId="26" fillId="13" borderId="59" xfId="4" applyFont="1" applyFill="1" applyBorder="1" applyAlignment="1">
      <alignment horizontal="center" vertical="center" wrapText="1"/>
    </xf>
    <xf numFmtId="0" fontId="41" fillId="0" borderId="0" xfId="0" applyFont="1" applyAlignment="1">
      <alignment vertical="center"/>
    </xf>
    <xf numFmtId="0" fontId="22" fillId="0" borderId="58" xfId="1" applyFont="1" applyBorder="1" applyAlignment="1">
      <alignment horizontal="center" vertical="center"/>
    </xf>
    <xf numFmtId="0" fontId="22" fillId="0" borderId="1" xfId="1" applyFont="1" applyBorder="1" applyAlignment="1">
      <alignment horizontal="left" vertical="center" wrapText="1"/>
    </xf>
    <xf numFmtId="0" fontId="22" fillId="0" borderId="1" xfId="0" applyFont="1" applyBorder="1" applyAlignment="1">
      <alignment horizontal="left" vertical="center" wrapText="1"/>
    </xf>
    <xf numFmtId="9" fontId="22" fillId="0" borderId="1" xfId="4" applyFont="1" applyBorder="1" applyAlignment="1">
      <alignment horizontal="center" vertical="center" wrapText="1"/>
    </xf>
    <xf numFmtId="9" fontId="22" fillId="14" borderId="1" xfId="4" applyFont="1" applyFill="1" applyBorder="1" applyAlignment="1">
      <alignment horizontal="center" vertical="center" wrapText="1"/>
    </xf>
    <xf numFmtId="9" fontId="16" fillId="0" borderId="1" xfId="4" applyFont="1" applyBorder="1" applyAlignment="1">
      <alignment horizontal="center" vertical="center" wrapText="1"/>
    </xf>
    <xf numFmtId="9" fontId="26" fillId="14" borderId="59" xfId="4" applyFont="1" applyFill="1" applyBorder="1" applyAlignment="1">
      <alignment horizontal="center" vertical="center" wrapText="1"/>
    </xf>
    <xf numFmtId="0" fontId="22" fillId="0" borderId="58" xfId="1" quotePrefix="1" applyFont="1" applyBorder="1" applyAlignment="1">
      <alignment horizontal="center" vertical="center" wrapText="1"/>
    </xf>
    <xf numFmtId="38" fontId="22" fillId="0" borderId="1" xfId="1" applyNumberFormat="1" applyFont="1" applyBorder="1" applyAlignment="1">
      <alignment horizontal="left" vertical="center" wrapText="1"/>
    </xf>
    <xf numFmtId="9" fontId="41" fillId="0" borderId="1" xfId="4" applyFont="1" applyBorder="1" applyAlignment="1">
      <alignment horizontal="center" vertical="center"/>
    </xf>
    <xf numFmtId="0" fontId="22" fillId="0" borderId="58" xfId="1" quotePrefix="1" applyFont="1" applyBorder="1" applyAlignment="1">
      <alignment horizontal="center" vertical="center"/>
    </xf>
    <xf numFmtId="9" fontId="41" fillId="15" borderId="1" xfId="4" applyFont="1" applyFill="1" applyBorder="1" applyAlignment="1">
      <alignment horizontal="center" vertical="center"/>
    </xf>
    <xf numFmtId="9" fontId="39" fillId="0" borderId="1" xfId="4" applyFont="1" applyBorder="1" applyAlignment="1">
      <alignment horizontal="center" vertical="center"/>
    </xf>
    <xf numFmtId="0" fontId="39" fillId="0" borderId="0" xfId="0" applyFont="1" applyAlignment="1">
      <alignment vertical="center"/>
    </xf>
    <xf numFmtId="38" fontId="22" fillId="0" borderId="1" xfId="2" quotePrefix="1" applyNumberFormat="1" applyFont="1" applyFill="1" applyBorder="1" applyAlignment="1">
      <alignment horizontal="left" vertical="center" wrapText="1"/>
    </xf>
    <xf numFmtId="9" fontId="16" fillId="0" borderId="1" xfId="4" quotePrefix="1" applyFont="1" applyFill="1" applyBorder="1" applyAlignment="1">
      <alignment horizontal="center" vertical="center" wrapText="1"/>
    </xf>
    <xf numFmtId="9" fontId="16" fillId="15" borderId="1" xfId="4" quotePrefix="1" applyFont="1" applyFill="1" applyBorder="1" applyAlignment="1">
      <alignment horizontal="center" vertical="center" wrapText="1"/>
    </xf>
    <xf numFmtId="0" fontId="36" fillId="0" borderId="1" xfId="1" applyFont="1" applyBorder="1" applyAlignment="1">
      <alignment horizontal="left" vertical="center" wrapText="1"/>
    </xf>
    <xf numFmtId="3" fontId="22" fillId="0" borderId="1" xfId="1" applyNumberFormat="1" applyFont="1" applyBorder="1" applyAlignment="1">
      <alignment horizontal="left" vertical="center" wrapText="1"/>
    </xf>
    <xf numFmtId="38" fontId="36" fillId="0" borderId="1" xfId="2" quotePrefix="1" applyNumberFormat="1" applyFont="1" applyFill="1" applyBorder="1" applyAlignment="1">
      <alignment horizontal="left" vertical="center" wrapText="1"/>
    </xf>
    <xf numFmtId="9" fontId="42" fillId="0" borderId="1" xfId="4" quotePrefix="1" applyFont="1" applyFill="1" applyBorder="1" applyAlignment="1">
      <alignment horizontal="center" vertical="center" wrapText="1"/>
    </xf>
    <xf numFmtId="0" fontId="22" fillId="0" borderId="60" xfId="1" quotePrefix="1" applyFont="1" applyBorder="1" applyAlignment="1">
      <alignment horizontal="center" vertical="center" wrapText="1"/>
    </xf>
    <xf numFmtId="0" fontId="22" fillId="0" borderId="61" xfId="1" applyFont="1" applyBorder="1" applyAlignment="1">
      <alignment horizontal="left" vertical="center" wrapText="1"/>
    </xf>
    <xf numFmtId="38" fontId="22" fillId="0" borderId="61" xfId="2" quotePrefix="1" applyNumberFormat="1" applyFont="1" applyFill="1" applyBorder="1" applyAlignment="1">
      <alignment horizontal="left" vertical="center" wrapText="1"/>
    </xf>
    <xf numFmtId="9" fontId="16" fillId="0" borderId="61" xfId="4" quotePrefix="1" applyFont="1" applyFill="1" applyBorder="1" applyAlignment="1">
      <alignment horizontal="center" vertical="center" wrapText="1"/>
    </xf>
    <xf numFmtId="9" fontId="41" fillId="0" borderId="61" xfId="4" applyFont="1" applyBorder="1" applyAlignment="1">
      <alignment horizontal="center" vertical="center"/>
    </xf>
    <xf numFmtId="9" fontId="22" fillId="14" borderId="61" xfId="4" applyFont="1" applyFill="1" applyBorder="1" applyAlignment="1">
      <alignment horizontal="center" vertical="center" wrapText="1"/>
    </xf>
    <xf numFmtId="9" fontId="26" fillId="14" borderId="62" xfId="4" applyFont="1" applyFill="1" applyBorder="1" applyAlignment="1">
      <alignment horizontal="center" vertical="center" wrapText="1"/>
    </xf>
    <xf numFmtId="9" fontId="22" fillId="15" borderId="1" xfId="4" applyFont="1" applyFill="1" applyBorder="1" applyAlignment="1">
      <alignment horizontal="center" vertical="center" wrapText="1"/>
    </xf>
    <xf numFmtId="0" fontId="22" fillId="2" borderId="56" xfId="0" applyFont="1" applyFill="1" applyBorder="1" applyAlignment="1">
      <alignment horizontal="center" vertical="center" wrapText="1"/>
    </xf>
    <xf numFmtId="0" fontId="22" fillId="2" borderId="55" xfId="1" applyFont="1" applyFill="1" applyBorder="1" applyAlignment="1">
      <alignment horizontal="center" vertical="center" wrapText="1"/>
    </xf>
    <xf numFmtId="0" fontId="22" fillId="2" borderId="58" xfId="1" applyFont="1" applyFill="1" applyBorder="1" applyAlignment="1">
      <alignment horizontal="center" vertical="center" wrapText="1"/>
    </xf>
    <xf numFmtId="0" fontId="22" fillId="2" borderId="56" xfId="1" applyFont="1" applyFill="1" applyBorder="1" applyAlignment="1">
      <alignment horizontal="center" vertical="center" wrapText="1"/>
    </xf>
    <xf numFmtId="0" fontId="22" fillId="2" borderId="1" xfId="1" applyFont="1" applyFill="1" applyBorder="1" applyAlignment="1">
      <alignment horizontal="center" vertical="center" wrapText="1"/>
    </xf>
    <xf numFmtId="0" fontId="22" fillId="2" borderId="74" xfId="0" applyFont="1" applyFill="1" applyBorder="1" applyAlignment="1">
      <alignment horizontal="center" vertical="center" wrapText="1"/>
    </xf>
    <xf numFmtId="0" fontId="22" fillId="2" borderId="75" xfId="0" applyFont="1" applyFill="1" applyBorder="1" applyAlignment="1">
      <alignment horizontal="center" vertical="center" wrapText="1"/>
    </xf>
    <xf numFmtId="0" fontId="22" fillId="2" borderId="76" xfId="0" applyFont="1" applyFill="1" applyBorder="1" applyAlignment="1">
      <alignment horizontal="center" vertical="center" wrapText="1"/>
    </xf>
    <xf numFmtId="38" fontId="26" fillId="2" borderId="77" xfId="0" applyNumberFormat="1" applyFont="1" applyFill="1" applyBorder="1" applyAlignment="1">
      <alignment horizontal="center" vertical="center" wrapText="1"/>
    </xf>
    <xf numFmtId="38" fontId="26" fillId="2" borderId="78" xfId="0" applyNumberFormat="1" applyFont="1" applyFill="1" applyBorder="1" applyAlignment="1">
      <alignment horizontal="center" vertical="center" wrapText="1"/>
    </xf>
    <xf numFmtId="0" fontId="17" fillId="0" borderId="0" xfId="1" applyFont="1" applyAlignment="1">
      <alignment horizontal="left" vertical="center" wrapText="1"/>
    </xf>
    <xf numFmtId="0" fontId="13" fillId="6" borderId="13" xfId="1" applyFont="1" applyFill="1" applyBorder="1" applyAlignment="1">
      <alignment horizontal="center" wrapText="1"/>
    </xf>
    <xf numFmtId="0" fontId="13" fillId="6" borderId="14" xfId="1" applyFont="1" applyFill="1" applyBorder="1" applyAlignment="1">
      <alignment horizontal="center" wrapText="1"/>
    </xf>
    <xf numFmtId="0" fontId="3" fillId="0" borderId="1" xfId="1" quotePrefix="1" applyFont="1" applyBorder="1" applyAlignment="1">
      <alignment horizontal="center" vertical="center" wrapText="1"/>
    </xf>
    <xf numFmtId="3" fontId="3" fillId="0" borderId="1" xfId="1" applyNumberFormat="1" applyFont="1" applyBorder="1" applyAlignment="1">
      <alignment horizontal="center" vertical="center" wrapText="1"/>
    </xf>
    <xf numFmtId="0" fontId="3" fillId="0" borderId="1" xfId="1" applyFont="1" applyBorder="1" applyAlignment="1">
      <alignment horizontal="center" vertical="center" wrapText="1"/>
    </xf>
    <xf numFmtId="0" fontId="3" fillId="0" borderId="2" xfId="1" quotePrefix="1" applyFont="1" applyBorder="1" applyAlignment="1">
      <alignment horizontal="center" vertical="center" wrapText="1"/>
    </xf>
    <xf numFmtId="0" fontId="3" fillId="0" borderId="4" xfId="1" quotePrefix="1" applyFont="1" applyBorder="1" applyAlignment="1">
      <alignment horizontal="center" vertical="center" wrapText="1"/>
    </xf>
    <xf numFmtId="0" fontId="3" fillId="0" borderId="3" xfId="1" quotePrefix="1" applyFont="1" applyBorder="1" applyAlignment="1">
      <alignment horizontal="center" vertical="center" wrapText="1"/>
    </xf>
    <xf numFmtId="0" fontId="3" fillId="0" borderId="2" xfId="1" applyFont="1" applyBorder="1" applyAlignment="1">
      <alignment horizontal="center" vertical="center" wrapText="1"/>
    </xf>
    <xf numFmtId="0" fontId="3" fillId="0" borderId="4" xfId="1" applyFont="1" applyBorder="1" applyAlignment="1">
      <alignment horizontal="center" vertical="center" wrapText="1"/>
    </xf>
    <xf numFmtId="0" fontId="3" fillId="0" borderId="3" xfId="1" applyFont="1" applyBorder="1" applyAlignment="1">
      <alignment horizontal="center" vertical="center" wrapText="1"/>
    </xf>
    <xf numFmtId="0" fontId="3" fillId="3" borderId="2" xfId="1" quotePrefix="1" applyFont="1" applyFill="1" applyBorder="1" applyAlignment="1">
      <alignment horizontal="center" vertical="center" wrapText="1"/>
    </xf>
    <xf numFmtId="0" fontId="3" fillId="3" borderId="4" xfId="1" quotePrefix="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3" borderId="3" xfId="1" quotePrefix="1" applyFont="1" applyFill="1" applyBorder="1" applyAlignment="1">
      <alignment horizontal="center" vertical="center" wrapText="1"/>
    </xf>
    <xf numFmtId="0" fontId="3" fillId="3" borderId="3" xfId="1" applyFont="1" applyFill="1" applyBorder="1" applyAlignment="1">
      <alignment horizontal="center" vertical="center" wrapText="1"/>
    </xf>
    <xf numFmtId="0" fontId="4" fillId="0" borderId="2" xfId="1" applyFont="1" applyBorder="1" applyAlignment="1">
      <alignment horizontal="left" vertical="center" wrapText="1"/>
    </xf>
    <xf numFmtId="0" fontId="4" fillId="0" borderId="4" xfId="1" applyFont="1" applyBorder="1" applyAlignment="1">
      <alignment horizontal="left" vertical="center" wrapText="1"/>
    </xf>
    <xf numFmtId="0" fontId="4" fillId="0" borderId="3" xfId="1" applyFont="1" applyBorder="1" applyAlignment="1">
      <alignment horizontal="left" vertical="center" wrapText="1"/>
    </xf>
    <xf numFmtId="0" fontId="3" fillId="3" borderId="1" xfId="1" quotePrefix="1"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0" borderId="1" xfId="1" quotePrefix="1" applyFont="1" applyBorder="1" applyAlignment="1">
      <alignment horizontal="center" vertical="center"/>
    </xf>
    <xf numFmtId="0" fontId="3" fillId="0" borderId="1" xfId="1" applyFont="1" applyBorder="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0" fontId="24" fillId="8" borderId="71" xfId="0" applyFont="1" applyFill="1" applyBorder="1" applyAlignment="1">
      <alignment horizontal="center" vertical="center"/>
    </xf>
  </cellXfs>
  <cellStyles count="5">
    <cellStyle name="Comma 2" xfId="2" xr:uid="{00000000-0005-0000-0000-000000000000}"/>
    <cellStyle name="Comma 3" xfId="3" xr:uid="{79A8553B-CFFC-4D6E-9787-B74F2207E34F}"/>
    <cellStyle name="Normal" xfId="0" builtinId="0"/>
    <cellStyle name="Normal 2" xfId="1" xr:uid="{00000000-0005-0000-0000-000002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E20D3-24D5-448E-BACD-CA485379AADD}">
  <dimension ref="A1:BA39"/>
  <sheetViews>
    <sheetView tabSelected="1" topLeftCell="A7" workbookViewId="0">
      <selection activeCell="AZ5" sqref="AZ5"/>
    </sheetView>
  </sheetViews>
  <sheetFormatPr defaultColWidth="9.09765625" defaultRowHeight="13.2" x14ac:dyDescent="0.25"/>
  <cols>
    <col min="1" max="1" width="4.296875" style="384" customWidth="1"/>
    <col min="2" max="2" width="20.5" style="388" customWidth="1"/>
    <col min="3" max="3" width="7.296875" style="398" customWidth="1"/>
    <col min="4" max="4" width="7.796875" style="388" hidden="1" customWidth="1"/>
    <col min="5" max="6" width="5.69921875" style="388" hidden="1" customWidth="1"/>
    <col min="7" max="7" width="10.19921875" style="388" hidden="1" customWidth="1"/>
    <col min="8" max="10" width="5.69921875" style="388" hidden="1" customWidth="1"/>
    <col min="11" max="11" width="9.09765625" style="388" hidden="1" customWidth="1"/>
    <col min="12" max="14" width="5.69921875" style="388" customWidth="1"/>
    <col min="15" max="15" width="9.5" style="388" customWidth="1"/>
    <col min="16" max="16" width="5.69921875" style="388" customWidth="1"/>
    <col min="17" max="17" width="7.5" style="388" customWidth="1"/>
    <col min="18" max="18" width="5.69921875" style="388" customWidth="1"/>
    <col min="19" max="19" width="9" style="388" customWidth="1"/>
    <col min="20" max="22" width="5.69921875" style="388" customWidth="1"/>
    <col min="23" max="23" width="9.09765625" style="388"/>
    <col min="24" max="26" width="5.69921875" style="388" hidden="1" customWidth="1"/>
    <col min="27" max="27" width="10.19921875" style="388" hidden="1" customWidth="1"/>
    <col min="28" max="30" width="5.69921875" style="388" hidden="1" customWidth="1"/>
    <col min="31" max="31" width="9.19921875" style="388" hidden="1" customWidth="1"/>
    <col min="32" max="34" width="5.69921875" style="388" hidden="1" customWidth="1"/>
    <col min="35" max="35" width="9.19921875" style="388" hidden="1" customWidth="1"/>
    <col min="36" max="38" width="5.69921875" style="388" hidden="1" customWidth="1"/>
    <col min="39" max="39" width="8.3984375" style="388" hidden="1" customWidth="1"/>
    <col min="40" max="42" width="5.69921875" style="388" hidden="1" customWidth="1"/>
    <col min="43" max="43" width="7.296875" style="388" hidden="1" customWidth="1"/>
    <col min="44" max="46" width="5.69921875" style="388" hidden="1" customWidth="1"/>
    <col min="47" max="47" width="8.296875" style="388" hidden="1" customWidth="1"/>
    <col min="48" max="50" width="5.69921875" style="388" hidden="1" customWidth="1"/>
    <col min="51" max="51" width="8.59765625" style="388" hidden="1" customWidth="1"/>
    <col min="52" max="52" width="9.59765625" style="389" customWidth="1"/>
    <col min="53" max="256" width="9.09765625" style="388"/>
    <col min="257" max="257" width="4.296875" style="388" customWidth="1"/>
    <col min="258" max="258" width="20.5" style="388" customWidth="1"/>
    <col min="259" max="259" width="7.296875" style="388" customWidth="1"/>
    <col min="260" max="267" width="0" style="388" hidden="1" customWidth="1"/>
    <col min="268" max="270" width="5.69921875" style="388" customWidth="1"/>
    <col min="271" max="271" width="9.5" style="388" customWidth="1"/>
    <col min="272" max="272" width="5.69921875" style="388" customWidth="1"/>
    <col min="273" max="273" width="7.5" style="388" customWidth="1"/>
    <col min="274" max="274" width="5.69921875" style="388" customWidth="1"/>
    <col min="275" max="275" width="9" style="388" customWidth="1"/>
    <col min="276" max="278" width="5.69921875" style="388" customWidth="1"/>
    <col min="279" max="279" width="9.09765625" style="388"/>
    <col min="280" max="307" width="0" style="388" hidden="1" customWidth="1"/>
    <col min="308" max="308" width="9.59765625" style="388" customWidth="1"/>
    <col min="309" max="512" width="9.09765625" style="388"/>
    <col min="513" max="513" width="4.296875" style="388" customWidth="1"/>
    <col min="514" max="514" width="20.5" style="388" customWidth="1"/>
    <col min="515" max="515" width="7.296875" style="388" customWidth="1"/>
    <col min="516" max="523" width="0" style="388" hidden="1" customWidth="1"/>
    <col min="524" max="526" width="5.69921875" style="388" customWidth="1"/>
    <col min="527" max="527" width="9.5" style="388" customWidth="1"/>
    <col min="528" max="528" width="5.69921875" style="388" customWidth="1"/>
    <col min="529" max="529" width="7.5" style="388" customWidth="1"/>
    <col min="530" max="530" width="5.69921875" style="388" customWidth="1"/>
    <col min="531" max="531" width="9" style="388" customWidth="1"/>
    <col min="532" max="534" width="5.69921875" style="388" customWidth="1"/>
    <col min="535" max="535" width="9.09765625" style="388"/>
    <col min="536" max="563" width="0" style="388" hidden="1" customWidth="1"/>
    <col min="564" max="564" width="9.59765625" style="388" customWidth="1"/>
    <col min="565" max="768" width="9.09765625" style="388"/>
    <col min="769" max="769" width="4.296875" style="388" customWidth="1"/>
    <col min="770" max="770" width="20.5" style="388" customWidth="1"/>
    <col min="771" max="771" width="7.296875" style="388" customWidth="1"/>
    <col min="772" max="779" width="0" style="388" hidden="1" customWidth="1"/>
    <col min="780" max="782" width="5.69921875" style="388" customWidth="1"/>
    <col min="783" max="783" width="9.5" style="388" customWidth="1"/>
    <col min="784" max="784" width="5.69921875" style="388" customWidth="1"/>
    <col min="785" max="785" width="7.5" style="388" customWidth="1"/>
    <col min="786" max="786" width="5.69921875" style="388" customWidth="1"/>
    <col min="787" max="787" width="9" style="388" customWidth="1"/>
    <col min="788" max="790" width="5.69921875" style="388" customWidth="1"/>
    <col min="791" max="791" width="9.09765625" style="388"/>
    <col min="792" max="819" width="0" style="388" hidden="1" customWidth="1"/>
    <col min="820" max="820" width="9.59765625" style="388" customWidth="1"/>
    <col min="821" max="1024" width="9.09765625" style="388"/>
    <col min="1025" max="1025" width="4.296875" style="388" customWidth="1"/>
    <col min="1026" max="1026" width="20.5" style="388" customWidth="1"/>
    <col min="1027" max="1027" width="7.296875" style="388" customWidth="1"/>
    <col min="1028" max="1035" width="0" style="388" hidden="1" customWidth="1"/>
    <col min="1036" max="1038" width="5.69921875" style="388" customWidth="1"/>
    <col min="1039" max="1039" width="9.5" style="388" customWidth="1"/>
    <col min="1040" max="1040" width="5.69921875" style="388" customWidth="1"/>
    <col min="1041" max="1041" width="7.5" style="388" customWidth="1"/>
    <col min="1042" max="1042" width="5.69921875" style="388" customWidth="1"/>
    <col min="1043" max="1043" width="9" style="388" customWidth="1"/>
    <col min="1044" max="1046" width="5.69921875" style="388" customWidth="1"/>
    <col min="1047" max="1047" width="9.09765625" style="388"/>
    <col min="1048" max="1075" width="0" style="388" hidden="1" customWidth="1"/>
    <col min="1076" max="1076" width="9.59765625" style="388" customWidth="1"/>
    <col min="1077" max="1280" width="9.09765625" style="388"/>
    <col min="1281" max="1281" width="4.296875" style="388" customWidth="1"/>
    <col min="1282" max="1282" width="20.5" style="388" customWidth="1"/>
    <col min="1283" max="1283" width="7.296875" style="388" customWidth="1"/>
    <col min="1284" max="1291" width="0" style="388" hidden="1" customWidth="1"/>
    <col min="1292" max="1294" width="5.69921875" style="388" customWidth="1"/>
    <col min="1295" max="1295" width="9.5" style="388" customWidth="1"/>
    <col min="1296" max="1296" width="5.69921875" style="388" customWidth="1"/>
    <col min="1297" max="1297" width="7.5" style="388" customWidth="1"/>
    <col min="1298" max="1298" width="5.69921875" style="388" customWidth="1"/>
    <col min="1299" max="1299" width="9" style="388" customWidth="1"/>
    <col min="1300" max="1302" width="5.69921875" style="388" customWidth="1"/>
    <col min="1303" max="1303" width="9.09765625" style="388"/>
    <col min="1304" max="1331" width="0" style="388" hidden="1" customWidth="1"/>
    <col min="1332" max="1332" width="9.59765625" style="388" customWidth="1"/>
    <col min="1333" max="1536" width="9.09765625" style="388"/>
    <col min="1537" max="1537" width="4.296875" style="388" customWidth="1"/>
    <col min="1538" max="1538" width="20.5" style="388" customWidth="1"/>
    <col min="1539" max="1539" width="7.296875" style="388" customWidth="1"/>
    <col min="1540" max="1547" width="0" style="388" hidden="1" customWidth="1"/>
    <col min="1548" max="1550" width="5.69921875" style="388" customWidth="1"/>
    <col min="1551" max="1551" width="9.5" style="388" customWidth="1"/>
    <col min="1552" max="1552" width="5.69921875" style="388" customWidth="1"/>
    <col min="1553" max="1553" width="7.5" style="388" customWidth="1"/>
    <col min="1554" max="1554" width="5.69921875" style="388" customWidth="1"/>
    <col min="1555" max="1555" width="9" style="388" customWidth="1"/>
    <col min="1556" max="1558" width="5.69921875" style="388" customWidth="1"/>
    <col min="1559" max="1559" width="9.09765625" style="388"/>
    <col min="1560" max="1587" width="0" style="388" hidden="1" customWidth="1"/>
    <col min="1588" max="1588" width="9.59765625" style="388" customWidth="1"/>
    <col min="1589" max="1792" width="9.09765625" style="388"/>
    <col min="1793" max="1793" width="4.296875" style="388" customWidth="1"/>
    <col min="1794" max="1794" width="20.5" style="388" customWidth="1"/>
    <col min="1795" max="1795" width="7.296875" style="388" customWidth="1"/>
    <col min="1796" max="1803" width="0" style="388" hidden="1" customWidth="1"/>
    <col min="1804" max="1806" width="5.69921875" style="388" customWidth="1"/>
    <col min="1807" max="1807" width="9.5" style="388" customWidth="1"/>
    <col min="1808" max="1808" width="5.69921875" style="388" customWidth="1"/>
    <col min="1809" max="1809" width="7.5" style="388" customWidth="1"/>
    <col min="1810" max="1810" width="5.69921875" style="388" customWidth="1"/>
    <col min="1811" max="1811" width="9" style="388" customWidth="1"/>
    <col min="1812" max="1814" width="5.69921875" style="388" customWidth="1"/>
    <col min="1815" max="1815" width="9.09765625" style="388"/>
    <col min="1816" max="1843" width="0" style="388" hidden="1" customWidth="1"/>
    <col min="1844" max="1844" width="9.59765625" style="388" customWidth="1"/>
    <col min="1845" max="2048" width="9.09765625" style="388"/>
    <col min="2049" max="2049" width="4.296875" style="388" customWidth="1"/>
    <col min="2050" max="2050" width="20.5" style="388" customWidth="1"/>
    <col min="2051" max="2051" width="7.296875" style="388" customWidth="1"/>
    <col min="2052" max="2059" width="0" style="388" hidden="1" customWidth="1"/>
    <col min="2060" max="2062" width="5.69921875" style="388" customWidth="1"/>
    <col min="2063" max="2063" width="9.5" style="388" customWidth="1"/>
    <col min="2064" max="2064" width="5.69921875" style="388" customWidth="1"/>
    <col min="2065" max="2065" width="7.5" style="388" customWidth="1"/>
    <col min="2066" max="2066" width="5.69921875" style="388" customWidth="1"/>
    <col min="2067" max="2067" width="9" style="388" customWidth="1"/>
    <col min="2068" max="2070" width="5.69921875" style="388" customWidth="1"/>
    <col min="2071" max="2071" width="9.09765625" style="388"/>
    <col min="2072" max="2099" width="0" style="388" hidden="1" customWidth="1"/>
    <col min="2100" max="2100" width="9.59765625" style="388" customWidth="1"/>
    <col min="2101" max="2304" width="9.09765625" style="388"/>
    <col min="2305" max="2305" width="4.296875" style="388" customWidth="1"/>
    <col min="2306" max="2306" width="20.5" style="388" customWidth="1"/>
    <col min="2307" max="2307" width="7.296875" style="388" customWidth="1"/>
    <col min="2308" max="2315" width="0" style="388" hidden="1" customWidth="1"/>
    <col min="2316" max="2318" width="5.69921875" style="388" customWidth="1"/>
    <col min="2319" max="2319" width="9.5" style="388" customWidth="1"/>
    <col min="2320" max="2320" width="5.69921875" style="388" customWidth="1"/>
    <col min="2321" max="2321" width="7.5" style="388" customWidth="1"/>
    <col min="2322" max="2322" width="5.69921875" style="388" customWidth="1"/>
    <col min="2323" max="2323" width="9" style="388" customWidth="1"/>
    <col min="2324" max="2326" width="5.69921875" style="388" customWidth="1"/>
    <col min="2327" max="2327" width="9.09765625" style="388"/>
    <col min="2328" max="2355" width="0" style="388" hidden="1" customWidth="1"/>
    <col min="2356" max="2356" width="9.59765625" style="388" customWidth="1"/>
    <col min="2357" max="2560" width="9.09765625" style="388"/>
    <col min="2561" max="2561" width="4.296875" style="388" customWidth="1"/>
    <col min="2562" max="2562" width="20.5" style="388" customWidth="1"/>
    <col min="2563" max="2563" width="7.296875" style="388" customWidth="1"/>
    <col min="2564" max="2571" width="0" style="388" hidden="1" customWidth="1"/>
    <col min="2572" max="2574" width="5.69921875" style="388" customWidth="1"/>
    <col min="2575" max="2575" width="9.5" style="388" customWidth="1"/>
    <col min="2576" max="2576" width="5.69921875" style="388" customWidth="1"/>
    <col min="2577" max="2577" width="7.5" style="388" customWidth="1"/>
    <col min="2578" max="2578" width="5.69921875" style="388" customWidth="1"/>
    <col min="2579" max="2579" width="9" style="388" customWidth="1"/>
    <col min="2580" max="2582" width="5.69921875" style="388" customWidth="1"/>
    <col min="2583" max="2583" width="9.09765625" style="388"/>
    <col min="2584" max="2611" width="0" style="388" hidden="1" customWidth="1"/>
    <col min="2612" max="2612" width="9.59765625" style="388" customWidth="1"/>
    <col min="2613" max="2816" width="9.09765625" style="388"/>
    <col min="2817" max="2817" width="4.296875" style="388" customWidth="1"/>
    <col min="2818" max="2818" width="20.5" style="388" customWidth="1"/>
    <col min="2819" max="2819" width="7.296875" style="388" customWidth="1"/>
    <col min="2820" max="2827" width="0" style="388" hidden="1" customWidth="1"/>
    <col min="2828" max="2830" width="5.69921875" style="388" customWidth="1"/>
    <col min="2831" max="2831" width="9.5" style="388" customWidth="1"/>
    <col min="2832" max="2832" width="5.69921875" style="388" customWidth="1"/>
    <col min="2833" max="2833" width="7.5" style="388" customWidth="1"/>
    <col min="2834" max="2834" width="5.69921875" style="388" customWidth="1"/>
    <col min="2835" max="2835" width="9" style="388" customWidth="1"/>
    <col min="2836" max="2838" width="5.69921875" style="388" customWidth="1"/>
    <col min="2839" max="2839" width="9.09765625" style="388"/>
    <col min="2840" max="2867" width="0" style="388" hidden="1" customWidth="1"/>
    <col min="2868" max="2868" width="9.59765625" style="388" customWidth="1"/>
    <col min="2869" max="3072" width="9.09765625" style="388"/>
    <col min="3073" max="3073" width="4.296875" style="388" customWidth="1"/>
    <col min="3074" max="3074" width="20.5" style="388" customWidth="1"/>
    <col min="3075" max="3075" width="7.296875" style="388" customWidth="1"/>
    <col min="3076" max="3083" width="0" style="388" hidden="1" customWidth="1"/>
    <col min="3084" max="3086" width="5.69921875" style="388" customWidth="1"/>
    <col min="3087" max="3087" width="9.5" style="388" customWidth="1"/>
    <col min="3088" max="3088" width="5.69921875" style="388" customWidth="1"/>
    <col min="3089" max="3089" width="7.5" style="388" customWidth="1"/>
    <col min="3090" max="3090" width="5.69921875" style="388" customWidth="1"/>
    <col min="3091" max="3091" width="9" style="388" customWidth="1"/>
    <col min="3092" max="3094" width="5.69921875" style="388" customWidth="1"/>
    <col min="3095" max="3095" width="9.09765625" style="388"/>
    <col min="3096" max="3123" width="0" style="388" hidden="1" customWidth="1"/>
    <col min="3124" max="3124" width="9.59765625" style="388" customWidth="1"/>
    <col min="3125" max="3328" width="9.09765625" style="388"/>
    <col min="3329" max="3329" width="4.296875" style="388" customWidth="1"/>
    <col min="3330" max="3330" width="20.5" style="388" customWidth="1"/>
    <col min="3331" max="3331" width="7.296875" style="388" customWidth="1"/>
    <col min="3332" max="3339" width="0" style="388" hidden="1" customWidth="1"/>
    <col min="3340" max="3342" width="5.69921875" style="388" customWidth="1"/>
    <col min="3343" max="3343" width="9.5" style="388" customWidth="1"/>
    <col min="3344" max="3344" width="5.69921875" style="388" customWidth="1"/>
    <col min="3345" max="3345" width="7.5" style="388" customWidth="1"/>
    <col min="3346" max="3346" width="5.69921875" style="388" customWidth="1"/>
    <col min="3347" max="3347" width="9" style="388" customWidth="1"/>
    <col min="3348" max="3350" width="5.69921875" style="388" customWidth="1"/>
    <col min="3351" max="3351" width="9.09765625" style="388"/>
    <col min="3352" max="3379" width="0" style="388" hidden="1" customWidth="1"/>
    <col min="3380" max="3380" width="9.59765625" style="388" customWidth="1"/>
    <col min="3381" max="3584" width="9.09765625" style="388"/>
    <col min="3585" max="3585" width="4.296875" style="388" customWidth="1"/>
    <col min="3586" max="3586" width="20.5" style="388" customWidth="1"/>
    <col min="3587" max="3587" width="7.296875" style="388" customWidth="1"/>
    <col min="3588" max="3595" width="0" style="388" hidden="1" customWidth="1"/>
    <col min="3596" max="3598" width="5.69921875" style="388" customWidth="1"/>
    <col min="3599" max="3599" width="9.5" style="388" customWidth="1"/>
    <col min="3600" max="3600" width="5.69921875" style="388" customWidth="1"/>
    <col min="3601" max="3601" width="7.5" style="388" customWidth="1"/>
    <col min="3602" max="3602" width="5.69921875" style="388" customWidth="1"/>
    <col min="3603" max="3603" width="9" style="388" customWidth="1"/>
    <col min="3604" max="3606" width="5.69921875" style="388" customWidth="1"/>
    <col min="3607" max="3607" width="9.09765625" style="388"/>
    <col min="3608" max="3635" width="0" style="388" hidden="1" customWidth="1"/>
    <col min="3636" max="3636" width="9.59765625" style="388" customWidth="1"/>
    <col min="3637" max="3840" width="9.09765625" style="388"/>
    <col min="3841" max="3841" width="4.296875" style="388" customWidth="1"/>
    <col min="3842" max="3842" width="20.5" style="388" customWidth="1"/>
    <col min="3843" max="3843" width="7.296875" style="388" customWidth="1"/>
    <col min="3844" max="3851" width="0" style="388" hidden="1" customWidth="1"/>
    <col min="3852" max="3854" width="5.69921875" style="388" customWidth="1"/>
    <col min="3855" max="3855" width="9.5" style="388" customWidth="1"/>
    <col min="3856" max="3856" width="5.69921875" style="388" customWidth="1"/>
    <col min="3857" max="3857" width="7.5" style="388" customWidth="1"/>
    <col min="3858" max="3858" width="5.69921875" style="388" customWidth="1"/>
    <col min="3859" max="3859" width="9" style="388" customWidth="1"/>
    <col min="3860" max="3862" width="5.69921875" style="388" customWidth="1"/>
    <col min="3863" max="3863" width="9.09765625" style="388"/>
    <col min="3864" max="3891" width="0" style="388" hidden="1" customWidth="1"/>
    <col min="3892" max="3892" width="9.59765625" style="388" customWidth="1"/>
    <col min="3893" max="4096" width="9.09765625" style="388"/>
    <col min="4097" max="4097" width="4.296875" style="388" customWidth="1"/>
    <col min="4098" max="4098" width="20.5" style="388" customWidth="1"/>
    <col min="4099" max="4099" width="7.296875" style="388" customWidth="1"/>
    <col min="4100" max="4107" width="0" style="388" hidden="1" customWidth="1"/>
    <col min="4108" max="4110" width="5.69921875" style="388" customWidth="1"/>
    <col min="4111" max="4111" width="9.5" style="388" customWidth="1"/>
    <col min="4112" max="4112" width="5.69921875" style="388" customWidth="1"/>
    <col min="4113" max="4113" width="7.5" style="388" customWidth="1"/>
    <col min="4114" max="4114" width="5.69921875" style="388" customWidth="1"/>
    <col min="4115" max="4115" width="9" style="388" customWidth="1"/>
    <col min="4116" max="4118" width="5.69921875" style="388" customWidth="1"/>
    <col min="4119" max="4119" width="9.09765625" style="388"/>
    <col min="4120" max="4147" width="0" style="388" hidden="1" customWidth="1"/>
    <col min="4148" max="4148" width="9.59765625" style="388" customWidth="1"/>
    <col min="4149" max="4352" width="9.09765625" style="388"/>
    <col min="4353" max="4353" width="4.296875" style="388" customWidth="1"/>
    <col min="4354" max="4354" width="20.5" style="388" customWidth="1"/>
    <col min="4355" max="4355" width="7.296875" style="388" customWidth="1"/>
    <col min="4356" max="4363" width="0" style="388" hidden="1" customWidth="1"/>
    <col min="4364" max="4366" width="5.69921875" style="388" customWidth="1"/>
    <col min="4367" max="4367" width="9.5" style="388" customWidth="1"/>
    <col min="4368" max="4368" width="5.69921875" style="388" customWidth="1"/>
    <col min="4369" max="4369" width="7.5" style="388" customWidth="1"/>
    <col min="4370" max="4370" width="5.69921875" style="388" customWidth="1"/>
    <col min="4371" max="4371" width="9" style="388" customWidth="1"/>
    <col min="4372" max="4374" width="5.69921875" style="388" customWidth="1"/>
    <col min="4375" max="4375" width="9.09765625" style="388"/>
    <col min="4376" max="4403" width="0" style="388" hidden="1" customWidth="1"/>
    <col min="4404" max="4404" width="9.59765625" style="388" customWidth="1"/>
    <col min="4405" max="4608" width="9.09765625" style="388"/>
    <col min="4609" max="4609" width="4.296875" style="388" customWidth="1"/>
    <col min="4610" max="4610" width="20.5" style="388" customWidth="1"/>
    <col min="4611" max="4611" width="7.296875" style="388" customWidth="1"/>
    <col min="4612" max="4619" width="0" style="388" hidden="1" customWidth="1"/>
    <col min="4620" max="4622" width="5.69921875" style="388" customWidth="1"/>
    <col min="4623" max="4623" width="9.5" style="388" customWidth="1"/>
    <col min="4624" max="4624" width="5.69921875" style="388" customWidth="1"/>
    <col min="4625" max="4625" width="7.5" style="388" customWidth="1"/>
    <col min="4626" max="4626" width="5.69921875" style="388" customWidth="1"/>
    <col min="4627" max="4627" width="9" style="388" customWidth="1"/>
    <col min="4628" max="4630" width="5.69921875" style="388" customWidth="1"/>
    <col min="4631" max="4631" width="9.09765625" style="388"/>
    <col min="4632" max="4659" width="0" style="388" hidden="1" customWidth="1"/>
    <col min="4660" max="4660" width="9.59765625" style="388" customWidth="1"/>
    <col min="4661" max="4864" width="9.09765625" style="388"/>
    <col min="4865" max="4865" width="4.296875" style="388" customWidth="1"/>
    <col min="4866" max="4866" width="20.5" style="388" customWidth="1"/>
    <col min="4867" max="4867" width="7.296875" style="388" customWidth="1"/>
    <col min="4868" max="4875" width="0" style="388" hidden="1" customWidth="1"/>
    <col min="4876" max="4878" width="5.69921875" style="388" customWidth="1"/>
    <col min="4879" max="4879" width="9.5" style="388" customWidth="1"/>
    <col min="4880" max="4880" width="5.69921875" style="388" customWidth="1"/>
    <col min="4881" max="4881" width="7.5" style="388" customWidth="1"/>
    <col min="4882" max="4882" width="5.69921875" style="388" customWidth="1"/>
    <col min="4883" max="4883" width="9" style="388" customWidth="1"/>
    <col min="4884" max="4886" width="5.69921875" style="388" customWidth="1"/>
    <col min="4887" max="4887" width="9.09765625" style="388"/>
    <col min="4888" max="4915" width="0" style="388" hidden="1" customWidth="1"/>
    <col min="4916" max="4916" width="9.59765625" style="388" customWidth="1"/>
    <col min="4917" max="5120" width="9.09765625" style="388"/>
    <col min="5121" max="5121" width="4.296875" style="388" customWidth="1"/>
    <col min="5122" max="5122" width="20.5" style="388" customWidth="1"/>
    <col min="5123" max="5123" width="7.296875" style="388" customWidth="1"/>
    <col min="5124" max="5131" width="0" style="388" hidden="1" customWidth="1"/>
    <col min="5132" max="5134" width="5.69921875" style="388" customWidth="1"/>
    <col min="5135" max="5135" width="9.5" style="388" customWidth="1"/>
    <col min="5136" max="5136" width="5.69921875" style="388" customWidth="1"/>
    <col min="5137" max="5137" width="7.5" style="388" customWidth="1"/>
    <col min="5138" max="5138" width="5.69921875" style="388" customWidth="1"/>
    <col min="5139" max="5139" width="9" style="388" customWidth="1"/>
    <col min="5140" max="5142" width="5.69921875" style="388" customWidth="1"/>
    <col min="5143" max="5143" width="9.09765625" style="388"/>
    <col min="5144" max="5171" width="0" style="388" hidden="1" customWidth="1"/>
    <col min="5172" max="5172" width="9.59765625" style="388" customWidth="1"/>
    <col min="5173" max="5376" width="9.09765625" style="388"/>
    <col min="5377" max="5377" width="4.296875" style="388" customWidth="1"/>
    <col min="5378" max="5378" width="20.5" style="388" customWidth="1"/>
    <col min="5379" max="5379" width="7.296875" style="388" customWidth="1"/>
    <col min="5380" max="5387" width="0" style="388" hidden="1" customWidth="1"/>
    <col min="5388" max="5390" width="5.69921875" style="388" customWidth="1"/>
    <col min="5391" max="5391" width="9.5" style="388" customWidth="1"/>
    <col min="5392" max="5392" width="5.69921875" style="388" customWidth="1"/>
    <col min="5393" max="5393" width="7.5" style="388" customWidth="1"/>
    <col min="5394" max="5394" width="5.69921875" style="388" customWidth="1"/>
    <col min="5395" max="5395" width="9" style="388" customWidth="1"/>
    <col min="5396" max="5398" width="5.69921875" style="388" customWidth="1"/>
    <col min="5399" max="5399" width="9.09765625" style="388"/>
    <col min="5400" max="5427" width="0" style="388" hidden="1" customWidth="1"/>
    <col min="5428" max="5428" width="9.59765625" style="388" customWidth="1"/>
    <col min="5429" max="5632" width="9.09765625" style="388"/>
    <col min="5633" max="5633" width="4.296875" style="388" customWidth="1"/>
    <col min="5634" max="5634" width="20.5" style="388" customWidth="1"/>
    <col min="5635" max="5635" width="7.296875" style="388" customWidth="1"/>
    <col min="5636" max="5643" width="0" style="388" hidden="1" customWidth="1"/>
    <col min="5644" max="5646" width="5.69921875" style="388" customWidth="1"/>
    <col min="5647" max="5647" width="9.5" style="388" customWidth="1"/>
    <col min="5648" max="5648" width="5.69921875" style="388" customWidth="1"/>
    <col min="5649" max="5649" width="7.5" style="388" customWidth="1"/>
    <col min="5650" max="5650" width="5.69921875" style="388" customWidth="1"/>
    <col min="5651" max="5651" width="9" style="388" customWidth="1"/>
    <col min="5652" max="5654" width="5.69921875" style="388" customWidth="1"/>
    <col min="5655" max="5655" width="9.09765625" style="388"/>
    <col min="5656" max="5683" width="0" style="388" hidden="1" customWidth="1"/>
    <col min="5684" max="5684" width="9.59765625" style="388" customWidth="1"/>
    <col min="5685" max="5888" width="9.09765625" style="388"/>
    <col min="5889" max="5889" width="4.296875" style="388" customWidth="1"/>
    <col min="5890" max="5890" width="20.5" style="388" customWidth="1"/>
    <col min="5891" max="5891" width="7.296875" style="388" customWidth="1"/>
    <col min="5892" max="5899" width="0" style="388" hidden="1" customWidth="1"/>
    <col min="5900" max="5902" width="5.69921875" style="388" customWidth="1"/>
    <col min="5903" max="5903" width="9.5" style="388" customWidth="1"/>
    <col min="5904" max="5904" width="5.69921875" style="388" customWidth="1"/>
    <col min="5905" max="5905" width="7.5" style="388" customWidth="1"/>
    <col min="5906" max="5906" width="5.69921875" style="388" customWidth="1"/>
    <col min="5907" max="5907" width="9" style="388" customWidth="1"/>
    <col min="5908" max="5910" width="5.69921875" style="388" customWidth="1"/>
    <col min="5911" max="5911" width="9.09765625" style="388"/>
    <col min="5912" max="5939" width="0" style="388" hidden="1" customWidth="1"/>
    <col min="5940" max="5940" width="9.59765625" style="388" customWidth="1"/>
    <col min="5941" max="6144" width="9.09765625" style="388"/>
    <col min="6145" max="6145" width="4.296875" style="388" customWidth="1"/>
    <col min="6146" max="6146" width="20.5" style="388" customWidth="1"/>
    <col min="6147" max="6147" width="7.296875" style="388" customWidth="1"/>
    <col min="6148" max="6155" width="0" style="388" hidden="1" customWidth="1"/>
    <col min="6156" max="6158" width="5.69921875" style="388" customWidth="1"/>
    <col min="6159" max="6159" width="9.5" style="388" customWidth="1"/>
    <col min="6160" max="6160" width="5.69921875" style="388" customWidth="1"/>
    <col min="6161" max="6161" width="7.5" style="388" customWidth="1"/>
    <col min="6162" max="6162" width="5.69921875" style="388" customWidth="1"/>
    <col min="6163" max="6163" width="9" style="388" customWidth="1"/>
    <col min="6164" max="6166" width="5.69921875" style="388" customWidth="1"/>
    <col min="6167" max="6167" width="9.09765625" style="388"/>
    <col min="6168" max="6195" width="0" style="388" hidden="1" customWidth="1"/>
    <col min="6196" max="6196" width="9.59765625" style="388" customWidth="1"/>
    <col min="6197" max="6400" width="9.09765625" style="388"/>
    <col min="6401" max="6401" width="4.296875" style="388" customWidth="1"/>
    <col min="6402" max="6402" width="20.5" style="388" customWidth="1"/>
    <col min="6403" max="6403" width="7.296875" style="388" customWidth="1"/>
    <col min="6404" max="6411" width="0" style="388" hidden="1" customWidth="1"/>
    <col min="6412" max="6414" width="5.69921875" style="388" customWidth="1"/>
    <col min="6415" max="6415" width="9.5" style="388" customWidth="1"/>
    <col min="6416" max="6416" width="5.69921875" style="388" customWidth="1"/>
    <col min="6417" max="6417" width="7.5" style="388" customWidth="1"/>
    <col min="6418" max="6418" width="5.69921875" style="388" customWidth="1"/>
    <col min="6419" max="6419" width="9" style="388" customWidth="1"/>
    <col min="6420" max="6422" width="5.69921875" style="388" customWidth="1"/>
    <col min="6423" max="6423" width="9.09765625" style="388"/>
    <col min="6424" max="6451" width="0" style="388" hidden="1" customWidth="1"/>
    <col min="6452" max="6452" width="9.59765625" style="388" customWidth="1"/>
    <col min="6453" max="6656" width="9.09765625" style="388"/>
    <col min="6657" max="6657" width="4.296875" style="388" customWidth="1"/>
    <col min="6658" max="6658" width="20.5" style="388" customWidth="1"/>
    <col min="6659" max="6659" width="7.296875" style="388" customWidth="1"/>
    <col min="6660" max="6667" width="0" style="388" hidden="1" customWidth="1"/>
    <col min="6668" max="6670" width="5.69921875" style="388" customWidth="1"/>
    <col min="6671" max="6671" width="9.5" style="388" customWidth="1"/>
    <col min="6672" max="6672" width="5.69921875" style="388" customWidth="1"/>
    <col min="6673" max="6673" width="7.5" style="388" customWidth="1"/>
    <col min="6674" max="6674" width="5.69921875" style="388" customWidth="1"/>
    <col min="6675" max="6675" width="9" style="388" customWidth="1"/>
    <col min="6676" max="6678" width="5.69921875" style="388" customWidth="1"/>
    <col min="6679" max="6679" width="9.09765625" style="388"/>
    <col min="6680" max="6707" width="0" style="388" hidden="1" customWidth="1"/>
    <col min="6708" max="6708" width="9.59765625" style="388" customWidth="1"/>
    <col min="6709" max="6912" width="9.09765625" style="388"/>
    <col min="6913" max="6913" width="4.296875" style="388" customWidth="1"/>
    <col min="6914" max="6914" width="20.5" style="388" customWidth="1"/>
    <col min="6915" max="6915" width="7.296875" style="388" customWidth="1"/>
    <col min="6916" max="6923" width="0" style="388" hidden="1" customWidth="1"/>
    <col min="6924" max="6926" width="5.69921875" style="388" customWidth="1"/>
    <col min="6927" max="6927" width="9.5" style="388" customWidth="1"/>
    <col min="6928" max="6928" width="5.69921875" style="388" customWidth="1"/>
    <col min="6929" max="6929" width="7.5" style="388" customWidth="1"/>
    <col min="6930" max="6930" width="5.69921875" style="388" customWidth="1"/>
    <col min="6931" max="6931" width="9" style="388" customWidth="1"/>
    <col min="6932" max="6934" width="5.69921875" style="388" customWidth="1"/>
    <col min="6935" max="6935" width="9.09765625" style="388"/>
    <col min="6936" max="6963" width="0" style="388" hidden="1" customWidth="1"/>
    <col min="6964" max="6964" width="9.59765625" style="388" customWidth="1"/>
    <col min="6965" max="7168" width="9.09765625" style="388"/>
    <col min="7169" max="7169" width="4.296875" style="388" customWidth="1"/>
    <col min="7170" max="7170" width="20.5" style="388" customWidth="1"/>
    <col min="7171" max="7171" width="7.296875" style="388" customWidth="1"/>
    <col min="7172" max="7179" width="0" style="388" hidden="1" customWidth="1"/>
    <col min="7180" max="7182" width="5.69921875" style="388" customWidth="1"/>
    <col min="7183" max="7183" width="9.5" style="388" customWidth="1"/>
    <col min="7184" max="7184" width="5.69921875" style="388" customWidth="1"/>
    <col min="7185" max="7185" width="7.5" style="388" customWidth="1"/>
    <col min="7186" max="7186" width="5.69921875" style="388" customWidth="1"/>
    <col min="7187" max="7187" width="9" style="388" customWidth="1"/>
    <col min="7188" max="7190" width="5.69921875" style="388" customWidth="1"/>
    <col min="7191" max="7191" width="9.09765625" style="388"/>
    <col min="7192" max="7219" width="0" style="388" hidden="1" customWidth="1"/>
    <col min="7220" max="7220" width="9.59765625" style="388" customWidth="1"/>
    <col min="7221" max="7424" width="9.09765625" style="388"/>
    <col min="7425" max="7425" width="4.296875" style="388" customWidth="1"/>
    <col min="7426" max="7426" width="20.5" style="388" customWidth="1"/>
    <col min="7427" max="7427" width="7.296875" style="388" customWidth="1"/>
    <col min="7428" max="7435" width="0" style="388" hidden="1" customWidth="1"/>
    <col min="7436" max="7438" width="5.69921875" style="388" customWidth="1"/>
    <col min="7439" max="7439" width="9.5" style="388" customWidth="1"/>
    <col min="7440" max="7440" width="5.69921875" style="388" customWidth="1"/>
    <col min="7441" max="7441" width="7.5" style="388" customWidth="1"/>
    <col min="7442" max="7442" width="5.69921875" style="388" customWidth="1"/>
    <col min="7443" max="7443" width="9" style="388" customWidth="1"/>
    <col min="7444" max="7446" width="5.69921875" style="388" customWidth="1"/>
    <col min="7447" max="7447" width="9.09765625" style="388"/>
    <col min="7448" max="7475" width="0" style="388" hidden="1" customWidth="1"/>
    <col min="7476" max="7476" width="9.59765625" style="388" customWidth="1"/>
    <col min="7477" max="7680" width="9.09765625" style="388"/>
    <col min="7681" max="7681" width="4.296875" style="388" customWidth="1"/>
    <col min="7682" max="7682" width="20.5" style="388" customWidth="1"/>
    <col min="7683" max="7683" width="7.296875" style="388" customWidth="1"/>
    <col min="7684" max="7691" width="0" style="388" hidden="1" customWidth="1"/>
    <col min="7692" max="7694" width="5.69921875" style="388" customWidth="1"/>
    <col min="7695" max="7695" width="9.5" style="388" customWidth="1"/>
    <col min="7696" max="7696" width="5.69921875" style="388" customWidth="1"/>
    <col min="7697" max="7697" width="7.5" style="388" customWidth="1"/>
    <col min="7698" max="7698" width="5.69921875" style="388" customWidth="1"/>
    <col min="7699" max="7699" width="9" style="388" customWidth="1"/>
    <col min="7700" max="7702" width="5.69921875" style="388" customWidth="1"/>
    <col min="7703" max="7703" width="9.09765625" style="388"/>
    <col min="7704" max="7731" width="0" style="388" hidden="1" customWidth="1"/>
    <col min="7732" max="7732" width="9.59765625" style="388" customWidth="1"/>
    <col min="7733" max="7936" width="9.09765625" style="388"/>
    <col min="7937" max="7937" width="4.296875" style="388" customWidth="1"/>
    <col min="7938" max="7938" width="20.5" style="388" customWidth="1"/>
    <col min="7939" max="7939" width="7.296875" style="388" customWidth="1"/>
    <col min="7940" max="7947" width="0" style="388" hidden="1" customWidth="1"/>
    <col min="7948" max="7950" width="5.69921875" style="388" customWidth="1"/>
    <col min="7951" max="7951" width="9.5" style="388" customWidth="1"/>
    <col min="7952" max="7952" width="5.69921875" style="388" customWidth="1"/>
    <col min="7953" max="7953" width="7.5" style="388" customWidth="1"/>
    <col min="7954" max="7954" width="5.69921875" style="388" customWidth="1"/>
    <col min="7955" max="7955" width="9" style="388" customWidth="1"/>
    <col min="7956" max="7958" width="5.69921875" style="388" customWidth="1"/>
    <col min="7959" max="7959" width="9.09765625" style="388"/>
    <col min="7960" max="7987" width="0" style="388" hidden="1" customWidth="1"/>
    <col min="7988" max="7988" width="9.59765625" style="388" customWidth="1"/>
    <col min="7989" max="8192" width="9.09765625" style="388"/>
    <col min="8193" max="8193" width="4.296875" style="388" customWidth="1"/>
    <col min="8194" max="8194" width="20.5" style="388" customWidth="1"/>
    <col min="8195" max="8195" width="7.296875" style="388" customWidth="1"/>
    <col min="8196" max="8203" width="0" style="388" hidden="1" customWidth="1"/>
    <col min="8204" max="8206" width="5.69921875" style="388" customWidth="1"/>
    <col min="8207" max="8207" width="9.5" style="388" customWidth="1"/>
    <col min="8208" max="8208" width="5.69921875" style="388" customWidth="1"/>
    <col min="8209" max="8209" width="7.5" style="388" customWidth="1"/>
    <col min="8210" max="8210" width="5.69921875" style="388" customWidth="1"/>
    <col min="8211" max="8211" width="9" style="388" customWidth="1"/>
    <col min="8212" max="8214" width="5.69921875" style="388" customWidth="1"/>
    <col min="8215" max="8215" width="9.09765625" style="388"/>
    <col min="8216" max="8243" width="0" style="388" hidden="1" customWidth="1"/>
    <col min="8244" max="8244" width="9.59765625" style="388" customWidth="1"/>
    <col min="8245" max="8448" width="9.09765625" style="388"/>
    <col min="8449" max="8449" width="4.296875" style="388" customWidth="1"/>
    <col min="8450" max="8450" width="20.5" style="388" customWidth="1"/>
    <col min="8451" max="8451" width="7.296875" style="388" customWidth="1"/>
    <col min="8452" max="8459" width="0" style="388" hidden="1" customWidth="1"/>
    <col min="8460" max="8462" width="5.69921875" style="388" customWidth="1"/>
    <col min="8463" max="8463" width="9.5" style="388" customWidth="1"/>
    <col min="8464" max="8464" width="5.69921875" style="388" customWidth="1"/>
    <col min="8465" max="8465" width="7.5" style="388" customWidth="1"/>
    <col min="8466" max="8466" width="5.69921875" style="388" customWidth="1"/>
    <col min="8467" max="8467" width="9" style="388" customWidth="1"/>
    <col min="8468" max="8470" width="5.69921875" style="388" customWidth="1"/>
    <col min="8471" max="8471" width="9.09765625" style="388"/>
    <col min="8472" max="8499" width="0" style="388" hidden="1" customWidth="1"/>
    <col min="8500" max="8500" width="9.59765625" style="388" customWidth="1"/>
    <col min="8501" max="8704" width="9.09765625" style="388"/>
    <col min="8705" max="8705" width="4.296875" style="388" customWidth="1"/>
    <col min="8706" max="8706" width="20.5" style="388" customWidth="1"/>
    <col min="8707" max="8707" width="7.296875" style="388" customWidth="1"/>
    <col min="8708" max="8715" width="0" style="388" hidden="1" customWidth="1"/>
    <col min="8716" max="8718" width="5.69921875" style="388" customWidth="1"/>
    <col min="8719" max="8719" width="9.5" style="388" customWidth="1"/>
    <col min="8720" max="8720" width="5.69921875" style="388" customWidth="1"/>
    <col min="8721" max="8721" width="7.5" style="388" customWidth="1"/>
    <col min="8722" max="8722" width="5.69921875" style="388" customWidth="1"/>
    <col min="8723" max="8723" width="9" style="388" customWidth="1"/>
    <col min="8724" max="8726" width="5.69921875" style="388" customWidth="1"/>
    <col min="8727" max="8727" width="9.09765625" style="388"/>
    <col min="8728" max="8755" width="0" style="388" hidden="1" customWidth="1"/>
    <col min="8756" max="8756" width="9.59765625" style="388" customWidth="1"/>
    <col min="8757" max="8960" width="9.09765625" style="388"/>
    <col min="8961" max="8961" width="4.296875" style="388" customWidth="1"/>
    <col min="8962" max="8962" width="20.5" style="388" customWidth="1"/>
    <col min="8963" max="8963" width="7.296875" style="388" customWidth="1"/>
    <col min="8964" max="8971" width="0" style="388" hidden="1" customWidth="1"/>
    <col min="8972" max="8974" width="5.69921875" style="388" customWidth="1"/>
    <col min="8975" max="8975" width="9.5" style="388" customWidth="1"/>
    <col min="8976" max="8976" width="5.69921875" style="388" customWidth="1"/>
    <col min="8977" max="8977" width="7.5" style="388" customWidth="1"/>
    <col min="8978" max="8978" width="5.69921875" style="388" customWidth="1"/>
    <col min="8979" max="8979" width="9" style="388" customWidth="1"/>
    <col min="8980" max="8982" width="5.69921875" style="388" customWidth="1"/>
    <col min="8983" max="8983" width="9.09765625" style="388"/>
    <col min="8984" max="9011" width="0" style="388" hidden="1" customWidth="1"/>
    <col min="9012" max="9012" width="9.59765625" style="388" customWidth="1"/>
    <col min="9013" max="9216" width="9.09765625" style="388"/>
    <col min="9217" max="9217" width="4.296875" style="388" customWidth="1"/>
    <col min="9218" max="9218" width="20.5" style="388" customWidth="1"/>
    <col min="9219" max="9219" width="7.296875" style="388" customWidth="1"/>
    <col min="9220" max="9227" width="0" style="388" hidden="1" customWidth="1"/>
    <col min="9228" max="9230" width="5.69921875" style="388" customWidth="1"/>
    <col min="9231" max="9231" width="9.5" style="388" customWidth="1"/>
    <col min="9232" max="9232" width="5.69921875" style="388" customWidth="1"/>
    <col min="9233" max="9233" width="7.5" style="388" customWidth="1"/>
    <col min="9234" max="9234" width="5.69921875" style="388" customWidth="1"/>
    <col min="9235" max="9235" width="9" style="388" customWidth="1"/>
    <col min="9236" max="9238" width="5.69921875" style="388" customWidth="1"/>
    <col min="9239" max="9239" width="9.09765625" style="388"/>
    <col min="9240" max="9267" width="0" style="388" hidden="1" customWidth="1"/>
    <col min="9268" max="9268" width="9.59765625" style="388" customWidth="1"/>
    <col min="9269" max="9472" width="9.09765625" style="388"/>
    <col min="9473" max="9473" width="4.296875" style="388" customWidth="1"/>
    <col min="9474" max="9474" width="20.5" style="388" customWidth="1"/>
    <col min="9475" max="9475" width="7.296875" style="388" customWidth="1"/>
    <col min="9476" max="9483" width="0" style="388" hidden="1" customWidth="1"/>
    <col min="9484" max="9486" width="5.69921875" style="388" customWidth="1"/>
    <col min="9487" max="9487" width="9.5" style="388" customWidth="1"/>
    <col min="9488" max="9488" width="5.69921875" style="388" customWidth="1"/>
    <col min="9489" max="9489" width="7.5" style="388" customWidth="1"/>
    <col min="9490" max="9490" width="5.69921875" style="388" customWidth="1"/>
    <col min="9491" max="9491" width="9" style="388" customWidth="1"/>
    <col min="9492" max="9494" width="5.69921875" style="388" customWidth="1"/>
    <col min="9495" max="9495" width="9.09765625" style="388"/>
    <col min="9496" max="9523" width="0" style="388" hidden="1" customWidth="1"/>
    <col min="9524" max="9524" width="9.59765625" style="388" customWidth="1"/>
    <col min="9525" max="9728" width="9.09765625" style="388"/>
    <col min="9729" max="9729" width="4.296875" style="388" customWidth="1"/>
    <col min="9730" max="9730" width="20.5" style="388" customWidth="1"/>
    <col min="9731" max="9731" width="7.296875" style="388" customWidth="1"/>
    <col min="9732" max="9739" width="0" style="388" hidden="1" customWidth="1"/>
    <col min="9740" max="9742" width="5.69921875" style="388" customWidth="1"/>
    <col min="9743" max="9743" width="9.5" style="388" customWidth="1"/>
    <col min="9744" max="9744" width="5.69921875" style="388" customWidth="1"/>
    <col min="9745" max="9745" width="7.5" style="388" customWidth="1"/>
    <col min="9746" max="9746" width="5.69921875" style="388" customWidth="1"/>
    <col min="9747" max="9747" width="9" style="388" customWidth="1"/>
    <col min="9748" max="9750" width="5.69921875" style="388" customWidth="1"/>
    <col min="9751" max="9751" width="9.09765625" style="388"/>
    <col min="9752" max="9779" width="0" style="388" hidden="1" customWidth="1"/>
    <col min="9780" max="9780" width="9.59765625" style="388" customWidth="1"/>
    <col min="9781" max="9984" width="9.09765625" style="388"/>
    <col min="9985" max="9985" width="4.296875" style="388" customWidth="1"/>
    <col min="9986" max="9986" width="20.5" style="388" customWidth="1"/>
    <col min="9987" max="9987" width="7.296875" style="388" customWidth="1"/>
    <col min="9988" max="9995" width="0" style="388" hidden="1" customWidth="1"/>
    <col min="9996" max="9998" width="5.69921875" style="388" customWidth="1"/>
    <col min="9999" max="9999" width="9.5" style="388" customWidth="1"/>
    <col min="10000" max="10000" width="5.69921875" style="388" customWidth="1"/>
    <col min="10001" max="10001" width="7.5" style="388" customWidth="1"/>
    <col min="10002" max="10002" width="5.69921875" style="388" customWidth="1"/>
    <col min="10003" max="10003" width="9" style="388" customWidth="1"/>
    <col min="10004" max="10006" width="5.69921875" style="388" customWidth="1"/>
    <col min="10007" max="10007" width="9.09765625" style="388"/>
    <col min="10008" max="10035" width="0" style="388" hidden="1" customWidth="1"/>
    <col min="10036" max="10036" width="9.59765625" style="388" customWidth="1"/>
    <col min="10037" max="10240" width="9.09765625" style="388"/>
    <col min="10241" max="10241" width="4.296875" style="388" customWidth="1"/>
    <col min="10242" max="10242" width="20.5" style="388" customWidth="1"/>
    <col min="10243" max="10243" width="7.296875" style="388" customWidth="1"/>
    <col min="10244" max="10251" width="0" style="388" hidden="1" customWidth="1"/>
    <col min="10252" max="10254" width="5.69921875" style="388" customWidth="1"/>
    <col min="10255" max="10255" width="9.5" style="388" customWidth="1"/>
    <col min="10256" max="10256" width="5.69921875" style="388" customWidth="1"/>
    <col min="10257" max="10257" width="7.5" style="388" customWidth="1"/>
    <col min="10258" max="10258" width="5.69921875" style="388" customWidth="1"/>
    <col min="10259" max="10259" width="9" style="388" customWidth="1"/>
    <col min="10260" max="10262" width="5.69921875" style="388" customWidth="1"/>
    <col min="10263" max="10263" width="9.09765625" style="388"/>
    <col min="10264" max="10291" width="0" style="388" hidden="1" customWidth="1"/>
    <col min="10292" max="10292" width="9.59765625" style="388" customWidth="1"/>
    <col min="10293" max="10496" width="9.09765625" style="388"/>
    <col min="10497" max="10497" width="4.296875" style="388" customWidth="1"/>
    <col min="10498" max="10498" width="20.5" style="388" customWidth="1"/>
    <col min="10499" max="10499" width="7.296875" style="388" customWidth="1"/>
    <col min="10500" max="10507" width="0" style="388" hidden="1" customWidth="1"/>
    <col min="10508" max="10510" width="5.69921875" style="388" customWidth="1"/>
    <col min="10511" max="10511" width="9.5" style="388" customWidth="1"/>
    <col min="10512" max="10512" width="5.69921875" style="388" customWidth="1"/>
    <col min="10513" max="10513" width="7.5" style="388" customWidth="1"/>
    <col min="10514" max="10514" width="5.69921875" style="388" customWidth="1"/>
    <col min="10515" max="10515" width="9" style="388" customWidth="1"/>
    <col min="10516" max="10518" width="5.69921875" style="388" customWidth="1"/>
    <col min="10519" max="10519" width="9.09765625" style="388"/>
    <col min="10520" max="10547" width="0" style="388" hidden="1" customWidth="1"/>
    <col min="10548" max="10548" width="9.59765625" style="388" customWidth="1"/>
    <col min="10549" max="10752" width="9.09765625" style="388"/>
    <col min="10753" max="10753" width="4.296875" style="388" customWidth="1"/>
    <col min="10754" max="10754" width="20.5" style="388" customWidth="1"/>
    <col min="10755" max="10755" width="7.296875" style="388" customWidth="1"/>
    <col min="10756" max="10763" width="0" style="388" hidden="1" customWidth="1"/>
    <col min="10764" max="10766" width="5.69921875" style="388" customWidth="1"/>
    <col min="10767" max="10767" width="9.5" style="388" customWidth="1"/>
    <col min="10768" max="10768" width="5.69921875" style="388" customWidth="1"/>
    <col min="10769" max="10769" width="7.5" style="388" customWidth="1"/>
    <col min="10770" max="10770" width="5.69921875" style="388" customWidth="1"/>
    <col min="10771" max="10771" width="9" style="388" customWidth="1"/>
    <col min="10772" max="10774" width="5.69921875" style="388" customWidth="1"/>
    <col min="10775" max="10775" width="9.09765625" style="388"/>
    <col min="10776" max="10803" width="0" style="388" hidden="1" customWidth="1"/>
    <col min="10804" max="10804" width="9.59765625" style="388" customWidth="1"/>
    <col min="10805" max="11008" width="9.09765625" style="388"/>
    <col min="11009" max="11009" width="4.296875" style="388" customWidth="1"/>
    <col min="11010" max="11010" width="20.5" style="388" customWidth="1"/>
    <col min="11011" max="11011" width="7.296875" style="388" customWidth="1"/>
    <col min="11012" max="11019" width="0" style="388" hidden="1" customWidth="1"/>
    <col min="11020" max="11022" width="5.69921875" style="388" customWidth="1"/>
    <col min="11023" max="11023" width="9.5" style="388" customWidth="1"/>
    <col min="11024" max="11024" width="5.69921875" style="388" customWidth="1"/>
    <col min="11025" max="11025" width="7.5" style="388" customWidth="1"/>
    <col min="11026" max="11026" width="5.69921875" style="388" customWidth="1"/>
    <col min="11027" max="11027" width="9" style="388" customWidth="1"/>
    <col min="11028" max="11030" width="5.69921875" style="388" customWidth="1"/>
    <col min="11031" max="11031" width="9.09765625" style="388"/>
    <col min="11032" max="11059" width="0" style="388" hidden="1" customWidth="1"/>
    <col min="11060" max="11060" width="9.59765625" style="388" customWidth="1"/>
    <col min="11061" max="11264" width="9.09765625" style="388"/>
    <col min="11265" max="11265" width="4.296875" style="388" customWidth="1"/>
    <col min="11266" max="11266" width="20.5" style="388" customWidth="1"/>
    <col min="11267" max="11267" width="7.296875" style="388" customWidth="1"/>
    <col min="11268" max="11275" width="0" style="388" hidden="1" customWidth="1"/>
    <col min="11276" max="11278" width="5.69921875" style="388" customWidth="1"/>
    <col min="11279" max="11279" width="9.5" style="388" customWidth="1"/>
    <col min="11280" max="11280" width="5.69921875" style="388" customWidth="1"/>
    <col min="11281" max="11281" width="7.5" style="388" customWidth="1"/>
    <col min="11282" max="11282" width="5.69921875" style="388" customWidth="1"/>
    <col min="11283" max="11283" width="9" style="388" customWidth="1"/>
    <col min="11284" max="11286" width="5.69921875" style="388" customWidth="1"/>
    <col min="11287" max="11287" width="9.09765625" style="388"/>
    <col min="11288" max="11315" width="0" style="388" hidden="1" customWidth="1"/>
    <col min="11316" max="11316" width="9.59765625" style="388" customWidth="1"/>
    <col min="11317" max="11520" width="9.09765625" style="388"/>
    <col min="11521" max="11521" width="4.296875" style="388" customWidth="1"/>
    <col min="11522" max="11522" width="20.5" style="388" customWidth="1"/>
    <col min="11523" max="11523" width="7.296875" style="388" customWidth="1"/>
    <col min="11524" max="11531" width="0" style="388" hidden="1" customWidth="1"/>
    <col min="11532" max="11534" width="5.69921875" style="388" customWidth="1"/>
    <col min="11535" max="11535" width="9.5" style="388" customWidth="1"/>
    <col min="11536" max="11536" width="5.69921875" style="388" customWidth="1"/>
    <col min="11537" max="11537" width="7.5" style="388" customWidth="1"/>
    <col min="11538" max="11538" width="5.69921875" style="388" customWidth="1"/>
    <col min="11539" max="11539" width="9" style="388" customWidth="1"/>
    <col min="11540" max="11542" width="5.69921875" style="388" customWidth="1"/>
    <col min="11543" max="11543" width="9.09765625" style="388"/>
    <col min="11544" max="11571" width="0" style="388" hidden="1" customWidth="1"/>
    <col min="11572" max="11572" width="9.59765625" style="388" customWidth="1"/>
    <col min="11573" max="11776" width="9.09765625" style="388"/>
    <col min="11777" max="11777" width="4.296875" style="388" customWidth="1"/>
    <col min="11778" max="11778" width="20.5" style="388" customWidth="1"/>
    <col min="11779" max="11779" width="7.296875" style="388" customWidth="1"/>
    <col min="11780" max="11787" width="0" style="388" hidden="1" customWidth="1"/>
    <col min="11788" max="11790" width="5.69921875" style="388" customWidth="1"/>
    <col min="11791" max="11791" width="9.5" style="388" customWidth="1"/>
    <col min="11792" max="11792" width="5.69921875" style="388" customWidth="1"/>
    <col min="11793" max="11793" width="7.5" style="388" customWidth="1"/>
    <col min="11794" max="11794" width="5.69921875" style="388" customWidth="1"/>
    <col min="11795" max="11795" width="9" style="388" customWidth="1"/>
    <col min="11796" max="11798" width="5.69921875" style="388" customWidth="1"/>
    <col min="11799" max="11799" width="9.09765625" style="388"/>
    <col min="11800" max="11827" width="0" style="388" hidden="1" customWidth="1"/>
    <col min="11828" max="11828" width="9.59765625" style="388" customWidth="1"/>
    <col min="11829" max="12032" width="9.09765625" style="388"/>
    <col min="12033" max="12033" width="4.296875" style="388" customWidth="1"/>
    <col min="12034" max="12034" width="20.5" style="388" customWidth="1"/>
    <col min="12035" max="12035" width="7.296875" style="388" customWidth="1"/>
    <col min="12036" max="12043" width="0" style="388" hidden="1" customWidth="1"/>
    <col min="12044" max="12046" width="5.69921875" style="388" customWidth="1"/>
    <col min="12047" max="12047" width="9.5" style="388" customWidth="1"/>
    <col min="12048" max="12048" width="5.69921875" style="388" customWidth="1"/>
    <col min="12049" max="12049" width="7.5" style="388" customWidth="1"/>
    <col min="12050" max="12050" width="5.69921875" style="388" customWidth="1"/>
    <col min="12051" max="12051" width="9" style="388" customWidth="1"/>
    <col min="12052" max="12054" width="5.69921875" style="388" customWidth="1"/>
    <col min="12055" max="12055" width="9.09765625" style="388"/>
    <col min="12056" max="12083" width="0" style="388" hidden="1" customWidth="1"/>
    <col min="12084" max="12084" width="9.59765625" style="388" customWidth="1"/>
    <col min="12085" max="12288" width="9.09765625" style="388"/>
    <col min="12289" max="12289" width="4.296875" style="388" customWidth="1"/>
    <col min="12290" max="12290" width="20.5" style="388" customWidth="1"/>
    <col min="12291" max="12291" width="7.296875" style="388" customWidth="1"/>
    <col min="12292" max="12299" width="0" style="388" hidden="1" customWidth="1"/>
    <col min="12300" max="12302" width="5.69921875" style="388" customWidth="1"/>
    <col min="12303" max="12303" width="9.5" style="388" customWidth="1"/>
    <col min="12304" max="12304" width="5.69921875" style="388" customWidth="1"/>
    <col min="12305" max="12305" width="7.5" style="388" customWidth="1"/>
    <col min="12306" max="12306" width="5.69921875" style="388" customWidth="1"/>
    <col min="12307" max="12307" width="9" style="388" customWidth="1"/>
    <col min="12308" max="12310" width="5.69921875" style="388" customWidth="1"/>
    <col min="12311" max="12311" width="9.09765625" style="388"/>
    <col min="12312" max="12339" width="0" style="388" hidden="1" customWidth="1"/>
    <col min="12340" max="12340" width="9.59765625" style="388" customWidth="1"/>
    <col min="12341" max="12544" width="9.09765625" style="388"/>
    <col min="12545" max="12545" width="4.296875" style="388" customWidth="1"/>
    <col min="12546" max="12546" width="20.5" style="388" customWidth="1"/>
    <col min="12547" max="12547" width="7.296875" style="388" customWidth="1"/>
    <col min="12548" max="12555" width="0" style="388" hidden="1" customWidth="1"/>
    <col min="12556" max="12558" width="5.69921875" style="388" customWidth="1"/>
    <col min="12559" max="12559" width="9.5" style="388" customWidth="1"/>
    <col min="12560" max="12560" width="5.69921875" style="388" customWidth="1"/>
    <col min="12561" max="12561" width="7.5" style="388" customWidth="1"/>
    <col min="12562" max="12562" width="5.69921875" style="388" customWidth="1"/>
    <col min="12563" max="12563" width="9" style="388" customWidth="1"/>
    <col min="12564" max="12566" width="5.69921875" style="388" customWidth="1"/>
    <col min="12567" max="12567" width="9.09765625" style="388"/>
    <col min="12568" max="12595" width="0" style="388" hidden="1" customWidth="1"/>
    <col min="12596" max="12596" width="9.59765625" style="388" customWidth="1"/>
    <col min="12597" max="12800" width="9.09765625" style="388"/>
    <col min="12801" max="12801" width="4.296875" style="388" customWidth="1"/>
    <col min="12802" max="12802" width="20.5" style="388" customWidth="1"/>
    <col min="12803" max="12803" width="7.296875" style="388" customWidth="1"/>
    <col min="12804" max="12811" width="0" style="388" hidden="1" customWidth="1"/>
    <col min="12812" max="12814" width="5.69921875" style="388" customWidth="1"/>
    <col min="12815" max="12815" width="9.5" style="388" customWidth="1"/>
    <col min="12816" max="12816" width="5.69921875" style="388" customWidth="1"/>
    <col min="12817" max="12817" width="7.5" style="388" customWidth="1"/>
    <col min="12818" max="12818" width="5.69921875" style="388" customWidth="1"/>
    <col min="12819" max="12819" width="9" style="388" customWidth="1"/>
    <col min="12820" max="12822" width="5.69921875" style="388" customWidth="1"/>
    <col min="12823" max="12823" width="9.09765625" style="388"/>
    <col min="12824" max="12851" width="0" style="388" hidden="1" customWidth="1"/>
    <col min="12852" max="12852" width="9.59765625" style="388" customWidth="1"/>
    <col min="12853" max="13056" width="9.09765625" style="388"/>
    <col min="13057" max="13057" width="4.296875" style="388" customWidth="1"/>
    <col min="13058" max="13058" width="20.5" style="388" customWidth="1"/>
    <col min="13059" max="13059" width="7.296875" style="388" customWidth="1"/>
    <col min="13060" max="13067" width="0" style="388" hidden="1" customWidth="1"/>
    <col min="13068" max="13070" width="5.69921875" style="388" customWidth="1"/>
    <col min="13071" max="13071" width="9.5" style="388" customWidth="1"/>
    <col min="13072" max="13072" width="5.69921875" style="388" customWidth="1"/>
    <col min="13073" max="13073" width="7.5" style="388" customWidth="1"/>
    <col min="13074" max="13074" width="5.69921875" style="388" customWidth="1"/>
    <col min="13075" max="13075" width="9" style="388" customWidth="1"/>
    <col min="13076" max="13078" width="5.69921875" style="388" customWidth="1"/>
    <col min="13079" max="13079" width="9.09765625" style="388"/>
    <col min="13080" max="13107" width="0" style="388" hidden="1" customWidth="1"/>
    <col min="13108" max="13108" width="9.59765625" style="388" customWidth="1"/>
    <col min="13109" max="13312" width="9.09765625" style="388"/>
    <col min="13313" max="13313" width="4.296875" style="388" customWidth="1"/>
    <col min="13314" max="13314" width="20.5" style="388" customWidth="1"/>
    <col min="13315" max="13315" width="7.296875" style="388" customWidth="1"/>
    <col min="13316" max="13323" width="0" style="388" hidden="1" customWidth="1"/>
    <col min="13324" max="13326" width="5.69921875" style="388" customWidth="1"/>
    <col min="13327" max="13327" width="9.5" style="388" customWidth="1"/>
    <col min="13328" max="13328" width="5.69921875" style="388" customWidth="1"/>
    <col min="13329" max="13329" width="7.5" style="388" customWidth="1"/>
    <col min="13330" max="13330" width="5.69921875" style="388" customWidth="1"/>
    <col min="13331" max="13331" width="9" style="388" customWidth="1"/>
    <col min="13332" max="13334" width="5.69921875" style="388" customWidth="1"/>
    <col min="13335" max="13335" width="9.09765625" style="388"/>
    <col min="13336" max="13363" width="0" style="388" hidden="1" customWidth="1"/>
    <col min="13364" max="13364" width="9.59765625" style="388" customWidth="1"/>
    <col min="13365" max="13568" width="9.09765625" style="388"/>
    <col min="13569" max="13569" width="4.296875" style="388" customWidth="1"/>
    <col min="13570" max="13570" width="20.5" style="388" customWidth="1"/>
    <col min="13571" max="13571" width="7.296875" style="388" customWidth="1"/>
    <col min="13572" max="13579" width="0" style="388" hidden="1" customWidth="1"/>
    <col min="13580" max="13582" width="5.69921875" style="388" customWidth="1"/>
    <col min="13583" max="13583" width="9.5" style="388" customWidth="1"/>
    <col min="13584" max="13584" width="5.69921875" style="388" customWidth="1"/>
    <col min="13585" max="13585" width="7.5" style="388" customWidth="1"/>
    <col min="13586" max="13586" width="5.69921875" style="388" customWidth="1"/>
    <col min="13587" max="13587" width="9" style="388" customWidth="1"/>
    <col min="13588" max="13590" width="5.69921875" style="388" customWidth="1"/>
    <col min="13591" max="13591" width="9.09765625" style="388"/>
    <col min="13592" max="13619" width="0" style="388" hidden="1" customWidth="1"/>
    <col min="13620" max="13620" width="9.59765625" style="388" customWidth="1"/>
    <col min="13621" max="13824" width="9.09765625" style="388"/>
    <col min="13825" max="13825" width="4.296875" style="388" customWidth="1"/>
    <col min="13826" max="13826" width="20.5" style="388" customWidth="1"/>
    <col min="13827" max="13827" width="7.296875" style="388" customWidth="1"/>
    <col min="13828" max="13835" width="0" style="388" hidden="1" customWidth="1"/>
    <col min="13836" max="13838" width="5.69921875" style="388" customWidth="1"/>
    <col min="13839" max="13839" width="9.5" style="388" customWidth="1"/>
    <col min="13840" max="13840" width="5.69921875" style="388" customWidth="1"/>
    <col min="13841" max="13841" width="7.5" style="388" customWidth="1"/>
    <col min="13842" max="13842" width="5.69921875" style="388" customWidth="1"/>
    <col min="13843" max="13843" width="9" style="388" customWidth="1"/>
    <col min="13844" max="13846" width="5.69921875" style="388" customWidth="1"/>
    <col min="13847" max="13847" width="9.09765625" style="388"/>
    <col min="13848" max="13875" width="0" style="388" hidden="1" customWidth="1"/>
    <col min="13876" max="13876" width="9.59765625" style="388" customWidth="1"/>
    <col min="13877" max="14080" width="9.09765625" style="388"/>
    <col min="14081" max="14081" width="4.296875" style="388" customWidth="1"/>
    <col min="14082" max="14082" width="20.5" style="388" customWidth="1"/>
    <col min="14083" max="14083" width="7.296875" style="388" customWidth="1"/>
    <col min="14084" max="14091" width="0" style="388" hidden="1" customWidth="1"/>
    <col min="14092" max="14094" width="5.69921875" style="388" customWidth="1"/>
    <col min="14095" max="14095" width="9.5" style="388" customWidth="1"/>
    <col min="14096" max="14096" width="5.69921875" style="388" customWidth="1"/>
    <col min="14097" max="14097" width="7.5" style="388" customWidth="1"/>
    <col min="14098" max="14098" width="5.69921875" style="388" customWidth="1"/>
    <col min="14099" max="14099" width="9" style="388" customWidth="1"/>
    <col min="14100" max="14102" width="5.69921875" style="388" customWidth="1"/>
    <col min="14103" max="14103" width="9.09765625" style="388"/>
    <col min="14104" max="14131" width="0" style="388" hidden="1" customWidth="1"/>
    <col min="14132" max="14132" width="9.59765625" style="388" customWidth="1"/>
    <col min="14133" max="14336" width="9.09765625" style="388"/>
    <col min="14337" max="14337" width="4.296875" style="388" customWidth="1"/>
    <col min="14338" max="14338" width="20.5" style="388" customWidth="1"/>
    <col min="14339" max="14339" width="7.296875" style="388" customWidth="1"/>
    <col min="14340" max="14347" width="0" style="388" hidden="1" customWidth="1"/>
    <col min="14348" max="14350" width="5.69921875" style="388" customWidth="1"/>
    <col min="14351" max="14351" width="9.5" style="388" customWidth="1"/>
    <col min="14352" max="14352" width="5.69921875" style="388" customWidth="1"/>
    <col min="14353" max="14353" width="7.5" style="388" customWidth="1"/>
    <col min="14354" max="14354" width="5.69921875" style="388" customWidth="1"/>
    <col min="14355" max="14355" width="9" style="388" customWidth="1"/>
    <col min="14356" max="14358" width="5.69921875" style="388" customWidth="1"/>
    <col min="14359" max="14359" width="9.09765625" style="388"/>
    <col min="14360" max="14387" width="0" style="388" hidden="1" customWidth="1"/>
    <col min="14388" max="14388" width="9.59765625" style="388" customWidth="1"/>
    <col min="14389" max="14592" width="9.09765625" style="388"/>
    <col min="14593" max="14593" width="4.296875" style="388" customWidth="1"/>
    <col min="14594" max="14594" width="20.5" style="388" customWidth="1"/>
    <col min="14595" max="14595" width="7.296875" style="388" customWidth="1"/>
    <col min="14596" max="14603" width="0" style="388" hidden="1" customWidth="1"/>
    <col min="14604" max="14606" width="5.69921875" style="388" customWidth="1"/>
    <col min="14607" max="14607" width="9.5" style="388" customWidth="1"/>
    <col min="14608" max="14608" width="5.69921875" style="388" customWidth="1"/>
    <col min="14609" max="14609" width="7.5" style="388" customWidth="1"/>
    <col min="14610" max="14610" width="5.69921875" style="388" customWidth="1"/>
    <col min="14611" max="14611" width="9" style="388" customWidth="1"/>
    <col min="14612" max="14614" width="5.69921875" style="388" customWidth="1"/>
    <col min="14615" max="14615" width="9.09765625" style="388"/>
    <col min="14616" max="14643" width="0" style="388" hidden="1" customWidth="1"/>
    <col min="14644" max="14644" width="9.59765625" style="388" customWidth="1"/>
    <col min="14645" max="14848" width="9.09765625" style="388"/>
    <col min="14849" max="14849" width="4.296875" style="388" customWidth="1"/>
    <col min="14850" max="14850" width="20.5" style="388" customWidth="1"/>
    <col min="14851" max="14851" width="7.296875" style="388" customWidth="1"/>
    <col min="14852" max="14859" width="0" style="388" hidden="1" customWidth="1"/>
    <col min="14860" max="14862" width="5.69921875" style="388" customWidth="1"/>
    <col min="14863" max="14863" width="9.5" style="388" customWidth="1"/>
    <col min="14864" max="14864" width="5.69921875" style="388" customWidth="1"/>
    <col min="14865" max="14865" width="7.5" style="388" customWidth="1"/>
    <col min="14866" max="14866" width="5.69921875" style="388" customWidth="1"/>
    <col min="14867" max="14867" width="9" style="388" customWidth="1"/>
    <col min="14868" max="14870" width="5.69921875" style="388" customWidth="1"/>
    <col min="14871" max="14871" width="9.09765625" style="388"/>
    <col min="14872" max="14899" width="0" style="388" hidden="1" customWidth="1"/>
    <col min="14900" max="14900" width="9.59765625" style="388" customWidth="1"/>
    <col min="14901" max="15104" width="9.09765625" style="388"/>
    <col min="15105" max="15105" width="4.296875" style="388" customWidth="1"/>
    <col min="15106" max="15106" width="20.5" style="388" customWidth="1"/>
    <col min="15107" max="15107" width="7.296875" style="388" customWidth="1"/>
    <col min="15108" max="15115" width="0" style="388" hidden="1" customWidth="1"/>
    <col min="15116" max="15118" width="5.69921875" style="388" customWidth="1"/>
    <col min="15119" max="15119" width="9.5" style="388" customWidth="1"/>
    <col min="15120" max="15120" width="5.69921875" style="388" customWidth="1"/>
    <col min="15121" max="15121" width="7.5" style="388" customWidth="1"/>
    <col min="15122" max="15122" width="5.69921875" style="388" customWidth="1"/>
    <col min="15123" max="15123" width="9" style="388" customWidth="1"/>
    <col min="15124" max="15126" width="5.69921875" style="388" customWidth="1"/>
    <col min="15127" max="15127" width="9.09765625" style="388"/>
    <col min="15128" max="15155" width="0" style="388" hidden="1" customWidth="1"/>
    <col min="15156" max="15156" width="9.59765625" style="388" customWidth="1"/>
    <col min="15157" max="15360" width="9.09765625" style="388"/>
    <col min="15361" max="15361" width="4.296875" style="388" customWidth="1"/>
    <col min="15362" max="15362" width="20.5" style="388" customWidth="1"/>
    <col min="15363" max="15363" width="7.296875" style="388" customWidth="1"/>
    <col min="15364" max="15371" width="0" style="388" hidden="1" customWidth="1"/>
    <col min="15372" max="15374" width="5.69921875" style="388" customWidth="1"/>
    <col min="15375" max="15375" width="9.5" style="388" customWidth="1"/>
    <col min="15376" max="15376" width="5.69921875" style="388" customWidth="1"/>
    <col min="15377" max="15377" width="7.5" style="388" customWidth="1"/>
    <col min="15378" max="15378" width="5.69921875" style="388" customWidth="1"/>
    <col min="15379" max="15379" width="9" style="388" customWidth="1"/>
    <col min="15380" max="15382" width="5.69921875" style="388" customWidth="1"/>
    <col min="15383" max="15383" width="9.09765625" style="388"/>
    <col min="15384" max="15411" width="0" style="388" hidden="1" customWidth="1"/>
    <col min="15412" max="15412" width="9.59765625" style="388" customWidth="1"/>
    <col min="15413" max="15616" width="9.09765625" style="388"/>
    <col min="15617" max="15617" width="4.296875" style="388" customWidth="1"/>
    <col min="15618" max="15618" width="20.5" style="388" customWidth="1"/>
    <col min="15619" max="15619" width="7.296875" style="388" customWidth="1"/>
    <col min="15620" max="15627" width="0" style="388" hidden="1" customWidth="1"/>
    <col min="15628" max="15630" width="5.69921875" style="388" customWidth="1"/>
    <col min="15631" max="15631" width="9.5" style="388" customWidth="1"/>
    <col min="15632" max="15632" width="5.69921875" style="388" customWidth="1"/>
    <col min="15633" max="15633" width="7.5" style="388" customWidth="1"/>
    <col min="15634" max="15634" width="5.69921875" style="388" customWidth="1"/>
    <col min="15635" max="15635" width="9" style="388" customWidth="1"/>
    <col min="15636" max="15638" width="5.69921875" style="388" customWidth="1"/>
    <col min="15639" max="15639" width="9.09765625" style="388"/>
    <col min="15640" max="15667" width="0" style="388" hidden="1" customWidth="1"/>
    <col min="15668" max="15668" width="9.59765625" style="388" customWidth="1"/>
    <col min="15669" max="15872" width="9.09765625" style="388"/>
    <col min="15873" max="15873" width="4.296875" style="388" customWidth="1"/>
    <col min="15874" max="15874" width="20.5" style="388" customWidth="1"/>
    <col min="15875" max="15875" width="7.296875" style="388" customWidth="1"/>
    <col min="15876" max="15883" width="0" style="388" hidden="1" customWidth="1"/>
    <col min="15884" max="15886" width="5.69921875" style="388" customWidth="1"/>
    <col min="15887" max="15887" width="9.5" style="388" customWidth="1"/>
    <col min="15888" max="15888" width="5.69921875" style="388" customWidth="1"/>
    <col min="15889" max="15889" width="7.5" style="388" customWidth="1"/>
    <col min="15890" max="15890" width="5.69921875" style="388" customWidth="1"/>
    <col min="15891" max="15891" width="9" style="388" customWidth="1"/>
    <col min="15892" max="15894" width="5.69921875" style="388" customWidth="1"/>
    <col min="15895" max="15895" width="9.09765625" style="388"/>
    <col min="15896" max="15923" width="0" style="388" hidden="1" customWidth="1"/>
    <col min="15924" max="15924" width="9.59765625" style="388" customWidth="1"/>
    <col min="15925" max="16128" width="9.09765625" style="388"/>
    <col min="16129" max="16129" width="4.296875" style="388" customWidth="1"/>
    <col min="16130" max="16130" width="20.5" style="388" customWidth="1"/>
    <col min="16131" max="16131" width="7.296875" style="388" customWidth="1"/>
    <col min="16132" max="16139" width="0" style="388" hidden="1" customWidth="1"/>
    <col min="16140" max="16142" width="5.69921875" style="388" customWidth="1"/>
    <col min="16143" max="16143" width="9.5" style="388" customWidth="1"/>
    <col min="16144" max="16144" width="5.69921875" style="388" customWidth="1"/>
    <col min="16145" max="16145" width="7.5" style="388" customWidth="1"/>
    <col min="16146" max="16146" width="5.69921875" style="388" customWidth="1"/>
    <col min="16147" max="16147" width="9" style="388" customWidth="1"/>
    <col min="16148" max="16150" width="5.69921875" style="388" customWidth="1"/>
    <col min="16151" max="16151" width="9.09765625" style="388"/>
    <col min="16152" max="16179" width="0" style="388" hidden="1" customWidth="1"/>
    <col min="16180" max="16180" width="9.59765625" style="388" customWidth="1"/>
    <col min="16181" max="16384" width="9.09765625" style="388"/>
  </cols>
  <sheetData>
    <row r="1" spans="1:53" x14ac:dyDescent="0.25">
      <c r="A1" s="384" t="s">
        <v>0</v>
      </c>
      <c r="B1" s="385"/>
      <c r="C1" s="386"/>
      <c r="D1" s="387"/>
      <c r="H1" s="387"/>
      <c r="L1" s="387"/>
      <c r="P1" s="387"/>
      <c r="T1" s="387"/>
      <c r="X1" s="387"/>
      <c r="AB1" s="387"/>
      <c r="AF1" s="387"/>
      <c r="AJ1" s="387"/>
      <c r="AN1" s="387"/>
      <c r="AR1" s="387"/>
      <c r="AV1" s="387"/>
      <c r="BA1" s="390" t="s">
        <v>602</v>
      </c>
    </row>
    <row r="2" spans="1:53" ht="17.399999999999999" x14ac:dyDescent="0.25">
      <c r="A2" s="391" t="s">
        <v>603</v>
      </c>
      <c r="B2" s="391"/>
      <c r="C2" s="391"/>
      <c r="D2" s="391"/>
      <c r="E2" s="391"/>
      <c r="F2" s="391"/>
      <c r="G2" s="391"/>
      <c r="H2" s="384"/>
      <c r="Q2" s="392" t="s">
        <v>604</v>
      </c>
      <c r="R2" s="393" t="s">
        <v>659</v>
      </c>
      <c r="S2" s="394"/>
      <c r="T2" s="395" t="s">
        <v>3</v>
      </c>
      <c r="U2" s="396" t="s">
        <v>607</v>
      </c>
      <c r="X2" s="384"/>
      <c r="AB2" s="384"/>
      <c r="AF2" s="384"/>
      <c r="AJ2" s="384"/>
      <c r="AN2" s="384"/>
      <c r="AR2" s="384"/>
      <c r="AV2" s="384"/>
    </row>
    <row r="3" spans="1:53" ht="18" x14ac:dyDescent="0.25">
      <c r="A3" s="397" t="s">
        <v>1</v>
      </c>
      <c r="B3" s="391"/>
      <c r="C3" s="391"/>
      <c r="D3" s="391"/>
      <c r="E3" s="391"/>
      <c r="F3" s="391"/>
      <c r="G3" s="391"/>
      <c r="H3" s="384"/>
      <c r="Q3" s="392" t="s">
        <v>606</v>
      </c>
      <c r="R3" s="386" t="s">
        <v>660</v>
      </c>
      <c r="S3" s="394"/>
      <c r="T3" s="395" t="s">
        <v>4</v>
      </c>
      <c r="U3" s="396" t="s">
        <v>605</v>
      </c>
      <c r="X3" s="384"/>
      <c r="AB3" s="384"/>
      <c r="AF3" s="384"/>
      <c r="AJ3" s="384"/>
      <c r="AN3" s="384"/>
      <c r="AR3" s="384"/>
      <c r="AV3" s="384"/>
    </row>
    <row r="4" spans="1:53" ht="13.5" customHeight="1" x14ac:dyDescent="0.25">
      <c r="A4" s="385"/>
      <c r="C4" s="388"/>
      <c r="J4" s="394"/>
      <c r="M4" s="398"/>
      <c r="S4" s="394"/>
      <c r="T4" s="395" t="s">
        <v>5</v>
      </c>
      <c r="U4" s="396" t="s">
        <v>608</v>
      </c>
      <c r="V4" s="394"/>
      <c r="W4" s="394"/>
      <c r="Z4" s="394"/>
      <c r="AA4" s="394"/>
      <c r="AD4" s="394"/>
      <c r="AE4" s="394"/>
      <c r="AH4" s="394"/>
      <c r="AI4" s="394"/>
      <c r="AL4" s="394"/>
      <c r="AM4" s="394"/>
      <c r="AP4" s="394"/>
      <c r="AQ4" s="394"/>
      <c r="AT4" s="394"/>
      <c r="AU4" s="394"/>
      <c r="AX4" s="394"/>
      <c r="AY4" s="394"/>
      <c r="AZ4" s="399"/>
    </row>
    <row r="5" spans="1:53" ht="13.5" customHeight="1" x14ac:dyDescent="0.25">
      <c r="A5" s="385"/>
      <c r="C5" s="388"/>
      <c r="J5" s="394"/>
      <c r="M5" s="398"/>
      <c r="S5" s="394"/>
      <c r="T5" s="400" t="s">
        <v>31</v>
      </c>
      <c r="U5" s="401">
        <v>2023</v>
      </c>
      <c r="V5" s="394"/>
      <c r="W5" s="394"/>
      <c r="Z5" s="394"/>
      <c r="AA5" s="394"/>
      <c r="AD5" s="394"/>
      <c r="AE5" s="394"/>
      <c r="AH5" s="394"/>
      <c r="AI5" s="394"/>
      <c r="AL5" s="394"/>
      <c r="AM5" s="394"/>
      <c r="AP5" s="394"/>
      <c r="AQ5" s="394"/>
      <c r="AT5" s="394"/>
      <c r="AU5" s="394"/>
      <c r="AX5" s="394"/>
      <c r="AY5" s="394"/>
      <c r="AZ5" s="399"/>
    </row>
    <row r="6" spans="1:53" ht="13.5" customHeight="1" x14ac:dyDescent="0.25">
      <c r="A6" s="402"/>
      <c r="B6" s="400"/>
      <c r="C6" s="401"/>
      <c r="D6" s="387"/>
      <c r="F6" s="394"/>
      <c r="G6" s="394"/>
      <c r="H6" s="387"/>
      <c r="J6" s="394"/>
      <c r="K6" s="394"/>
      <c r="L6" s="387"/>
      <c r="N6" s="394"/>
      <c r="O6" s="394"/>
      <c r="P6" s="387"/>
      <c r="R6" s="394"/>
      <c r="S6" s="394"/>
      <c r="T6" s="387"/>
      <c r="V6" s="394"/>
      <c r="W6" s="394"/>
      <c r="X6" s="387"/>
      <c r="Z6" s="394"/>
      <c r="AA6" s="394"/>
      <c r="AB6" s="387"/>
      <c r="AD6" s="394"/>
      <c r="AE6" s="394"/>
      <c r="AF6" s="387"/>
      <c r="AH6" s="394"/>
      <c r="AI6" s="394"/>
      <c r="AJ6" s="387"/>
      <c r="AL6" s="394"/>
      <c r="AM6" s="394"/>
      <c r="AN6" s="387"/>
      <c r="AP6" s="394"/>
      <c r="AQ6" s="394"/>
      <c r="AR6" s="387"/>
      <c r="AT6" s="394"/>
      <c r="AU6" s="394"/>
      <c r="AV6" s="387"/>
      <c r="AX6" s="394"/>
      <c r="AY6" s="394"/>
      <c r="AZ6" s="399"/>
    </row>
    <row r="7" spans="1:53" ht="13.8" thickBot="1" x14ac:dyDescent="0.3">
      <c r="A7" s="402"/>
      <c r="B7" s="400" t="s">
        <v>609</v>
      </c>
      <c r="C7" s="386"/>
      <c r="D7" s="387"/>
      <c r="E7" s="387"/>
      <c r="F7" s="387"/>
      <c r="G7" s="403">
        <v>44972</v>
      </c>
      <c r="H7" s="387"/>
      <c r="I7" s="387"/>
      <c r="J7" s="387"/>
      <c r="K7" s="403">
        <v>45002</v>
      </c>
      <c r="L7" s="387"/>
      <c r="M7" s="387"/>
      <c r="N7" s="387"/>
      <c r="O7" s="403">
        <v>45035</v>
      </c>
      <c r="P7" s="387"/>
      <c r="Q7" s="387"/>
      <c r="R7" s="387"/>
      <c r="S7" s="403">
        <v>45063</v>
      </c>
      <c r="T7" s="387"/>
      <c r="U7" s="387"/>
      <c r="V7" s="387"/>
      <c r="W7" s="403"/>
      <c r="X7" s="387"/>
      <c r="Y7" s="387"/>
      <c r="Z7" s="387"/>
      <c r="AB7" s="387"/>
      <c r="AC7" s="387"/>
      <c r="AD7" s="387"/>
      <c r="AF7" s="387"/>
      <c r="AG7" s="387"/>
      <c r="AH7" s="387"/>
      <c r="AJ7" s="387"/>
      <c r="AK7" s="387"/>
      <c r="AL7" s="387"/>
      <c r="AN7" s="387"/>
      <c r="AO7" s="387"/>
      <c r="AP7" s="387"/>
      <c r="AR7" s="387"/>
      <c r="AS7" s="387"/>
      <c r="AT7" s="387"/>
      <c r="AV7" s="387"/>
      <c r="AW7" s="387"/>
      <c r="AX7" s="387"/>
      <c r="AY7" s="387"/>
    </row>
    <row r="8" spans="1:53" x14ac:dyDescent="0.25">
      <c r="A8" s="445" t="s">
        <v>610</v>
      </c>
      <c r="B8" s="447" t="s">
        <v>611</v>
      </c>
      <c r="C8" s="404"/>
      <c r="D8" s="444" t="s">
        <v>612</v>
      </c>
      <c r="E8" s="444"/>
      <c r="F8" s="444"/>
      <c r="G8" s="444"/>
      <c r="H8" s="444" t="s">
        <v>613</v>
      </c>
      <c r="I8" s="444"/>
      <c r="J8" s="444"/>
      <c r="K8" s="444"/>
      <c r="L8" s="444" t="s">
        <v>614</v>
      </c>
      <c r="M8" s="444"/>
      <c r="N8" s="444"/>
      <c r="O8" s="444"/>
      <c r="P8" s="444" t="s">
        <v>615</v>
      </c>
      <c r="Q8" s="444"/>
      <c r="R8" s="444"/>
      <c r="S8" s="444"/>
      <c r="T8" s="444" t="s">
        <v>616</v>
      </c>
      <c r="U8" s="444"/>
      <c r="V8" s="444"/>
      <c r="W8" s="444"/>
      <c r="X8" s="444" t="s">
        <v>617</v>
      </c>
      <c r="Y8" s="444"/>
      <c r="Z8" s="444"/>
      <c r="AA8" s="444"/>
      <c r="AB8" s="444" t="s">
        <v>618</v>
      </c>
      <c r="AC8" s="444"/>
      <c r="AD8" s="444"/>
      <c r="AE8" s="444"/>
      <c r="AF8" s="444" t="s">
        <v>619</v>
      </c>
      <c r="AG8" s="444"/>
      <c r="AH8" s="444"/>
      <c r="AI8" s="444"/>
      <c r="AJ8" s="444" t="s">
        <v>620</v>
      </c>
      <c r="AK8" s="444"/>
      <c r="AL8" s="444"/>
      <c r="AM8" s="444"/>
      <c r="AN8" s="444" t="s">
        <v>621</v>
      </c>
      <c r="AO8" s="444"/>
      <c r="AP8" s="444"/>
      <c r="AQ8" s="444"/>
      <c r="AR8" s="444" t="s">
        <v>622</v>
      </c>
      <c r="AS8" s="444"/>
      <c r="AT8" s="444"/>
      <c r="AU8" s="444"/>
      <c r="AV8" s="449" t="s">
        <v>623</v>
      </c>
      <c r="AW8" s="450"/>
      <c r="AX8" s="450"/>
      <c r="AY8" s="451"/>
      <c r="AZ8" s="452" t="s">
        <v>624</v>
      </c>
    </row>
    <row r="9" spans="1:53" x14ac:dyDescent="0.25">
      <c r="A9" s="446"/>
      <c r="B9" s="448"/>
      <c r="C9" s="405" t="s">
        <v>606</v>
      </c>
      <c r="D9" s="405" t="s">
        <v>625</v>
      </c>
      <c r="E9" s="406" t="s">
        <v>626</v>
      </c>
      <c r="F9" s="406" t="s">
        <v>627</v>
      </c>
      <c r="G9" s="406" t="s">
        <v>628</v>
      </c>
      <c r="H9" s="405" t="s">
        <v>625</v>
      </c>
      <c r="I9" s="406" t="s">
        <v>626</v>
      </c>
      <c r="J9" s="406" t="s">
        <v>627</v>
      </c>
      <c r="K9" s="406" t="s">
        <v>628</v>
      </c>
      <c r="L9" s="405" t="s">
        <v>625</v>
      </c>
      <c r="M9" s="406" t="s">
        <v>626</v>
      </c>
      <c r="N9" s="406" t="s">
        <v>627</v>
      </c>
      <c r="O9" s="406" t="s">
        <v>628</v>
      </c>
      <c r="P9" s="405" t="s">
        <v>625</v>
      </c>
      <c r="Q9" s="406" t="s">
        <v>626</v>
      </c>
      <c r="R9" s="406" t="s">
        <v>627</v>
      </c>
      <c r="S9" s="406" t="s">
        <v>628</v>
      </c>
      <c r="T9" s="405" t="s">
        <v>625</v>
      </c>
      <c r="U9" s="406" t="s">
        <v>626</v>
      </c>
      <c r="V9" s="406" t="s">
        <v>627</v>
      </c>
      <c r="W9" s="406" t="s">
        <v>628</v>
      </c>
      <c r="X9" s="405" t="s">
        <v>625</v>
      </c>
      <c r="Y9" s="406" t="s">
        <v>626</v>
      </c>
      <c r="Z9" s="406" t="s">
        <v>627</v>
      </c>
      <c r="AA9" s="406" t="s">
        <v>628</v>
      </c>
      <c r="AB9" s="405" t="s">
        <v>625</v>
      </c>
      <c r="AC9" s="406" t="s">
        <v>626</v>
      </c>
      <c r="AD9" s="406" t="s">
        <v>627</v>
      </c>
      <c r="AE9" s="406" t="s">
        <v>628</v>
      </c>
      <c r="AF9" s="405" t="s">
        <v>625</v>
      </c>
      <c r="AG9" s="406" t="s">
        <v>626</v>
      </c>
      <c r="AH9" s="406" t="s">
        <v>627</v>
      </c>
      <c r="AI9" s="406" t="s">
        <v>628</v>
      </c>
      <c r="AJ9" s="405" t="s">
        <v>625</v>
      </c>
      <c r="AK9" s="406" t="s">
        <v>626</v>
      </c>
      <c r="AL9" s="406" t="s">
        <v>627</v>
      </c>
      <c r="AM9" s="406" t="s">
        <v>628</v>
      </c>
      <c r="AN9" s="405" t="s">
        <v>625</v>
      </c>
      <c r="AO9" s="406" t="s">
        <v>626</v>
      </c>
      <c r="AP9" s="406" t="s">
        <v>627</v>
      </c>
      <c r="AQ9" s="406" t="s">
        <v>628</v>
      </c>
      <c r="AR9" s="405" t="s">
        <v>625</v>
      </c>
      <c r="AS9" s="406" t="s">
        <v>626</v>
      </c>
      <c r="AT9" s="406" t="s">
        <v>627</v>
      </c>
      <c r="AU9" s="406" t="s">
        <v>628</v>
      </c>
      <c r="AV9" s="405" t="s">
        <v>625</v>
      </c>
      <c r="AW9" s="406" t="s">
        <v>626</v>
      </c>
      <c r="AX9" s="406" t="s">
        <v>627</v>
      </c>
      <c r="AY9" s="406" t="s">
        <v>628</v>
      </c>
      <c r="AZ9" s="453"/>
    </row>
    <row r="10" spans="1:53" s="414" customFormat="1" x14ac:dyDescent="0.25">
      <c r="A10" s="407"/>
      <c r="B10" s="408" t="s">
        <v>629</v>
      </c>
      <c r="C10" s="409"/>
      <c r="D10" s="410">
        <f t="shared" ref="D10:AX10" si="0">IFERROR(SUM(D11:D39)/COUNTIF(D11:D39,"&gt;0"),0)</f>
        <v>0</v>
      </c>
      <c r="E10" s="411">
        <f t="shared" si="0"/>
        <v>0</v>
      </c>
      <c r="F10" s="411">
        <f t="shared" si="0"/>
        <v>0</v>
      </c>
      <c r="G10" s="412" t="str">
        <f>IFERROR(SUM(G11:G39)/COUNTIF(G11:G39,"&gt;0"),"")</f>
        <v/>
      </c>
      <c r="H10" s="410">
        <f t="shared" si="0"/>
        <v>0</v>
      </c>
      <c r="I10" s="411">
        <f t="shared" si="0"/>
        <v>0</v>
      </c>
      <c r="J10" s="411">
        <f t="shared" si="0"/>
        <v>0</v>
      </c>
      <c r="K10" s="412" t="str">
        <f>IFERROR(SUM(K11:K39)/COUNTIF(K11:K39,"&gt;0"),"")</f>
        <v/>
      </c>
      <c r="L10" s="410">
        <f t="shared" si="0"/>
        <v>1</v>
      </c>
      <c r="M10" s="411">
        <f t="shared" si="0"/>
        <v>0.99347826086956526</v>
      </c>
      <c r="N10" s="411">
        <f t="shared" si="0"/>
        <v>0</v>
      </c>
      <c r="O10" s="412">
        <f>IFERROR(SUM(O11:O39)/COUNTIF(O11:O39,"&gt;0"),"")</f>
        <v>0.99673913043478268</v>
      </c>
      <c r="P10" s="410">
        <f t="shared" si="0"/>
        <v>1</v>
      </c>
      <c r="Q10" s="411">
        <f t="shared" si="0"/>
        <v>1</v>
      </c>
      <c r="R10" s="411">
        <f t="shared" si="0"/>
        <v>0</v>
      </c>
      <c r="S10" s="412">
        <f>IFERROR(SUM(S11:S39)/COUNTIF(S11:S39,"&gt;0"),"")</f>
        <v>1</v>
      </c>
      <c r="T10" s="410">
        <f t="shared" si="0"/>
        <v>0</v>
      </c>
      <c r="U10" s="411">
        <f t="shared" si="0"/>
        <v>0</v>
      </c>
      <c r="V10" s="411">
        <f t="shared" si="0"/>
        <v>0</v>
      </c>
      <c r="W10" s="412" t="str">
        <f>IFERROR(SUM(W11:W39)/COUNTIF(W11:W39,"&gt;0"),"")</f>
        <v/>
      </c>
      <c r="X10" s="410">
        <f t="shared" si="0"/>
        <v>0</v>
      </c>
      <c r="Y10" s="411">
        <f t="shared" si="0"/>
        <v>0</v>
      </c>
      <c r="Z10" s="411">
        <f t="shared" si="0"/>
        <v>0</v>
      </c>
      <c r="AA10" s="412" t="str">
        <f>IFERROR(SUM(AA11:AA39)/COUNTIF(AA11:AA39,"&gt;0"),"")</f>
        <v/>
      </c>
      <c r="AB10" s="410">
        <f t="shared" si="0"/>
        <v>0</v>
      </c>
      <c r="AC10" s="411">
        <f t="shared" si="0"/>
        <v>0</v>
      </c>
      <c r="AD10" s="411">
        <f t="shared" si="0"/>
        <v>0</v>
      </c>
      <c r="AE10" s="412" t="str">
        <f>IFERROR(SUM(AE11:AE39)/COUNTIF(AE11:AE39,"&gt;0"),"")</f>
        <v/>
      </c>
      <c r="AF10" s="410">
        <f t="shared" si="0"/>
        <v>0</v>
      </c>
      <c r="AG10" s="411">
        <f t="shared" si="0"/>
        <v>0</v>
      </c>
      <c r="AH10" s="411">
        <f t="shared" si="0"/>
        <v>0</v>
      </c>
      <c r="AI10" s="412" t="str">
        <f>IFERROR(SUM(AI11:AI39)/COUNTIF(AI11:AI39,"&gt;0"),"")</f>
        <v/>
      </c>
      <c r="AJ10" s="410">
        <f t="shared" si="0"/>
        <v>0</v>
      </c>
      <c r="AK10" s="411">
        <f t="shared" si="0"/>
        <v>0</v>
      </c>
      <c r="AL10" s="411">
        <f t="shared" si="0"/>
        <v>0</v>
      </c>
      <c r="AM10" s="412" t="str">
        <f>IFERROR(SUM(AM11:AM39)/COUNTIF(AM11:AM39,"&gt;0"),"")</f>
        <v/>
      </c>
      <c r="AN10" s="410">
        <f t="shared" si="0"/>
        <v>0</v>
      </c>
      <c r="AO10" s="411">
        <f t="shared" si="0"/>
        <v>0</v>
      </c>
      <c r="AP10" s="411">
        <f t="shared" si="0"/>
        <v>0</v>
      </c>
      <c r="AQ10" s="412" t="str">
        <f>IFERROR(SUM(AQ11:AQ39)/COUNTIF(AQ11:AQ39,"&gt;0"),"")</f>
        <v/>
      </c>
      <c r="AR10" s="410">
        <f t="shared" si="0"/>
        <v>0</v>
      </c>
      <c r="AS10" s="411">
        <f t="shared" si="0"/>
        <v>0</v>
      </c>
      <c r="AT10" s="411">
        <f t="shared" si="0"/>
        <v>0</v>
      </c>
      <c r="AU10" s="412" t="str">
        <f>IFERROR(SUM(AU11:AU39)/COUNTIF(AU11:AU39,"&gt;0"),"")</f>
        <v/>
      </c>
      <c r="AV10" s="410">
        <f t="shared" si="0"/>
        <v>0</v>
      </c>
      <c r="AW10" s="411">
        <f t="shared" si="0"/>
        <v>0</v>
      </c>
      <c r="AX10" s="411">
        <f t="shared" si="0"/>
        <v>0</v>
      </c>
      <c r="AY10" s="412" t="str">
        <f>IFERROR(SUM(AY11:AY39)/COUNTIF(AY11:AY39,"&gt;0"),"")</f>
        <v/>
      </c>
      <c r="AZ10" s="413">
        <f>IFERROR(AVERAGE(AY10,AU10,AQ10,AM10,AI10,AE10,AA10,W10,S10,O10),"")</f>
        <v>0.9983695652173914</v>
      </c>
    </row>
    <row r="11" spans="1:53" x14ac:dyDescent="0.25">
      <c r="A11" s="415">
        <v>1</v>
      </c>
      <c r="B11" s="416" t="s">
        <v>630</v>
      </c>
      <c r="C11" s="417" t="s">
        <v>661</v>
      </c>
      <c r="D11" s="418"/>
      <c r="E11" s="418"/>
      <c r="F11" s="418"/>
      <c r="G11" s="419" t="str">
        <f t="shared" ref="G11:G39" si="1">IFERROR(AVERAGE(D11:F11),"")</f>
        <v/>
      </c>
      <c r="H11" s="418"/>
      <c r="I11" s="418"/>
      <c r="J11" s="418"/>
      <c r="K11" s="419" t="str">
        <f t="shared" ref="K11:K39" si="2">IFERROR(AVERAGE(H11:J11),"")</f>
        <v/>
      </c>
      <c r="L11" s="420">
        <v>1</v>
      </c>
      <c r="M11" s="420">
        <v>0.9</v>
      </c>
      <c r="N11" s="420"/>
      <c r="O11" s="419">
        <f>IFERROR(AVERAGE(L11:N11),"")</f>
        <v>0.95</v>
      </c>
      <c r="P11" s="420">
        <v>1</v>
      </c>
      <c r="Q11" s="420">
        <v>1</v>
      </c>
      <c r="R11" s="420"/>
      <c r="S11" s="419">
        <f t="shared" ref="S11:S39" si="3">IFERROR(AVERAGE(P11:R11),"")</f>
        <v>1</v>
      </c>
      <c r="T11" s="420"/>
      <c r="U11" s="420"/>
      <c r="V11" s="420"/>
      <c r="W11" s="419" t="str">
        <f t="shared" ref="W11:W39" si="4">IFERROR(AVERAGE(T11:V11),"")</f>
        <v/>
      </c>
      <c r="X11" s="418"/>
      <c r="Y11" s="418"/>
      <c r="Z11" s="418"/>
      <c r="AA11" s="419" t="str">
        <f t="shared" ref="AA11:AA39" si="5">IFERROR(AVERAGE(X11:Z11),"")</f>
        <v/>
      </c>
      <c r="AB11" s="418"/>
      <c r="AC11" s="418"/>
      <c r="AD11" s="418"/>
      <c r="AE11" s="419" t="str">
        <f t="shared" ref="AE11:AE39" si="6">IFERROR(AVERAGE(AB11:AD11),"")</f>
        <v/>
      </c>
      <c r="AF11" s="418"/>
      <c r="AG11" s="418"/>
      <c r="AH11" s="418"/>
      <c r="AI11" s="419" t="str">
        <f t="shared" ref="AI11:AI39" si="7">IFERROR(AVERAGE(AF11:AH11),"")</f>
        <v/>
      </c>
      <c r="AJ11" s="418"/>
      <c r="AK11" s="418"/>
      <c r="AL11" s="418"/>
      <c r="AM11" s="419" t="str">
        <f t="shared" ref="AM11:AM39" si="8">IFERROR(AVERAGE(AJ11:AL11),"")</f>
        <v/>
      </c>
      <c r="AN11" s="418"/>
      <c r="AO11" s="418"/>
      <c r="AP11" s="418"/>
      <c r="AQ11" s="419" t="str">
        <f t="shared" ref="AQ11:AQ39" si="9">IFERROR(AVERAGE(AN11:AP11),"")</f>
        <v/>
      </c>
      <c r="AR11" s="418"/>
      <c r="AS11" s="418"/>
      <c r="AT11" s="418"/>
      <c r="AU11" s="419" t="str">
        <f t="shared" ref="AU11:AU39" si="10">IFERROR(AVERAGE(AR11:AT11),"")</f>
        <v/>
      </c>
      <c r="AV11" s="418"/>
      <c r="AW11" s="418"/>
      <c r="AX11" s="418"/>
      <c r="AY11" s="419" t="str">
        <f t="shared" ref="AY11:AY39" si="11">IFERROR(AVERAGE(AV11:AX11),"")</f>
        <v/>
      </c>
      <c r="AZ11" s="421">
        <f t="shared" ref="AZ11:AZ39" si="12">IFERROR(AVERAGE(AY11,AU11,AQ11,AM11,AI11,AE11,AA11,W11,S11,O11),"")</f>
        <v>0.97499999999999998</v>
      </c>
    </row>
    <row r="12" spans="1:53" s="414" customFormat="1" x14ac:dyDescent="0.25">
      <c r="A12" s="422">
        <v>2</v>
      </c>
      <c r="B12" s="416" t="s">
        <v>631</v>
      </c>
      <c r="C12" s="423" t="s">
        <v>661</v>
      </c>
      <c r="D12" s="420"/>
      <c r="E12" s="424"/>
      <c r="F12" s="424"/>
      <c r="G12" s="419" t="str">
        <f t="shared" si="1"/>
        <v/>
      </c>
      <c r="H12" s="420"/>
      <c r="I12" s="424"/>
      <c r="J12" s="424"/>
      <c r="K12" s="419" t="str">
        <f t="shared" si="2"/>
        <v/>
      </c>
      <c r="L12" s="420">
        <v>1</v>
      </c>
      <c r="M12" s="424">
        <v>1</v>
      </c>
      <c r="N12" s="424"/>
      <c r="O12" s="419">
        <f t="shared" ref="O12:O39" si="13">IFERROR(AVERAGE(L12:N12),"")</f>
        <v>1</v>
      </c>
      <c r="P12" s="420">
        <v>1</v>
      </c>
      <c r="Q12" s="424">
        <v>1</v>
      </c>
      <c r="R12" s="424"/>
      <c r="S12" s="419">
        <f t="shared" si="3"/>
        <v>1</v>
      </c>
      <c r="T12" s="420"/>
      <c r="U12" s="424"/>
      <c r="V12" s="424"/>
      <c r="W12" s="419" t="str">
        <f t="shared" si="4"/>
        <v/>
      </c>
      <c r="X12" s="420"/>
      <c r="Y12" s="424"/>
      <c r="Z12" s="424"/>
      <c r="AA12" s="419" t="str">
        <f t="shared" si="5"/>
        <v/>
      </c>
      <c r="AB12" s="420"/>
      <c r="AC12" s="424"/>
      <c r="AD12" s="424"/>
      <c r="AE12" s="419" t="str">
        <f t="shared" si="6"/>
        <v/>
      </c>
      <c r="AF12" s="420"/>
      <c r="AG12" s="424"/>
      <c r="AH12" s="424"/>
      <c r="AI12" s="419" t="str">
        <f t="shared" si="7"/>
        <v/>
      </c>
      <c r="AJ12" s="420"/>
      <c r="AK12" s="424"/>
      <c r="AL12" s="424"/>
      <c r="AM12" s="419" t="str">
        <f t="shared" si="8"/>
        <v/>
      </c>
      <c r="AN12" s="420"/>
      <c r="AO12" s="424"/>
      <c r="AP12" s="424"/>
      <c r="AQ12" s="419" t="str">
        <f t="shared" si="9"/>
        <v/>
      </c>
      <c r="AR12" s="420"/>
      <c r="AS12" s="424"/>
      <c r="AT12" s="424"/>
      <c r="AU12" s="419" t="str">
        <f t="shared" si="10"/>
        <v/>
      </c>
      <c r="AV12" s="420"/>
      <c r="AW12" s="424"/>
      <c r="AX12" s="424"/>
      <c r="AY12" s="419" t="str">
        <f t="shared" si="11"/>
        <v/>
      </c>
      <c r="AZ12" s="421">
        <f t="shared" si="12"/>
        <v>1</v>
      </c>
    </row>
    <row r="13" spans="1:53" s="414" customFormat="1" x14ac:dyDescent="0.25">
      <c r="A13" s="422">
        <v>3</v>
      </c>
      <c r="B13" s="416" t="s">
        <v>632</v>
      </c>
      <c r="C13" s="423" t="s">
        <v>661</v>
      </c>
      <c r="D13" s="420"/>
      <c r="E13" s="424"/>
      <c r="F13" s="424"/>
      <c r="G13" s="419" t="str">
        <f t="shared" si="1"/>
        <v/>
      </c>
      <c r="H13" s="420"/>
      <c r="I13" s="424"/>
      <c r="J13" s="424"/>
      <c r="K13" s="419" t="str">
        <f t="shared" si="2"/>
        <v/>
      </c>
      <c r="L13" s="420">
        <v>1</v>
      </c>
      <c r="M13" s="424">
        <v>1</v>
      </c>
      <c r="N13" s="424"/>
      <c r="O13" s="419">
        <f t="shared" si="13"/>
        <v>1</v>
      </c>
      <c r="P13" s="420">
        <v>1</v>
      </c>
      <c r="Q13" s="424">
        <v>1</v>
      </c>
      <c r="R13" s="424"/>
      <c r="S13" s="419">
        <f t="shared" si="3"/>
        <v>1</v>
      </c>
      <c r="T13" s="420"/>
      <c r="U13" s="424"/>
      <c r="V13" s="424"/>
      <c r="W13" s="419" t="str">
        <f t="shared" si="4"/>
        <v/>
      </c>
      <c r="X13" s="420"/>
      <c r="Y13" s="424"/>
      <c r="Z13" s="424"/>
      <c r="AA13" s="419" t="str">
        <f t="shared" si="5"/>
        <v/>
      </c>
      <c r="AB13" s="420"/>
      <c r="AC13" s="424"/>
      <c r="AD13" s="424"/>
      <c r="AE13" s="419" t="str">
        <f t="shared" si="6"/>
        <v/>
      </c>
      <c r="AF13" s="420"/>
      <c r="AG13" s="424"/>
      <c r="AH13" s="424"/>
      <c r="AI13" s="419" t="str">
        <f t="shared" si="7"/>
        <v/>
      </c>
      <c r="AJ13" s="420"/>
      <c r="AK13" s="424"/>
      <c r="AL13" s="424"/>
      <c r="AM13" s="419" t="str">
        <f t="shared" si="8"/>
        <v/>
      </c>
      <c r="AN13" s="420"/>
      <c r="AO13" s="424"/>
      <c r="AP13" s="424"/>
      <c r="AQ13" s="419" t="str">
        <f t="shared" si="9"/>
        <v/>
      </c>
      <c r="AR13" s="420"/>
      <c r="AS13" s="424"/>
      <c r="AT13" s="424"/>
      <c r="AU13" s="419" t="str">
        <f t="shared" si="10"/>
        <v/>
      </c>
      <c r="AV13" s="420"/>
      <c r="AW13" s="424"/>
      <c r="AX13" s="424"/>
      <c r="AY13" s="419" t="str">
        <f t="shared" si="11"/>
        <v/>
      </c>
      <c r="AZ13" s="421">
        <f t="shared" si="12"/>
        <v>1</v>
      </c>
    </row>
    <row r="14" spans="1:53" s="414" customFormat="1" x14ac:dyDescent="0.25">
      <c r="A14" s="425">
        <v>4</v>
      </c>
      <c r="B14" s="416" t="s">
        <v>633</v>
      </c>
      <c r="C14" s="423" t="s">
        <v>661</v>
      </c>
      <c r="D14" s="420"/>
      <c r="E14" s="424"/>
      <c r="F14" s="424"/>
      <c r="G14" s="419" t="str">
        <f t="shared" si="1"/>
        <v/>
      </c>
      <c r="H14" s="420"/>
      <c r="I14" s="424"/>
      <c r="J14" s="424"/>
      <c r="K14" s="419" t="str">
        <f t="shared" si="2"/>
        <v/>
      </c>
      <c r="L14" s="420">
        <v>1</v>
      </c>
      <c r="M14" s="424">
        <v>1</v>
      </c>
      <c r="N14" s="424"/>
      <c r="O14" s="419">
        <f t="shared" si="13"/>
        <v>1</v>
      </c>
      <c r="P14" s="420">
        <v>1</v>
      </c>
      <c r="Q14" s="424">
        <v>1</v>
      </c>
      <c r="R14" s="424"/>
      <c r="S14" s="419">
        <f t="shared" si="3"/>
        <v>1</v>
      </c>
      <c r="T14" s="420"/>
      <c r="U14" s="424"/>
      <c r="V14" s="424"/>
      <c r="W14" s="419" t="str">
        <f t="shared" si="4"/>
        <v/>
      </c>
      <c r="X14" s="420"/>
      <c r="Y14" s="424"/>
      <c r="Z14" s="424"/>
      <c r="AA14" s="419" t="str">
        <f t="shared" si="5"/>
        <v/>
      </c>
      <c r="AB14" s="420"/>
      <c r="AC14" s="424"/>
      <c r="AD14" s="424"/>
      <c r="AE14" s="419" t="str">
        <f t="shared" si="6"/>
        <v/>
      </c>
      <c r="AF14" s="420"/>
      <c r="AG14" s="424"/>
      <c r="AH14" s="424"/>
      <c r="AI14" s="419" t="str">
        <f t="shared" si="7"/>
        <v/>
      </c>
      <c r="AJ14" s="420"/>
      <c r="AK14" s="424"/>
      <c r="AL14" s="424"/>
      <c r="AM14" s="419" t="str">
        <f t="shared" si="8"/>
        <v/>
      </c>
      <c r="AN14" s="420"/>
      <c r="AO14" s="424"/>
      <c r="AP14" s="424"/>
      <c r="AQ14" s="419" t="str">
        <f t="shared" si="9"/>
        <v/>
      </c>
      <c r="AR14" s="420"/>
      <c r="AS14" s="424"/>
      <c r="AT14" s="424"/>
      <c r="AU14" s="419" t="str">
        <f t="shared" si="10"/>
        <v/>
      </c>
      <c r="AV14" s="420"/>
      <c r="AW14" s="424"/>
      <c r="AX14" s="424"/>
      <c r="AY14" s="419" t="str">
        <f t="shared" si="11"/>
        <v/>
      </c>
      <c r="AZ14" s="421">
        <f t="shared" si="12"/>
        <v>1</v>
      </c>
    </row>
    <row r="15" spans="1:53" s="414" customFormat="1" x14ac:dyDescent="0.25">
      <c r="A15" s="422">
        <v>5</v>
      </c>
      <c r="B15" s="416" t="s">
        <v>634</v>
      </c>
      <c r="C15" s="423" t="s">
        <v>661</v>
      </c>
      <c r="D15" s="420"/>
      <c r="E15" s="424"/>
      <c r="F15" s="424"/>
      <c r="G15" s="419" t="str">
        <f t="shared" si="1"/>
        <v/>
      </c>
      <c r="H15" s="420"/>
      <c r="I15" s="424"/>
      <c r="J15" s="424"/>
      <c r="K15" s="419" t="str">
        <f t="shared" si="2"/>
        <v/>
      </c>
      <c r="L15" s="420">
        <v>1</v>
      </c>
      <c r="M15" s="424">
        <v>1</v>
      </c>
      <c r="N15" s="424"/>
      <c r="O15" s="419">
        <f t="shared" si="13"/>
        <v>1</v>
      </c>
      <c r="P15" s="420">
        <v>1</v>
      </c>
      <c r="Q15" s="424">
        <v>1</v>
      </c>
      <c r="R15" s="424"/>
      <c r="S15" s="419">
        <f t="shared" si="3"/>
        <v>1</v>
      </c>
      <c r="T15" s="420"/>
      <c r="U15" s="424"/>
      <c r="V15" s="424"/>
      <c r="W15" s="419" t="str">
        <f t="shared" si="4"/>
        <v/>
      </c>
      <c r="X15" s="420"/>
      <c r="Y15" s="424"/>
      <c r="Z15" s="424"/>
      <c r="AA15" s="419" t="str">
        <f t="shared" si="5"/>
        <v/>
      </c>
      <c r="AB15" s="420"/>
      <c r="AC15" s="424"/>
      <c r="AD15" s="424"/>
      <c r="AE15" s="419" t="str">
        <f t="shared" si="6"/>
        <v/>
      </c>
      <c r="AF15" s="420"/>
      <c r="AG15" s="424"/>
      <c r="AH15" s="424"/>
      <c r="AI15" s="419" t="str">
        <f t="shared" si="7"/>
        <v/>
      </c>
      <c r="AJ15" s="420"/>
      <c r="AK15" s="424"/>
      <c r="AL15" s="424"/>
      <c r="AM15" s="419" t="str">
        <f t="shared" si="8"/>
        <v/>
      </c>
      <c r="AN15" s="420"/>
      <c r="AO15" s="424"/>
      <c r="AP15" s="424"/>
      <c r="AQ15" s="419" t="str">
        <f t="shared" si="9"/>
        <v/>
      </c>
      <c r="AR15" s="420"/>
      <c r="AS15" s="424"/>
      <c r="AT15" s="424"/>
      <c r="AU15" s="419" t="str">
        <f t="shared" si="10"/>
        <v/>
      </c>
      <c r="AV15" s="420"/>
      <c r="AW15" s="424"/>
      <c r="AX15" s="424"/>
      <c r="AY15" s="419" t="str">
        <f t="shared" si="11"/>
        <v/>
      </c>
      <c r="AZ15" s="421">
        <f t="shared" si="12"/>
        <v>1</v>
      </c>
    </row>
    <row r="16" spans="1:53" s="428" customFormat="1" x14ac:dyDescent="0.25">
      <c r="A16" s="422">
        <v>6</v>
      </c>
      <c r="B16" s="416" t="s">
        <v>635</v>
      </c>
      <c r="C16" s="416" t="s">
        <v>661</v>
      </c>
      <c r="D16" s="420"/>
      <c r="E16" s="427"/>
      <c r="F16" s="427"/>
      <c r="G16" s="419" t="str">
        <f t="shared" si="1"/>
        <v/>
      </c>
      <c r="H16" s="420"/>
      <c r="I16" s="427"/>
      <c r="J16" s="427"/>
      <c r="K16" s="419" t="str">
        <f t="shared" si="2"/>
        <v/>
      </c>
      <c r="L16" s="420">
        <v>1</v>
      </c>
      <c r="M16" s="424">
        <v>1</v>
      </c>
      <c r="N16" s="427"/>
      <c r="O16" s="419">
        <f t="shared" si="13"/>
        <v>1</v>
      </c>
      <c r="P16" s="420">
        <v>1</v>
      </c>
      <c r="Q16" s="424">
        <v>1</v>
      </c>
      <c r="R16" s="427"/>
      <c r="S16" s="419">
        <f t="shared" si="3"/>
        <v>1</v>
      </c>
      <c r="T16" s="420"/>
      <c r="U16" s="427"/>
      <c r="V16" s="427"/>
      <c r="W16" s="419" t="str">
        <f t="shared" si="4"/>
        <v/>
      </c>
      <c r="X16" s="420"/>
      <c r="Y16" s="427"/>
      <c r="Z16" s="427"/>
      <c r="AA16" s="419" t="str">
        <f t="shared" si="5"/>
        <v/>
      </c>
      <c r="AB16" s="420"/>
      <c r="AC16" s="427"/>
      <c r="AD16" s="427"/>
      <c r="AE16" s="419" t="str">
        <f t="shared" si="6"/>
        <v/>
      </c>
      <c r="AF16" s="420"/>
      <c r="AG16" s="427"/>
      <c r="AH16" s="427"/>
      <c r="AI16" s="419" t="str">
        <f t="shared" si="7"/>
        <v/>
      </c>
      <c r="AJ16" s="420"/>
      <c r="AK16" s="427"/>
      <c r="AL16" s="427"/>
      <c r="AM16" s="419" t="str">
        <f t="shared" si="8"/>
        <v/>
      </c>
      <c r="AN16" s="420"/>
      <c r="AO16" s="427"/>
      <c r="AP16" s="427"/>
      <c r="AQ16" s="419" t="str">
        <f t="shared" si="9"/>
        <v/>
      </c>
      <c r="AR16" s="420"/>
      <c r="AS16" s="427"/>
      <c r="AT16" s="427"/>
      <c r="AU16" s="419" t="str">
        <f t="shared" si="10"/>
        <v/>
      </c>
      <c r="AV16" s="420"/>
      <c r="AW16" s="427"/>
      <c r="AX16" s="427"/>
      <c r="AY16" s="419" t="str">
        <f t="shared" si="11"/>
        <v/>
      </c>
      <c r="AZ16" s="421">
        <f t="shared" si="12"/>
        <v>1</v>
      </c>
    </row>
    <row r="17" spans="1:52" s="414" customFormat="1" x14ac:dyDescent="0.25">
      <c r="A17" s="422">
        <f>A16+1</f>
        <v>7</v>
      </c>
      <c r="B17" s="416" t="s">
        <v>636</v>
      </c>
      <c r="C17" s="429" t="s">
        <v>661</v>
      </c>
      <c r="D17" s="430"/>
      <c r="E17" s="424"/>
      <c r="F17" s="424"/>
      <c r="G17" s="419" t="str">
        <f t="shared" si="1"/>
        <v/>
      </c>
      <c r="H17" s="430"/>
      <c r="I17" s="424"/>
      <c r="J17" s="424"/>
      <c r="K17" s="419" t="str">
        <f t="shared" si="2"/>
        <v/>
      </c>
      <c r="L17" s="431"/>
      <c r="M17" s="426"/>
      <c r="N17" s="426"/>
      <c r="O17" s="443" t="str">
        <f t="shared" si="13"/>
        <v/>
      </c>
      <c r="P17" s="431"/>
      <c r="Q17" s="426"/>
      <c r="R17" s="426"/>
      <c r="S17" s="443" t="str">
        <f t="shared" si="3"/>
        <v/>
      </c>
      <c r="T17" s="430"/>
      <c r="U17" s="424"/>
      <c r="V17" s="424"/>
      <c r="W17" s="419" t="str">
        <f t="shared" si="4"/>
        <v/>
      </c>
      <c r="X17" s="430"/>
      <c r="Y17" s="424"/>
      <c r="Z17" s="424"/>
      <c r="AA17" s="419" t="str">
        <f t="shared" si="5"/>
        <v/>
      </c>
      <c r="AB17" s="430"/>
      <c r="AC17" s="424"/>
      <c r="AD17" s="424"/>
      <c r="AE17" s="419" t="str">
        <f t="shared" si="6"/>
        <v/>
      </c>
      <c r="AF17" s="430"/>
      <c r="AG17" s="424"/>
      <c r="AH17" s="424"/>
      <c r="AI17" s="419" t="str">
        <f t="shared" si="7"/>
        <v/>
      </c>
      <c r="AJ17" s="430"/>
      <c r="AK17" s="424"/>
      <c r="AL17" s="424"/>
      <c r="AM17" s="419" t="str">
        <f t="shared" si="8"/>
        <v/>
      </c>
      <c r="AN17" s="430"/>
      <c r="AO17" s="424"/>
      <c r="AP17" s="424"/>
      <c r="AQ17" s="419" t="str">
        <f t="shared" si="9"/>
        <v/>
      </c>
      <c r="AR17" s="430"/>
      <c r="AS17" s="424"/>
      <c r="AT17" s="424"/>
      <c r="AU17" s="419" t="str">
        <f t="shared" si="10"/>
        <v/>
      </c>
      <c r="AV17" s="430"/>
      <c r="AW17" s="424"/>
      <c r="AX17" s="424"/>
      <c r="AY17" s="419" t="str">
        <f t="shared" si="11"/>
        <v/>
      </c>
      <c r="AZ17" s="421" t="str">
        <f t="shared" si="12"/>
        <v/>
      </c>
    </row>
    <row r="18" spans="1:52" s="414" customFormat="1" ht="13.8" x14ac:dyDescent="0.25">
      <c r="A18" s="422">
        <v>8</v>
      </c>
      <c r="B18" s="432" t="s">
        <v>637</v>
      </c>
      <c r="C18" s="429" t="s">
        <v>661</v>
      </c>
      <c r="D18" s="430"/>
      <c r="E18" s="424"/>
      <c r="F18" s="424"/>
      <c r="G18" s="419" t="str">
        <f t="shared" si="1"/>
        <v/>
      </c>
      <c r="H18" s="430"/>
      <c r="I18" s="424"/>
      <c r="J18" s="424"/>
      <c r="K18" s="419" t="str">
        <f t="shared" si="2"/>
        <v/>
      </c>
      <c r="L18" s="431"/>
      <c r="M18" s="426"/>
      <c r="N18" s="426"/>
      <c r="O18" s="443" t="str">
        <f t="shared" si="13"/>
        <v/>
      </c>
      <c r="P18" s="431"/>
      <c r="Q18" s="426"/>
      <c r="R18" s="426"/>
      <c r="S18" s="443" t="str">
        <f t="shared" si="3"/>
        <v/>
      </c>
      <c r="T18" s="430"/>
      <c r="U18" s="424"/>
      <c r="V18" s="424"/>
      <c r="W18" s="419" t="str">
        <f t="shared" si="4"/>
        <v/>
      </c>
      <c r="X18" s="430"/>
      <c r="Y18" s="424"/>
      <c r="Z18" s="424"/>
      <c r="AA18" s="419" t="str">
        <f t="shared" si="5"/>
        <v/>
      </c>
      <c r="AB18" s="430"/>
      <c r="AC18" s="424"/>
      <c r="AD18" s="424"/>
      <c r="AE18" s="419" t="str">
        <f t="shared" si="6"/>
        <v/>
      </c>
      <c r="AF18" s="430"/>
      <c r="AG18" s="424"/>
      <c r="AH18" s="424"/>
      <c r="AI18" s="419" t="str">
        <f t="shared" si="7"/>
        <v/>
      </c>
      <c r="AJ18" s="430"/>
      <c r="AK18" s="424"/>
      <c r="AL18" s="424"/>
      <c r="AM18" s="419" t="str">
        <f t="shared" si="8"/>
        <v/>
      </c>
      <c r="AN18" s="430"/>
      <c r="AO18" s="424"/>
      <c r="AP18" s="424"/>
      <c r="AQ18" s="419" t="str">
        <f t="shared" si="9"/>
        <v/>
      </c>
      <c r="AR18" s="430"/>
      <c r="AS18" s="424"/>
      <c r="AT18" s="424"/>
      <c r="AU18" s="419" t="str">
        <f t="shared" si="10"/>
        <v/>
      </c>
      <c r="AV18" s="430"/>
      <c r="AW18" s="424"/>
      <c r="AX18" s="424"/>
      <c r="AY18" s="419" t="str">
        <f t="shared" si="11"/>
        <v/>
      </c>
      <c r="AZ18" s="421" t="str">
        <f t="shared" si="12"/>
        <v/>
      </c>
    </row>
    <row r="19" spans="1:52" s="414" customFormat="1" x14ac:dyDescent="0.25">
      <c r="A19" s="422">
        <v>9</v>
      </c>
      <c r="B19" s="416" t="s">
        <v>638</v>
      </c>
      <c r="C19" s="429" t="s">
        <v>661</v>
      </c>
      <c r="D19" s="430"/>
      <c r="E19" s="424"/>
      <c r="F19" s="424"/>
      <c r="G19" s="419" t="str">
        <f t="shared" si="1"/>
        <v/>
      </c>
      <c r="H19" s="430"/>
      <c r="I19" s="424"/>
      <c r="J19" s="424"/>
      <c r="K19" s="419" t="str">
        <f t="shared" si="2"/>
        <v/>
      </c>
      <c r="L19" s="430">
        <v>1</v>
      </c>
      <c r="M19" s="424">
        <v>0.95</v>
      </c>
      <c r="N19" s="424"/>
      <c r="O19" s="419">
        <f t="shared" si="13"/>
        <v>0.97499999999999998</v>
      </c>
      <c r="P19" s="430">
        <v>1</v>
      </c>
      <c r="Q19" s="424">
        <v>1</v>
      </c>
      <c r="R19" s="424"/>
      <c r="S19" s="419">
        <f t="shared" si="3"/>
        <v>1</v>
      </c>
      <c r="T19" s="430"/>
      <c r="U19" s="424"/>
      <c r="V19" s="424"/>
      <c r="W19" s="419" t="str">
        <f t="shared" si="4"/>
        <v/>
      </c>
      <c r="X19" s="430"/>
      <c r="Y19" s="424"/>
      <c r="Z19" s="424"/>
      <c r="AA19" s="419" t="str">
        <f t="shared" si="5"/>
        <v/>
      </c>
      <c r="AB19" s="430"/>
      <c r="AC19" s="424"/>
      <c r="AD19" s="424"/>
      <c r="AE19" s="419" t="str">
        <f t="shared" si="6"/>
        <v/>
      </c>
      <c r="AF19" s="430"/>
      <c r="AG19" s="424"/>
      <c r="AH19" s="424"/>
      <c r="AI19" s="419" t="str">
        <f t="shared" si="7"/>
        <v/>
      </c>
      <c r="AJ19" s="430"/>
      <c r="AK19" s="424"/>
      <c r="AL19" s="424"/>
      <c r="AM19" s="419" t="str">
        <f t="shared" si="8"/>
        <v/>
      </c>
      <c r="AN19" s="430"/>
      <c r="AO19" s="424"/>
      <c r="AP19" s="424"/>
      <c r="AQ19" s="419" t="str">
        <f t="shared" si="9"/>
        <v/>
      </c>
      <c r="AR19" s="430"/>
      <c r="AS19" s="424"/>
      <c r="AT19" s="424"/>
      <c r="AU19" s="419" t="str">
        <f t="shared" si="10"/>
        <v/>
      </c>
      <c r="AV19" s="430"/>
      <c r="AW19" s="424"/>
      <c r="AX19" s="424"/>
      <c r="AY19" s="419" t="str">
        <f t="shared" si="11"/>
        <v/>
      </c>
      <c r="AZ19" s="421">
        <f t="shared" si="12"/>
        <v>0.98750000000000004</v>
      </c>
    </row>
    <row r="20" spans="1:52" s="414" customFormat="1" x14ac:dyDescent="0.25">
      <c r="A20" s="422">
        <v>10</v>
      </c>
      <c r="B20" s="416" t="s">
        <v>639</v>
      </c>
      <c r="C20" s="429" t="s">
        <v>661</v>
      </c>
      <c r="D20" s="430"/>
      <c r="E20" s="424"/>
      <c r="F20" s="424"/>
      <c r="G20" s="419" t="str">
        <f t="shared" si="1"/>
        <v/>
      </c>
      <c r="H20" s="430"/>
      <c r="I20" s="424"/>
      <c r="J20" s="424"/>
      <c r="K20" s="419" t="str">
        <f t="shared" si="2"/>
        <v/>
      </c>
      <c r="L20" s="431"/>
      <c r="M20" s="426"/>
      <c r="N20" s="426"/>
      <c r="O20" s="443" t="str">
        <f t="shared" si="13"/>
        <v/>
      </c>
      <c r="P20" s="431"/>
      <c r="Q20" s="426"/>
      <c r="R20" s="426"/>
      <c r="S20" s="443" t="str">
        <f t="shared" si="3"/>
        <v/>
      </c>
      <c r="T20" s="430"/>
      <c r="U20" s="424"/>
      <c r="V20" s="424"/>
      <c r="W20" s="419" t="str">
        <f t="shared" si="4"/>
        <v/>
      </c>
      <c r="X20" s="430"/>
      <c r="Y20" s="424"/>
      <c r="Z20" s="424"/>
      <c r="AA20" s="419" t="str">
        <f t="shared" si="5"/>
        <v/>
      </c>
      <c r="AB20" s="430"/>
      <c r="AC20" s="424"/>
      <c r="AD20" s="424"/>
      <c r="AE20" s="419" t="str">
        <f t="shared" si="6"/>
        <v/>
      </c>
      <c r="AF20" s="430"/>
      <c r="AG20" s="424"/>
      <c r="AH20" s="424"/>
      <c r="AI20" s="419" t="str">
        <f t="shared" si="7"/>
        <v/>
      </c>
      <c r="AJ20" s="430"/>
      <c r="AK20" s="424"/>
      <c r="AL20" s="424"/>
      <c r="AM20" s="419" t="str">
        <f t="shared" si="8"/>
        <v/>
      </c>
      <c r="AN20" s="430"/>
      <c r="AO20" s="424"/>
      <c r="AP20" s="424"/>
      <c r="AQ20" s="419" t="str">
        <f t="shared" si="9"/>
        <v/>
      </c>
      <c r="AR20" s="430"/>
      <c r="AS20" s="424"/>
      <c r="AT20" s="424"/>
      <c r="AU20" s="419" t="str">
        <f t="shared" si="10"/>
        <v/>
      </c>
      <c r="AV20" s="430"/>
      <c r="AW20" s="424"/>
      <c r="AX20" s="424"/>
      <c r="AY20" s="419" t="str">
        <f t="shared" si="11"/>
        <v/>
      </c>
      <c r="AZ20" s="421" t="str">
        <f t="shared" si="12"/>
        <v/>
      </c>
    </row>
    <row r="21" spans="1:52" s="414" customFormat="1" ht="26.4" x14ac:dyDescent="0.25">
      <c r="A21" s="422">
        <v>11</v>
      </c>
      <c r="B21" s="416" t="s">
        <v>640</v>
      </c>
      <c r="C21" s="429" t="s">
        <v>661</v>
      </c>
      <c r="D21" s="430"/>
      <c r="E21" s="424"/>
      <c r="F21" s="424"/>
      <c r="G21" s="419" t="str">
        <f t="shared" si="1"/>
        <v/>
      </c>
      <c r="H21" s="430"/>
      <c r="I21" s="424"/>
      <c r="J21" s="424"/>
      <c r="K21" s="419" t="str">
        <f t="shared" si="2"/>
        <v/>
      </c>
      <c r="L21" s="431"/>
      <c r="M21" s="426"/>
      <c r="N21" s="426"/>
      <c r="O21" s="443" t="str">
        <f t="shared" si="13"/>
        <v/>
      </c>
      <c r="P21" s="431"/>
      <c r="Q21" s="426"/>
      <c r="R21" s="426"/>
      <c r="S21" s="443" t="str">
        <f t="shared" si="3"/>
        <v/>
      </c>
      <c r="T21" s="430"/>
      <c r="U21" s="424"/>
      <c r="V21" s="424"/>
      <c r="W21" s="419" t="str">
        <f t="shared" si="4"/>
        <v/>
      </c>
      <c r="X21" s="430"/>
      <c r="Y21" s="424"/>
      <c r="Z21" s="424"/>
      <c r="AA21" s="419" t="str">
        <f t="shared" si="5"/>
        <v/>
      </c>
      <c r="AB21" s="430"/>
      <c r="AC21" s="424"/>
      <c r="AD21" s="424"/>
      <c r="AE21" s="419" t="str">
        <f t="shared" si="6"/>
        <v/>
      </c>
      <c r="AF21" s="430"/>
      <c r="AG21" s="424"/>
      <c r="AH21" s="424"/>
      <c r="AI21" s="419" t="str">
        <f t="shared" si="7"/>
        <v/>
      </c>
      <c r="AJ21" s="430"/>
      <c r="AK21" s="424"/>
      <c r="AL21" s="424"/>
      <c r="AM21" s="419" t="str">
        <f t="shared" si="8"/>
        <v/>
      </c>
      <c r="AN21" s="430"/>
      <c r="AO21" s="424"/>
      <c r="AP21" s="424"/>
      <c r="AQ21" s="419" t="str">
        <f t="shared" si="9"/>
        <v/>
      </c>
      <c r="AR21" s="430"/>
      <c r="AS21" s="424"/>
      <c r="AT21" s="424"/>
      <c r="AU21" s="419" t="str">
        <f t="shared" si="10"/>
        <v/>
      </c>
      <c r="AV21" s="430"/>
      <c r="AW21" s="424"/>
      <c r="AX21" s="424"/>
      <c r="AY21" s="419" t="str">
        <f t="shared" si="11"/>
        <v/>
      </c>
      <c r="AZ21" s="421" t="str">
        <f t="shared" si="12"/>
        <v/>
      </c>
    </row>
    <row r="22" spans="1:52" s="414" customFormat="1" x14ac:dyDescent="0.25">
      <c r="A22" s="422">
        <v>12</v>
      </c>
      <c r="B22" s="416" t="s">
        <v>641</v>
      </c>
      <c r="C22" s="429" t="s">
        <v>661</v>
      </c>
      <c r="D22" s="430"/>
      <c r="E22" s="424"/>
      <c r="F22" s="424"/>
      <c r="G22" s="419" t="str">
        <f t="shared" si="1"/>
        <v/>
      </c>
      <c r="H22" s="430"/>
      <c r="I22" s="424"/>
      <c r="J22" s="424"/>
      <c r="K22" s="419" t="str">
        <f t="shared" si="2"/>
        <v/>
      </c>
      <c r="L22" s="430">
        <v>1</v>
      </c>
      <c r="M22" s="424">
        <v>1</v>
      </c>
      <c r="N22" s="424"/>
      <c r="O22" s="419">
        <f t="shared" si="13"/>
        <v>1</v>
      </c>
      <c r="P22" s="430">
        <v>1</v>
      </c>
      <c r="Q22" s="424">
        <v>1</v>
      </c>
      <c r="R22" s="424"/>
      <c r="S22" s="419">
        <f t="shared" si="3"/>
        <v>1</v>
      </c>
      <c r="T22" s="430"/>
      <c r="U22" s="424"/>
      <c r="V22" s="424"/>
      <c r="W22" s="419" t="str">
        <f t="shared" si="4"/>
        <v/>
      </c>
      <c r="X22" s="430"/>
      <c r="Y22" s="424"/>
      <c r="Z22" s="424"/>
      <c r="AA22" s="419" t="str">
        <f t="shared" si="5"/>
        <v/>
      </c>
      <c r="AB22" s="430"/>
      <c r="AC22" s="424"/>
      <c r="AD22" s="424"/>
      <c r="AE22" s="419" t="str">
        <f t="shared" si="6"/>
        <v/>
      </c>
      <c r="AF22" s="430"/>
      <c r="AG22" s="424"/>
      <c r="AH22" s="424"/>
      <c r="AI22" s="419" t="str">
        <f t="shared" si="7"/>
        <v/>
      </c>
      <c r="AJ22" s="430"/>
      <c r="AK22" s="424"/>
      <c r="AL22" s="424"/>
      <c r="AM22" s="419" t="str">
        <f t="shared" si="8"/>
        <v/>
      </c>
      <c r="AN22" s="430"/>
      <c r="AO22" s="424"/>
      <c r="AP22" s="424"/>
      <c r="AQ22" s="419" t="str">
        <f t="shared" si="9"/>
        <v/>
      </c>
      <c r="AR22" s="430"/>
      <c r="AS22" s="424"/>
      <c r="AT22" s="424"/>
      <c r="AU22" s="419" t="str">
        <f t="shared" si="10"/>
        <v/>
      </c>
      <c r="AV22" s="430"/>
      <c r="AW22" s="424"/>
      <c r="AX22" s="424"/>
      <c r="AY22" s="419" t="str">
        <f t="shared" si="11"/>
        <v/>
      </c>
      <c r="AZ22" s="421">
        <f t="shared" si="12"/>
        <v>1</v>
      </c>
    </row>
    <row r="23" spans="1:52" s="414" customFormat="1" ht="26.4" x14ac:dyDescent="0.25">
      <c r="A23" s="422">
        <v>13</v>
      </c>
      <c r="B23" s="416" t="s">
        <v>642</v>
      </c>
      <c r="C23" s="429" t="s">
        <v>661</v>
      </c>
      <c r="D23" s="430"/>
      <c r="E23" s="424"/>
      <c r="F23" s="424"/>
      <c r="G23" s="419" t="str">
        <f t="shared" si="1"/>
        <v/>
      </c>
      <c r="H23" s="430"/>
      <c r="I23" s="424"/>
      <c r="J23" s="424"/>
      <c r="K23" s="419" t="str">
        <f t="shared" si="2"/>
        <v/>
      </c>
      <c r="L23" s="430">
        <v>1</v>
      </c>
      <c r="M23" s="424">
        <v>1</v>
      </c>
      <c r="N23" s="424"/>
      <c r="O23" s="419">
        <f t="shared" si="13"/>
        <v>1</v>
      </c>
      <c r="P23" s="430">
        <v>1</v>
      </c>
      <c r="Q23" s="424">
        <v>1</v>
      </c>
      <c r="R23" s="424"/>
      <c r="S23" s="419">
        <f t="shared" si="3"/>
        <v>1</v>
      </c>
      <c r="T23" s="430"/>
      <c r="U23" s="424"/>
      <c r="V23" s="424"/>
      <c r="W23" s="419" t="str">
        <f t="shared" si="4"/>
        <v/>
      </c>
      <c r="X23" s="430"/>
      <c r="Y23" s="424"/>
      <c r="Z23" s="424"/>
      <c r="AA23" s="419" t="str">
        <f t="shared" si="5"/>
        <v/>
      </c>
      <c r="AB23" s="430"/>
      <c r="AC23" s="424"/>
      <c r="AD23" s="424"/>
      <c r="AE23" s="419" t="str">
        <f t="shared" si="6"/>
        <v/>
      </c>
      <c r="AF23" s="430"/>
      <c r="AG23" s="424"/>
      <c r="AH23" s="424"/>
      <c r="AI23" s="419" t="str">
        <f t="shared" si="7"/>
        <v/>
      </c>
      <c r="AJ23" s="430"/>
      <c r="AK23" s="424"/>
      <c r="AL23" s="424"/>
      <c r="AM23" s="419" t="str">
        <f t="shared" si="8"/>
        <v/>
      </c>
      <c r="AN23" s="430"/>
      <c r="AO23" s="424"/>
      <c r="AP23" s="424"/>
      <c r="AQ23" s="419" t="str">
        <f t="shared" si="9"/>
        <v/>
      </c>
      <c r="AR23" s="430"/>
      <c r="AS23" s="424"/>
      <c r="AT23" s="424"/>
      <c r="AU23" s="419" t="str">
        <f t="shared" si="10"/>
        <v/>
      </c>
      <c r="AV23" s="430"/>
      <c r="AW23" s="424"/>
      <c r="AX23" s="424"/>
      <c r="AY23" s="419" t="str">
        <f t="shared" si="11"/>
        <v/>
      </c>
      <c r="AZ23" s="421">
        <f t="shared" si="12"/>
        <v>1</v>
      </c>
    </row>
    <row r="24" spans="1:52" s="414" customFormat="1" x14ac:dyDescent="0.25">
      <c r="A24" s="422">
        <v>14</v>
      </c>
      <c r="B24" s="416" t="s">
        <v>643</v>
      </c>
      <c r="C24" s="429" t="s">
        <v>661</v>
      </c>
      <c r="D24" s="430"/>
      <c r="E24" s="424"/>
      <c r="F24" s="424"/>
      <c r="G24" s="419" t="str">
        <f t="shared" si="1"/>
        <v/>
      </c>
      <c r="H24" s="430"/>
      <c r="I24" s="424"/>
      <c r="J24" s="424"/>
      <c r="K24" s="419" t="str">
        <f t="shared" si="2"/>
        <v/>
      </c>
      <c r="L24" s="431"/>
      <c r="M24" s="426"/>
      <c r="N24" s="426"/>
      <c r="O24" s="443" t="str">
        <f t="shared" si="13"/>
        <v/>
      </c>
      <c r="P24" s="431"/>
      <c r="Q24" s="426"/>
      <c r="R24" s="426"/>
      <c r="S24" s="443" t="str">
        <f t="shared" si="3"/>
        <v/>
      </c>
      <c r="T24" s="430"/>
      <c r="U24" s="424"/>
      <c r="V24" s="424"/>
      <c r="W24" s="419" t="str">
        <f t="shared" si="4"/>
        <v/>
      </c>
      <c r="X24" s="430"/>
      <c r="Y24" s="424"/>
      <c r="Z24" s="424"/>
      <c r="AA24" s="419" t="str">
        <f t="shared" si="5"/>
        <v/>
      </c>
      <c r="AB24" s="430"/>
      <c r="AC24" s="424"/>
      <c r="AD24" s="424"/>
      <c r="AE24" s="419" t="str">
        <f t="shared" si="6"/>
        <v/>
      </c>
      <c r="AF24" s="430"/>
      <c r="AG24" s="424"/>
      <c r="AH24" s="424"/>
      <c r="AI24" s="419" t="str">
        <f t="shared" si="7"/>
        <v/>
      </c>
      <c r="AJ24" s="430"/>
      <c r="AK24" s="424"/>
      <c r="AL24" s="424"/>
      <c r="AM24" s="419" t="str">
        <f t="shared" si="8"/>
        <v/>
      </c>
      <c r="AN24" s="430"/>
      <c r="AO24" s="424"/>
      <c r="AP24" s="424"/>
      <c r="AQ24" s="419" t="str">
        <f t="shared" si="9"/>
        <v/>
      </c>
      <c r="AR24" s="430"/>
      <c r="AS24" s="424"/>
      <c r="AT24" s="424"/>
      <c r="AU24" s="419" t="str">
        <f t="shared" si="10"/>
        <v/>
      </c>
      <c r="AV24" s="430"/>
      <c r="AW24" s="424"/>
      <c r="AX24" s="424"/>
      <c r="AY24" s="419" t="str">
        <f t="shared" si="11"/>
        <v/>
      </c>
      <c r="AZ24" s="421" t="str">
        <f t="shared" si="12"/>
        <v/>
      </c>
    </row>
    <row r="25" spans="1:52" s="414" customFormat="1" ht="26.4" x14ac:dyDescent="0.25">
      <c r="A25" s="422">
        <v>15</v>
      </c>
      <c r="B25" s="416" t="s">
        <v>644</v>
      </c>
      <c r="C25" s="429" t="s">
        <v>661</v>
      </c>
      <c r="D25" s="430"/>
      <c r="E25" s="424"/>
      <c r="F25" s="424"/>
      <c r="G25" s="419" t="str">
        <f t="shared" si="1"/>
        <v/>
      </c>
      <c r="H25" s="430"/>
      <c r="I25" s="424"/>
      <c r="J25" s="424"/>
      <c r="K25" s="419" t="str">
        <f t="shared" si="2"/>
        <v/>
      </c>
      <c r="L25" s="430">
        <v>1</v>
      </c>
      <c r="M25" s="424">
        <v>1</v>
      </c>
      <c r="N25" s="424"/>
      <c r="O25" s="419">
        <f t="shared" si="13"/>
        <v>1</v>
      </c>
      <c r="P25" s="430">
        <v>1</v>
      </c>
      <c r="Q25" s="424">
        <v>1</v>
      </c>
      <c r="R25" s="424"/>
      <c r="S25" s="419">
        <f t="shared" si="3"/>
        <v>1</v>
      </c>
      <c r="T25" s="430"/>
      <c r="U25" s="424"/>
      <c r="V25" s="424"/>
      <c r="W25" s="419" t="str">
        <f t="shared" si="4"/>
        <v/>
      </c>
      <c r="X25" s="430"/>
      <c r="Y25" s="424"/>
      <c r="Z25" s="424"/>
      <c r="AA25" s="419" t="str">
        <f t="shared" si="5"/>
        <v/>
      </c>
      <c r="AB25" s="430"/>
      <c r="AC25" s="424"/>
      <c r="AD25" s="424"/>
      <c r="AE25" s="419" t="str">
        <f t="shared" si="6"/>
        <v/>
      </c>
      <c r="AF25" s="430"/>
      <c r="AG25" s="424"/>
      <c r="AH25" s="424"/>
      <c r="AI25" s="419" t="str">
        <f t="shared" si="7"/>
        <v/>
      </c>
      <c r="AJ25" s="430"/>
      <c r="AK25" s="424"/>
      <c r="AL25" s="424"/>
      <c r="AM25" s="419" t="str">
        <f t="shared" si="8"/>
        <v/>
      </c>
      <c r="AN25" s="430"/>
      <c r="AO25" s="424"/>
      <c r="AP25" s="424"/>
      <c r="AQ25" s="419" t="str">
        <f t="shared" si="9"/>
        <v/>
      </c>
      <c r="AR25" s="430"/>
      <c r="AS25" s="424"/>
      <c r="AT25" s="424"/>
      <c r="AU25" s="419" t="str">
        <f t="shared" si="10"/>
        <v/>
      </c>
      <c r="AV25" s="430"/>
      <c r="AW25" s="424"/>
      <c r="AX25" s="424"/>
      <c r="AY25" s="419" t="str">
        <f t="shared" si="11"/>
        <v/>
      </c>
      <c r="AZ25" s="421">
        <f t="shared" si="12"/>
        <v>1</v>
      </c>
    </row>
    <row r="26" spans="1:52" s="414" customFormat="1" x14ac:dyDescent="0.25">
      <c r="A26" s="422">
        <v>16</v>
      </c>
      <c r="B26" s="416" t="s">
        <v>645</v>
      </c>
      <c r="C26" s="429" t="s">
        <v>661</v>
      </c>
      <c r="D26" s="430"/>
      <c r="E26" s="424"/>
      <c r="F26" s="424"/>
      <c r="G26" s="419" t="str">
        <f t="shared" si="1"/>
        <v/>
      </c>
      <c r="H26" s="430"/>
      <c r="I26" s="424"/>
      <c r="J26" s="424"/>
      <c r="K26" s="419" t="str">
        <f t="shared" si="2"/>
        <v/>
      </c>
      <c r="L26" s="430">
        <v>1</v>
      </c>
      <c r="M26" s="424">
        <v>1</v>
      </c>
      <c r="N26" s="424"/>
      <c r="O26" s="419">
        <f t="shared" si="13"/>
        <v>1</v>
      </c>
      <c r="P26" s="430">
        <v>1</v>
      </c>
      <c r="Q26" s="424">
        <v>1</v>
      </c>
      <c r="R26" s="424"/>
      <c r="S26" s="419">
        <f t="shared" si="3"/>
        <v>1</v>
      </c>
      <c r="T26" s="430"/>
      <c r="U26" s="424"/>
      <c r="V26" s="424"/>
      <c r="W26" s="419" t="str">
        <f t="shared" si="4"/>
        <v/>
      </c>
      <c r="X26" s="430"/>
      <c r="Y26" s="424"/>
      <c r="Z26" s="424"/>
      <c r="AA26" s="419" t="str">
        <f t="shared" si="5"/>
        <v/>
      </c>
      <c r="AB26" s="430"/>
      <c r="AC26" s="424"/>
      <c r="AD26" s="424"/>
      <c r="AE26" s="419" t="str">
        <f t="shared" si="6"/>
        <v/>
      </c>
      <c r="AF26" s="430"/>
      <c r="AG26" s="424"/>
      <c r="AH26" s="424"/>
      <c r="AI26" s="419" t="str">
        <f t="shared" si="7"/>
        <v/>
      </c>
      <c r="AJ26" s="430"/>
      <c r="AK26" s="424"/>
      <c r="AL26" s="424"/>
      <c r="AM26" s="419" t="str">
        <f t="shared" si="8"/>
        <v/>
      </c>
      <c r="AN26" s="430"/>
      <c r="AO26" s="424"/>
      <c r="AP26" s="424"/>
      <c r="AQ26" s="419" t="str">
        <f t="shared" si="9"/>
        <v/>
      </c>
      <c r="AR26" s="430"/>
      <c r="AS26" s="424"/>
      <c r="AT26" s="424"/>
      <c r="AU26" s="419" t="str">
        <f t="shared" si="10"/>
        <v/>
      </c>
      <c r="AV26" s="430"/>
      <c r="AW26" s="424"/>
      <c r="AX26" s="424"/>
      <c r="AY26" s="419" t="str">
        <f t="shared" si="11"/>
        <v/>
      </c>
      <c r="AZ26" s="421">
        <f t="shared" si="12"/>
        <v>1</v>
      </c>
    </row>
    <row r="27" spans="1:52" s="414" customFormat="1" x14ac:dyDescent="0.25">
      <c r="A27" s="422">
        <v>17</v>
      </c>
      <c r="B27" s="416" t="s">
        <v>646</v>
      </c>
      <c r="C27" s="429" t="s">
        <v>661</v>
      </c>
      <c r="D27" s="430"/>
      <c r="E27" s="424"/>
      <c r="F27" s="424"/>
      <c r="G27" s="419" t="str">
        <f t="shared" si="1"/>
        <v/>
      </c>
      <c r="H27" s="430"/>
      <c r="I27" s="424"/>
      <c r="J27" s="424"/>
      <c r="K27" s="419" t="str">
        <f t="shared" si="2"/>
        <v/>
      </c>
      <c r="L27" s="431"/>
      <c r="M27" s="426"/>
      <c r="N27" s="426"/>
      <c r="O27" s="443" t="str">
        <f t="shared" si="13"/>
        <v/>
      </c>
      <c r="P27" s="431"/>
      <c r="Q27" s="426"/>
      <c r="R27" s="426"/>
      <c r="S27" s="443" t="str">
        <f t="shared" si="3"/>
        <v/>
      </c>
      <c r="T27" s="430"/>
      <c r="U27" s="424"/>
      <c r="V27" s="424"/>
      <c r="W27" s="419" t="str">
        <f t="shared" si="4"/>
        <v/>
      </c>
      <c r="X27" s="430"/>
      <c r="Y27" s="424"/>
      <c r="Z27" s="424"/>
      <c r="AA27" s="419" t="str">
        <f t="shared" si="5"/>
        <v/>
      </c>
      <c r="AB27" s="430"/>
      <c r="AC27" s="424"/>
      <c r="AD27" s="424"/>
      <c r="AE27" s="419" t="str">
        <f t="shared" si="6"/>
        <v/>
      </c>
      <c r="AF27" s="430"/>
      <c r="AG27" s="424"/>
      <c r="AH27" s="424"/>
      <c r="AI27" s="419" t="str">
        <f t="shared" si="7"/>
        <v/>
      </c>
      <c r="AJ27" s="430"/>
      <c r="AK27" s="424"/>
      <c r="AL27" s="424"/>
      <c r="AM27" s="419" t="str">
        <f t="shared" si="8"/>
        <v/>
      </c>
      <c r="AN27" s="430"/>
      <c r="AO27" s="424"/>
      <c r="AP27" s="424"/>
      <c r="AQ27" s="419" t="str">
        <f t="shared" si="9"/>
        <v/>
      </c>
      <c r="AR27" s="430"/>
      <c r="AS27" s="424"/>
      <c r="AT27" s="424"/>
      <c r="AU27" s="419" t="str">
        <f t="shared" si="10"/>
        <v/>
      </c>
      <c r="AV27" s="430"/>
      <c r="AW27" s="424"/>
      <c r="AX27" s="424"/>
      <c r="AY27" s="419" t="str">
        <f t="shared" si="11"/>
        <v/>
      </c>
      <c r="AZ27" s="421" t="str">
        <f t="shared" si="12"/>
        <v/>
      </c>
    </row>
    <row r="28" spans="1:52" s="414" customFormat="1" x14ac:dyDescent="0.25">
      <c r="A28" s="422">
        <v>18</v>
      </c>
      <c r="B28" s="416" t="s">
        <v>647</v>
      </c>
      <c r="C28" s="429" t="s">
        <v>661</v>
      </c>
      <c r="D28" s="430"/>
      <c r="E28" s="424"/>
      <c r="F28" s="424"/>
      <c r="G28" s="419" t="str">
        <f t="shared" si="1"/>
        <v/>
      </c>
      <c r="H28" s="430"/>
      <c r="I28" s="424"/>
      <c r="J28" s="424"/>
      <c r="K28" s="419" t="str">
        <f t="shared" si="2"/>
        <v/>
      </c>
      <c r="L28" s="430">
        <v>1</v>
      </c>
      <c r="M28" s="424">
        <v>1</v>
      </c>
      <c r="N28" s="424"/>
      <c r="O28" s="419">
        <f t="shared" si="13"/>
        <v>1</v>
      </c>
      <c r="P28" s="430">
        <v>1</v>
      </c>
      <c r="Q28" s="424">
        <v>1</v>
      </c>
      <c r="R28" s="424"/>
      <c r="S28" s="419">
        <f t="shared" si="3"/>
        <v>1</v>
      </c>
      <c r="T28" s="430"/>
      <c r="U28" s="424"/>
      <c r="V28" s="424"/>
      <c r="W28" s="419" t="str">
        <f t="shared" si="4"/>
        <v/>
      </c>
      <c r="X28" s="430"/>
      <c r="Y28" s="424"/>
      <c r="Z28" s="424"/>
      <c r="AA28" s="419" t="str">
        <f t="shared" si="5"/>
        <v/>
      </c>
      <c r="AB28" s="430"/>
      <c r="AC28" s="424"/>
      <c r="AD28" s="424"/>
      <c r="AE28" s="419" t="str">
        <f t="shared" si="6"/>
        <v/>
      </c>
      <c r="AF28" s="430"/>
      <c r="AG28" s="424"/>
      <c r="AH28" s="424"/>
      <c r="AI28" s="419" t="str">
        <f t="shared" si="7"/>
        <v/>
      </c>
      <c r="AJ28" s="430"/>
      <c r="AK28" s="424"/>
      <c r="AL28" s="424"/>
      <c r="AM28" s="419" t="str">
        <f t="shared" si="8"/>
        <v/>
      </c>
      <c r="AN28" s="430"/>
      <c r="AO28" s="424"/>
      <c r="AP28" s="424"/>
      <c r="AQ28" s="419" t="str">
        <f t="shared" si="9"/>
        <v/>
      </c>
      <c r="AR28" s="430"/>
      <c r="AS28" s="424"/>
      <c r="AT28" s="424"/>
      <c r="AU28" s="419" t="str">
        <f t="shared" si="10"/>
        <v/>
      </c>
      <c r="AV28" s="430"/>
      <c r="AW28" s="424"/>
      <c r="AX28" s="424"/>
      <c r="AY28" s="419" t="str">
        <f t="shared" si="11"/>
        <v/>
      </c>
      <c r="AZ28" s="421">
        <f t="shared" si="12"/>
        <v>1</v>
      </c>
    </row>
    <row r="29" spans="1:52" s="414" customFormat="1" x14ac:dyDescent="0.25">
      <c r="A29" s="422">
        <v>19</v>
      </c>
      <c r="B29" s="416" t="s">
        <v>648</v>
      </c>
      <c r="C29" s="429" t="s">
        <v>661</v>
      </c>
      <c r="D29" s="430"/>
      <c r="E29" s="424"/>
      <c r="F29" s="424"/>
      <c r="G29" s="419" t="str">
        <f t="shared" si="1"/>
        <v/>
      </c>
      <c r="H29" s="430"/>
      <c r="I29" s="424"/>
      <c r="J29" s="424"/>
      <c r="K29" s="419" t="str">
        <f t="shared" si="2"/>
        <v/>
      </c>
      <c r="L29" s="430">
        <v>1</v>
      </c>
      <c r="M29" s="424">
        <v>1</v>
      </c>
      <c r="N29" s="424"/>
      <c r="O29" s="419">
        <f t="shared" si="13"/>
        <v>1</v>
      </c>
      <c r="P29" s="430">
        <v>1</v>
      </c>
      <c r="Q29" s="424">
        <v>1</v>
      </c>
      <c r="R29" s="424"/>
      <c r="S29" s="419">
        <f t="shared" si="3"/>
        <v>1</v>
      </c>
      <c r="T29" s="430"/>
      <c r="U29" s="424"/>
      <c r="V29" s="424"/>
      <c r="W29" s="419" t="str">
        <f t="shared" si="4"/>
        <v/>
      </c>
      <c r="X29" s="430"/>
      <c r="Y29" s="424"/>
      <c r="Z29" s="424"/>
      <c r="AA29" s="419" t="str">
        <f t="shared" si="5"/>
        <v/>
      </c>
      <c r="AB29" s="430"/>
      <c r="AC29" s="424"/>
      <c r="AD29" s="424"/>
      <c r="AE29" s="419" t="str">
        <f t="shared" si="6"/>
        <v/>
      </c>
      <c r="AF29" s="430"/>
      <c r="AG29" s="424"/>
      <c r="AH29" s="424"/>
      <c r="AI29" s="419" t="str">
        <f t="shared" si="7"/>
        <v/>
      </c>
      <c r="AJ29" s="430"/>
      <c r="AK29" s="424"/>
      <c r="AL29" s="424"/>
      <c r="AM29" s="419" t="str">
        <f t="shared" si="8"/>
        <v/>
      </c>
      <c r="AN29" s="430"/>
      <c r="AO29" s="424"/>
      <c r="AP29" s="424"/>
      <c r="AQ29" s="419" t="str">
        <f t="shared" si="9"/>
        <v/>
      </c>
      <c r="AR29" s="430"/>
      <c r="AS29" s="424"/>
      <c r="AT29" s="424"/>
      <c r="AU29" s="419" t="str">
        <f t="shared" si="10"/>
        <v/>
      </c>
      <c r="AV29" s="430"/>
      <c r="AW29" s="424"/>
      <c r="AX29" s="424"/>
      <c r="AY29" s="419" t="str">
        <f t="shared" si="11"/>
        <v/>
      </c>
      <c r="AZ29" s="421">
        <f t="shared" si="12"/>
        <v>1</v>
      </c>
    </row>
    <row r="30" spans="1:52" s="414" customFormat="1" x14ac:dyDescent="0.25">
      <c r="A30" s="422">
        <v>20</v>
      </c>
      <c r="B30" s="416" t="s">
        <v>649</v>
      </c>
      <c r="C30" s="429" t="s">
        <v>661</v>
      </c>
      <c r="D30" s="430"/>
      <c r="E30" s="424"/>
      <c r="F30" s="424"/>
      <c r="G30" s="419" t="str">
        <f t="shared" si="1"/>
        <v/>
      </c>
      <c r="H30" s="430"/>
      <c r="I30" s="424"/>
      <c r="J30" s="424"/>
      <c r="K30" s="419" t="str">
        <f t="shared" si="2"/>
        <v/>
      </c>
      <c r="L30" s="430">
        <v>1</v>
      </c>
      <c r="M30" s="424">
        <v>1</v>
      </c>
      <c r="N30" s="424"/>
      <c r="O30" s="419">
        <f t="shared" si="13"/>
        <v>1</v>
      </c>
      <c r="P30" s="430">
        <v>1</v>
      </c>
      <c r="Q30" s="424">
        <v>1</v>
      </c>
      <c r="R30" s="424"/>
      <c r="S30" s="419">
        <f t="shared" si="3"/>
        <v>1</v>
      </c>
      <c r="T30" s="430"/>
      <c r="U30" s="424"/>
      <c r="V30" s="424"/>
      <c r="W30" s="419" t="str">
        <f t="shared" si="4"/>
        <v/>
      </c>
      <c r="X30" s="430"/>
      <c r="Y30" s="424"/>
      <c r="Z30" s="424"/>
      <c r="AA30" s="419" t="str">
        <f t="shared" si="5"/>
        <v/>
      </c>
      <c r="AB30" s="430"/>
      <c r="AC30" s="424"/>
      <c r="AD30" s="424"/>
      <c r="AE30" s="419" t="str">
        <f t="shared" si="6"/>
        <v/>
      </c>
      <c r="AF30" s="430"/>
      <c r="AG30" s="424"/>
      <c r="AH30" s="424"/>
      <c r="AI30" s="419" t="str">
        <f t="shared" si="7"/>
        <v/>
      </c>
      <c r="AJ30" s="430"/>
      <c r="AK30" s="424"/>
      <c r="AL30" s="424"/>
      <c r="AM30" s="419" t="str">
        <f t="shared" si="8"/>
        <v/>
      </c>
      <c r="AN30" s="430"/>
      <c r="AO30" s="424"/>
      <c r="AP30" s="424"/>
      <c r="AQ30" s="419" t="str">
        <f t="shared" si="9"/>
        <v/>
      </c>
      <c r="AR30" s="430"/>
      <c r="AS30" s="424"/>
      <c r="AT30" s="424"/>
      <c r="AU30" s="419" t="str">
        <f t="shared" si="10"/>
        <v/>
      </c>
      <c r="AV30" s="430"/>
      <c r="AW30" s="424"/>
      <c r="AX30" s="424"/>
      <c r="AY30" s="419" t="str">
        <f t="shared" si="11"/>
        <v/>
      </c>
      <c r="AZ30" s="421">
        <f t="shared" si="12"/>
        <v>1</v>
      </c>
    </row>
    <row r="31" spans="1:52" s="414" customFormat="1" x14ac:dyDescent="0.25">
      <c r="A31" s="422">
        <v>21</v>
      </c>
      <c r="B31" s="416" t="s">
        <v>650</v>
      </c>
      <c r="C31" s="429" t="s">
        <v>661</v>
      </c>
      <c r="D31" s="430"/>
      <c r="E31" s="424"/>
      <c r="F31" s="424"/>
      <c r="G31" s="419" t="str">
        <f t="shared" si="1"/>
        <v/>
      </c>
      <c r="H31" s="430"/>
      <c r="I31" s="424"/>
      <c r="J31" s="424"/>
      <c r="K31" s="419" t="str">
        <f t="shared" si="2"/>
        <v/>
      </c>
      <c r="L31" s="430">
        <v>1</v>
      </c>
      <c r="M31" s="424">
        <v>1</v>
      </c>
      <c r="N31" s="424"/>
      <c r="O31" s="419">
        <f t="shared" si="13"/>
        <v>1</v>
      </c>
      <c r="P31" s="430">
        <v>1</v>
      </c>
      <c r="Q31" s="424">
        <v>1</v>
      </c>
      <c r="R31" s="424"/>
      <c r="S31" s="419">
        <f t="shared" si="3"/>
        <v>1</v>
      </c>
      <c r="T31" s="430"/>
      <c r="U31" s="424"/>
      <c r="V31" s="424"/>
      <c r="W31" s="419" t="str">
        <f t="shared" si="4"/>
        <v/>
      </c>
      <c r="X31" s="430"/>
      <c r="Y31" s="424"/>
      <c r="Z31" s="424"/>
      <c r="AA31" s="419" t="str">
        <f t="shared" si="5"/>
        <v/>
      </c>
      <c r="AB31" s="430"/>
      <c r="AC31" s="424"/>
      <c r="AD31" s="424"/>
      <c r="AE31" s="419" t="str">
        <f t="shared" si="6"/>
        <v/>
      </c>
      <c r="AF31" s="430"/>
      <c r="AG31" s="424"/>
      <c r="AH31" s="424"/>
      <c r="AI31" s="419" t="str">
        <f t="shared" si="7"/>
        <v/>
      </c>
      <c r="AJ31" s="430"/>
      <c r="AK31" s="424"/>
      <c r="AL31" s="424"/>
      <c r="AM31" s="419" t="str">
        <f t="shared" si="8"/>
        <v/>
      </c>
      <c r="AN31" s="430"/>
      <c r="AO31" s="424"/>
      <c r="AP31" s="424"/>
      <c r="AQ31" s="419" t="str">
        <f t="shared" si="9"/>
        <v/>
      </c>
      <c r="AR31" s="430"/>
      <c r="AS31" s="424"/>
      <c r="AT31" s="424"/>
      <c r="AU31" s="419" t="str">
        <f t="shared" si="10"/>
        <v/>
      </c>
      <c r="AV31" s="430"/>
      <c r="AW31" s="424"/>
      <c r="AX31" s="424"/>
      <c r="AY31" s="419" t="str">
        <f t="shared" si="11"/>
        <v/>
      </c>
      <c r="AZ31" s="421">
        <f t="shared" si="12"/>
        <v>1</v>
      </c>
    </row>
    <row r="32" spans="1:52" s="414" customFormat="1" x14ac:dyDescent="0.25">
      <c r="A32" s="422">
        <v>22</v>
      </c>
      <c r="B32" s="416" t="s">
        <v>651</v>
      </c>
      <c r="C32" s="429" t="s">
        <v>661</v>
      </c>
      <c r="D32" s="430"/>
      <c r="E32" s="424"/>
      <c r="F32" s="424"/>
      <c r="G32" s="419" t="str">
        <f t="shared" si="1"/>
        <v/>
      </c>
      <c r="H32" s="430"/>
      <c r="I32" s="424"/>
      <c r="J32" s="424"/>
      <c r="K32" s="419" t="str">
        <f t="shared" si="2"/>
        <v/>
      </c>
      <c r="L32" s="430">
        <v>1</v>
      </c>
      <c r="M32" s="424">
        <v>1</v>
      </c>
      <c r="N32" s="424"/>
      <c r="O32" s="419">
        <f t="shared" si="13"/>
        <v>1</v>
      </c>
      <c r="P32" s="430">
        <v>1</v>
      </c>
      <c r="Q32" s="424">
        <v>1</v>
      </c>
      <c r="R32" s="424"/>
      <c r="S32" s="419">
        <f t="shared" si="3"/>
        <v>1</v>
      </c>
      <c r="T32" s="430"/>
      <c r="U32" s="424"/>
      <c r="V32" s="424"/>
      <c r="W32" s="419" t="str">
        <f t="shared" si="4"/>
        <v/>
      </c>
      <c r="X32" s="430"/>
      <c r="Y32" s="424"/>
      <c r="Z32" s="424"/>
      <c r="AA32" s="419" t="str">
        <f t="shared" si="5"/>
        <v/>
      </c>
      <c r="AB32" s="430"/>
      <c r="AC32" s="424"/>
      <c r="AD32" s="424"/>
      <c r="AE32" s="419" t="str">
        <f t="shared" si="6"/>
        <v/>
      </c>
      <c r="AF32" s="430"/>
      <c r="AG32" s="424"/>
      <c r="AH32" s="424"/>
      <c r="AI32" s="419" t="str">
        <f t="shared" si="7"/>
        <v/>
      </c>
      <c r="AJ32" s="430"/>
      <c r="AK32" s="424"/>
      <c r="AL32" s="424"/>
      <c r="AM32" s="419" t="str">
        <f t="shared" si="8"/>
        <v/>
      </c>
      <c r="AN32" s="430"/>
      <c r="AO32" s="424"/>
      <c r="AP32" s="424"/>
      <c r="AQ32" s="419" t="str">
        <f t="shared" si="9"/>
        <v/>
      </c>
      <c r="AR32" s="430"/>
      <c r="AS32" s="424"/>
      <c r="AT32" s="424"/>
      <c r="AU32" s="419" t="str">
        <f t="shared" si="10"/>
        <v/>
      </c>
      <c r="AV32" s="430"/>
      <c r="AW32" s="424"/>
      <c r="AX32" s="424"/>
      <c r="AY32" s="419" t="str">
        <f t="shared" si="11"/>
        <v/>
      </c>
      <c r="AZ32" s="421">
        <f t="shared" si="12"/>
        <v>1</v>
      </c>
    </row>
    <row r="33" spans="1:52" s="414" customFormat="1" x14ac:dyDescent="0.25">
      <c r="A33" s="422">
        <v>23</v>
      </c>
      <c r="B33" s="416" t="s">
        <v>652</v>
      </c>
      <c r="C33" s="429" t="s">
        <v>661</v>
      </c>
      <c r="D33" s="430"/>
      <c r="E33" s="424"/>
      <c r="F33" s="424"/>
      <c r="G33" s="419" t="str">
        <f t="shared" si="1"/>
        <v/>
      </c>
      <c r="H33" s="430"/>
      <c r="I33" s="424"/>
      <c r="J33" s="424"/>
      <c r="K33" s="419" t="str">
        <f t="shared" si="2"/>
        <v/>
      </c>
      <c r="L33" s="430">
        <v>1</v>
      </c>
      <c r="M33" s="424">
        <v>1</v>
      </c>
      <c r="N33" s="424"/>
      <c r="O33" s="419">
        <f t="shared" si="13"/>
        <v>1</v>
      </c>
      <c r="P33" s="430">
        <v>1</v>
      </c>
      <c r="Q33" s="424">
        <v>1</v>
      </c>
      <c r="R33" s="424"/>
      <c r="S33" s="419">
        <f t="shared" si="3"/>
        <v>1</v>
      </c>
      <c r="T33" s="430"/>
      <c r="U33" s="424"/>
      <c r="V33" s="424"/>
      <c r="W33" s="419" t="str">
        <f t="shared" si="4"/>
        <v/>
      </c>
      <c r="X33" s="430"/>
      <c r="Y33" s="424"/>
      <c r="Z33" s="424"/>
      <c r="AA33" s="419" t="str">
        <f t="shared" si="5"/>
        <v/>
      </c>
      <c r="AB33" s="430"/>
      <c r="AC33" s="424"/>
      <c r="AD33" s="424"/>
      <c r="AE33" s="419" t="str">
        <f t="shared" si="6"/>
        <v/>
      </c>
      <c r="AF33" s="430"/>
      <c r="AG33" s="424"/>
      <c r="AH33" s="424"/>
      <c r="AI33" s="419" t="str">
        <f t="shared" si="7"/>
        <v/>
      </c>
      <c r="AJ33" s="430"/>
      <c r="AK33" s="424"/>
      <c r="AL33" s="424"/>
      <c r="AM33" s="419" t="str">
        <f t="shared" si="8"/>
        <v/>
      </c>
      <c r="AN33" s="430"/>
      <c r="AO33" s="424"/>
      <c r="AP33" s="424"/>
      <c r="AQ33" s="419" t="str">
        <f t="shared" si="9"/>
        <v/>
      </c>
      <c r="AR33" s="430"/>
      <c r="AS33" s="424"/>
      <c r="AT33" s="424"/>
      <c r="AU33" s="419" t="str">
        <f t="shared" si="10"/>
        <v/>
      </c>
      <c r="AV33" s="430"/>
      <c r="AW33" s="424"/>
      <c r="AX33" s="424"/>
      <c r="AY33" s="419" t="str">
        <f t="shared" si="11"/>
        <v/>
      </c>
      <c r="AZ33" s="421">
        <f t="shared" si="12"/>
        <v>1</v>
      </c>
    </row>
    <row r="34" spans="1:52" s="414" customFormat="1" x14ac:dyDescent="0.25">
      <c r="A34" s="422">
        <v>24</v>
      </c>
      <c r="B34" s="416" t="s">
        <v>653</v>
      </c>
      <c r="C34" s="429" t="s">
        <v>661</v>
      </c>
      <c r="D34" s="430"/>
      <c r="E34" s="424"/>
      <c r="F34" s="424"/>
      <c r="G34" s="419" t="str">
        <f t="shared" si="1"/>
        <v/>
      </c>
      <c r="H34" s="430"/>
      <c r="I34" s="424"/>
      <c r="J34" s="424"/>
      <c r="K34" s="419" t="str">
        <f t="shared" si="2"/>
        <v/>
      </c>
      <c r="L34" s="430">
        <v>1</v>
      </c>
      <c r="M34" s="424">
        <v>1</v>
      </c>
      <c r="N34" s="424"/>
      <c r="O34" s="419">
        <f t="shared" si="13"/>
        <v>1</v>
      </c>
      <c r="P34" s="430">
        <v>1</v>
      </c>
      <c r="Q34" s="424">
        <v>1</v>
      </c>
      <c r="R34" s="424"/>
      <c r="S34" s="419">
        <f t="shared" si="3"/>
        <v>1</v>
      </c>
      <c r="T34" s="430"/>
      <c r="U34" s="424"/>
      <c r="V34" s="424"/>
      <c r="W34" s="419" t="str">
        <f t="shared" si="4"/>
        <v/>
      </c>
      <c r="X34" s="430"/>
      <c r="Y34" s="424"/>
      <c r="Z34" s="424"/>
      <c r="AA34" s="419" t="str">
        <f t="shared" si="5"/>
        <v/>
      </c>
      <c r="AB34" s="430"/>
      <c r="AC34" s="424"/>
      <c r="AD34" s="424"/>
      <c r="AE34" s="419" t="str">
        <f t="shared" si="6"/>
        <v/>
      </c>
      <c r="AF34" s="430"/>
      <c r="AG34" s="424"/>
      <c r="AH34" s="424"/>
      <c r="AI34" s="419" t="str">
        <f t="shared" si="7"/>
        <v/>
      </c>
      <c r="AJ34" s="430"/>
      <c r="AK34" s="424"/>
      <c r="AL34" s="424"/>
      <c r="AM34" s="419" t="str">
        <f t="shared" si="8"/>
        <v/>
      </c>
      <c r="AN34" s="430"/>
      <c r="AO34" s="424"/>
      <c r="AP34" s="424"/>
      <c r="AQ34" s="419" t="str">
        <f t="shared" si="9"/>
        <v/>
      </c>
      <c r="AR34" s="430"/>
      <c r="AS34" s="424"/>
      <c r="AT34" s="424"/>
      <c r="AU34" s="419" t="str">
        <f t="shared" si="10"/>
        <v/>
      </c>
      <c r="AV34" s="430"/>
      <c r="AW34" s="424"/>
      <c r="AX34" s="424"/>
      <c r="AY34" s="419" t="str">
        <f t="shared" si="11"/>
        <v/>
      </c>
      <c r="AZ34" s="421">
        <f t="shared" si="12"/>
        <v>1</v>
      </c>
    </row>
    <row r="35" spans="1:52" s="414" customFormat="1" x14ac:dyDescent="0.25">
      <c r="A35" s="422">
        <v>25</v>
      </c>
      <c r="B35" s="433" t="s">
        <v>654</v>
      </c>
      <c r="C35" s="429" t="s">
        <v>661</v>
      </c>
      <c r="D35" s="430"/>
      <c r="E35" s="424"/>
      <c r="F35" s="424"/>
      <c r="G35" s="419" t="str">
        <f t="shared" si="1"/>
        <v/>
      </c>
      <c r="H35" s="430"/>
      <c r="I35" s="424"/>
      <c r="J35" s="424"/>
      <c r="K35" s="419" t="str">
        <f t="shared" si="2"/>
        <v/>
      </c>
      <c r="L35" s="430">
        <v>1</v>
      </c>
      <c r="M35" s="424">
        <v>1</v>
      </c>
      <c r="N35" s="424"/>
      <c r="O35" s="419">
        <f t="shared" si="13"/>
        <v>1</v>
      </c>
      <c r="P35" s="430">
        <v>1</v>
      </c>
      <c r="Q35" s="424">
        <v>1</v>
      </c>
      <c r="R35" s="424"/>
      <c r="S35" s="419">
        <f t="shared" si="3"/>
        <v>1</v>
      </c>
      <c r="T35" s="430"/>
      <c r="U35" s="424"/>
      <c r="V35" s="424"/>
      <c r="W35" s="419" t="str">
        <f t="shared" si="4"/>
        <v/>
      </c>
      <c r="X35" s="430"/>
      <c r="Y35" s="424"/>
      <c r="Z35" s="424"/>
      <c r="AA35" s="419" t="str">
        <f t="shared" si="5"/>
        <v/>
      </c>
      <c r="AB35" s="430"/>
      <c r="AC35" s="424"/>
      <c r="AD35" s="424"/>
      <c r="AE35" s="419" t="str">
        <f t="shared" si="6"/>
        <v/>
      </c>
      <c r="AF35" s="430"/>
      <c r="AG35" s="424"/>
      <c r="AH35" s="424"/>
      <c r="AI35" s="419" t="str">
        <f t="shared" si="7"/>
        <v/>
      </c>
      <c r="AJ35" s="430"/>
      <c r="AK35" s="424"/>
      <c r="AL35" s="424"/>
      <c r="AM35" s="419" t="str">
        <f t="shared" si="8"/>
        <v/>
      </c>
      <c r="AN35" s="430"/>
      <c r="AO35" s="424"/>
      <c r="AP35" s="424"/>
      <c r="AQ35" s="419" t="str">
        <f t="shared" si="9"/>
        <v/>
      </c>
      <c r="AR35" s="430"/>
      <c r="AS35" s="424"/>
      <c r="AT35" s="424"/>
      <c r="AU35" s="419" t="str">
        <f t="shared" si="10"/>
        <v/>
      </c>
      <c r="AV35" s="430"/>
      <c r="AW35" s="424"/>
      <c r="AX35" s="424"/>
      <c r="AY35" s="419" t="str">
        <f t="shared" si="11"/>
        <v/>
      </c>
      <c r="AZ35" s="421">
        <f t="shared" si="12"/>
        <v>1</v>
      </c>
    </row>
    <row r="36" spans="1:52" s="428" customFormat="1" ht="13.8" x14ac:dyDescent="0.25">
      <c r="A36" s="422">
        <v>26</v>
      </c>
      <c r="B36" s="416" t="s">
        <v>655</v>
      </c>
      <c r="C36" s="434" t="s">
        <v>661</v>
      </c>
      <c r="D36" s="435"/>
      <c r="E36" s="427"/>
      <c r="F36" s="427"/>
      <c r="G36" s="419" t="str">
        <f t="shared" si="1"/>
        <v/>
      </c>
      <c r="H36" s="435"/>
      <c r="I36" s="427"/>
      <c r="J36" s="427"/>
      <c r="K36" s="419" t="str">
        <f t="shared" si="2"/>
        <v/>
      </c>
      <c r="L36" s="430">
        <v>1</v>
      </c>
      <c r="M36" s="424">
        <v>1</v>
      </c>
      <c r="N36" s="427"/>
      <c r="O36" s="419">
        <f t="shared" si="13"/>
        <v>1</v>
      </c>
      <c r="P36" s="430">
        <v>1</v>
      </c>
      <c r="Q36" s="424">
        <v>1</v>
      </c>
      <c r="R36" s="427"/>
      <c r="S36" s="419">
        <f t="shared" si="3"/>
        <v>1</v>
      </c>
      <c r="T36" s="435"/>
      <c r="U36" s="427"/>
      <c r="V36" s="427"/>
      <c r="W36" s="419" t="str">
        <f t="shared" si="4"/>
        <v/>
      </c>
      <c r="X36" s="435"/>
      <c r="Y36" s="427"/>
      <c r="Z36" s="427"/>
      <c r="AA36" s="419" t="str">
        <f t="shared" si="5"/>
        <v/>
      </c>
      <c r="AB36" s="435"/>
      <c r="AC36" s="427"/>
      <c r="AD36" s="427"/>
      <c r="AE36" s="419" t="str">
        <f t="shared" si="6"/>
        <v/>
      </c>
      <c r="AF36" s="435"/>
      <c r="AG36" s="427"/>
      <c r="AH36" s="427"/>
      <c r="AI36" s="419" t="str">
        <f t="shared" si="7"/>
        <v/>
      </c>
      <c r="AJ36" s="435"/>
      <c r="AK36" s="427"/>
      <c r="AL36" s="427"/>
      <c r="AM36" s="419" t="str">
        <f t="shared" si="8"/>
        <v/>
      </c>
      <c r="AN36" s="435"/>
      <c r="AO36" s="427"/>
      <c r="AP36" s="427"/>
      <c r="AQ36" s="419" t="str">
        <f t="shared" si="9"/>
        <v/>
      </c>
      <c r="AR36" s="435"/>
      <c r="AS36" s="427"/>
      <c r="AT36" s="427"/>
      <c r="AU36" s="419" t="str">
        <f t="shared" si="10"/>
        <v/>
      </c>
      <c r="AV36" s="435"/>
      <c r="AW36" s="427"/>
      <c r="AX36" s="427"/>
      <c r="AY36" s="419" t="str">
        <f t="shared" si="11"/>
        <v/>
      </c>
      <c r="AZ36" s="421">
        <f t="shared" si="12"/>
        <v>1</v>
      </c>
    </row>
    <row r="37" spans="1:52" s="428" customFormat="1" ht="13.8" x14ac:dyDescent="0.25">
      <c r="A37" s="422">
        <v>27</v>
      </c>
      <c r="B37" s="416" t="s">
        <v>656</v>
      </c>
      <c r="C37" s="434" t="s">
        <v>661</v>
      </c>
      <c r="D37" s="435"/>
      <c r="E37" s="427"/>
      <c r="F37" s="427"/>
      <c r="G37" s="419" t="str">
        <f t="shared" si="1"/>
        <v/>
      </c>
      <c r="H37" s="435"/>
      <c r="I37" s="427"/>
      <c r="J37" s="427"/>
      <c r="K37" s="419" t="str">
        <f t="shared" si="2"/>
        <v/>
      </c>
      <c r="L37" s="430">
        <v>1</v>
      </c>
      <c r="M37" s="424">
        <v>1</v>
      </c>
      <c r="N37" s="427"/>
      <c r="O37" s="419">
        <f t="shared" si="13"/>
        <v>1</v>
      </c>
      <c r="P37" s="430">
        <v>1</v>
      </c>
      <c r="Q37" s="424">
        <v>1</v>
      </c>
      <c r="R37" s="427"/>
      <c r="S37" s="419">
        <f t="shared" si="3"/>
        <v>1</v>
      </c>
      <c r="T37" s="435"/>
      <c r="U37" s="427"/>
      <c r="V37" s="427"/>
      <c r="W37" s="419" t="str">
        <f t="shared" si="4"/>
        <v/>
      </c>
      <c r="X37" s="435"/>
      <c r="Y37" s="427"/>
      <c r="Z37" s="427"/>
      <c r="AA37" s="419" t="str">
        <f t="shared" si="5"/>
        <v/>
      </c>
      <c r="AB37" s="435"/>
      <c r="AC37" s="427"/>
      <c r="AD37" s="427"/>
      <c r="AE37" s="419" t="str">
        <f t="shared" si="6"/>
        <v/>
      </c>
      <c r="AF37" s="435"/>
      <c r="AG37" s="427"/>
      <c r="AH37" s="427"/>
      <c r="AI37" s="419" t="str">
        <f t="shared" si="7"/>
        <v/>
      </c>
      <c r="AJ37" s="435"/>
      <c r="AK37" s="427"/>
      <c r="AL37" s="427"/>
      <c r="AM37" s="419" t="str">
        <f t="shared" si="8"/>
        <v/>
      </c>
      <c r="AN37" s="435"/>
      <c r="AO37" s="427"/>
      <c r="AP37" s="427"/>
      <c r="AQ37" s="419" t="str">
        <f t="shared" si="9"/>
        <v/>
      </c>
      <c r="AR37" s="435"/>
      <c r="AS37" s="427"/>
      <c r="AT37" s="427"/>
      <c r="AU37" s="419" t="str">
        <f t="shared" si="10"/>
        <v/>
      </c>
      <c r="AV37" s="435"/>
      <c r="AW37" s="427"/>
      <c r="AX37" s="427"/>
      <c r="AY37" s="419" t="str">
        <f>IFERROR(AVERAGE(AV37:AX37),"")</f>
        <v/>
      </c>
      <c r="AZ37" s="421">
        <f t="shared" si="12"/>
        <v>1</v>
      </c>
    </row>
    <row r="38" spans="1:52" s="428" customFormat="1" ht="13.8" x14ac:dyDescent="0.25">
      <c r="A38" s="422">
        <v>28</v>
      </c>
      <c r="B38" s="416" t="s">
        <v>657</v>
      </c>
      <c r="C38" s="434" t="s">
        <v>661</v>
      </c>
      <c r="D38" s="435"/>
      <c r="E38" s="427"/>
      <c r="F38" s="427"/>
      <c r="G38" s="419" t="str">
        <f t="shared" si="1"/>
        <v/>
      </c>
      <c r="H38" s="435"/>
      <c r="I38" s="427"/>
      <c r="J38" s="427"/>
      <c r="K38" s="419" t="str">
        <f t="shared" si="2"/>
        <v/>
      </c>
      <c r="L38" s="430">
        <v>1</v>
      </c>
      <c r="M38" s="424">
        <v>1</v>
      </c>
      <c r="N38" s="427"/>
      <c r="O38" s="419">
        <f t="shared" si="13"/>
        <v>1</v>
      </c>
      <c r="P38" s="430">
        <v>1</v>
      </c>
      <c r="Q38" s="424">
        <v>1</v>
      </c>
      <c r="R38" s="427"/>
      <c r="S38" s="419">
        <f t="shared" si="3"/>
        <v>1</v>
      </c>
      <c r="T38" s="435"/>
      <c r="U38" s="427"/>
      <c r="V38" s="427"/>
      <c r="W38" s="419" t="str">
        <f t="shared" si="4"/>
        <v/>
      </c>
      <c r="X38" s="435"/>
      <c r="Y38" s="427"/>
      <c r="Z38" s="427"/>
      <c r="AA38" s="419" t="str">
        <f t="shared" si="5"/>
        <v/>
      </c>
      <c r="AB38" s="435"/>
      <c r="AC38" s="427"/>
      <c r="AD38" s="427"/>
      <c r="AE38" s="419" t="str">
        <f t="shared" si="6"/>
        <v/>
      </c>
      <c r="AF38" s="435"/>
      <c r="AG38" s="427"/>
      <c r="AH38" s="427"/>
      <c r="AI38" s="419" t="str">
        <f t="shared" si="7"/>
        <v/>
      </c>
      <c r="AJ38" s="435"/>
      <c r="AK38" s="427"/>
      <c r="AL38" s="427"/>
      <c r="AM38" s="419" t="str">
        <f t="shared" si="8"/>
        <v/>
      </c>
      <c r="AN38" s="435"/>
      <c r="AO38" s="427"/>
      <c r="AP38" s="427"/>
      <c r="AQ38" s="419" t="str">
        <f t="shared" si="9"/>
        <v/>
      </c>
      <c r="AR38" s="435"/>
      <c r="AS38" s="427"/>
      <c r="AT38" s="427"/>
      <c r="AU38" s="419" t="str">
        <f t="shared" si="10"/>
        <v/>
      </c>
      <c r="AV38" s="435"/>
      <c r="AW38" s="427"/>
      <c r="AX38" s="427"/>
      <c r="AY38" s="419" t="str">
        <f t="shared" si="11"/>
        <v/>
      </c>
      <c r="AZ38" s="421">
        <f t="shared" si="12"/>
        <v>1</v>
      </c>
    </row>
    <row r="39" spans="1:52" s="414" customFormat="1" ht="27.6" thickBot="1" x14ac:dyDescent="0.3">
      <c r="A39" s="436">
        <v>29</v>
      </c>
      <c r="B39" s="437" t="s">
        <v>658</v>
      </c>
      <c r="C39" s="438" t="s">
        <v>661</v>
      </c>
      <c r="D39" s="439"/>
      <c r="E39" s="440"/>
      <c r="F39" s="440"/>
      <c r="G39" s="441" t="str">
        <f t="shared" si="1"/>
        <v/>
      </c>
      <c r="H39" s="439"/>
      <c r="I39" s="440"/>
      <c r="J39" s="440"/>
      <c r="K39" s="441" t="str">
        <f t="shared" si="2"/>
        <v/>
      </c>
      <c r="L39" s="439">
        <v>1</v>
      </c>
      <c r="M39" s="440">
        <v>1</v>
      </c>
      <c r="N39" s="440"/>
      <c r="O39" s="441">
        <f t="shared" si="13"/>
        <v>1</v>
      </c>
      <c r="P39" s="439">
        <v>1</v>
      </c>
      <c r="Q39" s="440">
        <v>1</v>
      </c>
      <c r="R39" s="440"/>
      <c r="S39" s="441">
        <f t="shared" si="3"/>
        <v>1</v>
      </c>
      <c r="T39" s="439"/>
      <c r="U39" s="440"/>
      <c r="V39" s="440"/>
      <c r="W39" s="441" t="str">
        <f t="shared" si="4"/>
        <v/>
      </c>
      <c r="X39" s="439"/>
      <c r="Y39" s="440"/>
      <c r="Z39" s="440"/>
      <c r="AA39" s="441" t="str">
        <f t="shared" si="5"/>
        <v/>
      </c>
      <c r="AB39" s="439"/>
      <c r="AC39" s="440"/>
      <c r="AD39" s="440"/>
      <c r="AE39" s="441" t="str">
        <f t="shared" si="6"/>
        <v/>
      </c>
      <c r="AF39" s="439"/>
      <c r="AG39" s="440"/>
      <c r="AH39" s="440"/>
      <c r="AI39" s="441" t="str">
        <f t="shared" si="7"/>
        <v/>
      </c>
      <c r="AJ39" s="439"/>
      <c r="AK39" s="440"/>
      <c r="AL39" s="440"/>
      <c r="AM39" s="441" t="str">
        <f t="shared" si="8"/>
        <v/>
      </c>
      <c r="AN39" s="439"/>
      <c r="AO39" s="440"/>
      <c r="AP39" s="440"/>
      <c r="AQ39" s="441" t="str">
        <f t="shared" si="9"/>
        <v/>
      </c>
      <c r="AR39" s="439"/>
      <c r="AS39" s="440"/>
      <c r="AT39" s="440"/>
      <c r="AU39" s="441" t="str">
        <f t="shared" si="10"/>
        <v/>
      </c>
      <c r="AV39" s="439"/>
      <c r="AW39" s="440"/>
      <c r="AX39" s="440"/>
      <c r="AY39" s="441" t="str">
        <f t="shared" si="11"/>
        <v/>
      </c>
      <c r="AZ39" s="442">
        <f t="shared" si="12"/>
        <v>1</v>
      </c>
    </row>
  </sheetData>
  <mergeCells count="15">
    <mergeCell ref="AR8:AU8"/>
    <mergeCell ref="AV8:AY8"/>
    <mergeCell ref="AZ8:AZ9"/>
    <mergeCell ref="T8:W8"/>
    <mergeCell ref="X8:AA8"/>
    <mergeCell ref="AB8:AE8"/>
    <mergeCell ref="AF8:AI8"/>
    <mergeCell ref="AJ8:AM8"/>
    <mergeCell ref="AN8:AQ8"/>
    <mergeCell ref="P8:S8"/>
    <mergeCell ref="A8:A9"/>
    <mergeCell ref="B8:B9"/>
    <mergeCell ref="D8:G8"/>
    <mergeCell ref="H8:K8"/>
    <mergeCell ref="L8:O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B409-2B1C-4ED8-9575-87BD5A18772F}">
  <dimension ref="A1:F77"/>
  <sheetViews>
    <sheetView view="pageBreakPreview" zoomScaleNormal="100" zoomScaleSheetLayoutView="100" workbookViewId="0">
      <selection activeCell="B23" sqref="B23"/>
    </sheetView>
  </sheetViews>
  <sheetFormatPr defaultRowHeight="13.8" x14ac:dyDescent="0.25"/>
  <cols>
    <col min="1" max="1" width="10.69921875" customWidth="1"/>
    <col min="2" max="2" width="52.69921875" customWidth="1"/>
    <col min="3" max="3" width="14.8984375" customWidth="1"/>
    <col min="4" max="4" width="48" customWidth="1"/>
    <col min="5" max="5" width="11"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44879</v>
      </c>
    </row>
    <row r="6" spans="1:6" x14ac:dyDescent="0.25">
      <c r="A6" s="454"/>
      <c r="B6" s="454"/>
      <c r="C6" s="226" t="s">
        <v>174</v>
      </c>
      <c r="D6" s="82">
        <v>44835</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547</v>
      </c>
      <c r="C10" s="142">
        <v>8252182</v>
      </c>
      <c r="D10" s="143" t="s">
        <v>563</v>
      </c>
      <c r="E10" s="160">
        <f>C10-'TB10.22'!G2</f>
        <v>0</v>
      </c>
    </row>
    <row r="11" spans="1:6" x14ac:dyDescent="0.25">
      <c r="A11" s="92">
        <v>112</v>
      </c>
      <c r="B11" s="93"/>
      <c r="C11" s="124"/>
      <c r="D11" s="94"/>
      <c r="E11" s="88"/>
      <c r="F11" s="88"/>
    </row>
    <row r="12" spans="1:6" x14ac:dyDescent="0.25">
      <c r="A12" s="95" t="s">
        <v>178</v>
      </c>
      <c r="B12" s="96" t="s">
        <v>190</v>
      </c>
      <c r="C12" s="125">
        <v>139365325</v>
      </c>
      <c r="D12" s="98" t="s">
        <v>179</v>
      </c>
      <c r="E12" s="160">
        <f>C12-'TB10.22'!G5</f>
        <v>0</v>
      </c>
    </row>
    <row r="13" spans="1:6" x14ac:dyDescent="0.25">
      <c r="A13" s="95">
        <v>11212</v>
      </c>
      <c r="B13" s="96" t="s">
        <v>191</v>
      </c>
      <c r="C13" s="126">
        <v>6543639</v>
      </c>
      <c r="D13" s="98" t="s">
        <v>179</v>
      </c>
      <c r="E13" s="227">
        <f>C13/22640</f>
        <v>289.02999116607776</v>
      </c>
    </row>
    <row r="14" spans="1:6" x14ac:dyDescent="0.25">
      <c r="A14" s="95"/>
      <c r="B14" s="96"/>
      <c r="C14" s="126"/>
      <c r="D14" s="98"/>
    </row>
    <row r="15" spans="1:6" s="118" customFormat="1" x14ac:dyDescent="0.25">
      <c r="A15" s="115">
        <v>131</v>
      </c>
      <c r="B15" s="116" t="s">
        <v>472</v>
      </c>
      <c r="C15" s="231">
        <f>SUM(C16:C18)</f>
        <v>951504446</v>
      </c>
      <c r="D15" s="119"/>
    </row>
    <row r="16" spans="1:6" s="118" customFormat="1" x14ac:dyDescent="0.25">
      <c r="A16" s="347"/>
      <c r="B16" s="348" t="s">
        <v>560</v>
      </c>
      <c r="C16" s="352">
        <v>264425204</v>
      </c>
      <c r="D16" s="349" t="s">
        <v>562</v>
      </c>
    </row>
    <row r="17" spans="1:5" s="118" customFormat="1" x14ac:dyDescent="0.25">
      <c r="A17" s="347"/>
      <c r="B17" s="348" t="s">
        <v>561</v>
      </c>
      <c r="C17" s="352">
        <v>340898960</v>
      </c>
      <c r="D17" s="349" t="s">
        <v>562</v>
      </c>
    </row>
    <row r="18" spans="1:5" s="118" customFormat="1" x14ac:dyDescent="0.25">
      <c r="A18" s="347"/>
      <c r="B18" s="348" t="s">
        <v>379</v>
      </c>
      <c r="C18" s="352">
        <v>346180282</v>
      </c>
      <c r="D18" s="349" t="s">
        <v>562</v>
      </c>
    </row>
    <row r="19" spans="1:5" s="118" customFormat="1" x14ac:dyDescent="0.25">
      <c r="A19" s="347"/>
      <c r="B19" s="348"/>
      <c r="C19" s="350"/>
      <c r="D19" s="351"/>
    </row>
    <row r="20" spans="1:5" s="118" customFormat="1" x14ac:dyDescent="0.25">
      <c r="A20" s="115">
        <v>133</v>
      </c>
      <c r="B20" s="116"/>
      <c r="C20" s="127">
        <v>326745641</v>
      </c>
      <c r="D20" s="119"/>
      <c r="E20" s="346">
        <f>C20-'TB10.22'!G13</f>
        <v>0</v>
      </c>
    </row>
    <row r="21" spans="1:5" s="118" customFormat="1" x14ac:dyDescent="0.25">
      <c r="A21" s="115"/>
      <c r="B21" s="116"/>
      <c r="C21" s="127"/>
      <c r="D21" s="119"/>
    </row>
    <row r="22" spans="1:5" s="118" customFormat="1" x14ac:dyDescent="0.25">
      <c r="A22" s="115">
        <v>154</v>
      </c>
      <c r="B22" s="116"/>
      <c r="C22" s="127">
        <v>692848426</v>
      </c>
      <c r="D22" s="240" t="s">
        <v>564</v>
      </c>
    </row>
    <row r="23" spans="1:5" s="118" customFormat="1" x14ac:dyDescent="0.25">
      <c r="A23" s="115"/>
      <c r="B23" s="116"/>
      <c r="C23" s="127"/>
      <c r="D23" s="119"/>
    </row>
    <row r="24" spans="1:5" x14ac:dyDescent="0.25">
      <c r="A24" s="92">
        <v>242</v>
      </c>
      <c r="B24" s="101" t="s">
        <v>180</v>
      </c>
      <c r="C24" s="128">
        <v>33520651</v>
      </c>
      <c r="D24" s="91"/>
      <c r="E24" s="160">
        <f>C24-'TB10.22'!G17</f>
        <v>0</v>
      </c>
    </row>
    <row r="25" spans="1:5" x14ac:dyDescent="0.25">
      <c r="A25" s="92"/>
      <c r="B25" s="101"/>
      <c r="C25" s="129"/>
      <c r="D25" s="91"/>
    </row>
    <row r="26" spans="1:5" x14ac:dyDescent="0.25">
      <c r="A26" s="92">
        <v>244</v>
      </c>
      <c r="B26" s="101" t="s">
        <v>195</v>
      </c>
      <c r="C26" s="123">
        <v>49349140</v>
      </c>
      <c r="D26" s="91" t="s">
        <v>196</v>
      </c>
    </row>
    <row r="27" spans="1:5" x14ac:dyDescent="0.25">
      <c r="A27" s="92"/>
      <c r="B27" s="101"/>
      <c r="C27" s="123"/>
      <c r="D27" s="91"/>
    </row>
    <row r="28" spans="1:5" x14ac:dyDescent="0.25">
      <c r="A28" s="92">
        <v>331</v>
      </c>
      <c r="B28" s="101" t="s">
        <v>181</v>
      </c>
      <c r="C28" s="123">
        <f>SUM(C29:C30)</f>
        <v>42022413</v>
      </c>
      <c r="D28" s="102" t="s">
        <v>159</v>
      </c>
      <c r="E28" s="160">
        <f>C28-'TB10.22'!H21</f>
        <v>0</v>
      </c>
    </row>
    <row r="29" spans="1:5" x14ac:dyDescent="0.25">
      <c r="A29" s="103"/>
      <c r="B29" s="104" t="s">
        <v>168</v>
      </c>
      <c r="C29" s="130">
        <f>23760000+11880000</f>
        <v>35640000</v>
      </c>
      <c r="D29" s="105" t="s">
        <v>568</v>
      </c>
    </row>
    <row r="30" spans="1:5" x14ac:dyDescent="0.25">
      <c r="A30" s="103"/>
      <c r="B30" s="104" t="s">
        <v>195</v>
      </c>
      <c r="C30" s="130">
        <f>3292763+3089650</f>
        <v>6382413</v>
      </c>
      <c r="D30" s="105" t="s">
        <v>569</v>
      </c>
    </row>
    <row r="31" spans="1:5" x14ac:dyDescent="0.25">
      <c r="A31" s="103"/>
      <c r="B31" s="101" t="s">
        <v>182</v>
      </c>
      <c r="C31" s="123">
        <f>SUM(C32:C33)</f>
        <v>325000</v>
      </c>
      <c r="D31" s="102">
        <f>SUM(D32:D34)</f>
        <v>0</v>
      </c>
      <c r="E31" s="160">
        <f>C31-'TB10.22'!G21</f>
        <v>0</v>
      </c>
    </row>
    <row r="32" spans="1:5" x14ac:dyDescent="0.25">
      <c r="A32" s="103"/>
      <c r="B32" s="104" t="s">
        <v>204</v>
      </c>
      <c r="C32" s="131">
        <v>325000</v>
      </c>
      <c r="D32" s="105" t="s">
        <v>495</v>
      </c>
    </row>
    <row r="33" spans="1:6" x14ac:dyDescent="0.25">
      <c r="A33" s="103"/>
      <c r="B33" s="104"/>
      <c r="C33" s="130"/>
      <c r="D33" s="105"/>
    </row>
    <row r="34" spans="1:6" s="21" customFormat="1" x14ac:dyDescent="0.25">
      <c r="A34" s="92">
        <v>3331</v>
      </c>
      <c r="B34" s="120" t="s">
        <v>197</v>
      </c>
      <c r="C34" s="132"/>
      <c r="D34" s="121"/>
      <c r="E34" s="122"/>
      <c r="F34" s="122"/>
    </row>
    <row r="35" spans="1:6" s="21" customFormat="1" x14ac:dyDescent="0.25">
      <c r="A35" s="92"/>
      <c r="B35" s="120"/>
      <c r="C35" s="132"/>
      <c r="D35" s="121"/>
      <c r="E35" s="122"/>
      <c r="F35" s="122"/>
    </row>
    <row r="36" spans="1:6" s="21" customFormat="1" x14ac:dyDescent="0.25">
      <c r="A36" s="92">
        <v>3334</v>
      </c>
      <c r="B36" s="120" t="s">
        <v>423</v>
      </c>
      <c r="C36" s="236">
        <v>-12062665</v>
      </c>
      <c r="D36" s="121"/>
      <c r="E36" s="122"/>
      <c r="F36" s="122"/>
    </row>
    <row r="37" spans="1:6" s="21" customFormat="1" x14ac:dyDescent="0.25">
      <c r="A37" s="92"/>
      <c r="B37" s="120"/>
      <c r="C37" s="132"/>
      <c r="D37" s="121"/>
      <c r="E37" s="122"/>
      <c r="F37" s="122"/>
    </row>
    <row r="38" spans="1:6" ht="14.4" x14ac:dyDescent="0.3">
      <c r="A38" s="92">
        <v>3335</v>
      </c>
      <c r="B38" s="101" t="s">
        <v>183</v>
      </c>
      <c r="C38" s="133">
        <f>SUM(C39:C44)</f>
        <v>28108554</v>
      </c>
      <c r="D38" s="107"/>
      <c r="E38" s="160">
        <f>C38-'TB10.22'!H27</f>
        <v>-1</v>
      </c>
    </row>
    <row r="39" spans="1:6" x14ac:dyDescent="0.25">
      <c r="A39" s="95"/>
      <c r="B39" s="96" t="s">
        <v>157</v>
      </c>
      <c r="C39" s="125">
        <v>2314525</v>
      </c>
      <c r="D39" s="108"/>
    </row>
    <row r="40" spans="1:6" x14ac:dyDescent="0.25">
      <c r="A40" s="95"/>
      <c r="B40" s="96" t="s">
        <v>373</v>
      </c>
      <c r="C40" s="126">
        <f>122222</f>
        <v>122222</v>
      </c>
      <c r="D40" s="108" t="s">
        <v>559</v>
      </c>
      <c r="E40" s="160"/>
    </row>
    <row r="41" spans="1:6" x14ac:dyDescent="0.25">
      <c r="A41" s="95"/>
      <c r="B41" s="96" t="s">
        <v>557</v>
      </c>
      <c r="C41" s="126">
        <v>12809212</v>
      </c>
      <c r="D41" s="108" t="s">
        <v>559</v>
      </c>
    </row>
    <row r="42" spans="1:6" x14ac:dyDescent="0.25">
      <c r="A42" s="95"/>
      <c r="B42" s="96" t="s">
        <v>565</v>
      </c>
      <c r="C42" s="126">
        <v>12862595</v>
      </c>
      <c r="D42" s="108" t="s">
        <v>559</v>
      </c>
    </row>
    <row r="43" spans="1:6" x14ac:dyDescent="0.25">
      <c r="A43" s="95"/>
      <c r="B43" s="96"/>
      <c r="C43" s="126"/>
      <c r="D43" s="108"/>
    </row>
    <row r="44" spans="1:6" x14ac:dyDescent="0.25">
      <c r="A44" s="95"/>
      <c r="B44" s="96"/>
      <c r="C44" s="125"/>
      <c r="D44" s="108"/>
    </row>
    <row r="45" spans="1:6" s="21" customFormat="1" x14ac:dyDescent="0.25">
      <c r="A45" s="92">
        <v>334</v>
      </c>
      <c r="B45" s="120" t="s">
        <v>540</v>
      </c>
      <c r="C45" s="197">
        <v>229430862</v>
      </c>
      <c r="D45" s="198" t="s">
        <v>145</v>
      </c>
      <c r="E45" s="338">
        <f>C45-'TB10.22'!H28</f>
        <v>0</v>
      </c>
    </row>
    <row r="46" spans="1:6" x14ac:dyDescent="0.25">
      <c r="A46" s="95"/>
      <c r="B46" s="96"/>
      <c r="C46" s="125"/>
      <c r="D46" s="108"/>
    </row>
    <row r="47" spans="1:6" x14ac:dyDescent="0.25">
      <c r="A47" s="92">
        <v>335</v>
      </c>
      <c r="B47" s="101"/>
      <c r="C47" s="123"/>
      <c r="D47" s="91"/>
    </row>
    <row r="48" spans="1:6" x14ac:dyDescent="0.25">
      <c r="A48" s="95"/>
      <c r="B48" s="96"/>
      <c r="C48" s="126"/>
      <c r="D48" s="108"/>
    </row>
    <row r="49" spans="1:6" x14ac:dyDescent="0.25">
      <c r="A49" s="103"/>
      <c r="B49" s="104"/>
      <c r="C49" s="131"/>
      <c r="D49" s="109"/>
    </row>
    <row r="50" spans="1:6" ht="26.4" x14ac:dyDescent="0.25">
      <c r="A50" s="242" t="s">
        <v>185</v>
      </c>
      <c r="B50" s="243"/>
      <c r="C50" s="244"/>
      <c r="D50" s="245" t="s">
        <v>155</v>
      </c>
    </row>
    <row r="51" spans="1:6" x14ac:dyDescent="0.25">
      <c r="A51" s="95"/>
      <c r="B51" s="106"/>
      <c r="C51" s="135"/>
      <c r="D51" s="110"/>
    </row>
    <row r="52" spans="1:6" x14ac:dyDescent="0.25">
      <c r="A52" s="92">
        <v>3388</v>
      </c>
      <c r="B52" s="101"/>
      <c r="C52" s="123">
        <f>SUM(C53:C56)</f>
        <v>3066085</v>
      </c>
      <c r="D52" s="91"/>
      <c r="E52" s="160">
        <f>C52-'TB10.22'!H38</f>
        <v>0</v>
      </c>
    </row>
    <row r="53" spans="1:6" ht="14.4" x14ac:dyDescent="0.3">
      <c r="A53" s="103"/>
      <c r="B53" s="104" t="s">
        <v>521</v>
      </c>
      <c r="C53" s="136">
        <f>1115566+595419+595419+659829+659829+659829+677520+717520+678895+677520+678895</f>
        <v>7716241</v>
      </c>
      <c r="D53" s="105"/>
      <c r="E53" s="89"/>
      <c r="F53" s="89"/>
    </row>
    <row r="54" spans="1:6" ht="14.4" x14ac:dyDescent="0.3">
      <c r="A54" s="103"/>
      <c r="B54" s="104" t="s">
        <v>202</v>
      </c>
      <c r="C54" s="136">
        <f>-338000-318182-227273-286364-254545-572727-884546-900000-318519-550000</f>
        <v>-4650156</v>
      </c>
      <c r="D54" s="105"/>
      <c r="E54" s="89"/>
      <c r="F54" s="89"/>
    </row>
    <row r="55" spans="1:6" ht="14.4" x14ac:dyDescent="0.3">
      <c r="A55" s="103"/>
      <c r="B55" s="104" t="s">
        <v>552</v>
      </c>
      <c r="C55" s="136"/>
      <c r="D55" s="105"/>
      <c r="E55" s="89"/>
      <c r="F55" s="89"/>
    </row>
    <row r="56" spans="1:6" ht="14.4" x14ac:dyDescent="0.3">
      <c r="A56" s="103"/>
      <c r="B56" s="104" t="s">
        <v>519</v>
      </c>
      <c r="C56" s="136"/>
      <c r="D56" s="105"/>
      <c r="E56" s="89"/>
      <c r="F56" s="89"/>
    </row>
    <row r="57" spans="1:6" ht="14.4" x14ac:dyDescent="0.3">
      <c r="A57" s="103"/>
      <c r="B57" s="104"/>
      <c r="C57" s="136"/>
      <c r="D57" s="105"/>
      <c r="E57" s="89"/>
      <c r="F57" s="89"/>
    </row>
    <row r="58" spans="1:6" ht="14.4" x14ac:dyDescent="0.3">
      <c r="A58" s="92">
        <v>511</v>
      </c>
      <c r="B58" s="101" t="s">
        <v>567</v>
      </c>
      <c r="C58" s="123">
        <v>245894464</v>
      </c>
      <c r="D58" s="246" t="s">
        <v>566</v>
      </c>
    </row>
    <row r="59" spans="1:6" x14ac:dyDescent="0.25">
      <c r="A59" s="95"/>
      <c r="B59" s="106"/>
      <c r="C59" s="199"/>
      <c r="D59" s="108"/>
    </row>
    <row r="60" spans="1:6" x14ac:dyDescent="0.25">
      <c r="A60" s="95"/>
      <c r="B60" s="106"/>
      <c r="C60" s="199"/>
      <c r="D60" s="108"/>
    </row>
    <row r="61" spans="1:6" x14ac:dyDescent="0.25">
      <c r="A61" s="95"/>
      <c r="B61" s="106"/>
      <c r="C61" s="199"/>
      <c r="D61" s="108"/>
    </row>
    <row r="62" spans="1:6" x14ac:dyDescent="0.25">
      <c r="A62" s="95"/>
      <c r="B62" s="106"/>
      <c r="C62" s="90"/>
      <c r="D62" s="91"/>
    </row>
    <row r="63" spans="1:6" x14ac:dyDescent="0.25">
      <c r="A63" s="92">
        <v>642</v>
      </c>
      <c r="B63" s="101" t="s">
        <v>159</v>
      </c>
      <c r="C63" s="90"/>
      <c r="D63" s="91"/>
    </row>
    <row r="64" spans="1:6" x14ac:dyDescent="0.25">
      <c r="A64" s="95"/>
      <c r="B64" s="106"/>
      <c r="C64" s="97"/>
      <c r="D64" s="112"/>
    </row>
    <row r="65" spans="1:4" x14ac:dyDescent="0.25">
      <c r="A65" s="92">
        <v>515</v>
      </c>
      <c r="B65" s="101" t="s">
        <v>159</v>
      </c>
      <c r="C65" s="90"/>
      <c r="D65" s="91"/>
    </row>
    <row r="66" spans="1:4" x14ac:dyDescent="0.25">
      <c r="A66" s="95"/>
      <c r="B66" s="106"/>
      <c r="C66" s="137"/>
      <c r="D66" s="99"/>
    </row>
    <row r="67" spans="1:4" x14ac:dyDescent="0.25">
      <c r="A67" s="92">
        <v>635</v>
      </c>
      <c r="B67" s="101" t="s">
        <v>197</v>
      </c>
      <c r="C67" s="90"/>
      <c r="D67" s="91"/>
    </row>
    <row r="68" spans="1:4" x14ac:dyDescent="0.25">
      <c r="A68" s="95"/>
      <c r="B68" s="106"/>
      <c r="C68" s="137"/>
      <c r="D68" s="99"/>
    </row>
    <row r="69" spans="1:4" x14ac:dyDescent="0.25">
      <c r="A69" s="92">
        <v>632</v>
      </c>
      <c r="B69" s="101" t="s">
        <v>197</v>
      </c>
      <c r="C69" s="90">
        <v>0</v>
      </c>
      <c r="D69" s="91"/>
    </row>
    <row r="70" spans="1:4" x14ac:dyDescent="0.25">
      <c r="A70" s="95"/>
      <c r="B70" s="106"/>
      <c r="C70" s="106"/>
      <c r="D70" s="108"/>
    </row>
    <row r="71" spans="1:4" x14ac:dyDescent="0.25">
      <c r="A71" s="95"/>
      <c r="B71" s="106"/>
      <c r="C71" s="106"/>
      <c r="D71" s="108"/>
    </row>
    <row r="72" spans="1:4" x14ac:dyDescent="0.25">
      <c r="A72" s="95"/>
      <c r="B72" s="106"/>
      <c r="C72" s="106"/>
      <c r="D72" s="108"/>
    </row>
    <row r="73" spans="1:4" x14ac:dyDescent="0.25">
      <c r="A73" s="95"/>
      <c r="B73" s="106"/>
      <c r="C73" s="106"/>
      <c r="D73" s="108"/>
    </row>
    <row r="74" spans="1:4" x14ac:dyDescent="0.25">
      <c r="A74" s="95"/>
      <c r="B74" s="106"/>
      <c r="C74" s="106"/>
      <c r="D74" s="108"/>
    </row>
    <row r="75" spans="1:4" x14ac:dyDescent="0.25">
      <c r="A75" s="95"/>
      <c r="B75" s="106"/>
      <c r="C75" s="106"/>
      <c r="D75" s="108"/>
    </row>
    <row r="76" spans="1:4" ht="14.4" thickBot="1" x14ac:dyDescent="0.3">
      <c r="A76" s="113"/>
      <c r="B76" s="114"/>
      <c r="C76" s="114"/>
      <c r="D76" s="144"/>
    </row>
    <row r="77" spans="1:4" ht="14.4" thickTop="1" x14ac:dyDescent="0.25"/>
  </sheetData>
  <mergeCells count="2">
    <mergeCell ref="A5:B7"/>
    <mergeCell ref="C9:D9"/>
  </mergeCells>
  <pageMargins left="0.7" right="0.7" top="0.75" bottom="0.75" header="0.3" footer="0.3"/>
  <pageSetup scale="5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F6082-5792-43BD-9263-1389DD7B4A38}">
  <dimension ref="A1:K62"/>
  <sheetViews>
    <sheetView workbookViewId="0">
      <pane ySplit="1" topLeftCell="A2" activePane="bottomLeft" state="frozen"/>
      <selection activeCell="B23" sqref="B23"/>
      <selection pane="bottomLeft" activeCell="F12" sqref="F12"/>
    </sheetView>
  </sheetViews>
  <sheetFormatPr defaultRowHeight="13.8" x14ac:dyDescent="0.25"/>
  <cols>
    <col min="1" max="1" width="11.19921875" customWidth="1"/>
    <col min="2" max="2" width="34.19921875" customWidth="1"/>
    <col min="3" max="3" width="15.19921875" customWidth="1"/>
    <col min="4" max="6" width="15.69921875" customWidth="1"/>
    <col min="7" max="7" width="15.59765625" customWidth="1"/>
    <col min="8" max="11" width="16.09765625" customWidth="1"/>
  </cols>
  <sheetData>
    <row r="1" spans="1:11" x14ac:dyDescent="0.25">
      <c r="A1" s="353" t="s">
        <v>7</v>
      </c>
      <c r="B1" s="353" t="s">
        <v>210</v>
      </c>
      <c r="C1" s="353" t="s">
        <v>211</v>
      </c>
      <c r="D1" s="353" t="s">
        <v>212</v>
      </c>
      <c r="E1" s="353" t="s">
        <v>213</v>
      </c>
      <c r="F1" s="353" t="s">
        <v>214</v>
      </c>
      <c r="G1" s="353" t="s">
        <v>215</v>
      </c>
      <c r="H1" s="353" t="s">
        <v>216</v>
      </c>
      <c r="I1" s="354"/>
      <c r="J1" s="354"/>
      <c r="K1" s="354"/>
    </row>
    <row r="2" spans="1:11" x14ac:dyDescent="0.25">
      <c r="A2" s="182" t="s">
        <v>219</v>
      </c>
      <c r="B2" s="182" t="s">
        <v>220</v>
      </c>
      <c r="C2" s="183">
        <v>5912182</v>
      </c>
      <c r="D2" s="183"/>
      <c r="E2" s="183">
        <v>10000000</v>
      </c>
      <c r="F2" s="183">
        <v>7660000</v>
      </c>
      <c r="G2" s="183">
        <v>8252182</v>
      </c>
      <c r="H2" s="183"/>
      <c r="I2" s="155"/>
      <c r="J2" s="155"/>
      <c r="K2" s="155"/>
    </row>
    <row r="3" spans="1:11" x14ac:dyDescent="0.25">
      <c r="A3" s="186" t="s">
        <v>221</v>
      </c>
      <c r="B3" s="186" t="s">
        <v>222</v>
      </c>
      <c r="C3" s="187">
        <v>5912182</v>
      </c>
      <c r="D3" s="187"/>
      <c r="E3" s="187">
        <v>10000000</v>
      </c>
      <c r="F3" s="187">
        <v>7660000</v>
      </c>
      <c r="G3" s="187">
        <v>8252182</v>
      </c>
      <c r="H3" s="187"/>
      <c r="I3" s="161"/>
      <c r="J3" s="161"/>
      <c r="K3" s="161"/>
    </row>
    <row r="4" spans="1:11" x14ac:dyDescent="0.25">
      <c r="A4" s="182" t="s">
        <v>223</v>
      </c>
      <c r="B4" s="182" t="s">
        <v>224</v>
      </c>
      <c r="C4" s="183">
        <v>125333881</v>
      </c>
      <c r="D4" s="183"/>
      <c r="E4" s="183">
        <v>346191424</v>
      </c>
      <c r="F4" s="183">
        <v>325616341</v>
      </c>
      <c r="G4" s="183">
        <v>145908964</v>
      </c>
      <c r="H4" s="183"/>
      <c r="I4" s="155"/>
      <c r="J4" s="155"/>
      <c r="K4" s="155"/>
    </row>
    <row r="5" spans="1:11" x14ac:dyDescent="0.25">
      <c r="A5" s="186" t="s">
        <v>225</v>
      </c>
      <c r="B5" s="186" t="s">
        <v>226</v>
      </c>
      <c r="C5" s="187">
        <v>118790242</v>
      </c>
      <c r="D5" s="187"/>
      <c r="E5" s="187">
        <v>346191424</v>
      </c>
      <c r="F5" s="187">
        <v>325616341</v>
      </c>
      <c r="G5" s="187">
        <v>139365325</v>
      </c>
      <c r="H5" s="187"/>
      <c r="I5" s="161"/>
      <c r="J5" s="161"/>
      <c r="K5" s="161"/>
    </row>
    <row r="6" spans="1:11" x14ac:dyDescent="0.25">
      <c r="A6" s="186" t="s">
        <v>178</v>
      </c>
      <c r="B6" s="186" t="s">
        <v>190</v>
      </c>
      <c r="C6" s="187">
        <v>118790242</v>
      </c>
      <c r="D6" s="187"/>
      <c r="E6" s="187">
        <v>346191424</v>
      </c>
      <c r="F6" s="187">
        <v>325616341</v>
      </c>
      <c r="G6" s="187">
        <v>139365325</v>
      </c>
      <c r="H6" s="187"/>
      <c r="I6" s="161"/>
      <c r="J6" s="161"/>
      <c r="K6" s="161"/>
    </row>
    <row r="7" spans="1:11" x14ac:dyDescent="0.25">
      <c r="A7" s="186" t="s">
        <v>227</v>
      </c>
      <c r="B7" s="186" t="s">
        <v>228</v>
      </c>
      <c r="C7" s="187">
        <v>6543639</v>
      </c>
      <c r="D7" s="187"/>
      <c r="E7" s="187"/>
      <c r="F7" s="187"/>
      <c r="G7" s="187">
        <v>6543639</v>
      </c>
      <c r="H7" s="187"/>
      <c r="I7" s="161"/>
      <c r="J7" s="161"/>
      <c r="K7" s="161"/>
    </row>
    <row r="8" spans="1:11" x14ac:dyDescent="0.25">
      <c r="A8" s="186" t="s">
        <v>229</v>
      </c>
      <c r="B8" s="186" t="s">
        <v>191</v>
      </c>
      <c r="C8" s="187">
        <v>6543639</v>
      </c>
      <c r="D8" s="187"/>
      <c r="E8" s="187"/>
      <c r="F8" s="187"/>
      <c r="G8" s="187">
        <v>6543639</v>
      </c>
      <c r="H8" s="187"/>
      <c r="I8" s="161"/>
      <c r="J8" s="161"/>
      <c r="K8" s="161"/>
    </row>
    <row r="9" spans="1:11" x14ac:dyDescent="0.25">
      <c r="A9" s="182" t="s">
        <v>230</v>
      </c>
      <c r="B9" s="182" t="s">
        <v>231</v>
      </c>
      <c r="C9" s="183"/>
      <c r="D9" s="183">
        <v>851218448</v>
      </c>
      <c r="E9" s="183">
        <v>245894464</v>
      </c>
      <c r="F9" s="183">
        <v>346180282</v>
      </c>
      <c r="G9" s="183"/>
      <c r="H9" s="183">
        <v>951504266</v>
      </c>
      <c r="I9" s="155"/>
      <c r="J9" s="155"/>
      <c r="K9" s="155"/>
    </row>
    <row r="10" spans="1:11" x14ac:dyDescent="0.25">
      <c r="A10" s="186" t="s">
        <v>232</v>
      </c>
      <c r="B10" s="186" t="s">
        <v>233</v>
      </c>
      <c r="C10" s="187"/>
      <c r="D10" s="187">
        <v>851218448</v>
      </c>
      <c r="E10" s="187">
        <v>245894464</v>
      </c>
      <c r="F10" s="187">
        <v>346180282</v>
      </c>
      <c r="G10" s="187"/>
      <c r="H10" s="187">
        <v>951504266</v>
      </c>
      <c r="I10" s="161"/>
      <c r="J10" s="161"/>
      <c r="K10" s="161"/>
    </row>
    <row r="11" spans="1:11" x14ac:dyDescent="0.25">
      <c r="A11" s="186" t="s">
        <v>234</v>
      </c>
      <c r="B11" s="186" t="s">
        <v>235</v>
      </c>
      <c r="C11" s="187"/>
      <c r="D11" s="187">
        <v>851218448</v>
      </c>
      <c r="E11" s="187">
        <v>245894464</v>
      </c>
      <c r="F11" s="187">
        <v>346180282</v>
      </c>
      <c r="G11" s="187"/>
      <c r="H11" s="187">
        <v>951504266</v>
      </c>
      <c r="I11" s="161"/>
      <c r="J11" s="161"/>
      <c r="K11" s="161"/>
    </row>
    <row r="12" spans="1:11" x14ac:dyDescent="0.25">
      <c r="A12" s="186" t="s">
        <v>236</v>
      </c>
      <c r="B12" s="186" t="s">
        <v>237</v>
      </c>
      <c r="C12" s="187"/>
      <c r="D12" s="187">
        <v>851218448</v>
      </c>
      <c r="E12" s="187">
        <v>245894464</v>
      </c>
      <c r="F12" s="187">
        <v>346180282</v>
      </c>
      <c r="G12" s="187"/>
      <c r="H12" s="187">
        <v>951504266</v>
      </c>
      <c r="I12" s="161"/>
      <c r="J12" s="161"/>
      <c r="K12" s="161"/>
    </row>
    <row r="13" spans="1:11" x14ac:dyDescent="0.25">
      <c r="A13" s="182" t="s">
        <v>238</v>
      </c>
      <c r="B13" s="182" t="s">
        <v>239</v>
      </c>
      <c r="C13" s="183">
        <v>325564556</v>
      </c>
      <c r="D13" s="183"/>
      <c r="E13" s="183">
        <v>1181085</v>
      </c>
      <c r="F13" s="183"/>
      <c r="G13" s="183">
        <v>326745641</v>
      </c>
      <c r="H13" s="183"/>
      <c r="I13" s="155"/>
      <c r="J13" s="155"/>
      <c r="K13" s="155"/>
    </row>
    <row r="14" spans="1:11" x14ac:dyDescent="0.25">
      <c r="A14" s="186" t="s">
        <v>240</v>
      </c>
      <c r="B14" s="186" t="s">
        <v>241</v>
      </c>
      <c r="C14" s="187">
        <v>325564556</v>
      </c>
      <c r="D14" s="187"/>
      <c r="E14" s="187">
        <v>1181085</v>
      </c>
      <c r="F14" s="187"/>
      <c r="G14" s="187">
        <v>326745641</v>
      </c>
      <c r="H14" s="187"/>
      <c r="I14" s="161"/>
      <c r="J14" s="161"/>
      <c r="K14" s="161"/>
    </row>
    <row r="15" spans="1:11" x14ac:dyDescent="0.25">
      <c r="A15" s="186" t="s">
        <v>242</v>
      </c>
      <c r="B15" s="186" t="s">
        <v>241</v>
      </c>
      <c r="C15" s="187">
        <v>325564556</v>
      </c>
      <c r="D15" s="187"/>
      <c r="E15" s="187">
        <v>1181085</v>
      </c>
      <c r="F15" s="187"/>
      <c r="G15" s="187">
        <v>326745641</v>
      </c>
      <c r="H15" s="187"/>
      <c r="I15" s="161"/>
      <c r="J15" s="161"/>
      <c r="K15" s="161"/>
    </row>
    <row r="16" spans="1:11" x14ac:dyDescent="0.25">
      <c r="A16" s="182" t="s">
        <v>243</v>
      </c>
      <c r="B16" s="182" t="s">
        <v>244</v>
      </c>
      <c r="C16" s="183">
        <v>691732898</v>
      </c>
      <c r="D16" s="183"/>
      <c r="E16" s="183">
        <v>217371777</v>
      </c>
      <c r="F16" s="183">
        <v>216256249</v>
      </c>
      <c r="G16" s="183">
        <v>692848426</v>
      </c>
      <c r="H16" s="183"/>
      <c r="I16" s="155"/>
      <c r="J16" s="155"/>
      <c r="K16" s="155"/>
    </row>
    <row r="17" spans="1:11" x14ac:dyDescent="0.25">
      <c r="A17" s="182" t="s">
        <v>245</v>
      </c>
      <c r="B17" s="182" t="s">
        <v>246</v>
      </c>
      <c r="C17" s="183">
        <v>50371841</v>
      </c>
      <c r="D17" s="183"/>
      <c r="E17" s="183"/>
      <c r="F17" s="183">
        <v>16851190</v>
      </c>
      <c r="G17" s="183">
        <v>33520651</v>
      </c>
      <c r="H17" s="183"/>
      <c r="I17" s="155"/>
      <c r="J17" s="155"/>
      <c r="K17" s="155"/>
    </row>
    <row r="18" spans="1:11" x14ac:dyDescent="0.25">
      <c r="A18" s="186" t="s">
        <v>247</v>
      </c>
      <c r="B18" s="186" t="s">
        <v>248</v>
      </c>
      <c r="C18" s="187">
        <v>48441405</v>
      </c>
      <c r="D18" s="187"/>
      <c r="E18" s="187"/>
      <c r="F18" s="187">
        <v>16737634</v>
      </c>
      <c r="G18" s="187">
        <v>31703771</v>
      </c>
      <c r="H18" s="187"/>
      <c r="I18" s="161"/>
      <c r="J18" s="161"/>
      <c r="K18" s="161"/>
    </row>
    <row r="19" spans="1:11" x14ac:dyDescent="0.25">
      <c r="A19" s="186" t="s">
        <v>249</v>
      </c>
      <c r="B19" s="186" t="s">
        <v>250</v>
      </c>
      <c r="C19" s="187">
        <v>1930436</v>
      </c>
      <c r="D19" s="187"/>
      <c r="E19" s="187"/>
      <c r="F19" s="187">
        <v>113556</v>
      </c>
      <c r="G19" s="187">
        <v>1816880</v>
      </c>
      <c r="H19" s="187"/>
      <c r="I19" s="161"/>
      <c r="J19" s="161"/>
      <c r="K19" s="161"/>
    </row>
    <row r="20" spans="1:11" x14ac:dyDescent="0.25">
      <c r="A20" s="182" t="s">
        <v>251</v>
      </c>
      <c r="B20" s="182" t="s">
        <v>252</v>
      </c>
      <c r="C20" s="183">
        <v>49349140</v>
      </c>
      <c r="D20" s="183"/>
      <c r="E20" s="183"/>
      <c r="F20" s="183"/>
      <c r="G20" s="183">
        <v>49349140</v>
      </c>
      <c r="H20" s="183"/>
      <c r="I20" s="155"/>
      <c r="J20" s="155"/>
      <c r="K20" s="155"/>
    </row>
    <row r="21" spans="1:11" x14ac:dyDescent="0.25">
      <c r="A21" s="182" t="s">
        <v>253</v>
      </c>
      <c r="B21" s="182" t="s">
        <v>254</v>
      </c>
      <c r="C21" s="183">
        <v>650000</v>
      </c>
      <c r="D21" s="183">
        <v>27052763</v>
      </c>
      <c r="E21" s="183">
        <v>672012</v>
      </c>
      <c r="F21" s="183">
        <v>15966662</v>
      </c>
      <c r="G21" s="183">
        <v>325000</v>
      </c>
      <c r="H21" s="183">
        <v>42022413</v>
      </c>
      <c r="I21" s="155"/>
      <c r="J21" s="155"/>
      <c r="K21" s="155"/>
    </row>
    <row r="22" spans="1:11" x14ac:dyDescent="0.25">
      <c r="A22" s="186" t="s">
        <v>255</v>
      </c>
      <c r="B22" s="186" t="s">
        <v>256</v>
      </c>
      <c r="C22" s="187">
        <v>650000</v>
      </c>
      <c r="D22" s="187">
        <v>27052763</v>
      </c>
      <c r="E22" s="187">
        <v>672012</v>
      </c>
      <c r="F22" s="187">
        <v>15966662</v>
      </c>
      <c r="G22" s="187">
        <v>325000</v>
      </c>
      <c r="H22" s="187">
        <v>42022413</v>
      </c>
      <c r="I22" s="161"/>
      <c r="J22" s="161"/>
      <c r="K22" s="161"/>
    </row>
    <row r="23" spans="1:11" x14ac:dyDescent="0.25">
      <c r="A23" s="186" t="s">
        <v>257</v>
      </c>
      <c r="B23" s="186" t="s">
        <v>258</v>
      </c>
      <c r="C23" s="187">
        <v>650000</v>
      </c>
      <c r="D23" s="187">
        <v>27052763</v>
      </c>
      <c r="E23" s="187">
        <v>672012</v>
      </c>
      <c r="F23" s="187">
        <v>15966662</v>
      </c>
      <c r="G23" s="187">
        <v>325000</v>
      </c>
      <c r="H23" s="187">
        <v>42022413</v>
      </c>
      <c r="I23" s="161"/>
      <c r="J23" s="161"/>
      <c r="K23" s="161"/>
    </row>
    <row r="24" spans="1:11" x14ac:dyDescent="0.25">
      <c r="A24" s="186" t="s">
        <v>259</v>
      </c>
      <c r="B24" s="186" t="s">
        <v>260</v>
      </c>
      <c r="C24" s="187">
        <v>650000</v>
      </c>
      <c r="D24" s="187">
        <v>27052763</v>
      </c>
      <c r="E24" s="187">
        <v>672012</v>
      </c>
      <c r="F24" s="187">
        <v>15966662</v>
      </c>
      <c r="G24" s="187">
        <v>325000</v>
      </c>
      <c r="H24" s="187">
        <v>42022413</v>
      </c>
      <c r="I24" s="161"/>
      <c r="J24" s="161"/>
      <c r="K24" s="161"/>
    </row>
    <row r="25" spans="1:11" x14ac:dyDescent="0.25">
      <c r="A25" s="182" t="s">
        <v>261</v>
      </c>
      <c r="B25" s="182" t="s">
        <v>262</v>
      </c>
      <c r="C25" s="183">
        <v>12062665</v>
      </c>
      <c r="D25" s="183">
        <v>53916704</v>
      </c>
      <c r="E25" s="183">
        <v>38792966</v>
      </c>
      <c r="F25" s="183">
        <v>12984817</v>
      </c>
      <c r="G25" s="183">
        <v>12062665</v>
      </c>
      <c r="H25" s="183">
        <v>28108555</v>
      </c>
      <c r="I25" s="155"/>
      <c r="J25" s="155"/>
      <c r="K25" s="155"/>
    </row>
    <row r="26" spans="1:11" x14ac:dyDescent="0.25">
      <c r="A26" s="186" t="s">
        <v>393</v>
      </c>
      <c r="B26" s="186" t="s">
        <v>394</v>
      </c>
      <c r="C26" s="187">
        <v>12062665</v>
      </c>
      <c r="D26" s="187"/>
      <c r="E26" s="187"/>
      <c r="F26" s="187"/>
      <c r="G26" s="187">
        <v>12062665</v>
      </c>
      <c r="H26" s="187"/>
      <c r="I26" s="161"/>
      <c r="J26" s="161"/>
      <c r="K26" s="161"/>
    </row>
    <row r="27" spans="1:11" x14ac:dyDescent="0.25">
      <c r="A27" s="186" t="s">
        <v>263</v>
      </c>
      <c r="B27" s="186" t="s">
        <v>264</v>
      </c>
      <c r="C27" s="187"/>
      <c r="D27" s="187">
        <v>53916704</v>
      </c>
      <c r="E27" s="187">
        <v>38792966</v>
      </c>
      <c r="F27" s="187">
        <v>12984817</v>
      </c>
      <c r="G27" s="187"/>
      <c r="H27" s="187">
        <v>28108555</v>
      </c>
      <c r="I27" s="161">
        <f>F27-122222</f>
        <v>12862595</v>
      </c>
      <c r="J27" s="161"/>
      <c r="K27" s="161"/>
    </row>
    <row r="28" spans="1:11" x14ac:dyDescent="0.25">
      <c r="A28" s="182" t="s">
        <v>265</v>
      </c>
      <c r="B28" s="182" t="s">
        <v>266</v>
      </c>
      <c r="C28" s="183"/>
      <c r="D28" s="183">
        <v>229199174</v>
      </c>
      <c r="E28" s="183">
        <v>255386119</v>
      </c>
      <c r="F28" s="183">
        <v>255617807</v>
      </c>
      <c r="G28" s="183"/>
      <c r="H28" s="183">
        <v>229430862</v>
      </c>
      <c r="I28" s="155"/>
      <c r="J28" s="155"/>
      <c r="K28" s="155"/>
    </row>
    <row r="29" spans="1:11" x14ac:dyDescent="0.25">
      <c r="A29" s="186" t="s">
        <v>267</v>
      </c>
      <c r="B29" s="186" t="s">
        <v>268</v>
      </c>
      <c r="C29" s="187"/>
      <c r="D29" s="187">
        <v>229199174</v>
      </c>
      <c r="E29" s="187">
        <v>255386119</v>
      </c>
      <c r="F29" s="187">
        <v>255617807</v>
      </c>
      <c r="G29" s="187"/>
      <c r="H29" s="187">
        <v>229430862</v>
      </c>
      <c r="I29" s="161"/>
      <c r="J29" s="161"/>
      <c r="K29" s="161"/>
    </row>
    <row r="30" spans="1:11" x14ac:dyDescent="0.25">
      <c r="A30" s="182" t="s">
        <v>269</v>
      </c>
      <c r="B30" s="182" t="s">
        <v>270</v>
      </c>
      <c r="C30" s="183"/>
      <c r="D30" s="183"/>
      <c r="E30" s="183"/>
      <c r="F30" s="183"/>
      <c r="G30" s="183"/>
      <c r="H30" s="183"/>
      <c r="I30" s="155"/>
      <c r="J30" s="155"/>
      <c r="K30" s="155"/>
    </row>
    <row r="31" spans="1:11" x14ac:dyDescent="0.25">
      <c r="A31" s="186" t="s">
        <v>271</v>
      </c>
      <c r="B31" s="186" t="s">
        <v>272</v>
      </c>
      <c r="C31" s="187"/>
      <c r="D31" s="187"/>
      <c r="E31" s="187"/>
      <c r="F31" s="187"/>
      <c r="G31" s="187"/>
      <c r="H31" s="187"/>
      <c r="I31" s="161"/>
      <c r="J31" s="161"/>
      <c r="K31" s="161"/>
    </row>
    <row r="32" spans="1:11" x14ac:dyDescent="0.25">
      <c r="A32" s="182" t="s">
        <v>273</v>
      </c>
      <c r="B32" s="182" t="s">
        <v>274</v>
      </c>
      <c r="C32" s="183"/>
      <c r="D32" s="183">
        <v>15429319</v>
      </c>
      <c r="E32" s="183">
        <v>53739401</v>
      </c>
      <c r="F32" s="183">
        <v>41739401</v>
      </c>
      <c r="G32" s="183"/>
      <c r="H32" s="183">
        <v>3429319</v>
      </c>
      <c r="I32" s="155"/>
      <c r="J32" s="155"/>
      <c r="K32" s="155"/>
    </row>
    <row r="33" spans="1:11" x14ac:dyDescent="0.25">
      <c r="A33" s="186" t="s">
        <v>275</v>
      </c>
      <c r="B33" s="186" t="s">
        <v>276</v>
      </c>
      <c r="C33" s="187"/>
      <c r="D33" s="187"/>
      <c r="E33" s="187">
        <v>32201170</v>
      </c>
      <c r="F33" s="187">
        <v>32201170</v>
      </c>
      <c r="G33" s="187"/>
      <c r="H33" s="187"/>
      <c r="I33" s="161"/>
      <c r="J33" s="161"/>
      <c r="K33" s="161"/>
    </row>
    <row r="34" spans="1:11" x14ac:dyDescent="0.25">
      <c r="A34" s="186" t="s">
        <v>277</v>
      </c>
      <c r="B34" s="186" t="s">
        <v>278</v>
      </c>
      <c r="C34" s="187"/>
      <c r="D34" s="187">
        <v>363234</v>
      </c>
      <c r="E34" s="187">
        <v>5682559</v>
      </c>
      <c r="F34" s="187">
        <v>5682559</v>
      </c>
      <c r="G34" s="187"/>
      <c r="H34" s="187">
        <v>363234</v>
      </c>
      <c r="I34" s="161"/>
      <c r="J34" s="161"/>
      <c r="K34" s="161"/>
    </row>
    <row r="35" spans="1:11" x14ac:dyDescent="0.25">
      <c r="A35" s="186" t="s">
        <v>279</v>
      </c>
      <c r="B35" s="186" t="s">
        <v>280</v>
      </c>
      <c r="C35" s="187"/>
      <c r="D35" s="187"/>
      <c r="E35" s="187">
        <v>2655672</v>
      </c>
      <c r="F35" s="187">
        <v>2655672</v>
      </c>
      <c r="G35" s="187"/>
      <c r="H35" s="187"/>
      <c r="I35" s="161"/>
      <c r="J35" s="161"/>
      <c r="K35" s="161"/>
    </row>
    <row r="36" spans="1:11" x14ac:dyDescent="0.25">
      <c r="A36" s="186" t="s">
        <v>281</v>
      </c>
      <c r="B36" s="186" t="s">
        <v>274</v>
      </c>
      <c r="C36" s="187"/>
      <c r="D36" s="187">
        <v>15066085</v>
      </c>
      <c r="E36" s="187">
        <v>13200000</v>
      </c>
      <c r="F36" s="187">
        <v>1200000</v>
      </c>
      <c r="G36" s="187"/>
      <c r="H36" s="187">
        <v>3066085</v>
      </c>
      <c r="I36" s="161"/>
      <c r="J36" s="161"/>
      <c r="K36" s="161"/>
    </row>
    <row r="37" spans="1:11" x14ac:dyDescent="0.25">
      <c r="A37" s="186" t="s">
        <v>282</v>
      </c>
      <c r="B37" s="186" t="s">
        <v>283</v>
      </c>
      <c r="C37" s="187"/>
      <c r="D37" s="187">
        <v>15066085</v>
      </c>
      <c r="E37" s="187">
        <v>13200000</v>
      </c>
      <c r="F37" s="187">
        <v>1200000</v>
      </c>
      <c r="G37" s="187"/>
      <c r="H37" s="187">
        <v>3066085</v>
      </c>
      <c r="I37" s="161"/>
      <c r="J37" s="161"/>
      <c r="K37" s="161"/>
    </row>
    <row r="38" spans="1:11" x14ac:dyDescent="0.25">
      <c r="A38" s="186" t="s">
        <v>284</v>
      </c>
      <c r="B38" s="186" t="s">
        <v>285</v>
      </c>
      <c r="C38" s="187"/>
      <c r="D38" s="187">
        <v>15066085</v>
      </c>
      <c r="E38" s="187">
        <v>13200000</v>
      </c>
      <c r="F38" s="187">
        <v>1200000</v>
      </c>
      <c r="G38" s="187"/>
      <c r="H38" s="187">
        <v>3066085</v>
      </c>
      <c r="I38" s="161"/>
      <c r="J38" s="161"/>
      <c r="K38" s="161"/>
    </row>
    <row r="39" spans="1:11" x14ac:dyDescent="0.25">
      <c r="A39" s="182" t="s">
        <v>286</v>
      </c>
      <c r="B39" s="182" t="s">
        <v>287</v>
      </c>
      <c r="C39" s="183"/>
      <c r="D39" s="183">
        <v>815528850</v>
      </c>
      <c r="E39" s="183"/>
      <c r="F39" s="183"/>
      <c r="G39" s="183"/>
      <c r="H39" s="183">
        <v>815528850</v>
      </c>
      <c r="I39" s="155"/>
      <c r="J39" s="155"/>
      <c r="K39" s="155"/>
    </row>
    <row r="40" spans="1:11" x14ac:dyDescent="0.25">
      <c r="A40" s="186" t="s">
        <v>288</v>
      </c>
      <c r="B40" s="186" t="s">
        <v>289</v>
      </c>
      <c r="C40" s="187"/>
      <c r="D40" s="187">
        <v>815528850</v>
      </c>
      <c r="E40" s="187"/>
      <c r="F40" s="187"/>
      <c r="G40" s="187"/>
      <c r="H40" s="187">
        <v>815528850</v>
      </c>
      <c r="I40" s="161"/>
      <c r="J40" s="161"/>
      <c r="K40" s="161"/>
    </row>
    <row r="41" spans="1:11" x14ac:dyDescent="0.25">
      <c r="A41" s="182" t="s">
        <v>290</v>
      </c>
      <c r="B41" s="182" t="s">
        <v>291</v>
      </c>
      <c r="C41" s="183">
        <v>809850510</v>
      </c>
      <c r="D41" s="183">
        <v>78482415</v>
      </c>
      <c r="E41" s="183">
        <v>69643501</v>
      </c>
      <c r="F41" s="183"/>
      <c r="G41" s="183">
        <v>809850510</v>
      </c>
      <c r="H41" s="183">
        <v>8838914</v>
      </c>
      <c r="I41" s="155"/>
      <c r="J41" s="155"/>
      <c r="K41" s="155"/>
    </row>
    <row r="42" spans="1:11" x14ac:dyDescent="0.25">
      <c r="A42" s="186" t="s">
        <v>292</v>
      </c>
      <c r="B42" s="186" t="s">
        <v>293</v>
      </c>
      <c r="C42" s="187">
        <v>809850510</v>
      </c>
      <c r="D42" s="187"/>
      <c r="E42" s="187"/>
      <c r="F42" s="187"/>
      <c r="G42" s="187">
        <v>809850510</v>
      </c>
      <c r="H42" s="187"/>
      <c r="I42" s="161"/>
      <c r="J42" s="161"/>
      <c r="K42" s="161"/>
    </row>
    <row r="43" spans="1:11" x14ac:dyDescent="0.25">
      <c r="A43" s="186" t="s">
        <v>294</v>
      </c>
      <c r="B43" s="186" t="s">
        <v>295</v>
      </c>
      <c r="C43" s="187"/>
      <c r="D43" s="187">
        <v>78482415</v>
      </c>
      <c r="E43" s="187">
        <v>69643501</v>
      </c>
      <c r="F43" s="187"/>
      <c r="G43" s="187"/>
      <c r="H43" s="187">
        <v>8838914</v>
      </c>
      <c r="I43" s="161"/>
      <c r="J43" s="161"/>
      <c r="K43" s="161"/>
    </row>
    <row r="44" spans="1:11" x14ac:dyDescent="0.25">
      <c r="A44" s="182" t="s">
        <v>296</v>
      </c>
      <c r="B44" s="182" t="s">
        <v>297</v>
      </c>
      <c r="C44" s="183"/>
      <c r="D44" s="183"/>
      <c r="E44" s="183">
        <v>245894464</v>
      </c>
      <c r="F44" s="183">
        <v>245894464</v>
      </c>
      <c r="G44" s="183"/>
      <c r="H44" s="183"/>
      <c r="I44" s="155"/>
      <c r="J44" s="155"/>
      <c r="K44" s="155"/>
    </row>
    <row r="45" spans="1:11" x14ac:dyDescent="0.25">
      <c r="A45" s="186" t="s">
        <v>298</v>
      </c>
      <c r="B45" s="186" t="s">
        <v>299</v>
      </c>
      <c r="C45" s="187"/>
      <c r="D45" s="187"/>
      <c r="E45" s="187">
        <v>245894464</v>
      </c>
      <c r="F45" s="187">
        <v>245894464</v>
      </c>
      <c r="G45" s="187"/>
      <c r="H45" s="187"/>
      <c r="I45" s="161"/>
      <c r="J45" s="161"/>
      <c r="K45" s="161"/>
    </row>
    <row r="46" spans="1:11" x14ac:dyDescent="0.25">
      <c r="A46" s="186" t="s">
        <v>300</v>
      </c>
      <c r="B46" s="186" t="s">
        <v>301</v>
      </c>
      <c r="C46" s="187"/>
      <c r="D46" s="187"/>
      <c r="E46" s="187">
        <v>245894464</v>
      </c>
      <c r="F46" s="187">
        <v>245894464</v>
      </c>
      <c r="G46" s="187"/>
      <c r="H46" s="187"/>
      <c r="I46" s="161"/>
      <c r="J46" s="161"/>
      <c r="K46" s="161"/>
    </row>
    <row r="47" spans="1:11" x14ac:dyDescent="0.25">
      <c r="A47" s="182" t="s">
        <v>302</v>
      </c>
      <c r="B47" s="182" t="s">
        <v>303</v>
      </c>
      <c r="C47" s="183"/>
      <c r="D47" s="183"/>
      <c r="E47" s="183">
        <v>11142</v>
      </c>
      <c r="F47" s="183">
        <v>11142</v>
      </c>
      <c r="G47" s="183"/>
      <c r="H47" s="183"/>
      <c r="I47" s="155"/>
      <c r="J47" s="155"/>
      <c r="K47" s="155"/>
    </row>
    <row r="48" spans="1:11" x14ac:dyDescent="0.25">
      <c r="A48" s="186" t="s">
        <v>304</v>
      </c>
      <c r="B48" s="186" t="s">
        <v>305</v>
      </c>
      <c r="C48" s="187"/>
      <c r="D48" s="187"/>
      <c r="E48" s="187">
        <v>11142</v>
      </c>
      <c r="F48" s="187">
        <v>11142</v>
      </c>
      <c r="G48" s="187"/>
      <c r="H48" s="187"/>
      <c r="I48" s="161"/>
      <c r="J48" s="161"/>
      <c r="K48" s="161"/>
    </row>
    <row r="49" spans="1:11" x14ac:dyDescent="0.25">
      <c r="A49" s="182" t="s">
        <v>306</v>
      </c>
      <c r="B49" s="182" t="s">
        <v>307</v>
      </c>
      <c r="C49" s="183"/>
      <c r="D49" s="183"/>
      <c r="E49" s="183">
        <v>203751893</v>
      </c>
      <c r="F49" s="183">
        <v>203751893</v>
      </c>
      <c r="G49" s="183"/>
      <c r="H49" s="183"/>
      <c r="I49" s="155"/>
      <c r="J49" s="155"/>
      <c r="K49" s="155"/>
    </row>
    <row r="50" spans="1:11" x14ac:dyDescent="0.25">
      <c r="A50" s="182" t="s">
        <v>308</v>
      </c>
      <c r="B50" s="182" t="s">
        <v>309</v>
      </c>
      <c r="C50" s="183"/>
      <c r="D50" s="183"/>
      <c r="E50" s="183">
        <v>13619884</v>
      </c>
      <c r="F50" s="183">
        <v>13619884</v>
      </c>
      <c r="G50" s="183"/>
      <c r="H50" s="183"/>
      <c r="I50" s="155"/>
      <c r="J50" s="155"/>
      <c r="K50" s="155"/>
    </row>
    <row r="51" spans="1:11" x14ac:dyDescent="0.25">
      <c r="A51" s="186" t="s">
        <v>310</v>
      </c>
      <c r="B51" s="186" t="s">
        <v>311</v>
      </c>
      <c r="C51" s="187"/>
      <c r="D51" s="187"/>
      <c r="E51" s="187">
        <v>13619884</v>
      </c>
      <c r="F51" s="187">
        <v>13619884</v>
      </c>
      <c r="G51" s="187"/>
      <c r="H51" s="187"/>
      <c r="I51" s="161"/>
      <c r="J51" s="161"/>
      <c r="K51" s="161"/>
    </row>
    <row r="52" spans="1:11" x14ac:dyDescent="0.25">
      <c r="A52" s="182" t="s">
        <v>312</v>
      </c>
      <c r="B52" s="182" t="s">
        <v>313</v>
      </c>
      <c r="C52" s="183"/>
      <c r="D52" s="183"/>
      <c r="E52" s="183">
        <v>216256249</v>
      </c>
      <c r="F52" s="183">
        <v>216256249</v>
      </c>
      <c r="G52" s="183"/>
      <c r="H52" s="183"/>
      <c r="I52" s="155"/>
      <c r="J52" s="155"/>
      <c r="K52" s="155"/>
    </row>
    <row r="53" spans="1:11" x14ac:dyDescent="0.25">
      <c r="A53" s="186" t="s">
        <v>314</v>
      </c>
      <c r="B53" s="186" t="s">
        <v>315</v>
      </c>
      <c r="C53" s="187"/>
      <c r="D53" s="187"/>
      <c r="E53" s="187">
        <v>216256249</v>
      </c>
      <c r="F53" s="187">
        <v>216256249</v>
      </c>
      <c r="G53" s="187"/>
      <c r="H53" s="187"/>
      <c r="I53" s="161"/>
      <c r="J53" s="161"/>
      <c r="K53" s="161"/>
    </row>
    <row r="54" spans="1:11" x14ac:dyDescent="0.25">
      <c r="A54" s="182" t="s">
        <v>316</v>
      </c>
      <c r="B54" s="182" t="s">
        <v>317</v>
      </c>
      <c r="C54" s="183"/>
      <c r="D54" s="183"/>
      <c r="E54" s="183">
        <v>99292870</v>
      </c>
      <c r="F54" s="183">
        <v>99292870</v>
      </c>
      <c r="G54" s="183"/>
      <c r="H54" s="183"/>
      <c r="I54" s="155"/>
      <c r="J54" s="155"/>
      <c r="K54" s="155"/>
    </row>
    <row r="55" spans="1:11" x14ac:dyDescent="0.25">
      <c r="A55" s="186" t="s">
        <v>318</v>
      </c>
      <c r="B55" s="186" t="s">
        <v>319</v>
      </c>
      <c r="C55" s="187"/>
      <c r="D55" s="187"/>
      <c r="E55" s="187">
        <v>79080965</v>
      </c>
      <c r="F55" s="187">
        <v>79080965</v>
      </c>
      <c r="G55" s="187"/>
      <c r="H55" s="187"/>
      <c r="I55" s="161"/>
      <c r="J55" s="161"/>
      <c r="K55" s="161"/>
    </row>
    <row r="56" spans="1:11" x14ac:dyDescent="0.25">
      <c r="A56" s="186" t="s">
        <v>322</v>
      </c>
      <c r="B56" s="186" t="s">
        <v>311</v>
      </c>
      <c r="C56" s="187"/>
      <c r="D56" s="187"/>
      <c r="E56" s="187">
        <v>6472426</v>
      </c>
      <c r="F56" s="187">
        <v>6472426</v>
      </c>
      <c r="G56" s="187"/>
      <c r="H56" s="187"/>
      <c r="I56" s="161"/>
      <c r="J56" s="161"/>
      <c r="K56" s="161"/>
    </row>
    <row r="57" spans="1:11" x14ac:dyDescent="0.25">
      <c r="A57" s="186" t="s">
        <v>323</v>
      </c>
      <c r="B57" s="186" t="s">
        <v>324</v>
      </c>
      <c r="C57" s="187"/>
      <c r="D57" s="187"/>
      <c r="E57" s="187">
        <v>13739479</v>
      </c>
      <c r="F57" s="187">
        <v>13739479</v>
      </c>
      <c r="G57" s="187"/>
      <c r="H57" s="187"/>
      <c r="I57" s="161"/>
      <c r="J57" s="161"/>
      <c r="K57" s="161"/>
    </row>
    <row r="58" spans="1:11" x14ac:dyDescent="0.25">
      <c r="A58" s="182" t="s">
        <v>346</v>
      </c>
      <c r="B58" s="182" t="s">
        <v>347</v>
      </c>
      <c r="C58" s="183"/>
      <c r="D58" s="183"/>
      <c r="E58" s="183">
        <v>12</v>
      </c>
      <c r="F58" s="183">
        <v>12</v>
      </c>
      <c r="G58" s="183"/>
      <c r="H58" s="183"/>
      <c r="I58" s="155"/>
      <c r="J58" s="155"/>
      <c r="K58" s="155"/>
    </row>
    <row r="59" spans="1:11" x14ac:dyDescent="0.25">
      <c r="A59" s="186" t="s">
        <v>348</v>
      </c>
      <c r="B59" s="186" t="s">
        <v>347</v>
      </c>
      <c r="C59" s="187"/>
      <c r="D59" s="187"/>
      <c r="E59" s="187">
        <v>12</v>
      </c>
      <c r="F59" s="187">
        <v>12</v>
      </c>
      <c r="G59" s="187"/>
      <c r="H59" s="187"/>
      <c r="I59" s="161"/>
      <c r="J59" s="161"/>
      <c r="K59" s="161"/>
    </row>
    <row r="60" spans="1:11" x14ac:dyDescent="0.25">
      <c r="A60" s="355" t="s">
        <v>325</v>
      </c>
      <c r="B60" s="355" t="s">
        <v>326</v>
      </c>
      <c r="C60" s="356"/>
      <c r="D60" s="356"/>
      <c r="E60" s="356">
        <v>315549119</v>
      </c>
      <c r="F60" s="356">
        <v>315549119</v>
      </c>
      <c r="G60" s="356"/>
      <c r="H60" s="356"/>
      <c r="I60" s="155"/>
      <c r="J60" s="155"/>
      <c r="K60" s="155"/>
    </row>
    <row r="61" spans="1:11" x14ac:dyDescent="0.25">
      <c r="C61" s="161"/>
      <c r="D61" s="161"/>
      <c r="E61" s="161"/>
      <c r="F61" s="161"/>
      <c r="G61" s="161"/>
      <c r="H61" s="161"/>
      <c r="I61" s="161"/>
      <c r="J61" s="161"/>
      <c r="K61" s="161"/>
    </row>
    <row r="62" spans="1:11" x14ac:dyDescent="0.25">
      <c r="B62" s="168" t="s">
        <v>327</v>
      </c>
      <c r="C62" s="155" t="s">
        <v>556</v>
      </c>
      <c r="D62" s="155" t="s">
        <v>556</v>
      </c>
      <c r="E62" s="155" t="s">
        <v>570</v>
      </c>
      <c r="F62" s="155" t="s">
        <v>570</v>
      </c>
      <c r="G62" s="155" t="s">
        <v>571</v>
      </c>
      <c r="H62" s="155" t="s">
        <v>571</v>
      </c>
      <c r="I62" s="155"/>
      <c r="J62" s="155"/>
      <c r="K62" s="15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4266-DC41-40AE-84A8-EE71A7306BBC}">
  <dimension ref="A1:F76"/>
  <sheetViews>
    <sheetView view="pageBreakPreview" zoomScaleNormal="100" zoomScaleSheetLayoutView="100" workbookViewId="0">
      <selection activeCell="B21" sqref="B21"/>
    </sheetView>
  </sheetViews>
  <sheetFormatPr defaultRowHeight="13.8" x14ac:dyDescent="0.25"/>
  <cols>
    <col min="1" max="1" width="10.69921875" customWidth="1"/>
    <col min="2" max="2" width="52.69921875" customWidth="1"/>
    <col min="3" max="3" width="14.8984375" customWidth="1"/>
    <col min="4" max="4" width="48" customWidth="1"/>
    <col min="5" max="5" width="11"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44846</v>
      </c>
    </row>
    <row r="6" spans="1:6" x14ac:dyDescent="0.25">
      <c r="A6" s="454"/>
      <c r="B6" s="454"/>
      <c r="C6" s="226" t="s">
        <v>174</v>
      </c>
      <c r="D6" s="82">
        <v>44805</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547</v>
      </c>
      <c r="C10" s="142">
        <v>-87818</v>
      </c>
      <c r="D10" s="308" t="s">
        <v>548</v>
      </c>
      <c r="E10" s="160">
        <f>C10-'TB9.22'!G2</f>
        <v>-6000000</v>
      </c>
    </row>
    <row r="11" spans="1:6" x14ac:dyDescent="0.25">
      <c r="A11" s="92">
        <v>112</v>
      </c>
      <c r="B11" s="93"/>
      <c r="C11" s="124"/>
      <c r="D11" s="94"/>
      <c r="E11" s="88"/>
      <c r="F11" s="88"/>
    </row>
    <row r="12" spans="1:6" x14ac:dyDescent="0.25">
      <c r="A12" s="95" t="s">
        <v>178</v>
      </c>
      <c r="B12" s="96" t="s">
        <v>190</v>
      </c>
      <c r="C12" s="125">
        <v>118790242</v>
      </c>
      <c r="D12" s="98" t="s">
        <v>179</v>
      </c>
      <c r="E12" s="160">
        <f>C12-'TB9.22'!G5</f>
        <v>0</v>
      </c>
    </row>
    <row r="13" spans="1:6" x14ac:dyDescent="0.25">
      <c r="A13" s="95">
        <v>11212</v>
      </c>
      <c r="B13" s="96" t="s">
        <v>191</v>
      </c>
      <c r="C13" s="126">
        <v>6543639</v>
      </c>
      <c r="D13" s="98" t="s">
        <v>179</v>
      </c>
      <c r="E13" s="227">
        <f>C13/22640</f>
        <v>289.02999116607776</v>
      </c>
    </row>
    <row r="14" spans="1:6" x14ac:dyDescent="0.25">
      <c r="A14" s="95"/>
      <c r="B14" s="96"/>
      <c r="C14" s="126"/>
      <c r="D14" s="98"/>
    </row>
    <row r="15" spans="1:6" s="118" customFormat="1" x14ac:dyDescent="0.25">
      <c r="A15" s="115">
        <v>131</v>
      </c>
      <c r="B15" s="116" t="s">
        <v>472</v>
      </c>
      <c r="C15" s="231">
        <v>851218448</v>
      </c>
      <c r="D15" s="240" t="s">
        <v>549</v>
      </c>
    </row>
    <row r="16" spans="1:6" s="118" customFormat="1" x14ac:dyDescent="0.25">
      <c r="A16" s="115"/>
      <c r="B16" s="116"/>
      <c r="C16" s="127"/>
      <c r="D16" s="119"/>
    </row>
    <row r="17" spans="1:6" s="118" customFormat="1" x14ac:dyDescent="0.25">
      <c r="A17" s="115">
        <v>133</v>
      </c>
      <c r="B17" s="116"/>
      <c r="C17" s="127">
        <v>325564556</v>
      </c>
      <c r="D17" s="119" t="s">
        <v>129</v>
      </c>
      <c r="E17" s="346">
        <f>C17-'TB9.22'!G13</f>
        <v>0</v>
      </c>
    </row>
    <row r="18" spans="1:6" s="118" customFormat="1" x14ac:dyDescent="0.25">
      <c r="A18" s="115"/>
      <c r="B18" s="116"/>
      <c r="C18" s="127"/>
      <c r="D18" s="119"/>
    </row>
    <row r="19" spans="1:6" s="118" customFormat="1" x14ac:dyDescent="0.25">
      <c r="A19" s="115">
        <v>154</v>
      </c>
      <c r="B19" s="116"/>
      <c r="C19" s="127">
        <v>691732898</v>
      </c>
      <c r="D19" s="240" t="s">
        <v>550</v>
      </c>
    </row>
    <row r="20" spans="1:6" s="118" customFormat="1" x14ac:dyDescent="0.25">
      <c r="A20" s="115"/>
      <c r="B20" s="116"/>
      <c r="C20" s="127"/>
      <c r="D20" s="119"/>
    </row>
    <row r="21" spans="1:6" x14ac:dyDescent="0.25">
      <c r="A21" s="92">
        <v>242</v>
      </c>
      <c r="B21" s="101" t="s">
        <v>180</v>
      </c>
      <c r="C21" s="128">
        <v>50371841</v>
      </c>
      <c r="D21" s="91"/>
      <c r="E21" s="160">
        <f>C21-'TB9.22'!G17</f>
        <v>0</v>
      </c>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SUM(C26:C27)</f>
        <v>27052763</v>
      </c>
      <c r="D25" s="102" t="s">
        <v>159</v>
      </c>
      <c r="E25" s="160">
        <f>C25-'TB9.22'!H21</f>
        <v>0</v>
      </c>
    </row>
    <row r="26" spans="1:6" x14ac:dyDescent="0.25">
      <c r="A26" s="103"/>
      <c r="B26" s="104" t="s">
        <v>168</v>
      </c>
      <c r="C26" s="130">
        <v>23760000</v>
      </c>
      <c r="D26" s="105" t="s">
        <v>370</v>
      </c>
    </row>
    <row r="27" spans="1:6" x14ac:dyDescent="0.25">
      <c r="A27" s="103"/>
      <c r="B27" s="104" t="s">
        <v>195</v>
      </c>
      <c r="C27" s="130">
        <v>3292763</v>
      </c>
      <c r="D27" s="105" t="s">
        <v>551</v>
      </c>
    </row>
    <row r="28" spans="1:6" x14ac:dyDescent="0.25">
      <c r="A28" s="103"/>
      <c r="B28" s="101" t="s">
        <v>182</v>
      </c>
      <c r="C28" s="123">
        <f>SUM(C29:C30)</f>
        <v>650000</v>
      </c>
      <c r="D28" s="102">
        <f>SUM(D29:D31)</f>
        <v>0</v>
      </c>
      <c r="E28" s="160">
        <f>C28-'TB9.22'!G21</f>
        <v>0</v>
      </c>
    </row>
    <row r="29" spans="1:6" x14ac:dyDescent="0.25">
      <c r="A29" s="103"/>
      <c r="B29" s="104" t="s">
        <v>204</v>
      </c>
      <c r="C29" s="131">
        <v>650000</v>
      </c>
      <c r="D29" s="105" t="s">
        <v>495</v>
      </c>
    </row>
    <row r="30" spans="1:6" x14ac:dyDescent="0.25">
      <c r="A30" s="103"/>
      <c r="B30" s="104"/>
      <c r="C30" s="130"/>
      <c r="D30" s="105"/>
    </row>
    <row r="31" spans="1:6" s="21" customFormat="1" x14ac:dyDescent="0.25">
      <c r="A31" s="92">
        <v>3331</v>
      </c>
      <c r="B31" s="120" t="s">
        <v>197</v>
      </c>
      <c r="C31" s="132"/>
      <c r="D31" s="121"/>
      <c r="E31" s="122"/>
      <c r="F31" s="122"/>
    </row>
    <row r="32" spans="1:6" s="21" customFormat="1" x14ac:dyDescent="0.25">
      <c r="A32" s="92"/>
      <c r="B32" s="120"/>
      <c r="C32" s="132"/>
      <c r="D32" s="121"/>
      <c r="E32" s="122"/>
      <c r="F32" s="122"/>
    </row>
    <row r="33" spans="1:6" s="21" customFormat="1" x14ac:dyDescent="0.25">
      <c r="A33" s="92">
        <v>3334</v>
      </c>
      <c r="B33" s="120" t="s">
        <v>423</v>
      </c>
      <c r="C33" s="236">
        <v>-12062665</v>
      </c>
      <c r="D33" s="121"/>
      <c r="E33" s="122"/>
      <c r="F33" s="122"/>
    </row>
    <row r="34" spans="1:6" s="21" customFormat="1" x14ac:dyDescent="0.25">
      <c r="A34" s="92"/>
      <c r="B34" s="120"/>
      <c r="C34" s="132"/>
      <c r="D34" s="121"/>
      <c r="E34" s="122"/>
      <c r="F34" s="122"/>
    </row>
    <row r="35" spans="1:6" ht="14.4" x14ac:dyDescent="0.3">
      <c r="A35" s="92">
        <v>3335</v>
      </c>
      <c r="B35" s="101" t="s">
        <v>183</v>
      </c>
      <c r="C35" s="133">
        <f>SUM(C36:C43)</f>
        <v>53916703</v>
      </c>
      <c r="D35" s="107"/>
      <c r="E35" s="160">
        <f>C35-'TB9.22'!H27</f>
        <v>-1</v>
      </c>
    </row>
    <row r="36" spans="1:6" x14ac:dyDescent="0.25">
      <c r="A36" s="95"/>
      <c r="B36" s="96" t="s">
        <v>157</v>
      </c>
      <c r="C36" s="125">
        <v>2314525</v>
      </c>
      <c r="D36" s="108"/>
    </row>
    <row r="37" spans="1:6" x14ac:dyDescent="0.25">
      <c r="A37" s="95"/>
      <c r="B37" s="96" t="s">
        <v>558</v>
      </c>
      <c r="C37" s="125">
        <f>122222*3</f>
        <v>366666</v>
      </c>
      <c r="D37" s="108" t="s">
        <v>511</v>
      </c>
      <c r="E37" s="160"/>
    </row>
    <row r="38" spans="1:6" x14ac:dyDescent="0.25">
      <c r="A38" s="95"/>
      <c r="B38" s="96" t="s">
        <v>510</v>
      </c>
      <c r="C38" s="125">
        <v>12821816</v>
      </c>
      <c r="D38" s="108" t="s">
        <v>511</v>
      </c>
    </row>
    <row r="39" spans="1:6" x14ac:dyDescent="0.25">
      <c r="A39" s="95"/>
      <c r="B39" s="96" t="s">
        <v>520</v>
      </c>
      <c r="C39" s="125">
        <v>12872075</v>
      </c>
      <c r="D39" s="108" t="s">
        <v>511</v>
      </c>
    </row>
    <row r="40" spans="1:6" x14ac:dyDescent="0.25">
      <c r="A40" s="95"/>
      <c r="B40" s="96" t="s">
        <v>539</v>
      </c>
      <c r="C40" s="125">
        <v>12732409</v>
      </c>
      <c r="D40" s="108" t="s">
        <v>511</v>
      </c>
    </row>
    <row r="41" spans="1:6" x14ac:dyDescent="0.25">
      <c r="A41" s="95"/>
      <c r="B41" s="96" t="s">
        <v>557</v>
      </c>
      <c r="C41" s="125">
        <v>12809212</v>
      </c>
      <c r="D41" s="108" t="s">
        <v>559</v>
      </c>
    </row>
    <row r="42" spans="1:6" x14ac:dyDescent="0.25">
      <c r="A42" s="95"/>
      <c r="B42" s="96"/>
      <c r="C42" s="126"/>
      <c r="D42" s="108"/>
    </row>
    <row r="43" spans="1:6" x14ac:dyDescent="0.25">
      <c r="A43" s="95"/>
      <c r="B43" s="96"/>
      <c r="C43" s="125"/>
      <c r="D43" s="108"/>
    </row>
    <row r="44" spans="1:6" s="21" customFormat="1" x14ac:dyDescent="0.25">
      <c r="A44" s="92">
        <v>334</v>
      </c>
      <c r="B44" s="120" t="s">
        <v>540</v>
      </c>
      <c r="C44" s="197">
        <v>229199174</v>
      </c>
      <c r="D44" s="198" t="s">
        <v>145</v>
      </c>
      <c r="E44" s="338">
        <f>C44-'TB9.22'!H28</f>
        <v>0</v>
      </c>
    </row>
    <row r="45" spans="1:6" x14ac:dyDescent="0.25">
      <c r="A45" s="95"/>
      <c r="B45" s="96"/>
      <c r="C45" s="125"/>
      <c r="D45" s="108"/>
    </row>
    <row r="46" spans="1:6" x14ac:dyDescent="0.25">
      <c r="A46" s="92">
        <v>335</v>
      </c>
      <c r="B46" s="101"/>
      <c r="C46" s="123"/>
      <c r="D46" s="91"/>
    </row>
    <row r="47" spans="1:6" x14ac:dyDescent="0.25">
      <c r="A47" s="95"/>
      <c r="B47" s="96"/>
      <c r="C47" s="126"/>
      <c r="D47" s="108"/>
    </row>
    <row r="48" spans="1:6" x14ac:dyDescent="0.25">
      <c r="A48" s="103"/>
      <c r="B48" s="104"/>
      <c r="C48" s="131"/>
      <c r="D48" s="109"/>
    </row>
    <row r="49" spans="1:6" ht="26.4" x14ac:dyDescent="0.25">
      <c r="A49" s="242" t="s">
        <v>185</v>
      </c>
      <c r="B49" s="243"/>
      <c r="C49" s="244"/>
      <c r="D49" s="245" t="s">
        <v>155</v>
      </c>
    </row>
    <row r="50" spans="1:6" x14ac:dyDescent="0.25">
      <c r="A50" s="95"/>
      <c r="B50" s="106"/>
      <c r="C50" s="135"/>
      <c r="D50" s="110"/>
    </row>
    <row r="51" spans="1:6" x14ac:dyDescent="0.25">
      <c r="A51" s="92">
        <v>3388</v>
      </c>
      <c r="B51" s="101"/>
      <c r="C51" s="123">
        <f>SUM(C52:C55)</f>
        <v>15066085</v>
      </c>
      <c r="D51" s="91"/>
      <c r="E51" s="160">
        <f>C51-'TB9.22'!H38</f>
        <v>0</v>
      </c>
    </row>
    <row r="52" spans="1:6" ht="14.4" x14ac:dyDescent="0.3">
      <c r="A52" s="103"/>
      <c r="B52" s="104" t="s">
        <v>521</v>
      </c>
      <c r="C52" s="136">
        <f>1115566+595419+595419+659829+659829+659829+677520+717520+678895+677520+678895</f>
        <v>7716241</v>
      </c>
      <c r="D52" s="105"/>
      <c r="E52" s="89"/>
      <c r="F52" s="89"/>
    </row>
    <row r="53" spans="1:6" ht="14.4" x14ac:dyDescent="0.3">
      <c r="A53" s="103"/>
      <c r="B53" s="104" t="s">
        <v>202</v>
      </c>
      <c r="C53" s="136">
        <f>-338000-318182-227273-286364-254545-572727-884546-900000-318519-550000</f>
        <v>-4650156</v>
      </c>
      <c r="D53" s="105"/>
      <c r="E53" s="89"/>
      <c r="F53" s="89"/>
    </row>
    <row r="54" spans="1:6" ht="14.4" x14ac:dyDescent="0.3">
      <c r="A54" s="103"/>
      <c r="B54" s="104" t="s">
        <v>552</v>
      </c>
      <c r="C54" s="136">
        <v>6000000</v>
      </c>
      <c r="D54" s="105"/>
      <c r="E54" s="89"/>
      <c r="F54" s="89"/>
    </row>
    <row r="55" spans="1:6" ht="14.4" x14ac:dyDescent="0.3">
      <c r="A55" s="103"/>
      <c r="B55" s="104" t="s">
        <v>519</v>
      </c>
      <c r="C55" s="136">
        <v>6000000</v>
      </c>
      <c r="D55" s="105" t="s">
        <v>542</v>
      </c>
      <c r="E55" s="89"/>
      <c r="F55" s="89"/>
    </row>
    <row r="56" spans="1:6" ht="14.4" x14ac:dyDescent="0.3">
      <c r="A56" s="103"/>
      <c r="B56" s="104"/>
      <c r="C56" s="136"/>
      <c r="D56" s="105"/>
      <c r="E56" s="89"/>
      <c r="F56" s="89"/>
    </row>
    <row r="57" spans="1:6" ht="14.4" x14ac:dyDescent="0.3">
      <c r="A57" s="92">
        <v>511</v>
      </c>
      <c r="B57" s="101"/>
      <c r="C57" s="123"/>
      <c r="D57" s="246" t="s">
        <v>553</v>
      </c>
    </row>
    <row r="58" spans="1:6" x14ac:dyDescent="0.25">
      <c r="A58" s="95"/>
      <c r="B58" s="106"/>
      <c r="C58" s="199"/>
      <c r="D58" s="108"/>
    </row>
    <row r="59" spans="1:6" x14ac:dyDescent="0.25">
      <c r="A59" s="95"/>
      <c r="B59" s="106"/>
      <c r="C59" s="199"/>
      <c r="D59" s="108"/>
    </row>
    <row r="60" spans="1:6" x14ac:dyDescent="0.25">
      <c r="A60" s="95"/>
      <c r="B60" s="106"/>
      <c r="C60" s="199"/>
      <c r="D60" s="108"/>
    </row>
    <row r="61" spans="1:6" x14ac:dyDescent="0.25">
      <c r="A61" s="95"/>
      <c r="B61" s="106"/>
      <c r="C61" s="90"/>
      <c r="D61" s="91"/>
    </row>
    <row r="62" spans="1:6" x14ac:dyDescent="0.25">
      <c r="A62" s="92">
        <v>642</v>
      </c>
      <c r="B62" s="101" t="s">
        <v>159</v>
      </c>
      <c r="C62" s="90"/>
      <c r="D62" s="91"/>
    </row>
    <row r="63" spans="1:6" x14ac:dyDescent="0.25">
      <c r="A63" s="95"/>
      <c r="B63" s="106"/>
      <c r="C63" s="97"/>
      <c r="D63" s="112"/>
    </row>
    <row r="64" spans="1:6" x14ac:dyDescent="0.25">
      <c r="A64" s="92">
        <v>515</v>
      </c>
      <c r="B64" s="101" t="s">
        <v>159</v>
      </c>
      <c r="C64" s="90"/>
      <c r="D64" s="91"/>
    </row>
    <row r="65" spans="1:4" x14ac:dyDescent="0.25">
      <c r="A65" s="95"/>
      <c r="B65" s="106"/>
      <c r="C65" s="137"/>
      <c r="D65" s="99"/>
    </row>
    <row r="66" spans="1:4" x14ac:dyDescent="0.25">
      <c r="A66" s="92">
        <v>635</v>
      </c>
      <c r="B66" s="101" t="s">
        <v>197</v>
      </c>
      <c r="C66" s="90"/>
      <c r="D66" s="91"/>
    </row>
    <row r="67" spans="1:4" x14ac:dyDescent="0.25">
      <c r="A67" s="95"/>
      <c r="B67" s="106"/>
      <c r="C67" s="137"/>
      <c r="D67" s="99"/>
    </row>
    <row r="68" spans="1:4" x14ac:dyDescent="0.25">
      <c r="A68" s="92">
        <v>632</v>
      </c>
      <c r="B68" s="101" t="s">
        <v>197</v>
      </c>
      <c r="C68" s="90">
        <v>0</v>
      </c>
      <c r="D68" s="91"/>
    </row>
    <row r="69" spans="1:4" x14ac:dyDescent="0.25">
      <c r="A69" s="95"/>
      <c r="B69" s="106"/>
      <c r="C69" s="106"/>
      <c r="D69" s="108"/>
    </row>
    <row r="70" spans="1:4" x14ac:dyDescent="0.25">
      <c r="A70" s="95"/>
      <c r="B70" s="106"/>
      <c r="C70" s="106"/>
      <c r="D70" s="108"/>
    </row>
    <row r="71" spans="1:4" x14ac:dyDescent="0.25">
      <c r="A71" s="95"/>
      <c r="B71" s="106"/>
      <c r="C71" s="106"/>
      <c r="D71" s="108"/>
    </row>
    <row r="72" spans="1:4" x14ac:dyDescent="0.25">
      <c r="A72" s="95"/>
      <c r="B72" s="106"/>
      <c r="C72" s="106"/>
      <c r="D72" s="108"/>
    </row>
    <row r="73" spans="1:4" x14ac:dyDescent="0.25">
      <c r="A73" s="95"/>
      <c r="B73" s="106"/>
      <c r="C73" s="106"/>
      <c r="D73" s="108"/>
    </row>
    <row r="74" spans="1:4" x14ac:dyDescent="0.25">
      <c r="A74" s="95"/>
      <c r="B74" s="106"/>
      <c r="C74" s="106"/>
      <c r="D74" s="108"/>
    </row>
    <row r="75" spans="1:4" ht="14.4" thickBot="1" x14ac:dyDescent="0.3">
      <c r="A75" s="113"/>
      <c r="B75" s="114"/>
      <c r="C75" s="114"/>
      <c r="D75" s="144"/>
    </row>
    <row r="76" spans="1:4" ht="14.4" thickTop="1" x14ac:dyDescent="0.25"/>
  </sheetData>
  <mergeCells count="2">
    <mergeCell ref="A5:B7"/>
    <mergeCell ref="C9:D9"/>
  </mergeCells>
  <pageMargins left="0.7" right="0.7" top="0.75" bottom="0.75" header="0.3" footer="0.3"/>
  <pageSetup scale="5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BECC9-D2C0-4384-8396-0967CFD85C6D}">
  <dimension ref="A1:H61"/>
  <sheetViews>
    <sheetView workbookViewId="0">
      <selection activeCell="A27" sqref="A27:XFD27"/>
    </sheetView>
  </sheetViews>
  <sheetFormatPr defaultRowHeight="13.8" x14ac:dyDescent="0.25"/>
  <cols>
    <col min="1" max="1" width="11.19921875" customWidth="1"/>
    <col min="2" max="2" width="34.19921875" customWidth="1"/>
    <col min="3" max="3" width="15.19921875" customWidth="1"/>
    <col min="4" max="6" width="15.69921875" customWidth="1"/>
    <col min="7" max="7" width="15.59765625" customWidth="1"/>
    <col min="8" max="8" width="16.09765625" customWidth="1"/>
  </cols>
  <sheetData>
    <row r="1" spans="1:8" x14ac:dyDescent="0.25">
      <c r="A1" s="345" t="s">
        <v>7</v>
      </c>
      <c r="B1" s="345" t="s">
        <v>210</v>
      </c>
      <c r="C1" s="345" t="s">
        <v>211</v>
      </c>
      <c r="D1" s="345" t="s">
        <v>212</v>
      </c>
      <c r="E1" s="345" t="s">
        <v>213</v>
      </c>
      <c r="F1" s="345" t="s">
        <v>214</v>
      </c>
      <c r="G1" s="345" t="s">
        <v>215</v>
      </c>
      <c r="H1" s="345" t="s">
        <v>216</v>
      </c>
    </row>
    <row r="2" spans="1:8" x14ac:dyDescent="0.25">
      <c r="A2" t="s">
        <v>219</v>
      </c>
      <c r="B2" t="s">
        <v>220</v>
      </c>
      <c r="C2" s="161">
        <v>4844364</v>
      </c>
      <c r="D2" s="161"/>
      <c r="E2" s="161">
        <v>6000000</v>
      </c>
      <c r="F2" s="161">
        <v>4932182</v>
      </c>
      <c r="G2" s="161">
        <v>5912182</v>
      </c>
      <c r="H2" s="161"/>
    </row>
    <row r="3" spans="1:8" x14ac:dyDescent="0.25">
      <c r="A3" t="s">
        <v>221</v>
      </c>
      <c r="B3" t="s">
        <v>222</v>
      </c>
      <c r="C3" s="161">
        <v>4844364</v>
      </c>
      <c r="D3" s="161"/>
      <c r="E3" s="161">
        <v>6000000</v>
      </c>
      <c r="F3" s="161">
        <v>4932182</v>
      </c>
      <c r="G3" s="161">
        <v>5912182</v>
      </c>
      <c r="H3" s="161"/>
    </row>
    <row r="4" spans="1:8" x14ac:dyDescent="0.25">
      <c r="A4" t="s">
        <v>223</v>
      </c>
      <c r="B4" t="s">
        <v>224</v>
      </c>
      <c r="C4" s="161">
        <v>155142843</v>
      </c>
      <c r="D4" s="161"/>
      <c r="E4" s="161">
        <v>251900762</v>
      </c>
      <c r="F4" s="161">
        <v>281709724</v>
      </c>
      <c r="G4" s="161">
        <v>125333881</v>
      </c>
      <c r="H4" s="161"/>
    </row>
    <row r="5" spans="1:8" x14ac:dyDescent="0.25">
      <c r="A5" t="s">
        <v>225</v>
      </c>
      <c r="B5" t="s">
        <v>226</v>
      </c>
      <c r="C5" s="161">
        <v>148599204</v>
      </c>
      <c r="D5" s="161"/>
      <c r="E5" s="161">
        <v>251900762</v>
      </c>
      <c r="F5" s="161">
        <v>281709724</v>
      </c>
      <c r="G5" s="161">
        <v>118790242</v>
      </c>
      <c r="H5" s="161"/>
    </row>
    <row r="6" spans="1:8" x14ac:dyDescent="0.25">
      <c r="A6" t="s">
        <v>178</v>
      </c>
      <c r="B6" t="s">
        <v>190</v>
      </c>
      <c r="C6" s="161">
        <v>148599204</v>
      </c>
      <c r="D6" s="161"/>
      <c r="E6" s="161">
        <v>251900762</v>
      </c>
      <c r="F6" s="161">
        <v>281709724</v>
      </c>
      <c r="G6" s="161">
        <v>118790242</v>
      </c>
      <c r="H6" s="161"/>
    </row>
    <row r="7" spans="1:8" x14ac:dyDescent="0.25">
      <c r="A7" t="s">
        <v>227</v>
      </c>
      <c r="B7" t="s">
        <v>228</v>
      </c>
      <c r="C7" s="161">
        <v>6543639</v>
      </c>
      <c r="D7" s="161"/>
      <c r="E7" s="161"/>
      <c r="F7" s="161"/>
      <c r="G7" s="161">
        <v>6543639</v>
      </c>
      <c r="H7" s="161"/>
    </row>
    <row r="8" spans="1:8" x14ac:dyDescent="0.25">
      <c r="A8" t="s">
        <v>229</v>
      </c>
      <c r="B8" t="s">
        <v>191</v>
      </c>
      <c r="C8" s="161">
        <v>6543639</v>
      </c>
      <c r="D8" s="161"/>
      <c r="E8" s="161"/>
      <c r="F8" s="161"/>
      <c r="G8" s="161">
        <v>6543639</v>
      </c>
      <c r="H8" s="161"/>
    </row>
    <row r="9" spans="1:8" x14ac:dyDescent="0.25">
      <c r="A9" t="s">
        <v>230</v>
      </c>
      <c r="B9" t="s">
        <v>231</v>
      </c>
      <c r="C9" s="161"/>
      <c r="D9" s="161">
        <v>1115524448</v>
      </c>
      <c r="E9" s="161">
        <v>510200464</v>
      </c>
      <c r="F9" s="161">
        <v>245894464</v>
      </c>
      <c r="G9" s="161"/>
      <c r="H9" s="161">
        <v>851218448</v>
      </c>
    </row>
    <row r="10" spans="1:8" x14ac:dyDescent="0.25">
      <c r="A10" t="s">
        <v>232</v>
      </c>
      <c r="B10" t="s">
        <v>233</v>
      </c>
      <c r="C10" s="161"/>
      <c r="D10" s="161">
        <v>1115524448</v>
      </c>
      <c r="E10" s="161">
        <v>510200464</v>
      </c>
      <c r="F10" s="161">
        <v>245894464</v>
      </c>
      <c r="G10" s="161"/>
      <c r="H10" s="161">
        <v>851218448</v>
      </c>
    </row>
    <row r="11" spans="1:8" x14ac:dyDescent="0.25">
      <c r="A11" t="s">
        <v>234</v>
      </c>
      <c r="B11" t="s">
        <v>235</v>
      </c>
      <c r="C11" s="161"/>
      <c r="D11" s="161">
        <v>1115524448</v>
      </c>
      <c r="E11" s="161">
        <v>510200464</v>
      </c>
      <c r="F11" s="161">
        <v>245894464</v>
      </c>
      <c r="G11" s="161"/>
      <c r="H11" s="161">
        <v>851218448</v>
      </c>
    </row>
    <row r="12" spans="1:8" x14ac:dyDescent="0.25">
      <c r="A12" t="s">
        <v>236</v>
      </c>
      <c r="B12" t="s">
        <v>237</v>
      </c>
      <c r="C12" s="161"/>
      <c r="D12" s="161">
        <v>1115524448</v>
      </c>
      <c r="E12" s="161">
        <v>510200464</v>
      </c>
      <c r="F12" s="161">
        <v>245894464</v>
      </c>
      <c r="G12" s="161"/>
      <c r="H12" s="161">
        <v>851218448</v>
      </c>
    </row>
    <row r="13" spans="1:8" x14ac:dyDescent="0.25">
      <c r="A13" t="s">
        <v>238</v>
      </c>
      <c r="B13" t="s">
        <v>239</v>
      </c>
      <c r="C13" s="161">
        <v>324259154</v>
      </c>
      <c r="D13" s="161"/>
      <c r="E13" s="161">
        <v>1305402</v>
      </c>
      <c r="F13" s="161"/>
      <c r="G13" s="161">
        <v>325564556</v>
      </c>
      <c r="H13" s="161"/>
    </row>
    <row r="14" spans="1:8" x14ac:dyDescent="0.25">
      <c r="A14" t="s">
        <v>240</v>
      </c>
      <c r="B14" t="s">
        <v>241</v>
      </c>
      <c r="C14" s="161">
        <v>324259154</v>
      </c>
      <c r="D14" s="161"/>
      <c r="E14" s="161">
        <v>1305402</v>
      </c>
      <c r="F14" s="161"/>
      <c r="G14" s="161">
        <v>325564556</v>
      </c>
      <c r="H14" s="161"/>
    </row>
    <row r="15" spans="1:8" x14ac:dyDescent="0.25">
      <c r="A15" t="s">
        <v>242</v>
      </c>
      <c r="B15" t="s">
        <v>241</v>
      </c>
      <c r="C15" s="161">
        <v>324259154</v>
      </c>
      <c r="D15" s="161"/>
      <c r="E15" s="161">
        <v>1305402</v>
      </c>
      <c r="F15" s="161"/>
      <c r="G15" s="161">
        <v>325564556</v>
      </c>
      <c r="H15" s="161"/>
    </row>
    <row r="16" spans="1:8" x14ac:dyDescent="0.25">
      <c r="A16" t="s">
        <v>243</v>
      </c>
      <c r="B16" t="s">
        <v>244</v>
      </c>
      <c r="C16" s="161">
        <v>685620323</v>
      </c>
      <c r="D16" s="161"/>
      <c r="E16" s="161">
        <v>216256249</v>
      </c>
      <c r="F16" s="161">
        <v>210143674</v>
      </c>
      <c r="G16" s="161">
        <v>691732898</v>
      </c>
      <c r="H16" s="161"/>
    </row>
    <row r="17" spans="1:8" x14ac:dyDescent="0.25">
      <c r="A17" t="s">
        <v>245</v>
      </c>
      <c r="B17" t="s">
        <v>246</v>
      </c>
      <c r="C17" s="161">
        <v>66545031</v>
      </c>
      <c r="D17" s="161"/>
      <c r="E17" s="161">
        <v>678000</v>
      </c>
      <c r="F17" s="161">
        <v>16851190</v>
      </c>
      <c r="G17" s="161">
        <v>50371841</v>
      </c>
      <c r="H17" s="161"/>
    </row>
    <row r="18" spans="1:8" x14ac:dyDescent="0.25">
      <c r="A18" t="s">
        <v>247</v>
      </c>
      <c r="B18" t="s">
        <v>248</v>
      </c>
      <c r="C18" s="161">
        <v>64501039</v>
      </c>
      <c r="D18" s="161"/>
      <c r="E18" s="161">
        <v>678000</v>
      </c>
      <c r="F18" s="161">
        <v>16737634</v>
      </c>
      <c r="G18" s="161">
        <v>48441405</v>
      </c>
      <c r="H18" s="161"/>
    </row>
    <row r="19" spans="1:8" x14ac:dyDescent="0.25">
      <c r="A19" t="s">
        <v>249</v>
      </c>
      <c r="B19" t="s">
        <v>250</v>
      </c>
      <c r="C19" s="161">
        <v>2043992</v>
      </c>
      <c r="D19" s="161"/>
      <c r="E19" s="161"/>
      <c r="F19" s="161">
        <v>113556</v>
      </c>
      <c r="G19" s="161">
        <v>1930436</v>
      </c>
      <c r="H19" s="161"/>
    </row>
    <row r="20" spans="1:8" x14ac:dyDescent="0.25">
      <c r="A20" t="s">
        <v>251</v>
      </c>
      <c r="B20" t="s">
        <v>252</v>
      </c>
      <c r="C20" s="161">
        <v>49349140</v>
      </c>
      <c r="D20" s="161"/>
      <c r="E20" s="161"/>
      <c r="F20" s="161"/>
      <c r="G20" s="161">
        <v>49349140</v>
      </c>
      <c r="H20" s="161"/>
    </row>
    <row r="21" spans="1:8" x14ac:dyDescent="0.25">
      <c r="A21" t="s">
        <v>253</v>
      </c>
      <c r="B21" t="s">
        <v>254</v>
      </c>
      <c r="C21" s="161">
        <v>325000</v>
      </c>
      <c r="D21" s="161">
        <v>23760000</v>
      </c>
      <c r="E21" s="161">
        <v>14949341</v>
      </c>
      <c r="F21" s="161">
        <v>17917104</v>
      </c>
      <c r="G21" s="161">
        <v>650000</v>
      </c>
      <c r="H21" s="161">
        <v>27052763</v>
      </c>
    </row>
    <row r="22" spans="1:8" x14ac:dyDescent="0.25">
      <c r="A22" t="s">
        <v>255</v>
      </c>
      <c r="B22" t="s">
        <v>256</v>
      </c>
      <c r="C22" s="161">
        <v>325000</v>
      </c>
      <c r="D22" s="161">
        <v>23760000</v>
      </c>
      <c r="E22" s="161">
        <v>14949341</v>
      </c>
      <c r="F22" s="161">
        <v>17917104</v>
      </c>
      <c r="G22" s="161">
        <v>650000</v>
      </c>
      <c r="H22" s="161">
        <v>27052763</v>
      </c>
    </row>
    <row r="23" spans="1:8" x14ac:dyDescent="0.25">
      <c r="A23" t="s">
        <v>257</v>
      </c>
      <c r="B23" t="s">
        <v>258</v>
      </c>
      <c r="C23" s="161">
        <v>325000</v>
      </c>
      <c r="D23" s="161">
        <v>23760000</v>
      </c>
      <c r="E23" s="161">
        <v>14949341</v>
      </c>
      <c r="F23" s="161">
        <v>17917104</v>
      </c>
      <c r="G23" s="161">
        <v>650000</v>
      </c>
      <c r="H23" s="161">
        <v>27052763</v>
      </c>
    </row>
    <row r="24" spans="1:8" x14ac:dyDescent="0.25">
      <c r="A24" t="s">
        <v>259</v>
      </c>
      <c r="B24" t="s">
        <v>260</v>
      </c>
      <c r="C24" s="161">
        <v>325000</v>
      </c>
      <c r="D24" s="161">
        <v>23760000</v>
      </c>
      <c r="E24" s="161">
        <v>14949341</v>
      </c>
      <c r="F24" s="161">
        <v>17917104</v>
      </c>
      <c r="G24" s="161">
        <v>650000</v>
      </c>
      <c r="H24" s="161">
        <v>27052763</v>
      </c>
    </row>
    <row r="25" spans="1:8" x14ac:dyDescent="0.25">
      <c r="A25" t="s">
        <v>261</v>
      </c>
      <c r="B25" t="s">
        <v>262</v>
      </c>
      <c r="C25" s="161">
        <v>12062665</v>
      </c>
      <c r="D25" s="161">
        <v>40985270</v>
      </c>
      <c r="E25" s="161"/>
      <c r="F25" s="161">
        <v>12931434</v>
      </c>
      <c r="G25" s="161">
        <v>12062665</v>
      </c>
      <c r="H25" s="161">
        <v>53916704</v>
      </c>
    </row>
    <row r="26" spans="1:8" x14ac:dyDescent="0.25">
      <c r="A26" t="s">
        <v>393</v>
      </c>
      <c r="B26" t="s">
        <v>394</v>
      </c>
      <c r="C26" s="161">
        <v>12062665</v>
      </c>
      <c r="D26" s="161"/>
      <c r="E26" s="161"/>
      <c r="F26" s="161"/>
      <c r="G26" s="161">
        <v>12062665</v>
      </c>
      <c r="H26" s="161"/>
    </row>
    <row r="27" spans="1:8" x14ac:dyDescent="0.25">
      <c r="A27" t="s">
        <v>263</v>
      </c>
      <c r="B27" t="s">
        <v>264</v>
      </c>
      <c r="C27" s="161"/>
      <c r="D27" s="161">
        <v>40985270</v>
      </c>
      <c r="E27" s="161"/>
      <c r="F27" s="161">
        <v>12931434</v>
      </c>
      <c r="G27" s="161"/>
      <c r="H27" s="161">
        <v>53916704</v>
      </c>
    </row>
    <row r="28" spans="1:8" x14ac:dyDescent="0.25">
      <c r="A28" t="s">
        <v>265</v>
      </c>
      <c r="B28" t="s">
        <v>266</v>
      </c>
      <c r="C28" s="161"/>
      <c r="D28" s="161">
        <v>222835759</v>
      </c>
      <c r="E28" s="161">
        <v>248969321</v>
      </c>
      <c r="F28" s="161">
        <v>255332736</v>
      </c>
      <c r="G28" s="161"/>
      <c r="H28" s="161">
        <v>229199174</v>
      </c>
    </row>
    <row r="29" spans="1:8" x14ac:dyDescent="0.25">
      <c r="A29" t="s">
        <v>267</v>
      </c>
      <c r="B29" t="s">
        <v>268</v>
      </c>
      <c r="C29" s="161"/>
      <c r="D29" s="161">
        <v>222835759</v>
      </c>
      <c r="E29" s="161">
        <v>248969321</v>
      </c>
      <c r="F29" s="161">
        <v>255332736</v>
      </c>
      <c r="G29" s="161"/>
      <c r="H29" s="161">
        <v>229199174</v>
      </c>
    </row>
    <row r="30" spans="1:8" x14ac:dyDescent="0.25">
      <c r="A30" t="s">
        <v>269</v>
      </c>
      <c r="B30" t="s">
        <v>270</v>
      </c>
      <c r="C30" s="161"/>
      <c r="D30" s="161"/>
      <c r="E30" s="161"/>
      <c r="F30" s="161"/>
      <c r="G30" s="161"/>
      <c r="H30" s="161"/>
    </row>
    <row r="31" spans="1:8" x14ac:dyDescent="0.25">
      <c r="A31" t="s">
        <v>271</v>
      </c>
      <c r="B31" t="s">
        <v>272</v>
      </c>
      <c r="C31" s="161"/>
      <c r="D31" s="161"/>
      <c r="E31" s="161"/>
      <c r="F31" s="161"/>
      <c r="G31" s="161"/>
      <c r="H31" s="161"/>
    </row>
    <row r="32" spans="1:8" x14ac:dyDescent="0.25">
      <c r="A32" t="s">
        <v>273</v>
      </c>
      <c r="B32" t="s">
        <v>274</v>
      </c>
      <c r="C32" s="161"/>
      <c r="D32" s="161">
        <v>9429319</v>
      </c>
      <c r="E32" s="161">
        <v>40411565</v>
      </c>
      <c r="F32" s="161">
        <v>46411565</v>
      </c>
      <c r="G32" s="161"/>
      <c r="H32" s="161">
        <v>15429319</v>
      </c>
    </row>
    <row r="33" spans="1:8" x14ac:dyDescent="0.25">
      <c r="A33" t="s">
        <v>275</v>
      </c>
      <c r="B33" t="s">
        <v>276</v>
      </c>
      <c r="C33" s="161"/>
      <c r="D33" s="161"/>
      <c r="E33" s="161">
        <v>32201170</v>
      </c>
      <c r="F33" s="161">
        <v>32201170</v>
      </c>
      <c r="G33" s="161"/>
      <c r="H33" s="161"/>
    </row>
    <row r="34" spans="1:8" x14ac:dyDescent="0.25">
      <c r="A34" t="s">
        <v>277</v>
      </c>
      <c r="B34" t="s">
        <v>278</v>
      </c>
      <c r="C34" s="161"/>
      <c r="D34" s="161">
        <v>363234</v>
      </c>
      <c r="E34" s="161">
        <v>5682559</v>
      </c>
      <c r="F34" s="161">
        <v>5682559</v>
      </c>
      <c r="G34" s="161"/>
      <c r="H34" s="161">
        <v>363234</v>
      </c>
    </row>
    <row r="35" spans="1:8" x14ac:dyDescent="0.25">
      <c r="A35" t="s">
        <v>279</v>
      </c>
      <c r="B35" t="s">
        <v>280</v>
      </c>
      <c r="C35" s="161"/>
      <c r="D35" s="161"/>
      <c r="E35" s="161">
        <v>1327836</v>
      </c>
      <c r="F35" s="161">
        <v>1327836</v>
      </c>
      <c r="G35" s="161"/>
      <c r="H35" s="161"/>
    </row>
    <row r="36" spans="1:8" x14ac:dyDescent="0.25">
      <c r="A36" t="s">
        <v>281</v>
      </c>
      <c r="B36" t="s">
        <v>274</v>
      </c>
      <c r="C36" s="161"/>
      <c r="D36" s="161">
        <v>9066085</v>
      </c>
      <c r="E36" s="161">
        <v>1200000</v>
      </c>
      <c r="F36" s="161">
        <v>7200000</v>
      </c>
      <c r="G36" s="161"/>
      <c r="H36" s="161">
        <v>15066085</v>
      </c>
    </row>
    <row r="37" spans="1:8" x14ac:dyDescent="0.25">
      <c r="A37" t="s">
        <v>282</v>
      </c>
      <c r="B37" t="s">
        <v>283</v>
      </c>
      <c r="C37" s="161"/>
      <c r="D37" s="161">
        <v>9066085</v>
      </c>
      <c r="E37" s="161">
        <v>1200000</v>
      </c>
      <c r="F37" s="161">
        <v>7200000</v>
      </c>
      <c r="G37" s="161"/>
      <c r="H37" s="161">
        <v>15066085</v>
      </c>
    </row>
    <row r="38" spans="1:8" x14ac:dyDescent="0.25">
      <c r="A38" t="s">
        <v>284</v>
      </c>
      <c r="B38" t="s">
        <v>285</v>
      </c>
      <c r="C38" s="161"/>
      <c r="D38" s="161">
        <v>9066085</v>
      </c>
      <c r="E38" s="161">
        <v>1200000</v>
      </c>
      <c r="F38" s="161">
        <v>7200000</v>
      </c>
      <c r="G38" s="161"/>
      <c r="H38" s="161">
        <v>15066085</v>
      </c>
    </row>
    <row r="39" spans="1:8" x14ac:dyDescent="0.25">
      <c r="A39" t="s">
        <v>286</v>
      </c>
      <c r="B39" t="s">
        <v>287</v>
      </c>
      <c r="C39" s="161"/>
      <c r="D39" s="161">
        <v>815528850</v>
      </c>
      <c r="E39" s="161"/>
      <c r="F39" s="161"/>
      <c r="G39" s="161"/>
      <c r="H39" s="161">
        <v>815528850</v>
      </c>
    </row>
    <row r="40" spans="1:8" x14ac:dyDescent="0.25">
      <c r="A40" t="s">
        <v>288</v>
      </c>
      <c r="B40" t="s">
        <v>289</v>
      </c>
      <c r="C40" s="161"/>
      <c r="D40" s="161">
        <v>815528850</v>
      </c>
      <c r="E40" s="161"/>
      <c r="F40" s="161"/>
      <c r="G40" s="161"/>
      <c r="H40" s="161">
        <v>815528850</v>
      </c>
    </row>
    <row r="41" spans="1:8" x14ac:dyDescent="0.25">
      <c r="A41" t="s">
        <v>290</v>
      </c>
      <c r="B41" t="s">
        <v>291</v>
      </c>
      <c r="C41" s="161">
        <v>929915126</v>
      </c>
      <c r="D41" s="161"/>
      <c r="E41" s="161"/>
      <c r="F41" s="161">
        <v>198547031</v>
      </c>
      <c r="G41" s="161">
        <v>809850510</v>
      </c>
      <c r="H41" s="161">
        <v>78482415</v>
      </c>
    </row>
    <row r="42" spans="1:8" x14ac:dyDescent="0.25">
      <c r="A42" t="s">
        <v>292</v>
      </c>
      <c r="B42" t="s">
        <v>293</v>
      </c>
      <c r="C42" s="161">
        <v>809850510</v>
      </c>
      <c r="D42" s="161"/>
      <c r="E42" s="161"/>
      <c r="F42" s="161"/>
      <c r="G42" s="161">
        <v>809850510</v>
      </c>
      <c r="H42" s="161"/>
    </row>
    <row r="43" spans="1:8" x14ac:dyDescent="0.25">
      <c r="A43" t="s">
        <v>294</v>
      </c>
      <c r="B43" t="s">
        <v>295</v>
      </c>
      <c r="C43" s="161">
        <v>120064616</v>
      </c>
      <c r="D43" s="161"/>
      <c r="E43" s="161"/>
      <c r="F43" s="161">
        <v>198547031</v>
      </c>
      <c r="G43" s="161"/>
      <c r="H43" s="161">
        <v>78482415</v>
      </c>
    </row>
    <row r="44" spans="1:8" x14ac:dyDescent="0.25">
      <c r="A44" t="s">
        <v>296</v>
      </c>
      <c r="B44" t="s">
        <v>297</v>
      </c>
      <c r="C44" s="161"/>
      <c r="D44" s="161"/>
      <c r="E44" s="161">
        <v>510200464</v>
      </c>
      <c r="F44" s="161">
        <v>510200464</v>
      </c>
      <c r="G44" s="161"/>
      <c r="H44" s="161"/>
    </row>
    <row r="45" spans="1:8" x14ac:dyDescent="0.25">
      <c r="A45" t="s">
        <v>298</v>
      </c>
      <c r="B45" t="s">
        <v>299</v>
      </c>
      <c r="C45" s="161"/>
      <c r="D45" s="161"/>
      <c r="E45" s="161">
        <v>510200464</v>
      </c>
      <c r="F45" s="161">
        <v>510200464</v>
      </c>
      <c r="G45" s="161"/>
      <c r="H45" s="161"/>
    </row>
    <row r="46" spans="1:8" x14ac:dyDescent="0.25">
      <c r="A46" t="s">
        <v>300</v>
      </c>
      <c r="B46" t="s">
        <v>301</v>
      </c>
      <c r="C46" s="161"/>
      <c r="D46" s="161"/>
      <c r="E46" s="161">
        <v>510200464</v>
      </c>
      <c r="F46" s="161">
        <v>510200464</v>
      </c>
      <c r="G46" s="161"/>
      <c r="H46" s="161"/>
    </row>
    <row r="47" spans="1:8" x14ac:dyDescent="0.25">
      <c r="A47" t="s">
        <v>302</v>
      </c>
      <c r="B47" t="s">
        <v>303</v>
      </c>
      <c r="C47" s="161"/>
      <c r="D47" s="161"/>
      <c r="E47" s="161">
        <v>6298</v>
      </c>
      <c r="F47" s="161">
        <v>6298</v>
      </c>
      <c r="G47" s="161"/>
      <c r="H47" s="161"/>
    </row>
    <row r="48" spans="1:8" x14ac:dyDescent="0.25">
      <c r="A48" t="s">
        <v>304</v>
      </c>
      <c r="B48" t="s">
        <v>305</v>
      </c>
      <c r="C48" s="161"/>
      <c r="D48" s="161"/>
      <c r="E48" s="161">
        <v>6298</v>
      </c>
      <c r="F48" s="161">
        <v>6298</v>
      </c>
      <c r="G48" s="161"/>
      <c r="H48" s="161"/>
    </row>
    <row r="49" spans="1:8" x14ac:dyDescent="0.25">
      <c r="A49" t="s">
        <v>306</v>
      </c>
      <c r="B49" t="s">
        <v>307</v>
      </c>
      <c r="C49" s="161"/>
      <c r="D49" s="161"/>
      <c r="E49" s="161">
        <v>202502031</v>
      </c>
      <c r="F49" s="161">
        <v>202502031</v>
      </c>
      <c r="G49" s="161"/>
      <c r="H49" s="161"/>
    </row>
    <row r="50" spans="1:8" x14ac:dyDescent="0.25">
      <c r="A50" t="s">
        <v>308</v>
      </c>
      <c r="B50" t="s">
        <v>309</v>
      </c>
      <c r="C50" s="161"/>
      <c r="D50" s="161"/>
      <c r="E50" s="161">
        <v>13754218</v>
      </c>
      <c r="F50" s="161">
        <v>13754218</v>
      </c>
      <c r="G50" s="161"/>
      <c r="H50" s="161"/>
    </row>
    <row r="51" spans="1:8" x14ac:dyDescent="0.25">
      <c r="A51" t="s">
        <v>310</v>
      </c>
      <c r="B51" t="s">
        <v>311</v>
      </c>
      <c r="C51" s="161"/>
      <c r="D51" s="161"/>
      <c r="E51" s="161">
        <v>13754218</v>
      </c>
      <c r="F51" s="161">
        <v>13754218</v>
      </c>
      <c r="G51" s="161"/>
      <c r="H51" s="161"/>
    </row>
    <row r="52" spans="1:8" x14ac:dyDescent="0.25">
      <c r="A52" t="s">
        <v>312</v>
      </c>
      <c r="B52" t="s">
        <v>313</v>
      </c>
      <c r="C52" s="161"/>
      <c r="D52" s="161"/>
      <c r="E52" s="161">
        <v>210143674</v>
      </c>
      <c r="F52" s="161">
        <v>210143674</v>
      </c>
      <c r="G52" s="161"/>
      <c r="H52" s="161"/>
    </row>
    <row r="53" spans="1:8" x14ac:dyDescent="0.25">
      <c r="A53" t="s">
        <v>314</v>
      </c>
      <c r="B53" t="s">
        <v>315</v>
      </c>
      <c r="C53" s="161"/>
      <c r="D53" s="161"/>
      <c r="E53" s="161">
        <v>210143674</v>
      </c>
      <c r="F53" s="161">
        <v>210143674</v>
      </c>
      <c r="G53" s="161"/>
      <c r="H53" s="161"/>
    </row>
    <row r="54" spans="1:8" x14ac:dyDescent="0.25">
      <c r="A54" t="s">
        <v>316</v>
      </c>
      <c r="B54" t="s">
        <v>317</v>
      </c>
      <c r="C54" s="161"/>
      <c r="D54" s="161"/>
      <c r="E54" s="161">
        <v>101516416</v>
      </c>
      <c r="F54" s="161">
        <v>101516416</v>
      </c>
      <c r="G54" s="161"/>
      <c r="H54" s="161"/>
    </row>
    <row r="55" spans="1:8" x14ac:dyDescent="0.25">
      <c r="A55" t="s">
        <v>318</v>
      </c>
      <c r="B55" t="s">
        <v>319</v>
      </c>
      <c r="C55" s="161"/>
      <c r="D55" s="161"/>
      <c r="E55" s="161">
        <v>78717920</v>
      </c>
      <c r="F55" s="161">
        <v>78717920</v>
      </c>
      <c r="G55" s="161"/>
      <c r="H55" s="161"/>
    </row>
    <row r="56" spans="1:8" x14ac:dyDescent="0.25">
      <c r="A56" t="s">
        <v>322</v>
      </c>
      <c r="B56" t="s">
        <v>311</v>
      </c>
      <c r="C56" s="161"/>
      <c r="D56" s="161"/>
      <c r="E56" s="161">
        <v>6530341</v>
      </c>
      <c r="F56" s="161">
        <v>6530341</v>
      </c>
      <c r="G56" s="161"/>
      <c r="H56" s="161"/>
    </row>
    <row r="57" spans="1:8" x14ac:dyDescent="0.25">
      <c r="A57" t="s">
        <v>323</v>
      </c>
      <c r="B57" t="s">
        <v>324</v>
      </c>
      <c r="C57" s="161"/>
      <c r="D57" s="161"/>
      <c r="E57" s="161">
        <v>16268155</v>
      </c>
      <c r="F57" s="161">
        <v>16268155</v>
      </c>
      <c r="G57" s="161"/>
      <c r="H57" s="161"/>
    </row>
    <row r="58" spans="1:8" x14ac:dyDescent="0.25">
      <c r="A58" t="s">
        <v>346</v>
      </c>
      <c r="B58" t="s">
        <v>347</v>
      </c>
      <c r="C58" s="161"/>
      <c r="D58" s="161"/>
      <c r="E58" s="161">
        <v>359</v>
      </c>
      <c r="F58" s="161">
        <v>359</v>
      </c>
      <c r="G58" s="161"/>
      <c r="H58" s="161"/>
    </row>
    <row r="59" spans="1:8" x14ac:dyDescent="0.25">
      <c r="A59" t="s">
        <v>348</v>
      </c>
      <c r="B59" t="s">
        <v>347</v>
      </c>
      <c r="C59" s="161"/>
      <c r="D59" s="161"/>
      <c r="E59" s="161">
        <v>359</v>
      </c>
      <c r="F59" s="161">
        <v>359</v>
      </c>
      <c r="G59" s="161"/>
      <c r="H59" s="161"/>
    </row>
    <row r="60" spans="1:8" x14ac:dyDescent="0.25">
      <c r="A60" t="s">
        <v>325</v>
      </c>
      <c r="B60" t="s">
        <v>326</v>
      </c>
      <c r="C60" s="161"/>
      <c r="D60" s="161"/>
      <c r="E60" s="161">
        <v>510207121</v>
      </c>
      <c r="F60" s="161">
        <v>510207121</v>
      </c>
      <c r="G60" s="161"/>
      <c r="H60" s="161"/>
    </row>
    <row r="61" spans="1:8" x14ac:dyDescent="0.25">
      <c r="B61" s="343" t="s">
        <v>327</v>
      </c>
      <c r="C61" s="344" t="s">
        <v>554</v>
      </c>
      <c r="D61" s="344" t="s">
        <v>554</v>
      </c>
      <c r="E61" s="344" t="s">
        <v>555</v>
      </c>
      <c r="F61" s="344" t="s">
        <v>555</v>
      </c>
      <c r="G61" s="344" t="s">
        <v>556</v>
      </c>
      <c r="H61" s="344" t="s">
        <v>556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823DA-E7E6-42A6-825D-FBD3DA2E3A5F}">
  <dimension ref="A1:F75"/>
  <sheetViews>
    <sheetView view="pageBreakPreview" zoomScaleNormal="100" zoomScaleSheetLayoutView="100" workbookViewId="0">
      <selection activeCell="D5" sqref="D5"/>
    </sheetView>
  </sheetViews>
  <sheetFormatPr defaultRowHeight="13.8" x14ac:dyDescent="0.25"/>
  <cols>
    <col min="1" max="1" width="10.69921875" customWidth="1"/>
    <col min="2" max="2" width="52.69921875" customWidth="1"/>
    <col min="3" max="3" width="14.8984375" customWidth="1"/>
    <col min="4" max="4" width="48" customWidth="1"/>
    <col min="5" max="5" width="11"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44820</v>
      </c>
    </row>
    <row r="6" spans="1:6" x14ac:dyDescent="0.25">
      <c r="A6" s="454"/>
      <c r="B6" s="454"/>
      <c r="C6" s="226" t="s">
        <v>174</v>
      </c>
      <c r="D6" s="82">
        <v>44774</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c r="C10" s="142">
        <v>4844364</v>
      </c>
      <c r="D10" s="143" t="s">
        <v>419</v>
      </c>
      <c r="E10" s="160">
        <f>C10+120000-260000</f>
        <v>4704364</v>
      </c>
    </row>
    <row r="11" spans="1:6" x14ac:dyDescent="0.25">
      <c r="A11" s="92">
        <v>112</v>
      </c>
      <c r="B11" s="93"/>
      <c r="C11" s="124"/>
      <c r="D11" s="94"/>
      <c r="E11" s="88"/>
      <c r="F11" s="88"/>
    </row>
    <row r="12" spans="1:6" x14ac:dyDescent="0.25">
      <c r="A12" s="95" t="s">
        <v>178</v>
      </c>
      <c r="B12" s="96" t="s">
        <v>190</v>
      </c>
      <c r="C12" s="125">
        <v>148599204</v>
      </c>
      <c r="D12" s="98" t="s">
        <v>179</v>
      </c>
    </row>
    <row r="13" spans="1:6" x14ac:dyDescent="0.25">
      <c r="A13" s="95">
        <v>11212</v>
      </c>
      <c r="B13" s="96" t="s">
        <v>191</v>
      </c>
      <c r="C13" s="126">
        <v>6543639</v>
      </c>
      <c r="D13" s="98" t="s">
        <v>179</v>
      </c>
      <c r="E13" s="227">
        <f>C13/22640</f>
        <v>289.02999116607776</v>
      </c>
    </row>
    <row r="14" spans="1:6" x14ac:dyDescent="0.25">
      <c r="A14" s="95"/>
      <c r="B14" s="96"/>
      <c r="C14" s="126"/>
      <c r="D14" s="98"/>
    </row>
    <row r="15" spans="1:6" s="118" customFormat="1" x14ac:dyDescent="0.25">
      <c r="A15" s="115">
        <v>131</v>
      </c>
      <c r="B15" s="116" t="s">
        <v>472</v>
      </c>
      <c r="C15" s="231">
        <v>-1115524448</v>
      </c>
      <c r="D15" s="240" t="s">
        <v>535</v>
      </c>
    </row>
    <row r="16" spans="1:6" s="118" customFormat="1" x14ac:dyDescent="0.25">
      <c r="A16" s="115"/>
      <c r="B16" s="116"/>
      <c r="C16" s="127"/>
      <c r="D16" s="119"/>
    </row>
    <row r="17" spans="1:6" s="118" customFormat="1" x14ac:dyDescent="0.25">
      <c r="A17" s="115">
        <v>133</v>
      </c>
      <c r="B17" s="116"/>
      <c r="C17" s="127">
        <v>324259154</v>
      </c>
      <c r="D17" s="119" t="s">
        <v>129</v>
      </c>
    </row>
    <row r="18" spans="1:6" s="118" customFormat="1" x14ac:dyDescent="0.25">
      <c r="A18" s="115"/>
      <c r="B18" s="116"/>
      <c r="C18" s="127"/>
      <c r="D18" s="119"/>
    </row>
    <row r="19" spans="1:6" s="118" customFormat="1" x14ac:dyDescent="0.25">
      <c r="A19" s="115">
        <v>154</v>
      </c>
      <c r="B19" s="116"/>
      <c r="C19" s="127">
        <v>685620323</v>
      </c>
      <c r="D19" s="240" t="s">
        <v>536</v>
      </c>
    </row>
    <row r="20" spans="1:6" s="118" customFormat="1" x14ac:dyDescent="0.25">
      <c r="A20" s="115"/>
      <c r="B20" s="116"/>
      <c r="C20" s="127"/>
      <c r="D20" s="119"/>
    </row>
    <row r="21" spans="1:6" x14ac:dyDescent="0.25">
      <c r="A21" s="92">
        <v>242</v>
      </c>
      <c r="B21" s="101" t="s">
        <v>180</v>
      </c>
      <c r="C21" s="128">
        <v>66545031</v>
      </c>
      <c r="D21" s="91"/>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SUM(C26:C27)</f>
        <v>23760000</v>
      </c>
      <c r="D25" s="102" t="s">
        <v>159</v>
      </c>
    </row>
    <row r="26" spans="1:6" x14ac:dyDescent="0.25">
      <c r="A26" s="103"/>
      <c r="B26" s="104" t="s">
        <v>168</v>
      </c>
      <c r="C26" s="130">
        <v>23760000</v>
      </c>
      <c r="D26" s="105" t="s">
        <v>537</v>
      </c>
    </row>
    <row r="27" spans="1:6" x14ac:dyDescent="0.25">
      <c r="A27" s="103"/>
      <c r="B27" s="104" t="s">
        <v>195</v>
      </c>
      <c r="C27" s="130"/>
      <c r="D27" s="105"/>
    </row>
    <row r="28" spans="1:6" x14ac:dyDescent="0.25">
      <c r="A28" s="103"/>
      <c r="B28" s="101" t="s">
        <v>182</v>
      </c>
      <c r="C28" s="123">
        <f>SUM(C29:C30)</f>
        <v>325000</v>
      </c>
      <c r="D28" s="102">
        <f>SUM(D29:D31)</f>
        <v>0</v>
      </c>
    </row>
    <row r="29" spans="1:6" x14ac:dyDescent="0.25">
      <c r="A29" s="103"/>
      <c r="B29" s="104" t="s">
        <v>204</v>
      </c>
      <c r="C29" s="131">
        <v>325000</v>
      </c>
      <c r="D29" s="105" t="s">
        <v>495</v>
      </c>
    </row>
    <row r="30" spans="1:6" x14ac:dyDescent="0.25">
      <c r="A30" s="103"/>
      <c r="B30" s="104"/>
      <c r="C30" s="130"/>
      <c r="D30" s="105"/>
    </row>
    <row r="31" spans="1:6" s="21" customFormat="1" x14ac:dyDescent="0.25">
      <c r="A31" s="92">
        <v>3331</v>
      </c>
      <c r="B31" s="120" t="s">
        <v>197</v>
      </c>
      <c r="C31" s="132"/>
      <c r="D31" s="121"/>
      <c r="E31" s="122"/>
      <c r="F31" s="122"/>
    </row>
    <row r="32" spans="1:6" s="21" customFormat="1" x14ac:dyDescent="0.25">
      <c r="A32" s="92"/>
      <c r="B32" s="120"/>
      <c r="C32" s="132"/>
      <c r="D32" s="121"/>
      <c r="E32" s="122"/>
      <c r="F32" s="122"/>
    </row>
    <row r="33" spans="1:6" s="21" customFormat="1" x14ac:dyDescent="0.25">
      <c r="A33" s="92">
        <v>3334</v>
      </c>
      <c r="B33" s="120" t="s">
        <v>423</v>
      </c>
      <c r="C33" s="236">
        <v>-12062665</v>
      </c>
      <c r="D33" s="121"/>
      <c r="E33" s="122"/>
      <c r="F33" s="122"/>
    </row>
    <row r="34" spans="1:6" s="21" customFormat="1" x14ac:dyDescent="0.25">
      <c r="A34" s="92"/>
      <c r="B34" s="120"/>
      <c r="C34" s="132"/>
      <c r="D34" s="121"/>
      <c r="E34" s="122"/>
      <c r="F34" s="122"/>
    </row>
    <row r="35" spans="1:6" ht="14.4" x14ac:dyDescent="0.3">
      <c r="A35" s="92">
        <v>3335</v>
      </c>
      <c r="B35" s="101" t="s">
        <v>183</v>
      </c>
      <c r="C35" s="133">
        <f>SUM(C36:C43)</f>
        <v>40985269</v>
      </c>
      <c r="D35" s="107"/>
    </row>
    <row r="36" spans="1:6" x14ac:dyDescent="0.25">
      <c r="A36" s="95"/>
      <c r="B36" s="96" t="s">
        <v>157</v>
      </c>
      <c r="C36" s="125">
        <v>2314525</v>
      </c>
      <c r="D36" s="108"/>
    </row>
    <row r="37" spans="1:6" x14ac:dyDescent="0.25">
      <c r="A37" s="95"/>
      <c r="B37" s="96" t="s">
        <v>538</v>
      </c>
      <c r="C37" s="125">
        <f>122222*2</f>
        <v>244444</v>
      </c>
      <c r="D37" s="108" t="s">
        <v>511</v>
      </c>
      <c r="E37" s="160"/>
    </row>
    <row r="38" spans="1:6" x14ac:dyDescent="0.25">
      <c r="A38" s="95"/>
      <c r="B38" s="96" t="s">
        <v>510</v>
      </c>
      <c r="C38" s="125">
        <v>12821816</v>
      </c>
      <c r="D38" s="108" t="s">
        <v>511</v>
      </c>
    </row>
    <row r="39" spans="1:6" x14ac:dyDescent="0.25">
      <c r="A39" s="95"/>
      <c r="B39" s="96" t="s">
        <v>520</v>
      </c>
      <c r="C39" s="125">
        <v>12872075</v>
      </c>
      <c r="D39" s="108" t="s">
        <v>511</v>
      </c>
    </row>
    <row r="40" spans="1:6" x14ac:dyDescent="0.25">
      <c r="A40" s="95"/>
      <c r="B40" s="96" t="s">
        <v>539</v>
      </c>
      <c r="C40" s="125">
        <v>12732409</v>
      </c>
      <c r="D40" s="108" t="s">
        <v>511</v>
      </c>
    </row>
    <row r="41" spans="1:6" x14ac:dyDescent="0.25">
      <c r="A41" s="95"/>
      <c r="B41" s="96"/>
      <c r="C41" s="126"/>
      <c r="D41" s="108"/>
    </row>
    <row r="42" spans="1:6" x14ac:dyDescent="0.25">
      <c r="A42" s="95"/>
      <c r="B42" s="96"/>
      <c r="C42" s="126"/>
      <c r="D42" s="108"/>
    </row>
    <row r="43" spans="1:6" x14ac:dyDescent="0.25">
      <c r="A43" s="95"/>
      <c r="B43" s="96"/>
      <c r="C43" s="125"/>
      <c r="D43" s="108"/>
    </row>
    <row r="44" spans="1:6" s="21" customFormat="1" x14ac:dyDescent="0.25">
      <c r="A44" s="92">
        <v>334</v>
      </c>
      <c r="B44" s="120" t="s">
        <v>540</v>
      </c>
      <c r="C44" s="197">
        <v>222835759</v>
      </c>
      <c r="D44" s="325" t="s">
        <v>541</v>
      </c>
      <c r="E44" s="338">
        <f>C44-'TB8.22'!H28</f>
        <v>15300000</v>
      </c>
    </row>
    <row r="45" spans="1:6" x14ac:dyDescent="0.25">
      <c r="A45" s="95"/>
      <c r="B45" s="96"/>
      <c r="C45" s="125"/>
      <c r="D45" s="108"/>
    </row>
    <row r="46" spans="1:6" x14ac:dyDescent="0.25">
      <c r="A46" s="92">
        <v>335</v>
      </c>
      <c r="B46" s="101"/>
      <c r="C46" s="123"/>
      <c r="D46" s="91"/>
    </row>
    <row r="47" spans="1:6" x14ac:dyDescent="0.25">
      <c r="A47" s="95"/>
      <c r="B47" s="96"/>
      <c r="C47" s="126"/>
      <c r="D47" s="108"/>
    </row>
    <row r="48" spans="1:6" x14ac:dyDescent="0.25">
      <c r="A48" s="103"/>
      <c r="B48" s="104"/>
      <c r="C48" s="131"/>
      <c r="D48" s="109"/>
    </row>
    <row r="49" spans="1:6" ht="26.4" x14ac:dyDescent="0.25">
      <c r="A49" s="242" t="s">
        <v>185</v>
      </c>
      <c r="B49" s="243"/>
      <c r="C49" s="244"/>
      <c r="D49" s="245" t="s">
        <v>155</v>
      </c>
    </row>
    <row r="50" spans="1:6" x14ac:dyDescent="0.25">
      <c r="A50" s="95"/>
      <c r="B50" s="106"/>
      <c r="C50" s="135"/>
      <c r="D50" s="110"/>
    </row>
    <row r="51" spans="1:6" x14ac:dyDescent="0.25">
      <c r="A51" s="92">
        <v>3388</v>
      </c>
      <c r="B51" s="101"/>
      <c r="C51" s="123">
        <f>SUM(C52:C54)</f>
        <v>9066085</v>
      </c>
      <c r="D51" s="91"/>
    </row>
    <row r="52" spans="1:6" ht="14.4" x14ac:dyDescent="0.3">
      <c r="A52" s="103"/>
      <c r="B52" s="104" t="s">
        <v>521</v>
      </c>
      <c r="C52" s="136">
        <f>1115566+595419+595419+659829+659829+659829+677520+717520+678895+677520+678895</f>
        <v>7716241</v>
      </c>
      <c r="D52" s="105"/>
      <c r="E52" s="89"/>
      <c r="F52" s="89"/>
    </row>
    <row r="53" spans="1:6" ht="14.4" x14ac:dyDescent="0.3">
      <c r="A53" s="103"/>
      <c r="B53" s="104" t="s">
        <v>202</v>
      </c>
      <c r="C53" s="136">
        <f>-338000-318182-227273-286364-254545-572727-884546-900000-318519-550000</f>
        <v>-4650156</v>
      </c>
      <c r="D53" s="105"/>
      <c r="E53" s="89"/>
      <c r="F53" s="89"/>
    </row>
    <row r="54" spans="1:6" ht="14.4" x14ac:dyDescent="0.3">
      <c r="A54" s="103"/>
      <c r="B54" s="104" t="s">
        <v>519</v>
      </c>
      <c r="C54" s="136">
        <v>6000000</v>
      </c>
      <c r="D54" s="105" t="s">
        <v>542</v>
      </c>
      <c r="E54" s="89"/>
      <c r="F54" s="89"/>
    </row>
    <row r="55" spans="1:6" ht="14.4" x14ac:dyDescent="0.3">
      <c r="A55" s="103"/>
      <c r="B55" s="104"/>
      <c r="C55" s="136"/>
      <c r="D55" s="105"/>
      <c r="E55" s="89"/>
      <c r="F55" s="89"/>
    </row>
    <row r="56" spans="1:6" ht="14.4" x14ac:dyDescent="0.3">
      <c r="A56" s="92">
        <v>511</v>
      </c>
      <c r="B56" s="101"/>
      <c r="C56" s="123"/>
      <c r="D56" s="246" t="s">
        <v>543</v>
      </c>
    </row>
    <row r="57" spans="1:6" x14ac:dyDescent="0.25">
      <c r="A57" s="95"/>
      <c r="B57" s="106"/>
      <c r="C57" s="199"/>
      <c r="D57" s="108"/>
    </row>
    <row r="58" spans="1:6" x14ac:dyDescent="0.25">
      <c r="A58" s="95"/>
      <c r="B58" s="106"/>
      <c r="C58" s="199"/>
      <c r="D58" s="108"/>
    </row>
    <row r="59" spans="1:6" x14ac:dyDescent="0.25">
      <c r="A59" s="95"/>
      <c r="B59" s="106"/>
      <c r="C59" s="199"/>
      <c r="D59" s="108"/>
    </row>
    <row r="60" spans="1:6" x14ac:dyDescent="0.25">
      <c r="A60" s="95"/>
      <c r="B60" s="106"/>
      <c r="C60" s="90"/>
      <c r="D60" s="91"/>
    </row>
    <row r="61" spans="1:6" x14ac:dyDescent="0.25">
      <c r="A61" s="92">
        <v>642</v>
      </c>
      <c r="B61" s="101" t="s">
        <v>159</v>
      </c>
      <c r="C61" s="90"/>
      <c r="D61" s="91"/>
    </row>
    <row r="62" spans="1:6" x14ac:dyDescent="0.25">
      <c r="A62" s="95"/>
      <c r="B62" s="106"/>
      <c r="C62" s="97"/>
      <c r="D62" s="112"/>
    </row>
    <row r="63" spans="1:6" x14ac:dyDescent="0.25">
      <c r="A63" s="92">
        <v>515</v>
      </c>
      <c r="B63" s="101" t="s">
        <v>159</v>
      </c>
      <c r="C63" s="90"/>
      <c r="D63" s="91"/>
    </row>
    <row r="64" spans="1:6" x14ac:dyDescent="0.25">
      <c r="A64" s="95"/>
      <c r="B64" s="106"/>
      <c r="C64" s="137"/>
      <c r="D64" s="99"/>
    </row>
    <row r="65" spans="1:4" x14ac:dyDescent="0.25">
      <c r="A65" s="92">
        <v>635</v>
      </c>
      <c r="B65" s="101" t="s">
        <v>197</v>
      </c>
      <c r="C65" s="90"/>
      <c r="D65" s="91"/>
    </row>
    <row r="66" spans="1:4" x14ac:dyDescent="0.25">
      <c r="A66" s="95"/>
      <c r="B66" s="106"/>
      <c r="C66" s="137"/>
      <c r="D66" s="99"/>
    </row>
    <row r="67" spans="1:4" x14ac:dyDescent="0.25">
      <c r="A67" s="92">
        <v>632</v>
      </c>
      <c r="B67" s="101" t="s">
        <v>197</v>
      </c>
      <c r="C67" s="90">
        <v>0</v>
      </c>
      <c r="D67" s="91"/>
    </row>
    <row r="68" spans="1:4" x14ac:dyDescent="0.25">
      <c r="A68" s="95"/>
      <c r="B68" s="106"/>
      <c r="C68" s="106"/>
      <c r="D68" s="108"/>
    </row>
    <row r="69" spans="1:4" x14ac:dyDescent="0.25">
      <c r="A69" s="95"/>
      <c r="B69" s="106"/>
      <c r="C69" s="106"/>
      <c r="D69" s="108"/>
    </row>
    <row r="70" spans="1:4" x14ac:dyDescent="0.25">
      <c r="A70" s="95"/>
      <c r="B70" s="106"/>
      <c r="C70" s="106"/>
      <c r="D70" s="108"/>
    </row>
    <row r="71" spans="1:4" x14ac:dyDescent="0.25">
      <c r="A71" s="95"/>
      <c r="B71" s="106"/>
      <c r="C71" s="106"/>
      <c r="D71" s="108"/>
    </row>
    <row r="72" spans="1:4" x14ac:dyDescent="0.25">
      <c r="A72" s="95"/>
      <c r="B72" s="106"/>
      <c r="C72" s="106"/>
      <c r="D72" s="108"/>
    </row>
    <row r="73" spans="1:4" x14ac:dyDescent="0.25">
      <c r="A73" s="95"/>
      <c r="B73" s="106"/>
      <c r="C73" s="106"/>
      <c r="D73" s="108"/>
    </row>
    <row r="74" spans="1:4" ht="14.4" thickBot="1" x14ac:dyDescent="0.3">
      <c r="A74" s="113"/>
      <c r="B74" s="114"/>
      <c r="C74" s="114"/>
      <c r="D74" s="144"/>
    </row>
    <row r="75" spans="1:4" ht="14.4" thickTop="1" x14ac:dyDescent="0.25"/>
  </sheetData>
  <mergeCells count="2">
    <mergeCell ref="A5:B7"/>
    <mergeCell ref="C9:D9"/>
  </mergeCells>
  <pageMargins left="0.7" right="0.7" top="0.75" bottom="0.75" header="0.3" footer="0.3"/>
  <pageSetup scale="56"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CC5F9-A2D0-41BA-B60B-B69CE3DB3ED0}">
  <dimension ref="A1:L57"/>
  <sheetViews>
    <sheetView workbookViewId="0">
      <pane ySplit="1" topLeftCell="A23" activePane="bottomLeft" state="frozen"/>
      <selection activeCell="D5" sqref="D5"/>
      <selection pane="bottomLeft" activeCell="D5" sqref="D5"/>
    </sheetView>
  </sheetViews>
  <sheetFormatPr defaultRowHeight="13.8" x14ac:dyDescent="0.25"/>
  <cols>
    <col min="1" max="1" width="11.19921875" customWidth="1"/>
    <col min="2" max="2" width="34.19921875" customWidth="1"/>
    <col min="3" max="3" width="15.19921875" customWidth="1"/>
    <col min="4" max="6" width="15.69921875" customWidth="1"/>
    <col min="7" max="7" width="15.59765625" customWidth="1"/>
    <col min="8" max="8" width="16.09765625" customWidth="1"/>
    <col min="9" max="9" width="12.3984375" style="160" bestFit="1" customWidth="1"/>
    <col min="10" max="10" width="13.59765625" style="160" bestFit="1" customWidth="1"/>
    <col min="11" max="12" width="11" style="160" bestFit="1" customWidth="1"/>
  </cols>
  <sheetData>
    <row r="1" spans="1:12" x14ac:dyDescent="0.25">
      <c r="A1" s="334" t="s">
        <v>7</v>
      </c>
      <c r="B1" s="335" t="s">
        <v>210</v>
      </c>
      <c r="C1" s="336" t="s">
        <v>211</v>
      </c>
      <c r="D1" s="336" t="s">
        <v>212</v>
      </c>
      <c r="E1" s="336" t="s">
        <v>213</v>
      </c>
      <c r="F1" s="336" t="s">
        <v>214</v>
      </c>
      <c r="G1" s="336" t="s">
        <v>215</v>
      </c>
      <c r="H1" s="337" t="s">
        <v>216</v>
      </c>
      <c r="I1" s="340"/>
    </row>
    <row r="2" spans="1:12" x14ac:dyDescent="0.25">
      <c r="A2" s="203" t="s">
        <v>219</v>
      </c>
      <c r="B2" s="326" t="s">
        <v>220</v>
      </c>
      <c r="C2" s="205">
        <v>9364</v>
      </c>
      <c r="D2" s="205"/>
      <c r="E2" s="205">
        <v>6000000</v>
      </c>
      <c r="F2" s="205">
        <v>1165000</v>
      </c>
      <c r="G2" s="205">
        <v>4844364</v>
      </c>
      <c r="H2" s="206"/>
      <c r="I2" s="341">
        <v>4844364</v>
      </c>
      <c r="K2" s="160">
        <f>I2-G2</f>
        <v>0</v>
      </c>
      <c r="L2" s="160">
        <f>J2-H2</f>
        <v>0</v>
      </c>
    </row>
    <row r="3" spans="1:12" x14ac:dyDescent="0.25">
      <c r="A3" s="207" t="s">
        <v>221</v>
      </c>
      <c r="B3" s="327" t="s">
        <v>222</v>
      </c>
      <c r="C3" s="209">
        <v>9364</v>
      </c>
      <c r="D3" s="209"/>
      <c r="E3" s="209">
        <v>6000000</v>
      </c>
      <c r="F3" s="209">
        <v>1165000</v>
      </c>
      <c r="G3" s="209">
        <v>4844364</v>
      </c>
      <c r="H3" s="210"/>
      <c r="I3" s="342">
        <v>4844364</v>
      </c>
      <c r="K3" s="160">
        <f t="shared" ref="K3:K55" si="0">I3-G3</f>
        <v>0</v>
      </c>
      <c r="L3" s="160">
        <f t="shared" ref="L3:L55" si="1">J3-H3</f>
        <v>0</v>
      </c>
    </row>
    <row r="4" spans="1:12" x14ac:dyDescent="0.25">
      <c r="A4" s="215" t="s">
        <v>223</v>
      </c>
      <c r="B4" s="328" t="s">
        <v>224</v>
      </c>
      <c r="C4" s="217">
        <v>82577121</v>
      </c>
      <c r="D4" s="217"/>
      <c r="E4" s="217">
        <v>510205604</v>
      </c>
      <c r="F4" s="217">
        <v>437639882</v>
      </c>
      <c r="G4" s="217">
        <v>155142843</v>
      </c>
      <c r="H4" s="218"/>
      <c r="I4" s="154">
        <v>155142843</v>
      </c>
      <c r="K4" s="160">
        <f t="shared" si="0"/>
        <v>0</v>
      </c>
      <c r="L4" s="160">
        <f t="shared" si="1"/>
        <v>0</v>
      </c>
    </row>
    <row r="5" spans="1:12" x14ac:dyDescent="0.25">
      <c r="A5" s="207" t="s">
        <v>225</v>
      </c>
      <c r="B5" s="327" t="s">
        <v>226</v>
      </c>
      <c r="C5" s="209">
        <v>76033482</v>
      </c>
      <c r="D5" s="209"/>
      <c r="E5" s="209">
        <v>510205604</v>
      </c>
      <c r="F5" s="209">
        <v>437639882</v>
      </c>
      <c r="G5" s="209">
        <v>148599204</v>
      </c>
      <c r="H5" s="210"/>
      <c r="I5" s="342">
        <v>148599204</v>
      </c>
      <c r="K5" s="160">
        <f t="shared" si="0"/>
        <v>0</v>
      </c>
      <c r="L5" s="160">
        <f t="shared" si="1"/>
        <v>0</v>
      </c>
    </row>
    <row r="6" spans="1:12" x14ac:dyDescent="0.25">
      <c r="A6" s="207" t="s">
        <v>178</v>
      </c>
      <c r="B6" s="327" t="s">
        <v>190</v>
      </c>
      <c r="C6" s="209">
        <v>76033482</v>
      </c>
      <c r="D6" s="209"/>
      <c r="E6" s="209">
        <v>510205604</v>
      </c>
      <c r="F6" s="209">
        <v>437639882</v>
      </c>
      <c r="G6" s="209">
        <v>148599204</v>
      </c>
      <c r="H6" s="210"/>
      <c r="I6" s="342">
        <v>148599204</v>
      </c>
      <c r="K6" s="160">
        <f t="shared" si="0"/>
        <v>0</v>
      </c>
      <c r="L6" s="160">
        <f t="shared" si="1"/>
        <v>0</v>
      </c>
    </row>
    <row r="7" spans="1:12" x14ac:dyDescent="0.25">
      <c r="A7" s="211" t="s">
        <v>227</v>
      </c>
      <c r="B7" s="329" t="s">
        <v>228</v>
      </c>
      <c r="C7" s="213">
        <v>6543639</v>
      </c>
      <c r="D7" s="213"/>
      <c r="E7" s="213"/>
      <c r="F7" s="213"/>
      <c r="G7" s="213">
        <v>6543639</v>
      </c>
      <c r="H7" s="214"/>
      <c r="I7" s="160">
        <v>6543639</v>
      </c>
      <c r="K7" s="160">
        <f t="shared" si="0"/>
        <v>0</v>
      </c>
      <c r="L7" s="160">
        <f t="shared" si="1"/>
        <v>0</v>
      </c>
    </row>
    <row r="8" spans="1:12" x14ac:dyDescent="0.25">
      <c r="A8" s="211" t="s">
        <v>229</v>
      </c>
      <c r="B8" s="329" t="s">
        <v>191</v>
      </c>
      <c r="C8" s="213">
        <v>6543639</v>
      </c>
      <c r="D8" s="213"/>
      <c r="E8" s="213"/>
      <c r="F8" s="213"/>
      <c r="G8" s="213">
        <v>6543639</v>
      </c>
      <c r="H8" s="214"/>
      <c r="I8" s="160">
        <v>6543639</v>
      </c>
      <c r="K8" s="160">
        <f t="shared" si="0"/>
        <v>0</v>
      </c>
      <c r="L8" s="160">
        <f t="shared" si="1"/>
        <v>0</v>
      </c>
    </row>
    <row r="9" spans="1:12" x14ac:dyDescent="0.25">
      <c r="A9" s="215" t="s">
        <v>230</v>
      </c>
      <c r="B9" s="328" t="s">
        <v>231</v>
      </c>
      <c r="C9" s="217"/>
      <c r="D9" s="217">
        <v>605323984</v>
      </c>
      <c r="E9" s="217"/>
      <c r="F9" s="217">
        <v>510200464</v>
      </c>
      <c r="G9" s="217"/>
      <c r="H9" s="330">
        <v>1115524448</v>
      </c>
      <c r="I9" s="154"/>
      <c r="J9" s="160">
        <v>1115524448</v>
      </c>
      <c r="K9" s="160">
        <f t="shared" si="0"/>
        <v>0</v>
      </c>
      <c r="L9" s="160">
        <f t="shared" si="1"/>
        <v>0</v>
      </c>
    </row>
    <row r="10" spans="1:12" x14ac:dyDescent="0.25">
      <c r="A10" s="211" t="s">
        <v>232</v>
      </c>
      <c r="B10" s="329" t="s">
        <v>233</v>
      </c>
      <c r="C10" s="213"/>
      <c r="D10" s="213">
        <v>605323984</v>
      </c>
      <c r="E10" s="213"/>
      <c r="F10" s="213">
        <v>510200464</v>
      </c>
      <c r="G10" s="213"/>
      <c r="H10" s="214">
        <v>1115524448</v>
      </c>
      <c r="J10" s="160">
        <v>1115524448</v>
      </c>
      <c r="K10" s="160">
        <f t="shared" si="0"/>
        <v>0</v>
      </c>
      <c r="L10" s="160">
        <f t="shared" si="1"/>
        <v>0</v>
      </c>
    </row>
    <row r="11" spans="1:12" x14ac:dyDescent="0.25">
      <c r="A11" s="211" t="s">
        <v>234</v>
      </c>
      <c r="B11" s="329" t="s">
        <v>235</v>
      </c>
      <c r="C11" s="213"/>
      <c r="D11" s="213">
        <v>605323984</v>
      </c>
      <c r="E11" s="213"/>
      <c r="F11" s="213">
        <v>510200464</v>
      </c>
      <c r="G11" s="213"/>
      <c r="H11" s="214">
        <v>1115524448</v>
      </c>
      <c r="J11" s="160">
        <v>1115524448</v>
      </c>
      <c r="K11" s="160">
        <f t="shared" si="0"/>
        <v>0</v>
      </c>
      <c r="L11" s="160">
        <f t="shared" si="1"/>
        <v>0</v>
      </c>
    </row>
    <row r="12" spans="1:12" x14ac:dyDescent="0.25">
      <c r="A12" s="211" t="s">
        <v>236</v>
      </c>
      <c r="B12" s="329" t="s">
        <v>237</v>
      </c>
      <c r="C12" s="213"/>
      <c r="D12" s="213">
        <v>605323984</v>
      </c>
      <c r="E12" s="213"/>
      <c r="F12" s="213">
        <v>510200464</v>
      </c>
      <c r="G12" s="213"/>
      <c r="H12" s="214">
        <v>1115524448</v>
      </c>
      <c r="J12" s="160">
        <v>1115524448</v>
      </c>
      <c r="K12" s="160">
        <f t="shared" si="0"/>
        <v>0</v>
      </c>
      <c r="L12" s="160">
        <f t="shared" si="1"/>
        <v>0</v>
      </c>
    </row>
    <row r="13" spans="1:12" x14ac:dyDescent="0.25">
      <c r="A13" s="215" t="s">
        <v>238</v>
      </c>
      <c r="B13" s="328" t="s">
        <v>239</v>
      </c>
      <c r="C13" s="217">
        <v>323074475</v>
      </c>
      <c r="D13" s="217"/>
      <c r="E13" s="217">
        <v>1184679</v>
      </c>
      <c r="F13" s="217"/>
      <c r="G13" s="217">
        <v>324259154</v>
      </c>
      <c r="H13" s="218"/>
      <c r="I13" s="154">
        <v>324259154</v>
      </c>
      <c r="K13" s="160">
        <f t="shared" si="0"/>
        <v>0</v>
      </c>
      <c r="L13" s="160">
        <f t="shared" si="1"/>
        <v>0</v>
      </c>
    </row>
    <row r="14" spans="1:12" x14ac:dyDescent="0.25">
      <c r="A14" s="211" t="s">
        <v>240</v>
      </c>
      <c r="B14" s="329" t="s">
        <v>241</v>
      </c>
      <c r="C14" s="213">
        <v>323074475</v>
      </c>
      <c r="D14" s="213"/>
      <c r="E14" s="213">
        <v>1184679</v>
      </c>
      <c r="F14" s="213"/>
      <c r="G14" s="213">
        <v>324259154</v>
      </c>
      <c r="H14" s="214"/>
      <c r="I14" s="160">
        <v>324259154</v>
      </c>
      <c r="K14" s="160">
        <f t="shared" si="0"/>
        <v>0</v>
      </c>
      <c r="L14" s="160">
        <f t="shared" si="1"/>
        <v>0</v>
      </c>
    </row>
    <row r="15" spans="1:12" x14ac:dyDescent="0.25">
      <c r="A15" s="211" t="s">
        <v>242</v>
      </c>
      <c r="B15" s="329" t="s">
        <v>241</v>
      </c>
      <c r="C15" s="213">
        <v>323074475</v>
      </c>
      <c r="D15" s="213"/>
      <c r="E15" s="213">
        <v>1184679</v>
      </c>
      <c r="F15" s="213"/>
      <c r="G15" s="213">
        <v>324259154</v>
      </c>
      <c r="H15" s="214"/>
      <c r="I15" s="160">
        <v>324259154</v>
      </c>
      <c r="K15" s="160">
        <f t="shared" si="0"/>
        <v>0</v>
      </c>
      <c r="L15" s="160">
        <f t="shared" si="1"/>
        <v>0</v>
      </c>
    </row>
    <row r="16" spans="1:12" x14ac:dyDescent="0.25">
      <c r="A16" s="215" t="s">
        <v>243</v>
      </c>
      <c r="B16" s="328" t="s">
        <v>244</v>
      </c>
      <c r="C16" s="217">
        <v>475476649</v>
      </c>
      <c r="D16" s="217"/>
      <c r="E16" s="217">
        <v>210143674</v>
      </c>
      <c r="F16" s="217"/>
      <c r="G16" s="339">
        <v>685620323</v>
      </c>
      <c r="H16" s="218"/>
      <c r="I16" s="154">
        <v>685620323</v>
      </c>
      <c r="K16" s="160">
        <f t="shared" si="0"/>
        <v>0</v>
      </c>
      <c r="L16" s="160">
        <f t="shared" si="1"/>
        <v>0</v>
      </c>
    </row>
    <row r="17" spans="1:12" x14ac:dyDescent="0.25">
      <c r="A17" s="215" t="s">
        <v>245</v>
      </c>
      <c r="B17" s="328" t="s">
        <v>246</v>
      </c>
      <c r="C17" s="217">
        <v>83396221</v>
      </c>
      <c r="D17" s="217"/>
      <c r="E17" s="217"/>
      <c r="F17" s="217">
        <v>16851190</v>
      </c>
      <c r="G17" s="217">
        <v>66545031</v>
      </c>
      <c r="H17" s="218"/>
      <c r="I17" s="154">
        <v>66545031</v>
      </c>
      <c r="K17" s="160">
        <f t="shared" si="0"/>
        <v>0</v>
      </c>
      <c r="L17" s="160">
        <f t="shared" si="1"/>
        <v>0</v>
      </c>
    </row>
    <row r="18" spans="1:12" x14ac:dyDescent="0.25">
      <c r="A18" s="211" t="s">
        <v>247</v>
      </c>
      <c r="B18" s="329" t="s">
        <v>248</v>
      </c>
      <c r="C18" s="213">
        <v>81238673</v>
      </c>
      <c r="D18" s="213"/>
      <c r="E18" s="213"/>
      <c r="F18" s="213">
        <v>16737634</v>
      </c>
      <c r="G18" s="213">
        <v>64501039</v>
      </c>
      <c r="H18" s="214"/>
      <c r="I18" s="160">
        <v>64501039</v>
      </c>
      <c r="K18" s="160">
        <f t="shared" si="0"/>
        <v>0</v>
      </c>
      <c r="L18" s="160">
        <f t="shared" si="1"/>
        <v>0</v>
      </c>
    </row>
    <row r="19" spans="1:12" x14ac:dyDescent="0.25">
      <c r="A19" s="211" t="s">
        <v>249</v>
      </c>
      <c r="B19" s="329" t="s">
        <v>250</v>
      </c>
      <c r="C19" s="213">
        <v>2157548</v>
      </c>
      <c r="D19" s="213"/>
      <c r="E19" s="213"/>
      <c r="F19" s="213">
        <v>113556</v>
      </c>
      <c r="G19" s="213">
        <v>2043992</v>
      </c>
      <c r="H19" s="214"/>
      <c r="I19" s="160">
        <v>2043992</v>
      </c>
      <c r="K19" s="160">
        <f t="shared" si="0"/>
        <v>0</v>
      </c>
      <c r="L19" s="160">
        <f t="shared" si="1"/>
        <v>0</v>
      </c>
    </row>
    <row r="20" spans="1:12" x14ac:dyDescent="0.25">
      <c r="A20" s="215" t="s">
        <v>251</v>
      </c>
      <c r="B20" s="328" t="s">
        <v>252</v>
      </c>
      <c r="C20" s="217">
        <v>49349140</v>
      </c>
      <c r="D20" s="217"/>
      <c r="E20" s="217"/>
      <c r="F20" s="217"/>
      <c r="G20" s="217">
        <v>49349140</v>
      </c>
      <c r="H20" s="218"/>
      <c r="I20" s="154">
        <v>49349140</v>
      </c>
      <c r="K20" s="160">
        <f t="shared" si="0"/>
        <v>0</v>
      </c>
      <c r="L20" s="160">
        <f t="shared" si="1"/>
        <v>0</v>
      </c>
    </row>
    <row r="21" spans="1:12" x14ac:dyDescent="0.25">
      <c r="A21" s="215" t="s">
        <v>253</v>
      </c>
      <c r="B21" s="328" t="s">
        <v>254</v>
      </c>
      <c r="C21" s="217">
        <v>325000</v>
      </c>
      <c r="D21" s="217">
        <v>144074607</v>
      </c>
      <c r="E21" s="217">
        <v>136329770</v>
      </c>
      <c r="F21" s="217">
        <v>16015163</v>
      </c>
      <c r="G21" s="217">
        <v>325000</v>
      </c>
      <c r="H21" s="218">
        <v>23760000</v>
      </c>
      <c r="I21" s="154">
        <v>325000</v>
      </c>
      <c r="J21" s="160">
        <v>23760000</v>
      </c>
      <c r="K21" s="160">
        <f t="shared" si="0"/>
        <v>0</v>
      </c>
      <c r="L21" s="160">
        <f t="shared" si="1"/>
        <v>0</v>
      </c>
    </row>
    <row r="22" spans="1:12" x14ac:dyDescent="0.25">
      <c r="A22" s="211" t="s">
        <v>255</v>
      </c>
      <c r="B22" s="329" t="s">
        <v>256</v>
      </c>
      <c r="C22" s="213">
        <v>325000</v>
      </c>
      <c r="D22" s="213">
        <v>144074607</v>
      </c>
      <c r="E22" s="213">
        <v>136329770</v>
      </c>
      <c r="F22" s="213">
        <v>16015163</v>
      </c>
      <c r="G22" s="213">
        <v>325000</v>
      </c>
      <c r="H22" s="214">
        <v>23760000</v>
      </c>
      <c r="I22" s="160">
        <v>325000</v>
      </c>
      <c r="J22" s="160">
        <v>23760000</v>
      </c>
      <c r="K22" s="160">
        <f t="shared" si="0"/>
        <v>0</v>
      </c>
      <c r="L22" s="160">
        <f t="shared" si="1"/>
        <v>0</v>
      </c>
    </row>
    <row r="23" spans="1:12" x14ac:dyDescent="0.25">
      <c r="A23" s="211" t="s">
        <v>257</v>
      </c>
      <c r="B23" s="329" t="s">
        <v>258</v>
      </c>
      <c r="C23" s="213">
        <v>325000</v>
      </c>
      <c r="D23" s="213">
        <v>144074607</v>
      </c>
      <c r="E23" s="213">
        <v>136329770</v>
      </c>
      <c r="F23" s="213">
        <v>16015163</v>
      </c>
      <c r="G23" s="213">
        <v>325000</v>
      </c>
      <c r="H23" s="214">
        <v>23760000</v>
      </c>
      <c r="I23" s="160">
        <v>325000</v>
      </c>
      <c r="J23" s="160">
        <v>23760000</v>
      </c>
      <c r="K23" s="160">
        <f t="shared" si="0"/>
        <v>0</v>
      </c>
      <c r="L23" s="160">
        <f t="shared" si="1"/>
        <v>0</v>
      </c>
    </row>
    <row r="24" spans="1:12" x14ac:dyDescent="0.25">
      <c r="A24" s="211" t="s">
        <v>259</v>
      </c>
      <c r="B24" s="329" t="s">
        <v>260</v>
      </c>
      <c r="C24" s="213">
        <v>325000</v>
      </c>
      <c r="D24" s="213">
        <v>144074607</v>
      </c>
      <c r="E24" s="213">
        <v>136329770</v>
      </c>
      <c r="F24" s="213">
        <v>16015163</v>
      </c>
      <c r="G24" s="213">
        <v>325000</v>
      </c>
      <c r="H24" s="214">
        <v>23760000</v>
      </c>
      <c r="I24" s="160">
        <v>325000</v>
      </c>
      <c r="J24" s="160">
        <v>23760000</v>
      </c>
      <c r="K24" s="160">
        <f t="shared" si="0"/>
        <v>0</v>
      </c>
      <c r="L24" s="160">
        <f t="shared" si="1"/>
        <v>0</v>
      </c>
    </row>
    <row r="25" spans="1:12" x14ac:dyDescent="0.25">
      <c r="A25" s="215" t="s">
        <v>261</v>
      </c>
      <c r="B25" s="328" t="s">
        <v>262</v>
      </c>
      <c r="C25" s="217">
        <v>12062665</v>
      </c>
      <c r="D25" s="217">
        <v>28130639</v>
      </c>
      <c r="E25" s="217"/>
      <c r="F25" s="217">
        <v>12854631</v>
      </c>
      <c r="G25" s="217">
        <v>12062665</v>
      </c>
      <c r="H25" s="218">
        <v>40985270</v>
      </c>
      <c r="I25" s="154">
        <v>12062665</v>
      </c>
      <c r="J25" s="160">
        <v>40985270</v>
      </c>
      <c r="K25" s="160">
        <f t="shared" si="0"/>
        <v>0</v>
      </c>
      <c r="L25" s="160">
        <f t="shared" si="1"/>
        <v>0</v>
      </c>
    </row>
    <row r="26" spans="1:12" x14ac:dyDescent="0.25">
      <c r="A26" s="211" t="s">
        <v>393</v>
      </c>
      <c r="B26" s="329" t="s">
        <v>394</v>
      </c>
      <c r="C26" s="213">
        <v>12062665</v>
      </c>
      <c r="D26" s="213"/>
      <c r="E26" s="213"/>
      <c r="F26" s="213"/>
      <c r="G26" s="213">
        <v>12062665</v>
      </c>
      <c r="H26" s="214"/>
      <c r="I26" s="160">
        <v>12062665</v>
      </c>
      <c r="K26" s="160">
        <f t="shared" si="0"/>
        <v>0</v>
      </c>
      <c r="L26" s="160">
        <f t="shared" si="1"/>
        <v>0</v>
      </c>
    </row>
    <row r="27" spans="1:12" x14ac:dyDescent="0.25">
      <c r="A27" s="211" t="s">
        <v>263</v>
      </c>
      <c r="B27" s="329" t="s">
        <v>264</v>
      </c>
      <c r="C27" s="213"/>
      <c r="D27" s="213">
        <v>28130639</v>
      </c>
      <c r="E27" s="213"/>
      <c r="F27" s="213">
        <v>12854631</v>
      </c>
      <c r="G27" s="213"/>
      <c r="H27" s="214">
        <v>40985270</v>
      </c>
      <c r="J27" s="160">
        <v>40985270</v>
      </c>
      <c r="K27" s="160">
        <f t="shared" si="0"/>
        <v>0</v>
      </c>
      <c r="L27" s="160">
        <f t="shared" si="1"/>
        <v>0</v>
      </c>
    </row>
    <row r="28" spans="1:12" x14ac:dyDescent="0.25">
      <c r="A28" s="215" t="s">
        <v>265</v>
      </c>
      <c r="B28" s="328" t="s">
        <v>266</v>
      </c>
      <c r="C28" s="217"/>
      <c r="D28" s="217">
        <v>246028597</v>
      </c>
      <c r="E28" s="217">
        <v>287385356</v>
      </c>
      <c r="F28" s="217">
        <v>248892518</v>
      </c>
      <c r="G28" s="217"/>
      <c r="H28" s="330">
        <v>207535759</v>
      </c>
      <c r="I28" s="154"/>
      <c r="J28" s="160">
        <v>222835759</v>
      </c>
      <c r="K28" s="160">
        <f t="shared" si="0"/>
        <v>0</v>
      </c>
      <c r="L28" s="160">
        <f t="shared" si="1"/>
        <v>15300000</v>
      </c>
    </row>
    <row r="29" spans="1:12" x14ac:dyDescent="0.25">
      <c r="A29" s="211" t="s">
        <v>267</v>
      </c>
      <c r="B29" s="329" t="s">
        <v>268</v>
      </c>
      <c r="C29" s="213"/>
      <c r="D29" s="213">
        <v>246028597</v>
      </c>
      <c r="E29" s="213">
        <v>287385356</v>
      </c>
      <c r="F29" s="213">
        <v>248892518</v>
      </c>
      <c r="G29" s="213"/>
      <c r="H29" s="214">
        <v>207535759</v>
      </c>
      <c r="J29" s="160">
        <v>222835759</v>
      </c>
      <c r="K29" s="160">
        <f t="shared" si="0"/>
        <v>0</v>
      </c>
      <c r="L29" s="160">
        <f t="shared" si="1"/>
        <v>15300000</v>
      </c>
    </row>
    <row r="30" spans="1:12" x14ac:dyDescent="0.25">
      <c r="A30" s="215" t="s">
        <v>269</v>
      </c>
      <c r="B30" s="328" t="s">
        <v>270</v>
      </c>
      <c r="C30" s="217"/>
      <c r="D30" s="217"/>
      <c r="E30" s="217"/>
      <c r="F30" s="217"/>
      <c r="G30" s="217"/>
      <c r="H30" s="218"/>
      <c r="I30" s="154"/>
      <c r="K30" s="160">
        <f t="shared" si="0"/>
        <v>0</v>
      </c>
      <c r="L30" s="160">
        <f t="shared" si="1"/>
        <v>0</v>
      </c>
    </row>
    <row r="31" spans="1:12" x14ac:dyDescent="0.25">
      <c r="A31" s="211" t="s">
        <v>271</v>
      </c>
      <c r="B31" s="329" t="s">
        <v>272</v>
      </c>
      <c r="C31" s="213"/>
      <c r="D31" s="213"/>
      <c r="E31" s="213"/>
      <c r="F31" s="213"/>
      <c r="G31" s="213"/>
      <c r="H31" s="214"/>
      <c r="K31" s="160">
        <f t="shared" si="0"/>
        <v>0</v>
      </c>
      <c r="L31" s="160">
        <f t="shared" si="1"/>
        <v>0</v>
      </c>
    </row>
    <row r="32" spans="1:12" x14ac:dyDescent="0.25">
      <c r="A32" s="215" t="s">
        <v>273</v>
      </c>
      <c r="B32" s="328" t="s">
        <v>274</v>
      </c>
      <c r="C32" s="217"/>
      <c r="D32" s="217">
        <v>3429319</v>
      </c>
      <c r="E32" s="217">
        <v>40411565</v>
      </c>
      <c r="F32" s="217">
        <v>46411565</v>
      </c>
      <c r="G32" s="217"/>
      <c r="H32" s="218">
        <v>9429319</v>
      </c>
      <c r="I32" s="154"/>
      <c r="J32" s="160">
        <v>9429319</v>
      </c>
      <c r="K32" s="160">
        <f t="shared" si="0"/>
        <v>0</v>
      </c>
      <c r="L32" s="160">
        <f t="shared" si="1"/>
        <v>0</v>
      </c>
    </row>
    <row r="33" spans="1:12" x14ac:dyDescent="0.25">
      <c r="A33" s="211" t="s">
        <v>275</v>
      </c>
      <c r="B33" s="329" t="s">
        <v>276</v>
      </c>
      <c r="C33" s="213"/>
      <c r="D33" s="213"/>
      <c r="E33" s="213">
        <v>32201170</v>
      </c>
      <c r="F33" s="213">
        <v>32201170</v>
      </c>
      <c r="G33" s="213"/>
      <c r="H33" s="214"/>
      <c r="K33" s="160">
        <f t="shared" si="0"/>
        <v>0</v>
      </c>
      <c r="L33" s="160">
        <f t="shared" si="1"/>
        <v>0</v>
      </c>
    </row>
    <row r="34" spans="1:12" x14ac:dyDescent="0.25">
      <c r="A34" s="211" t="s">
        <v>277</v>
      </c>
      <c r="B34" s="329" t="s">
        <v>278</v>
      </c>
      <c r="C34" s="213"/>
      <c r="D34" s="213">
        <v>363234</v>
      </c>
      <c r="E34" s="213">
        <v>5682559</v>
      </c>
      <c r="F34" s="213">
        <v>5682559</v>
      </c>
      <c r="G34" s="213"/>
      <c r="H34" s="214">
        <v>363234</v>
      </c>
      <c r="J34" s="160">
        <v>363234</v>
      </c>
      <c r="K34" s="160">
        <f t="shared" si="0"/>
        <v>0</v>
      </c>
      <c r="L34" s="160">
        <f t="shared" si="1"/>
        <v>0</v>
      </c>
    </row>
    <row r="35" spans="1:12" x14ac:dyDescent="0.25">
      <c r="A35" s="211" t="s">
        <v>279</v>
      </c>
      <c r="B35" s="329" t="s">
        <v>280</v>
      </c>
      <c r="C35" s="213"/>
      <c r="D35" s="213"/>
      <c r="E35" s="213">
        <v>1327836</v>
      </c>
      <c r="F35" s="213">
        <v>1327836</v>
      </c>
      <c r="G35" s="213"/>
      <c r="H35" s="214"/>
      <c r="K35" s="160">
        <f t="shared" si="0"/>
        <v>0</v>
      </c>
      <c r="L35" s="160">
        <f t="shared" si="1"/>
        <v>0</v>
      </c>
    </row>
    <row r="36" spans="1:12" x14ac:dyDescent="0.25">
      <c r="A36" s="211" t="s">
        <v>281</v>
      </c>
      <c r="B36" s="329" t="s">
        <v>274</v>
      </c>
      <c r="C36" s="213"/>
      <c r="D36" s="213">
        <v>3066085</v>
      </c>
      <c r="E36" s="213">
        <v>1200000</v>
      </c>
      <c r="F36" s="213">
        <v>7200000</v>
      </c>
      <c r="G36" s="213"/>
      <c r="H36" s="214">
        <v>9066085</v>
      </c>
      <c r="J36" s="160">
        <v>9066085</v>
      </c>
      <c r="K36" s="160">
        <f t="shared" si="0"/>
        <v>0</v>
      </c>
      <c r="L36" s="160">
        <f t="shared" si="1"/>
        <v>0</v>
      </c>
    </row>
    <row r="37" spans="1:12" x14ac:dyDescent="0.25">
      <c r="A37" s="211" t="s">
        <v>282</v>
      </c>
      <c r="B37" s="329" t="s">
        <v>283</v>
      </c>
      <c r="C37" s="213"/>
      <c r="D37" s="213">
        <v>3066085</v>
      </c>
      <c r="E37" s="213">
        <v>1200000</v>
      </c>
      <c r="F37" s="213">
        <v>7200000</v>
      </c>
      <c r="G37" s="213"/>
      <c r="H37" s="214">
        <v>9066085</v>
      </c>
      <c r="J37" s="160">
        <v>9066085</v>
      </c>
      <c r="K37" s="160">
        <f t="shared" si="0"/>
        <v>0</v>
      </c>
      <c r="L37" s="160">
        <f t="shared" si="1"/>
        <v>0</v>
      </c>
    </row>
    <row r="38" spans="1:12" x14ac:dyDescent="0.25">
      <c r="A38" s="211" t="s">
        <v>284</v>
      </c>
      <c r="B38" s="329" t="s">
        <v>285</v>
      </c>
      <c r="C38" s="213"/>
      <c r="D38" s="213">
        <v>3066085</v>
      </c>
      <c r="E38" s="213">
        <v>1200000</v>
      </c>
      <c r="F38" s="213">
        <v>7200000</v>
      </c>
      <c r="G38" s="213"/>
      <c r="H38" s="214">
        <v>9066085</v>
      </c>
      <c r="J38" s="160">
        <v>9066085</v>
      </c>
      <c r="K38" s="160">
        <f t="shared" si="0"/>
        <v>0</v>
      </c>
      <c r="L38" s="160">
        <f t="shared" si="1"/>
        <v>0</v>
      </c>
    </row>
    <row r="39" spans="1:12" x14ac:dyDescent="0.25">
      <c r="A39" s="215" t="s">
        <v>286</v>
      </c>
      <c r="B39" s="328" t="s">
        <v>287</v>
      </c>
      <c r="C39" s="217"/>
      <c r="D39" s="217">
        <v>815528850</v>
      </c>
      <c r="E39" s="217"/>
      <c r="F39" s="217"/>
      <c r="G39" s="217"/>
      <c r="H39" s="218">
        <v>815528850</v>
      </c>
      <c r="I39" s="154"/>
      <c r="J39" s="160">
        <v>815528850</v>
      </c>
      <c r="K39" s="160">
        <f t="shared" si="0"/>
        <v>0</v>
      </c>
      <c r="L39" s="160">
        <f t="shared" si="1"/>
        <v>0</v>
      </c>
    </row>
    <row r="40" spans="1:12" x14ac:dyDescent="0.25">
      <c r="A40" s="211" t="s">
        <v>288</v>
      </c>
      <c r="B40" s="329" t="s">
        <v>289</v>
      </c>
      <c r="C40" s="213"/>
      <c r="D40" s="213">
        <v>815528850</v>
      </c>
      <c r="E40" s="213"/>
      <c r="F40" s="213"/>
      <c r="G40" s="213"/>
      <c r="H40" s="214">
        <v>815528850</v>
      </c>
      <c r="J40" s="160">
        <v>815528850</v>
      </c>
      <c r="K40" s="160">
        <f t="shared" si="0"/>
        <v>0</v>
      </c>
      <c r="L40" s="160">
        <f t="shared" si="1"/>
        <v>0</v>
      </c>
    </row>
    <row r="41" spans="1:12" x14ac:dyDescent="0.25">
      <c r="A41" s="215" t="s">
        <v>290</v>
      </c>
      <c r="B41" s="328" t="s">
        <v>291</v>
      </c>
      <c r="C41" s="217">
        <v>816245361</v>
      </c>
      <c r="D41" s="217"/>
      <c r="E41" s="217">
        <v>98369765</v>
      </c>
      <c r="F41" s="217"/>
      <c r="G41" s="217">
        <v>914615126</v>
      </c>
      <c r="H41" s="218"/>
      <c r="I41" s="154">
        <v>929915126</v>
      </c>
      <c r="K41" s="160">
        <f t="shared" si="0"/>
        <v>15300000</v>
      </c>
      <c r="L41" s="160">
        <f t="shared" si="1"/>
        <v>0</v>
      </c>
    </row>
    <row r="42" spans="1:12" x14ac:dyDescent="0.25">
      <c r="A42" s="211" t="s">
        <v>292</v>
      </c>
      <c r="B42" s="329" t="s">
        <v>293</v>
      </c>
      <c r="C42" s="213">
        <v>809850510</v>
      </c>
      <c r="D42" s="213"/>
      <c r="E42" s="213"/>
      <c r="F42" s="213"/>
      <c r="G42" s="213">
        <v>809850510</v>
      </c>
      <c r="H42" s="214"/>
      <c r="I42" s="160">
        <v>809850510</v>
      </c>
      <c r="K42" s="160">
        <f t="shared" si="0"/>
        <v>0</v>
      </c>
      <c r="L42" s="160">
        <f t="shared" si="1"/>
        <v>0</v>
      </c>
    </row>
    <row r="43" spans="1:12" x14ac:dyDescent="0.25">
      <c r="A43" s="211" t="s">
        <v>294</v>
      </c>
      <c r="B43" s="329" t="s">
        <v>295</v>
      </c>
      <c r="C43" s="213">
        <v>6394851</v>
      </c>
      <c r="D43" s="213"/>
      <c r="E43" s="213">
        <v>98369765</v>
      </c>
      <c r="F43" s="213"/>
      <c r="G43" s="213">
        <v>104764616</v>
      </c>
      <c r="H43" s="214"/>
      <c r="I43" s="160">
        <v>120064616</v>
      </c>
      <c r="K43" s="160">
        <f t="shared" si="0"/>
        <v>15300000</v>
      </c>
      <c r="L43" s="160">
        <f t="shared" si="1"/>
        <v>0</v>
      </c>
    </row>
    <row r="44" spans="1:12" x14ac:dyDescent="0.25">
      <c r="A44" s="215" t="s">
        <v>302</v>
      </c>
      <c r="B44" s="328" t="s">
        <v>303</v>
      </c>
      <c r="C44" s="217"/>
      <c r="D44" s="217"/>
      <c r="E44" s="217">
        <v>5140</v>
      </c>
      <c r="F44" s="217">
        <v>5140</v>
      </c>
      <c r="G44" s="217"/>
      <c r="H44" s="218"/>
      <c r="I44" s="154"/>
      <c r="K44" s="160">
        <f t="shared" si="0"/>
        <v>0</v>
      </c>
      <c r="L44" s="160">
        <f t="shared" si="1"/>
        <v>0</v>
      </c>
    </row>
    <row r="45" spans="1:12" x14ac:dyDescent="0.25">
      <c r="A45" s="211" t="s">
        <v>304</v>
      </c>
      <c r="B45" s="329" t="s">
        <v>305</v>
      </c>
      <c r="C45" s="213"/>
      <c r="D45" s="213"/>
      <c r="E45" s="213">
        <v>5140</v>
      </c>
      <c r="F45" s="213">
        <v>5140</v>
      </c>
      <c r="G45" s="213"/>
      <c r="H45" s="214"/>
      <c r="K45" s="160">
        <f t="shared" si="0"/>
        <v>0</v>
      </c>
      <c r="L45" s="160">
        <f t="shared" si="1"/>
        <v>0</v>
      </c>
    </row>
    <row r="46" spans="1:12" x14ac:dyDescent="0.25">
      <c r="A46" s="215" t="s">
        <v>306</v>
      </c>
      <c r="B46" s="328" t="s">
        <v>307</v>
      </c>
      <c r="C46" s="217"/>
      <c r="D46" s="217"/>
      <c r="E46" s="217">
        <v>196061813</v>
      </c>
      <c r="F46" s="217">
        <v>196061813</v>
      </c>
      <c r="G46" s="217"/>
      <c r="H46" s="218"/>
      <c r="I46" s="154"/>
      <c r="K46" s="160">
        <f t="shared" si="0"/>
        <v>0</v>
      </c>
      <c r="L46" s="160">
        <f t="shared" si="1"/>
        <v>0</v>
      </c>
    </row>
    <row r="47" spans="1:12" x14ac:dyDescent="0.25">
      <c r="A47" s="215" t="s">
        <v>308</v>
      </c>
      <c r="B47" s="328" t="s">
        <v>309</v>
      </c>
      <c r="C47" s="217"/>
      <c r="D47" s="217"/>
      <c r="E47" s="217">
        <v>14081861</v>
      </c>
      <c r="F47" s="217">
        <v>14081861</v>
      </c>
      <c r="G47" s="217"/>
      <c r="H47" s="218"/>
      <c r="I47" s="154"/>
      <c r="K47" s="160">
        <f t="shared" si="0"/>
        <v>0</v>
      </c>
      <c r="L47" s="160">
        <f t="shared" si="1"/>
        <v>0</v>
      </c>
    </row>
    <row r="48" spans="1:12" x14ac:dyDescent="0.25">
      <c r="A48" s="211" t="s">
        <v>310</v>
      </c>
      <c r="B48" s="329" t="s">
        <v>311</v>
      </c>
      <c r="C48" s="213"/>
      <c r="D48" s="213"/>
      <c r="E48" s="213">
        <v>14081861</v>
      </c>
      <c r="F48" s="213">
        <v>14081861</v>
      </c>
      <c r="G48" s="213"/>
      <c r="H48" s="214"/>
      <c r="K48" s="160">
        <f t="shared" si="0"/>
        <v>0</v>
      </c>
      <c r="L48" s="160">
        <f t="shared" si="1"/>
        <v>0</v>
      </c>
    </row>
    <row r="49" spans="1:12" x14ac:dyDescent="0.25">
      <c r="A49" s="215" t="s">
        <v>316</v>
      </c>
      <c r="B49" s="328" t="s">
        <v>317</v>
      </c>
      <c r="C49" s="217"/>
      <c r="D49" s="217"/>
      <c r="E49" s="217">
        <v>98374909</v>
      </c>
      <c r="F49" s="217">
        <v>98374909</v>
      </c>
      <c r="G49" s="217"/>
      <c r="H49" s="218"/>
      <c r="I49" s="154"/>
      <c r="K49" s="160">
        <f t="shared" si="0"/>
        <v>0</v>
      </c>
      <c r="L49" s="160">
        <f t="shared" si="1"/>
        <v>0</v>
      </c>
    </row>
    <row r="50" spans="1:12" x14ac:dyDescent="0.25">
      <c r="A50" s="211" t="s">
        <v>318</v>
      </c>
      <c r="B50" s="329" t="s">
        <v>319</v>
      </c>
      <c r="C50" s="213"/>
      <c r="D50" s="213"/>
      <c r="E50" s="213">
        <v>78717920</v>
      </c>
      <c r="F50" s="213">
        <v>78717920</v>
      </c>
      <c r="G50" s="213"/>
      <c r="H50" s="214"/>
      <c r="K50" s="160">
        <f t="shared" si="0"/>
        <v>0</v>
      </c>
      <c r="L50" s="160">
        <f t="shared" si="1"/>
        <v>0</v>
      </c>
    </row>
    <row r="51" spans="1:12" x14ac:dyDescent="0.25">
      <c r="A51" s="211" t="s">
        <v>322</v>
      </c>
      <c r="B51" s="329" t="s">
        <v>311</v>
      </c>
      <c r="C51" s="213"/>
      <c r="D51" s="213"/>
      <c r="E51" s="213">
        <v>6657216</v>
      </c>
      <c r="F51" s="213">
        <v>6657216</v>
      </c>
      <c r="G51" s="213"/>
      <c r="H51" s="214"/>
      <c r="K51" s="160">
        <f t="shared" si="0"/>
        <v>0</v>
      </c>
      <c r="L51" s="160">
        <f t="shared" si="1"/>
        <v>0</v>
      </c>
    </row>
    <row r="52" spans="1:12" x14ac:dyDescent="0.25">
      <c r="A52" s="211" t="s">
        <v>323</v>
      </c>
      <c r="B52" s="329" t="s">
        <v>324</v>
      </c>
      <c r="C52" s="213"/>
      <c r="D52" s="213"/>
      <c r="E52" s="213">
        <v>12999773</v>
      </c>
      <c r="F52" s="213">
        <v>12999773</v>
      </c>
      <c r="G52" s="213"/>
      <c r="H52" s="214"/>
      <c r="K52" s="160">
        <f t="shared" si="0"/>
        <v>0</v>
      </c>
      <c r="L52" s="160">
        <f t="shared" si="1"/>
        <v>0</v>
      </c>
    </row>
    <row r="53" spans="1:12" x14ac:dyDescent="0.25">
      <c r="A53" s="215" t="s">
        <v>346</v>
      </c>
      <c r="B53" s="328" t="s">
        <v>347</v>
      </c>
      <c r="C53" s="217"/>
      <c r="D53" s="217"/>
      <c r="E53" s="217">
        <v>4</v>
      </c>
      <c r="F53" s="217">
        <v>4</v>
      </c>
      <c r="G53" s="217"/>
      <c r="H53" s="218"/>
      <c r="I53" s="154"/>
      <c r="K53" s="160">
        <f t="shared" si="0"/>
        <v>0</v>
      </c>
      <c r="L53" s="160">
        <f t="shared" si="1"/>
        <v>0</v>
      </c>
    </row>
    <row r="54" spans="1:12" x14ac:dyDescent="0.25">
      <c r="A54" s="211" t="s">
        <v>348</v>
      </c>
      <c r="B54" s="329" t="s">
        <v>347</v>
      </c>
      <c r="C54" s="213"/>
      <c r="D54" s="213"/>
      <c r="E54" s="213">
        <v>4</v>
      </c>
      <c r="F54" s="213">
        <v>4</v>
      </c>
      <c r="G54" s="213"/>
      <c r="H54" s="214"/>
      <c r="K54" s="160">
        <f t="shared" si="0"/>
        <v>0</v>
      </c>
      <c r="L54" s="160">
        <f t="shared" si="1"/>
        <v>0</v>
      </c>
    </row>
    <row r="55" spans="1:12" ht="14.4" thickBot="1" x14ac:dyDescent="0.3">
      <c r="A55" s="219" t="s">
        <v>325</v>
      </c>
      <c r="B55" s="331" t="s">
        <v>326</v>
      </c>
      <c r="C55" s="221"/>
      <c r="D55" s="221"/>
      <c r="E55" s="221">
        <v>98374909</v>
      </c>
      <c r="F55" s="221">
        <v>98374909</v>
      </c>
      <c r="G55" s="221"/>
      <c r="H55" s="222"/>
      <c r="I55" s="154"/>
      <c r="K55" s="160">
        <f t="shared" si="0"/>
        <v>0</v>
      </c>
      <c r="L55" s="160">
        <f t="shared" si="1"/>
        <v>0</v>
      </c>
    </row>
    <row r="56" spans="1:12" x14ac:dyDescent="0.25">
      <c r="B56" s="332"/>
      <c r="C56" s="161"/>
      <c r="D56" s="161"/>
      <c r="E56" s="161"/>
      <c r="F56" s="161"/>
      <c r="G56" s="161"/>
      <c r="H56" s="161"/>
    </row>
    <row r="57" spans="1:12" x14ac:dyDescent="0.25">
      <c r="B57" s="333" t="s">
        <v>327</v>
      </c>
      <c r="C57" s="155" t="s">
        <v>544</v>
      </c>
      <c r="D57" s="155" t="s">
        <v>544</v>
      </c>
      <c r="E57" s="155" t="s">
        <v>545</v>
      </c>
      <c r="F57" s="155" t="s">
        <v>545</v>
      </c>
      <c r="G57" s="155" t="s">
        <v>546</v>
      </c>
      <c r="H57" s="155" t="s">
        <v>546</v>
      </c>
      <c r="I57" s="154"/>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E6242-9991-44D1-99BF-50868D808ACE}">
  <dimension ref="A1:F74"/>
  <sheetViews>
    <sheetView view="pageBreakPreview" zoomScaleNormal="100" zoomScaleSheetLayoutView="100" workbookViewId="0">
      <selection activeCell="D10" sqref="D10"/>
    </sheetView>
  </sheetViews>
  <sheetFormatPr defaultRowHeight="13.8" x14ac:dyDescent="0.25"/>
  <cols>
    <col min="1" max="1" width="10.69921875" customWidth="1"/>
    <col min="2" max="2" width="52.69921875" customWidth="1"/>
    <col min="3" max="3" width="14.8984375" customWidth="1"/>
    <col min="4" max="4" width="48" customWidth="1"/>
    <col min="5" max="5" width="10.59765625"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44789</v>
      </c>
    </row>
    <row r="6" spans="1:6" x14ac:dyDescent="0.25">
      <c r="A6" s="454"/>
      <c r="B6" s="454"/>
      <c r="C6" s="226" t="s">
        <v>174</v>
      </c>
      <c r="D6" s="82">
        <v>44743</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c r="C10" s="142">
        <v>9364</v>
      </c>
      <c r="D10" s="308" t="s">
        <v>526</v>
      </c>
      <c r="E10" s="160">
        <f>C10+120000-260000</f>
        <v>-130636</v>
      </c>
    </row>
    <row r="11" spans="1:6" x14ac:dyDescent="0.25">
      <c r="A11" s="92">
        <v>112</v>
      </c>
      <c r="B11" s="93"/>
      <c r="C11" s="124"/>
      <c r="D11" s="94"/>
      <c r="E11" s="88"/>
      <c r="F11" s="88"/>
    </row>
    <row r="12" spans="1:6" x14ac:dyDescent="0.25">
      <c r="A12" s="95" t="s">
        <v>178</v>
      </c>
      <c r="B12" s="96" t="s">
        <v>190</v>
      </c>
      <c r="C12" s="125">
        <v>76033482</v>
      </c>
      <c r="D12" s="98" t="s">
        <v>179</v>
      </c>
    </row>
    <row r="13" spans="1:6" x14ac:dyDescent="0.25">
      <c r="A13" s="95">
        <v>11212</v>
      </c>
      <c r="B13" s="96" t="s">
        <v>191</v>
      </c>
      <c r="C13" s="126">
        <v>6543639</v>
      </c>
      <c r="D13" s="98" t="s">
        <v>179</v>
      </c>
      <c r="E13" s="227">
        <f>C13/22640</f>
        <v>289.02999116607776</v>
      </c>
    </row>
    <row r="14" spans="1:6" x14ac:dyDescent="0.25">
      <c r="A14" s="95"/>
      <c r="B14" s="96"/>
      <c r="C14" s="126"/>
      <c r="D14" s="98"/>
    </row>
    <row r="15" spans="1:6" s="118" customFormat="1" x14ac:dyDescent="0.25">
      <c r="A15" s="115">
        <v>131</v>
      </c>
      <c r="B15" s="116" t="s">
        <v>472</v>
      </c>
      <c r="C15" s="231">
        <v>-605323984</v>
      </c>
      <c r="D15" s="240" t="s">
        <v>527</v>
      </c>
    </row>
    <row r="16" spans="1:6" s="118" customFormat="1" x14ac:dyDescent="0.25">
      <c r="A16" s="115"/>
      <c r="B16" s="116"/>
      <c r="C16" s="127"/>
      <c r="D16" s="119"/>
    </row>
    <row r="17" spans="1:6" s="118" customFormat="1" x14ac:dyDescent="0.25">
      <c r="A17" s="115">
        <v>133</v>
      </c>
      <c r="B17" s="116"/>
      <c r="C17" s="127"/>
      <c r="D17" s="119" t="s">
        <v>129</v>
      </c>
    </row>
    <row r="18" spans="1:6" s="118" customFormat="1" x14ac:dyDescent="0.25">
      <c r="A18" s="115"/>
      <c r="B18" s="116"/>
      <c r="C18" s="127"/>
      <c r="D18" s="119"/>
    </row>
    <row r="19" spans="1:6" s="118" customFormat="1" x14ac:dyDescent="0.25">
      <c r="A19" s="115">
        <v>154</v>
      </c>
      <c r="B19" s="116"/>
      <c r="C19" s="127">
        <v>475476649</v>
      </c>
      <c r="D19" s="240" t="s">
        <v>528</v>
      </c>
    </row>
    <row r="20" spans="1:6" s="118" customFormat="1" x14ac:dyDescent="0.25">
      <c r="A20" s="115"/>
      <c r="B20" s="116"/>
      <c r="C20" s="127"/>
      <c r="D20" s="119"/>
    </row>
    <row r="21" spans="1:6" x14ac:dyDescent="0.25">
      <c r="A21" s="92">
        <v>242</v>
      </c>
      <c r="B21" s="101" t="s">
        <v>180</v>
      </c>
      <c r="C21" s="128">
        <v>83396221</v>
      </c>
      <c r="D21" s="91"/>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SUM(C26:C27)</f>
        <v>144074607</v>
      </c>
      <c r="D25" s="247" t="s">
        <v>525</v>
      </c>
    </row>
    <row r="26" spans="1:6" x14ac:dyDescent="0.25">
      <c r="A26" s="103"/>
      <c r="B26" s="104" t="s">
        <v>168</v>
      </c>
      <c r="C26" s="130">
        <v>23760000</v>
      </c>
      <c r="D26" s="105" t="s">
        <v>523</v>
      </c>
    </row>
    <row r="27" spans="1:6" x14ac:dyDescent="0.25">
      <c r="A27" s="103"/>
      <c r="B27" s="104" t="s">
        <v>195</v>
      </c>
      <c r="C27" s="130">
        <v>120314607</v>
      </c>
      <c r="D27" s="105" t="s">
        <v>524</v>
      </c>
    </row>
    <row r="28" spans="1:6" x14ac:dyDescent="0.25">
      <c r="A28" s="103"/>
      <c r="B28" s="101" t="s">
        <v>182</v>
      </c>
      <c r="C28" s="123">
        <f>SUM(C29:C30)</f>
        <v>325000</v>
      </c>
      <c r="D28" s="102">
        <f>SUM(D29:D31)</f>
        <v>0</v>
      </c>
    </row>
    <row r="29" spans="1:6" x14ac:dyDescent="0.25">
      <c r="A29" s="103"/>
      <c r="B29" s="104" t="s">
        <v>204</v>
      </c>
      <c r="C29" s="131">
        <v>325000</v>
      </c>
      <c r="D29" s="105" t="s">
        <v>495</v>
      </c>
    </row>
    <row r="30" spans="1:6" x14ac:dyDescent="0.25">
      <c r="A30" s="103"/>
      <c r="B30" s="104"/>
      <c r="C30" s="130"/>
      <c r="D30" s="105"/>
    </row>
    <row r="31" spans="1:6" s="21" customFormat="1" x14ac:dyDescent="0.25">
      <c r="A31" s="92">
        <v>3331</v>
      </c>
      <c r="B31" s="120" t="s">
        <v>197</v>
      </c>
      <c r="C31" s="132"/>
      <c r="D31" s="121"/>
      <c r="E31" s="122"/>
      <c r="F31" s="122"/>
    </row>
    <row r="32" spans="1:6" s="21" customFormat="1" x14ac:dyDescent="0.25">
      <c r="A32" s="92"/>
      <c r="B32" s="120"/>
      <c r="C32" s="132"/>
      <c r="D32" s="121"/>
      <c r="E32" s="122"/>
      <c r="F32" s="122"/>
    </row>
    <row r="33" spans="1:6" s="21" customFormat="1" x14ac:dyDescent="0.25">
      <c r="A33" s="92">
        <v>3334</v>
      </c>
      <c r="B33" s="120" t="s">
        <v>423</v>
      </c>
      <c r="C33" s="236">
        <v>-12062665</v>
      </c>
      <c r="D33" s="121"/>
      <c r="E33" s="122"/>
      <c r="F33" s="122"/>
    </row>
    <row r="34" spans="1:6" s="21" customFormat="1" x14ac:dyDescent="0.25">
      <c r="A34" s="92"/>
      <c r="B34" s="120"/>
      <c r="C34" s="132"/>
      <c r="D34" s="121"/>
      <c r="E34" s="122"/>
      <c r="F34" s="122"/>
    </row>
    <row r="35" spans="1:6" ht="14.4" x14ac:dyDescent="0.3">
      <c r="A35" s="92">
        <v>3335</v>
      </c>
      <c r="B35" s="101" t="s">
        <v>183</v>
      </c>
      <c r="C35" s="133">
        <f>SUM(C36:C42)</f>
        <v>28130638</v>
      </c>
      <c r="D35" s="107"/>
    </row>
    <row r="36" spans="1:6" x14ac:dyDescent="0.25">
      <c r="A36" s="95"/>
      <c r="B36" s="96" t="s">
        <v>157</v>
      </c>
      <c r="C36" s="125">
        <v>2314525</v>
      </c>
      <c r="D36" s="108"/>
    </row>
    <row r="37" spans="1:6" x14ac:dyDescent="0.25">
      <c r="A37" s="95"/>
      <c r="B37" s="96" t="s">
        <v>161</v>
      </c>
      <c r="C37" s="125">
        <f>122222</f>
        <v>122222</v>
      </c>
      <c r="D37" s="108" t="s">
        <v>511</v>
      </c>
      <c r="E37" s="160"/>
    </row>
    <row r="38" spans="1:6" x14ac:dyDescent="0.25">
      <c r="A38" s="95"/>
      <c r="B38" s="96" t="s">
        <v>510</v>
      </c>
      <c r="C38" s="125">
        <v>12821816</v>
      </c>
      <c r="D38" s="108" t="s">
        <v>511</v>
      </c>
    </row>
    <row r="39" spans="1:6" x14ac:dyDescent="0.25">
      <c r="A39" s="95"/>
      <c r="B39" s="96" t="s">
        <v>520</v>
      </c>
      <c r="C39" s="125">
        <v>12872075</v>
      </c>
      <c r="D39" s="108" t="s">
        <v>511</v>
      </c>
    </row>
    <row r="40" spans="1:6" x14ac:dyDescent="0.25">
      <c r="A40" s="95"/>
      <c r="B40" s="96"/>
      <c r="C40" s="126"/>
      <c r="D40" s="108"/>
    </row>
    <row r="41" spans="1:6" x14ac:dyDescent="0.25">
      <c r="A41" s="95"/>
      <c r="B41" s="96"/>
      <c r="C41" s="126"/>
      <c r="D41" s="108"/>
    </row>
    <row r="42" spans="1:6" x14ac:dyDescent="0.25">
      <c r="A42" s="95"/>
      <c r="B42" s="96"/>
      <c r="C42" s="125"/>
      <c r="D42" s="108"/>
    </row>
    <row r="43" spans="1:6" s="21" customFormat="1" x14ac:dyDescent="0.25">
      <c r="A43" s="92">
        <v>334</v>
      </c>
      <c r="B43" s="120" t="s">
        <v>159</v>
      </c>
      <c r="C43" s="197">
        <v>246028597</v>
      </c>
      <c r="D43" s="198" t="s">
        <v>427</v>
      </c>
    </row>
    <row r="44" spans="1:6" x14ac:dyDescent="0.25">
      <c r="A44" s="95"/>
      <c r="B44" s="96"/>
      <c r="C44" s="125"/>
      <c r="D44" s="108"/>
    </row>
    <row r="45" spans="1:6" x14ac:dyDescent="0.25">
      <c r="A45" s="92">
        <v>335</v>
      </c>
      <c r="B45" s="101"/>
      <c r="C45" s="123"/>
      <c r="D45" s="91"/>
    </row>
    <row r="46" spans="1:6" x14ac:dyDescent="0.25">
      <c r="A46" s="95"/>
      <c r="B46" s="96"/>
      <c r="C46" s="126"/>
      <c r="D46" s="108"/>
    </row>
    <row r="47" spans="1:6" x14ac:dyDescent="0.25">
      <c r="A47" s="103"/>
      <c r="B47" s="104"/>
      <c r="C47" s="131"/>
      <c r="D47" s="109"/>
    </row>
    <row r="48" spans="1:6" ht="26.4" x14ac:dyDescent="0.25">
      <c r="A48" s="242" t="s">
        <v>185</v>
      </c>
      <c r="B48" s="243"/>
      <c r="C48" s="244"/>
      <c r="D48" s="245" t="s">
        <v>155</v>
      </c>
    </row>
    <row r="49" spans="1:6" x14ac:dyDescent="0.25">
      <c r="A49" s="95"/>
      <c r="B49" s="106"/>
      <c r="C49" s="135"/>
      <c r="D49" s="110"/>
    </row>
    <row r="50" spans="1:6" x14ac:dyDescent="0.25">
      <c r="A50" s="92">
        <v>3388</v>
      </c>
      <c r="B50" s="101"/>
      <c r="C50" s="123">
        <f>SUM(C51:C53)</f>
        <v>3066085</v>
      </c>
      <c r="D50" s="91"/>
    </row>
    <row r="51" spans="1:6" ht="14.4" x14ac:dyDescent="0.3">
      <c r="A51" s="103"/>
      <c r="B51" s="104" t="s">
        <v>521</v>
      </c>
      <c r="C51" s="136">
        <f>1115566+595419+595419+659829+659829+659829+677520+717520+678895+677520+678895</f>
        <v>7716241</v>
      </c>
      <c r="D51" s="105"/>
      <c r="E51" s="89"/>
      <c r="F51" s="89"/>
    </row>
    <row r="52" spans="1:6" ht="14.4" x14ac:dyDescent="0.3">
      <c r="A52" s="103"/>
      <c r="B52" s="104" t="s">
        <v>202</v>
      </c>
      <c r="C52" s="136">
        <f>-338000-318182-227273-286364-254545-572727-884546-900000-318519-550000</f>
        <v>-4650156</v>
      </c>
      <c r="D52" s="105"/>
      <c r="E52" s="89"/>
      <c r="F52" s="89"/>
    </row>
    <row r="53" spans="1:6" ht="14.4" x14ac:dyDescent="0.3">
      <c r="A53" s="103"/>
      <c r="B53" s="104" t="s">
        <v>519</v>
      </c>
      <c r="C53" s="136"/>
      <c r="D53" s="105"/>
      <c r="E53" s="89"/>
      <c r="F53" s="89"/>
    </row>
    <row r="54" spans="1:6" ht="14.4" x14ac:dyDescent="0.3">
      <c r="A54" s="103"/>
      <c r="B54" s="104"/>
      <c r="C54" s="136"/>
      <c r="D54" s="105"/>
      <c r="E54" s="89"/>
      <c r="F54" s="89"/>
    </row>
    <row r="55" spans="1:6" ht="14.4" x14ac:dyDescent="0.3">
      <c r="A55" s="92">
        <v>511</v>
      </c>
      <c r="B55" s="101"/>
      <c r="C55" s="123"/>
      <c r="D55" s="246" t="s">
        <v>522</v>
      </c>
    </row>
    <row r="56" spans="1:6" x14ac:dyDescent="0.25">
      <c r="A56" s="95"/>
      <c r="B56" s="106"/>
      <c r="C56" s="199"/>
      <c r="D56" s="108"/>
    </row>
    <row r="57" spans="1:6" x14ac:dyDescent="0.25">
      <c r="A57" s="95"/>
      <c r="B57" s="106"/>
      <c r="C57" s="199"/>
      <c r="D57" s="108"/>
    </row>
    <row r="58" spans="1:6" x14ac:dyDescent="0.25">
      <c r="A58" s="95"/>
      <c r="B58" s="106"/>
      <c r="C58" s="199"/>
      <c r="D58" s="108"/>
    </row>
    <row r="59" spans="1:6" x14ac:dyDescent="0.25">
      <c r="A59" s="95"/>
      <c r="B59" s="106"/>
      <c r="C59" s="90"/>
      <c r="D59" s="91"/>
    </row>
    <row r="60" spans="1:6" x14ac:dyDescent="0.25">
      <c r="A60" s="92">
        <v>642</v>
      </c>
      <c r="B60" s="101" t="s">
        <v>159</v>
      </c>
      <c r="C60" s="90"/>
      <c r="D60" s="91"/>
    </row>
    <row r="61" spans="1:6" x14ac:dyDescent="0.25">
      <c r="A61" s="95"/>
      <c r="B61" s="106"/>
      <c r="C61" s="97"/>
      <c r="D61" s="112"/>
    </row>
    <row r="62" spans="1:6" x14ac:dyDescent="0.25">
      <c r="A62" s="92">
        <v>515</v>
      </c>
      <c r="B62" s="101" t="s">
        <v>159</v>
      </c>
      <c r="C62" s="90"/>
      <c r="D62" s="91"/>
    </row>
    <row r="63" spans="1:6" x14ac:dyDescent="0.25">
      <c r="A63" s="95"/>
      <c r="B63" s="106"/>
      <c r="C63" s="137"/>
      <c r="D63" s="99"/>
    </row>
    <row r="64" spans="1:6" x14ac:dyDescent="0.25">
      <c r="A64" s="92">
        <v>635</v>
      </c>
      <c r="B64" s="101" t="s">
        <v>197</v>
      </c>
      <c r="C64" s="90"/>
      <c r="D64" s="91"/>
    </row>
    <row r="65" spans="1:4" x14ac:dyDescent="0.25">
      <c r="A65" s="95"/>
      <c r="B65" s="106"/>
      <c r="C65" s="137"/>
      <c r="D65" s="99"/>
    </row>
    <row r="66" spans="1:4" x14ac:dyDescent="0.25">
      <c r="A66" s="92">
        <v>632</v>
      </c>
      <c r="B66" s="101" t="s">
        <v>197</v>
      </c>
      <c r="C66" s="90">
        <v>0</v>
      </c>
      <c r="D66" s="91"/>
    </row>
    <row r="67" spans="1:4" x14ac:dyDescent="0.25">
      <c r="A67" s="95"/>
      <c r="B67" s="106"/>
      <c r="C67" s="106"/>
      <c r="D67" s="108"/>
    </row>
    <row r="68" spans="1:4" x14ac:dyDescent="0.25">
      <c r="A68" s="95"/>
      <c r="B68" s="106"/>
      <c r="C68" s="106"/>
      <c r="D68" s="108"/>
    </row>
    <row r="69" spans="1:4" x14ac:dyDescent="0.25">
      <c r="A69" s="95"/>
      <c r="B69" s="106"/>
      <c r="C69" s="106"/>
      <c r="D69" s="108"/>
    </row>
    <row r="70" spans="1:4" x14ac:dyDescent="0.25">
      <c r="A70" s="95"/>
      <c r="B70" s="106"/>
      <c r="C70" s="106"/>
      <c r="D70" s="108"/>
    </row>
    <row r="71" spans="1:4" x14ac:dyDescent="0.25">
      <c r="A71" s="95"/>
      <c r="B71" s="106"/>
      <c r="C71" s="106"/>
      <c r="D71" s="108"/>
    </row>
    <row r="72" spans="1:4" x14ac:dyDescent="0.25">
      <c r="A72" s="95"/>
      <c r="B72" s="106"/>
      <c r="C72" s="106"/>
      <c r="D72" s="108"/>
    </row>
    <row r="73" spans="1:4" ht="14.4" thickBot="1" x14ac:dyDescent="0.3">
      <c r="A73" s="113"/>
      <c r="B73" s="114"/>
      <c r="C73" s="114"/>
      <c r="D73" s="144"/>
    </row>
    <row r="74" spans="1:4" ht="14.4" thickTop="1" x14ac:dyDescent="0.25"/>
  </sheetData>
  <mergeCells count="2">
    <mergeCell ref="A5:B7"/>
    <mergeCell ref="C9:D9"/>
  </mergeCells>
  <pageMargins left="0.7" right="0.7" top="0.75" bottom="0.75" header="0.3" footer="0.3"/>
  <pageSetup scale="56"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D32F0-FDD6-4BE7-9351-B7739B9A74D0}">
  <dimension ref="A1:N62"/>
  <sheetViews>
    <sheetView zoomScale="85" zoomScaleNormal="85" workbookViewId="0">
      <pane ySplit="1" topLeftCell="A17" activePane="bottomLeft" state="frozen"/>
      <selection activeCell="D10" sqref="D10"/>
      <selection pane="bottomLeft" activeCell="D10" sqref="D10"/>
    </sheetView>
  </sheetViews>
  <sheetFormatPr defaultRowHeight="13.8" x14ac:dyDescent="0.25"/>
  <cols>
    <col min="1" max="1" width="6.69921875" customWidth="1"/>
    <col min="2" max="2" width="34.19921875" customWidth="1"/>
    <col min="3" max="3" width="15.19921875" customWidth="1"/>
    <col min="4" max="6" width="15.69921875" customWidth="1"/>
    <col min="7" max="7" width="15.59765625" customWidth="1"/>
    <col min="8" max="8" width="16.09765625" customWidth="1"/>
    <col min="9" max="9" width="6" customWidth="1"/>
    <col min="10" max="10" width="16.09765625" customWidth="1"/>
    <col min="11" max="11" width="11.296875" bestFit="1" customWidth="1"/>
    <col min="12" max="14" width="16" customWidth="1"/>
  </cols>
  <sheetData>
    <row r="1" spans="1:14" x14ac:dyDescent="0.25">
      <c r="A1" s="321" t="s">
        <v>7</v>
      </c>
      <c r="B1" s="322" t="s">
        <v>210</v>
      </c>
      <c r="C1" s="322" t="s">
        <v>211</v>
      </c>
      <c r="D1" s="322" t="s">
        <v>212</v>
      </c>
      <c r="E1" s="322" t="s">
        <v>213</v>
      </c>
      <c r="F1" s="322" t="s">
        <v>214</v>
      </c>
      <c r="G1" s="322" t="s">
        <v>215</v>
      </c>
      <c r="H1" s="323" t="s">
        <v>216</v>
      </c>
      <c r="I1" s="324" t="s">
        <v>177</v>
      </c>
      <c r="J1" s="324"/>
      <c r="K1" s="324"/>
      <c r="L1" s="324"/>
      <c r="M1" s="324"/>
      <c r="N1" s="324"/>
    </row>
    <row r="2" spans="1:14" x14ac:dyDescent="0.25">
      <c r="A2" s="309" t="s">
        <v>219</v>
      </c>
      <c r="B2" s="216" t="s">
        <v>220</v>
      </c>
      <c r="C2" s="217">
        <v>2080864</v>
      </c>
      <c r="D2" s="217"/>
      <c r="E2" s="217">
        <v>6000000</v>
      </c>
      <c r="F2" s="217">
        <v>8071500</v>
      </c>
      <c r="G2" s="217">
        <v>9364</v>
      </c>
      <c r="H2" s="310"/>
      <c r="I2" s="155" t="s">
        <v>532</v>
      </c>
      <c r="J2" s="155">
        <v>9364</v>
      </c>
      <c r="K2" s="155"/>
      <c r="L2" s="155">
        <f>J2-G2</f>
        <v>0</v>
      </c>
      <c r="M2" s="155">
        <f>K2-H2</f>
        <v>0</v>
      </c>
      <c r="N2" s="155"/>
    </row>
    <row r="3" spans="1:14" x14ac:dyDescent="0.25">
      <c r="A3" s="311" t="s">
        <v>221</v>
      </c>
      <c r="B3" s="212" t="s">
        <v>222</v>
      </c>
      <c r="C3" s="213">
        <v>2080864</v>
      </c>
      <c r="D3" s="213"/>
      <c r="E3" s="213">
        <v>6000000</v>
      </c>
      <c r="F3" s="213">
        <v>8071500</v>
      </c>
      <c r="G3" s="213">
        <v>9364</v>
      </c>
      <c r="H3" s="312"/>
      <c r="I3" s="161"/>
      <c r="J3" s="161">
        <v>9364</v>
      </c>
      <c r="K3" s="161"/>
      <c r="L3" s="161">
        <f t="shared" ref="L3:L43" si="0">J3-G3</f>
        <v>0</v>
      </c>
      <c r="M3" s="161">
        <f t="shared" ref="M3:M43" si="1">K3-H3</f>
        <v>0</v>
      </c>
      <c r="N3" s="161"/>
    </row>
    <row r="4" spans="1:14" x14ac:dyDescent="0.25">
      <c r="A4" s="313" t="s">
        <v>223</v>
      </c>
      <c r="B4" s="204" t="s">
        <v>224</v>
      </c>
      <c r="C4" s="205">
        <v>111244344</v>
      </c>
      <c r="D4" s="205"/>
      <c r="E4" s="205">
        <v>340908238</v>
      </c>
      <c r="F4" s="205">
        <v>369575461</v>
      </c>
      <c r="G4" s="205">
        <v>82577121</v>
      </c>
      <c r="H4" s="314"/>
      <c r="I4" s="268" t="s">
        <v>159</v>
      </c>
      <c r="J4" s="268">
        <v>82577121</v>
      </c>
      <c r="K4" s="268"/>
      <c r="L4" s="268">
        <f t="shared" si="0"/>
        <v>0</v>
      </c>
      <c r="M4" s="268">
        <f t="shared" si="1"/>
        <v>0</v>
      </c>
      <c r="N4" s="268"/>
    </row>
    <row r="5" spans="1:14" x14ac:dyDescent="0.25">
      <c r="A5" s="315" t="s">
        <v>225</v>
      </c>
      <c r="B5" s="208" t="s">
        <v>226</v>
      </c>
      <c r="C5" s="209">
        <v>104700705</v>
      </c>
      <c r="D5" s="209"/>
      <c r="E5" s="209">
        <v>340908238</v>
      </c>
      <c r="F5" s="209">
        <v>369575461</v>
      </c>
      <c r="G5" s="209">
        <v>76033482</v>
      </c>
      <c r="H5" s="316"/>
      <c r="I5" s="269"/>
      <c r="J5" s="269">
        <v>76033482</v>
      </c>
      <c r="K5" s="269"/>
      <c r="L5" s="269">
        <f t="shared" si="0"/>
        <v>0</v>
      </c>
      <c r="M5" s="269">
        <f t="shared" si="1"/>
        <v>0</v>
      </c>
      <c r="N5" s="269"/>
    </row>
    <row r="6" spans="1:14" x14ac:dyDescent="0.25">
      <c r="A6" s="315" t="s">
        <v>178</v>
      </c>
      <c r="B6" s="208" t="s">
        <v>190</v>
      </c>
      <c r="C6" s="209">
        <v>104700705</v>
      </c>
      <c r="D6" s="209"/>
      <c r="E6" s="209">
        <v>340908238</v>
      </c>
      <c r="F6" s="209">
        <v>369575461</v>
      </c>
      <c r="G6" s="209">
        <v>76033482</v>
      </c>
      <c r="H6" s="316"/>
      <c r="I6" s="269"/>
      <c r="J6" s="269">
        <v>76033482</v>
      </c>
      <c r="K6" s="269"/>
      <c r="L6" s="269">
        <f t="shared" si="0"/>
        <v>0</v>
      </c>
      <c r="M6" s="269">
        <f t="shared" si="1"/>
        <v>0</v>
      </c>
      <c r="N6" s="269"/>
    </row>
    <row r="7" spans="1:14" x14ac:dyDescent="0.25">
      <c r="A7" s="315" t="s">
        <v>227</v>
      </c>
      <c r="B7" s="208" t="s">
        <v>228</v>
      </c>
      <c r="C7" s="209">
        <v>6543639</v>
      </c>
      <c r="D7" s="209"/>
      <c r="E7" s="209"/>
      <c r="F7" s="209"/>
      <c r="G7" s="209">
        <v>6543639</v>
      </c>
      <c r="H7" s="316"/>
      <c r="I7" s="269"/>
      <c r="J7" s="269">
        <v>6543639</v>
      </c>
      <c r="K7" s="269"/>
      <c r="L7" s="269">
        <f t="shared" si="0"/>
        <v>0</v>
      </c>
      <c r="M7" s="269">
        <f t="shared" si="1"/>
        <v>0</v>
      </c>
      <c r="N7" s="269"/>
    </row>
    <row r="8" spans="1:14" x14ac:dyDescent="0.25">
      <c r="A8" s="315" t="s">
        <v>229</v>
      </c>
      <c r="B8" s="208" t="s">
        <v>191</v>
      </c>
      <c r="C8" s="209">
        <v>6543639</v>
      </c>
      <c r="D8" s="209"/>
      <c r="E8" s="209"/>
      <c r="F8" s="209"/>
      <c r="G8" s="209">
        <v>6543639</v>
      </c>
      <c r="H8" s="316"/>
      <c r="I8" s="269"/>
      <c r="J8" s="269">
        <v>6543639</v>
      </c>
      <c r="K8" s="269"/>
      <c r="L8" s="269">
        <f t="shared" si="0"/>
        <v>0</v>
      </c>
      <c r="M8" s="269">
        <f t="shared" si="1"/>
        <v>0</v>
      </c>
      <c r="N8" s="269"/>
    </row>
    <row r="9" spans="1:14" x14ac:dyDescent="0.25">
      <c r="A9" s="309" t="s">
        <v>230</v>
      </c>
      <c r="B9" s="216" t="s">
        <v>231</v>
      </c>
      <c r="C9" s="217"/>
      <c r="D9" s="217">
        <v>599046448</v>
      </c>
      <c r="E9" s="217">
        <v>334621424</v>
      </c>
      <c r="F9" s="217">
        <v>340898960</v>
      </c>
      <c r="G9" s="217"/>
      <c r="H9" s="310">
        <v>605323984</v>
      </c>
      <c r="I9" s="155" t="s">
        <v>527</v>
      </c>
      <c r="J9" s="155"/>
      <c r="K9" s="155">
        <v>605323984</v>
      </c>
      <c r="L9" s="155">
        <f t="shared" si="0"/>
        <v>0</v>
      </c>
      <c r="M9" s="155">
        <f t="shared" si="1"/>
        <v>0</v>
      </c>
      <c r="N9" s="155"/>
    </row>
    <row r="10" spans="1:14" x14ac:dyDescent="0.25">
      <c r="A10" s="311" t="s">
        <v>232</v>
      </c>
      <c r="B10" s="212" t="s">
        <v>233</v>
      </c>
      <c r="C10" s="213"/>
      <c r="D10" s="213">
        <v>599046448</v>
      </c>
      <c r="E10" s="213">
        <v>334621424</v>
      </c>
      <c r="F10" s="213">
        <v>340898960</v>
      </c>
      <c r="G10" s="213"/>
      <c r="H10" s="312">
        <v>605323984</v>
      </c>
      <c r="I10" s="161"/>
      <c r="J10" s="161"/>
      <c r="K10" s="161">
        <v>605323984</v>
      </c>
      <c r="L10" s="161">
        <f t="shared" si="0"/>
        <v>0</v>
      </c>
      <c r="M10" s="161">
        <f t="shared" si="1"/>
        <v>0</v>
      </c>
      <c r="N10" s="161"/>
    </row>
    <row r="11" spans="1:14" x14ac:dyDescent="0.25">
      <c r="A11" s="311" t="s">
        <v>234</v>
      </c>
      <c r="B11" s="212" t="s">
        <v>235</v>
      </c>
      <c r="C11" s="213"/>
      <c r="D11" s="213">
        <v>599046448</v>
      </c>
      <c r="E11" s="213">
        <v>334621424</v>
      </c>
      <c r="F11" s="213">
        <v>340898960</v>
      </c>
      <c r="G11" s="213"/>
      <c r="H11" s="312">
        <v>605323984</v>
      </c>
      <c r="I11" s="161"/>
      <c r="J11" s="161"/>
      <c r="K11" s="161">
        <v>605323984</v>
      </c>
      <c r="L11" s="161">
        <f t="shared" si="0"/>
        <v>0</v>
      </c>
      <c r="M11" s="161">
        <f t="shared" si="1"/>
        <v>0</v>
      </c>
      <c r="N11" s="161"/>
    </row>
    <row r="12" spans="1:14" x14ac:dyDescent="0.25">
      <c r="A12" s="311" t="s">
        <v>236</v>
      </c>
      <c r="B12" s="212" t="s">
        <v>237</v>
      </c>
      <c r="C12" s="213"/>
      <c r="D12" s="213">
        <v>599046448</v>
      </c>
      <c r="E12" s="213">
        <v>334621424</v>
      </c>
      <c r="F12" s="213">
        <v>340898960</v>
      </c>
      <c r="G12" s="213"/>
      <c r="H12" s="312">
        <v>605323984</v>
      </c>
      <c r="I12" s="161"/>
      <c r="J12" s="161"/>
      <c r="K12" s="161">
        <v>605323984</v>
      </c>
      <c r="L12" s="161">
        <f t="shared" si="0"/>
        <v>0</v>
      </c>
      <c r="M12" s="161">
        <f t="shared" si="1"/>
        <v>0</v>
      </c>
      <c r="N12" s="161"/>
    </row>
    <row r="13" spans="1:14" x14ac:dyDescent="0.25">
      <c r="A13" s="309" t="s">
        <v>238</v>
      </c>
      <c r="B13" s="216" t="s">
        <v>239</v>
      </c>
      <c r="C13" s="217">
        <v>312607386</v>
      </c>
      <c r="D13" s="217"/>
      <c r="E13" s="217">
        <v>10467089</v>
      </c>
      <c r="F13" s="217"/>
      <c r="G13" s="217">
        <v>323074475</v>
      </c>
      <c r="H13" s="310"/>
      <c r="I13" s="155" t="s">
        <v>159</v>
      </c>
      <c r="J13" s="155">
        <v>323074475</v>
      </c>
      <c r="K13" s="155"/>
      <c r="L13" s="155">
        <f t="shared" si="0"/>
        <v>0</v>
      </c>
      <c r="M13" s="155">
        <f t="shared" si="1"/>
        <v>0</v>
      </c>
      <c r="N13" s="155"/>
    </row>
    <row r="14" spans="1:14" x14ac:dyDescent="0.25">
      <c r="A14" s="311" t="s">
        <v>240</v>
      </c>
      <c r="B14" s="212" t="s">
        <v>241</v>
      </c>
      <c r="C14" s="213">
        <v>312607386</v>
      </c>
      <c r="D14" s="213"/>
      <c r="E14" s="213">
        <v>10467089</v>
      </c>
      <c r="F14" s="213"/>
      <c r="G14" s="213">
        <v>323074475</v>
      </c>
      <c r="H14" s="312"/>
      <c r="I14" s="161"/>
      <c r="J14" s="161">
        <v>323074475</v>
      </c>
      <c r="K14" s="161"/>
      <c r="L14" s="161">
        <f t="shared" si="0"/>
        <v>0</v>
      </c>
      <c r="M14" s="161">
        <f t="shared" si="1"/>
        <v>0</v>
      </c>
      <c r="N14" s="161"/>
    </row>
    <row r="15" spans="1:14" x14ac:dyDescent="0.25">
      <c r="A15" s="311" t="s">
        <v>242</v>
      </c>
      <c r="B15" s="212" t="s">
        <v>241</v>
      </c>
      <c r="C15" s="213">
        <v>312607386</v>
      </c>
      <c r="D15" s="213"/>
      <c r="E15" s="213">
        <v>10467089</v>
      </c>
      <c r="F15" s="213"/>
      <c r="G15" s="213">
        <v>323074475</v>
      </c>
      <c r="H15" s="312"/>
      <c r="I15" s="161"/>
      <c r="J15" s="161">
        <v>323074475</v>
      </c>
      <c r="K15" s="161"/>
      <c r="L15" s="161">
        <f t="shared" si="0"/>
        <v>0</v>
      </c>
      <c r="M15" s="161">
        <f t="shared" si="1"/>
        <v>0</v>
      </c>
      <c r="N15" s="161"/>
    </row>
    <row r="16" spans="1:14" x14ac:dyDescent="0.25">
      <c r="A16" s="313" t="s">
        <v>243</v>
      </c>
      <c r="B16" s="204" t="s">
        <v>244</v>
      </c>
      <c r="C16" s="205">
        <v>473022589</v>
      </c>
      <c r="D16" s="205"/>
      <c r="E16" s="205">
        <v>236562064</v>
      </c>
      <c r="F16" s="205">
        <v>234108004</v>
      </c>
      <c r="G16" s="205">
        <v>475476649</v>
      </c>
      <c r="H16" s="314"/>
      <c r="I16" s="268" t="s">
        <v>533</v>
      </c>
      <c r="J16" s="268">
        <v>475476649</v>
      </c>
      <c r="K16" s="268"/>
      <c r="L16" s="268">
        <f t="shared" si="0"/>
        <v>0</v>
      </c>
      <c r="M16" s="268">
        <f t="shared" si="1"/>
        <v>0</v>
      </c>
      <c r="N16" s="268"/>
    </row>
    <row r="17" spans="1:14" x14ac:dyDescent="0.25">
      <c r="A17" s="309" t="s">
        <v>245</v>
      </c>
      <c r="B17" s="216" t="s">
        <v>246</v>
      </c>
      <c r="C17" s="217">
        <v>7581104</v>
      </c>
      <c r="D17" s="217"/>
      <c r="E17" s="217">
        <v>92666307</v>
      </c>
      <c r="F17" s="217">
        <v>16851190</v>
      </c>
      <c r="G17" s="217">
        <v>83396221</v>
      </c>
      <c r="H17" s="310"/>
      <c r="I17" s="155" t="s">
        <v>159</v>
      </c>
      <c r="J17" s="155">
        <v>83396221</v>
      </c>
      <c r="K17" s="155"/>
      <c r="L17" s="155">
        <f t="shared" si="0"/>
        <v>0</v>
      </c>
      <c r="M17" s="155">
        <f t="shared" si="1"/>
        <v>0</v>
      </c>
      <c r="N17" s="155"/>
    </row>
    <row r="18" spans="1:14" x14ac:dyDescent="0.25">
      <c r="A18" s="311" t="s">
        <v>247</v>
      </c>
      <c r="B18" s="212" t="s">
        <v>248</v>
      </c>
      <c r="C18" s="213">
        <v>5310000</v>
      </c>
      <c r="D18" s="213"/>
      <c r="E18" s="213">
        <v>92666307</v>
      </c>
      <c r="F18" s="213">
        <v>16737634</v>
      </c>
      <c r="G18" s="213">
        <v>81238673</v>
      </c>
      <c r="H18" s="312"/>
      <c r="I18" s="161"/>
      <c r="J18" s="161">
        <v>81238673</v>
      </c>
      <c r="K18" s="161"/>
      <c r="L18" s="161">
        <f t="shared" si="0"/>
        <v>0</v>
      </c>
      <c r="M18" s="161">
        <f t="shared" si="1"/>
        <v>0</v>
      </c>
      <c r="N18" s="161"/>
    </row>
    <row r="19" spans="1:14" x14ac:dyDescent="0.25">
      <c r="A19" s="311" t="s">
        <v>249</v>
      </c>
      <c r="B19" s="212" t="s">
        <v>250</v>
      </c>
      <c r="C19" s="213">
        <v>2271104</v>
      </c>
      <c r="D19" s="213"/>
      <c r="E19" s="213"/>
      <c r="F19" s="213">
        <v>113556</v>
      </c>
      <c r="G19" s="213">
        <v>2157548</v>
      </c>
      <c r="H19" s="312"/>
      <c r="I19" s="161"/>
      <c r="J19" s="161">
        <v>2157548</v>
      </c>
      <c r="K19" s="161"/>
      <c r="L19" s="161">
        <f t="shared" si="0"/>
        <v>0</v>
      </c>
      <c r="M19" s="161">
        <f t="shared" si="1"/>
        <v>0</v>
      </c>
      <c r="N19" s="161"/>
    </row>
    <row r="20" spans="1:14" x14ac:dyDescent="0.25">
      <c r="A20" s="309" t="s">
        <v>251</v>
      </c>
      <c r="B20" s="216" t="s">
        <v>252</v>
      </c>
      <c r="C20" s="217">
        <v>49349140</v>
      </c>
      <c r="D20" s="217"/>
      <c r="E20" s="217"/>
      <c r="F20" s="217"/>
      <c r="G20" s="217">
        <v>49349140</v>
      </c>
      <c r="H20" s="310"/>
      <c r="I20" s="155" t="s">
        <v>159</v>
      </c>
      <c r="J20" s="155">
        <v>49349140</v>
      </c>
      <c r="K20" s="155"/>
      <c r="L20" s="155">
        <f t="shared" si="0"/>
        <v>0</v>
      </c>
      <c r="M20" s="155">
        <f t="shared" si="1"/>
        <v>0</v>
      </c>
      <c r="N20" s="155"/>
    </row>
    <row r="21" spans="1:14" x14ac:dyDescent="0.25">
      <c r="A21" s="309" t="s">
        <v>253</v>
      </c>
      <c r="B21" s="216" t="s">
        <v>254</v>
      </c>
      <c r="C21" s="217">
        <v>325000</v>
      </c>
      <c r="D21" s="217">
        <v>59796650</v>
      </c>
      <c r="E21" s="217">
        <v>33881164</v>
      </c>
      <c r="F21" s="217">
        <v>118161121</v>
      </c>
      <c r="G21" s="217">
        <v>325000</v>
      </c>
      <c r="H21" s="310">
        <v>144076607</v>
      </c>
      <c r="I21" s="155" t="s">
        <v>534</v>
      </c>
      <c r="J21" s="155">
        <v>325000</v>
      </c>
      <c r="K21" s="155">
        <v>144074607</v>
      </c>
      <c r="L21" s="155">
        <f t="shared" si="0"/>
        <v>0</v>
      </c>
      <c r="M21" s="155">
        <f t="shared" si="1"/>
        <v>-2000</v>
      </c>
      <c r="N21" s="155"/>
    </row>
    <row r="22" spans="1:14" x14ac:dyDescent="0.25">
      <c r="A22" s="311" t="s">
        <v>255</v>
      </c>
      <c r="B22" s="212" t="s">
        <v>256</v>
      </c>
      <c r="C22" s="213">
        <v>325000</v>
      </c>
      <c r="D22" s="213">
        <v>59796650</v>
      </c>
      <c r="E22" s="213">
        <v>33881164</v>
      </c>
      <c r="F22" s="213">
        <v>118161121</v>
      </c>
      <c r="G22" s="213">
        <v>325000</v>
      </c>
      <c r="H22" s="312">
        <v>144076607</v>
      </c>
      <c r="I22" s="161"/>
      <c r="J22" s="161">
        <v>325000</v>
      </c>
      <c r="K22" s="161">
        <v>144074607</v>
      </c>
      <c r="L22" s="161">
        <f t="shared" si="0"/>
        <v>0</v>
      </c>
      <c r="M22" s="161">
        <f t="shared" si="1"/>
        <v>-2000</v>
      </c>
      <c r="N22" s="161"/>
    </row>
    <row r="23" spans="1:14" x14ac:dyDescent="0.25">
      <c r="A23" s="311" t="s">
        <v>257</v>
      </c>
      <c r="B23" s="212" t="s">
        <v>258</v>
      </c>
      <c r="C23" s="213">
        <v>325000</v>
      </c>
      <c r="D23" s="213">
        <v>59796650</v>
      </c>
      <c r="E23" s="213">
        <v>33881164</v>
      </c>
      <c r="F23" s="213">
        <v>118161121</v>
      </c>
      <c r="G23" s="213">
        <v>325000</v>
      </c>
      <c r="H23" s="312">
        <v>144076607</v>
      </c>
      <c r="I23" s="161"/>
      <c r="J23" s="161">
        <v>325000</v>
      </c>
      <c r="K23" s="161">
        <v>144074607</v>
      </c>
      <c r="L23" s="161">
        <f t="shared" si="0"/>
        <v>0</v>
      </c>
      <c r="M23" s="161">
        <f t="shared" si="1"/>
        <v>-2000</v>
      </c>
      <c r="N23" s="161"/>
    </row>
    <row r="24" spans="1:14" x14ac:dyDescent="0.25">
      <c r="A24" s="311" t="s">
        <v>259</v>
      </c>
      <c r="B24" s="212" t="s">
        <v>260</v>
      </c>
      <c r="C24" s="213">
        <v>325000</v>
      </c>
      <c r="D24" s="213">
        <v>59796650</v>
      </c>
      <c r="E24" s="213">
        <v>33881164</v>
      </c>
      <c r="F24" s="213">
        <v>118161121</v>
      </c>
      <c r="G24" s="213">
        <v>325000</v>
      </c>
      <c r="H24" s="312">
        <v>144076607</v>
      </c>
      <c r="I24" s="161"/>
      <c r="J24" s="161">
        <v>325000</v>
      </c>
      <c r="K24" s="161">
        <v>144074607</v>
      </c>
      <c r="L24" s="161">
        <f t="shared" si="0"/>
        <v>0</v>
      </c>
      <c r="M24" s="161">
        <f t="shared" si="1"/>
        <v>-2000</v>
      </c>
      <c r="N24" s="161"/>
    </row>
    <row r="25" spans="1:14" x14ac:dyDescent="0.25">
      <c r="A25" s="309" t="s">
        <v>261</v>
      </c>
      <c r="B25" s="216" t="s">
        <v>262</v>
      </c>
      <c r="C25" s="217">
        <v>12062665</v>
      </c>
      <c r="D25" s="217">
        <v>56407845</v>
      </c>
      <c r="E25" s="217">
        <v>41271503</v>
      </c>
      <c r="F25" s="217">
        <v>12994297</v>
      </c>
      <c r="G25" s="217">
        <v>12062665</v>
      </c>
      <c r="H25" s="310">
        <v>28130639</v>
      </c>
      <c r="I25" s="155" t="s">
        <v>159</v>
      </c>
      <c r="J25" s="155">
        <v>12062665</v>
      </c>
      <c r="K25" s="155">
        <v>28130639</v>
      </c>
      <c r="L25" s="155">
        <f t="shared" si="0"/>
        <v>0</v>
      </c>
      <c r="M25" s="155">
        <f t="shared" si="1"/>
        <v>0</v>
      </c>
      <c r="N25" s="155"/>
    </row>
    <row r="26" spans="1:14" x14ac:dyDescent="0.25">
      <c r="A26" s="311" t="s">
        <v>393</v>
      </c>
      <c r="B26" s="212" t="s">
        <v>394</v>
      </c>
      <c r="C26" s="213">
        <v>12062665</v>
      </c>
      <c r="D26" s="213"/>
      <c r="E26" s="213"/>
      <c r="F26" s="213"/>
      <c r="G26" s="213">
        <v>12062665</v>
      </c>
      <c r="H26" s="312"/>
      <c r="I26" s="161"/>
      <c r="J26" s="161">
        <v>12062665</v>
      </c>
      <c r="K26" s="161"/>
      <c r="L26" s="161">
        <f t="shared" si="0"/>
        <v>0</v>
      </c>
      <c r="M26" s="161">
        <f t="shared" si="1"/>
        <v>0</v>
      </c>
      <c r="N26" s="161"/>
    </row>
    <row r="27" spans="1:14" x14ac:dyDescent="0.25">
      <c r="A27" s="311" t="s">
        <v>263</v>
      </c>
      <c r="B27" s="212" t="s">
        <v>264</v>
      </c>
      <c r="C27" s="213"/>
      <c r="D27" s="213">
        <v>56407845</v>
      </c>
      <c r="E27" s="213">
        <v>41271503</v>
      </c>
      <c r="F27" s="213">
        <v>12994297</v>
      </c>
      <c r="G27" s="213"/>
      <c r="H27" s="312">
        <v>28130639</v>
      </c>
      <c r="I27" s="161"/>
      <c r="J27" s="161"/>
      <c r="K27" s="161">
        <v>28130639</v>
      </c>
      <c r="L27" s="161">
        <f t="shared" si="0"/>
        <v>0</v>
      </c>
      <c r="M27" s="161">
        <f t="shared" si="1"/>
        <v>0</v>
      </c>
      <c r="N27" s="161"/>
    </row>
    <row r="28" spans="1:14" x14ac:dyDescent="0.25">
      <c r="A28" s="313" t="s">
        <v>265</v>
      </c>
      <c r="B28" s="204" t="s">
        <v>266</v>
      </c>
      <c r="C28" s="205"/>
      <c r="D28" s="205">
        <v>245539633</v>
      </c>
      <c r="E28" s="205">
        <v>272733558</v>
      </c>
      <c r="F28" s="205">
        <v>273222522</v>
      </c>
      <c r="G28" s="205"/>
      <c r="H28" s="314">
        <v>246028597</v>
      </c>
      <c r="I28" s="268" t="s">
        <v>159</v>
      </c>
      <c r="J28" s="268"/>
      <c r="K28" s="268">
        <v>246028597</v>
      </c>
      <c r="L28" s="268">
        <f t="shared" si="0"/>
        <v>0</v>
      </c>
      <c r="M28" s="268">
        <f t="shared" si="1"/>
        <v>0</v>
      </c>
      <c r="N28" s="268"/>
    </row>
    <row r="29" spans="1:14" x14ac:dyDescent="0.25">
      <c r="A29" s="315" t="s">
        <v>267</v>
      </c>
      <c r="B29" s="208" t="s">
        <v>268</v>
      </c>
      <c r="C29" s="209"/>
      <c r="D29" s="209">
        <v>245539633</v>
      </c>
      <c r="E29" s="209">
        <v>272733558</v>
      </c>
      <c r="F29" s="209">
        <v>273222522</v>
      </c>
      <c r="G29" s="209"/>
      <c r="H29" s="316">
        <v>246028597</v>
      </c>
      <c r="I29" s="269"/>
      <c r="J29" s="269"/>
      <c r="K29" s="269">
        <v>246028597</v>
      </c>
      <c r="L29" s="269">
        <f t="shared" si="0"/>
        <v>0</v>
      </c>
      <c r="M29" s="269">
        <f t="shared" si="1"/>
        <v>0</v>
      </c>
      <c r="N29" s="269"/>
    </row>
    <row r="30" spans="1:14" x14ac:dyDescent="0.25">
      <c r="A30" s="309" t="s">
        <v>269</v>
      </c>
      <c r="B30" s="216" t="s">
        <v>270</v>
      </c>
      <c r="C30" s="217"/>
      <c r="D30" s="217"/>
      <c r="E30" s="217"/>
      <c r="F30" s="217"/>
      <c r="G30" s="217"/>
      <c r="H30" s="310"/>
      <c r="I30" s="155"/>
      <c r="J30" s="155"/>
      <c r="K30" s="155"/>
      <c r="L30" s="155">
        <f t="shared" si="0"/>
        <v>0</v>
      </c>
      <c r="M30" s="155">
        <f t="shared" si="1"/>
        <v>0</v>
      </c>
      <c r="N30" s="155"/>
    </row>
    <row r="31" spans="1:14" x14ac:dyDescent="0.25">
      <c r="A31" s="311" t="s">
        <v>271</v>
      </c>
      <c r="B31" s="212" t="s">
        <v>272</v>
      </c>
      <c r="C31" s="213"/>
      <c r="D31" s="213"/>
      <c r="E31" s="213"/>
      <c r="F31" s="213"/>
      <c r="G31" s="213"/>
      <c r="H31" s="312"/>
      <c r="I31" s="161"/>
      <c r="J31" s="161"/>
      <c r="K31" s="161"/>
      <c r="L31" s="161">
        <f t="shared" si="0"/>
        <v>0</v>
      </c>
      <c r="M31" s="161">
        <f t="shared" si="1"/>
        <v>0</v>
      </c>
      <c r="N31" s="161"/>
    </row>
    <row r="32" spans="1:14" x14ac:dyDescent="0.25">
      <c r="A32" s="309" t="s">
        <v>273</v>
      </c>
      <c r="B32" s="216" t="s">
        <v>274</v>
      </c>
      <c r="C32" s="217"/>
      <c r="D32" s="217">
        <v>9119819</v>
      </c>
      <c r="E32" s="217">
        <v>49047065</v>
      </c>
      <c r="F32" s="217">
        <v>43356565</v>
      </c>
      <c r="G32" s="217"/>
      <c r="H32" s="310">
        <v>3429319</v>
      </c>
      <c r="I32" s="155" t="s">
        <v>159</v>
      </c>
      <c r="J32" s="155"/>
      <c r="K32" s="155">
        <v>3429319</v>
      </c>
      <c r="L32" s="155">
        <f t="shared" si="0"/>
        <v>0</v>
      </c>
      <c r="M32" s="155">
        <f t="shared" si="1"/>
        <v>0</v>
      </c>
      <c r="N32" s="155"/>
    </row>
    <row r="33" spans="1:14" x14ac:dyDescent="0.25">
      <c r="A33" s="311" t="s">
        <v>275</v>
      </c>
      <c r="B33" s="212" t="s">
        <v>276</v>
      </c>
      <c r="C33" s="213"/>
      <c r="D33" s="213"/>
      <c r="E33" s="213">
        <v>34623670</v>
      </c>
      <c r="F33" s="213">
        <v>34623670</v>
      </c>
      <c r="G33" s="213"/>
      <c r="H33" s="312"/>
      <c r="I33" s="161"/>
      <c r="J33" s="161"/>
      <c r="K33" s="161"/>
      <c r="L33" s="161">
        <f t="shared" si="0"/>
        <v>0</v>
      </c>
      <c r="M33" s="161">
        <f t="shared" si="1"/>
        <v>0</v>
      </c>
      <c r="N33" s="161"/>
    </row>
    <row r="34" spans="1:14" x14ac:dyDescent="0.25">
      <c r="A34" s="311" t="s">
        <v>277</v>
      </c>
      <c r="B34" s="212" t="s">
        <v>278</v>
      </c>
      <c r="C34" s="213"/>
      <c r="D34" s="213">
        <v>363234</v>
      </c>
      <c r="E34" s="213">
        <v>6110059</v>
      </c>
      <c r="F34" s="213">
        <v>6110059</v>
      </c>
      <c r="G34" s="213"/>
      <c r="H34" s="312">
        <v>363234</v>
      </c>
      <c r="I34" s="161"/>
      <c r="J34" s="161"/>
      <c r="K34" s="161">
        <v>363234</v>
      </c>
      <c r="L34" s="161">
        <f t="shared" si="0"/>
        <v>0</v>
      </c>
      <c r="M34" s="161">
        <f t="shared" si="1"/>
        <v>0</v>
      </c>
      <c r="N34" s="161"/>
    </row>
    <row r="35" spans="1:14" x14ac:dyDescent="0.25">
      <c r="A35" s="311" t="s">
        <v>279</v>
      </c>
      <c r="B35" s="212" t="s">
        <v>280</v>
      </c>
      <c r="C35" s="213"/>
      <c r="D35" s="213"/>
      <c r="E35" s="213">
        <v>1422836</v>
      </c>
      <c r="F35" s="213">
        <v>1422836</v>
      </c>
      <c r="G35" s="213"/>
      <c r="H35" s="312"/>
      <c r="I35" s="161"/>
      <c r="J35" s="161"/>
      <c r="K35" s="161"/>
      <c r="L35" s="161">
        <f t="shared" si="0"/>
        <v>0</v>
      </c>
      <c r="M35" s="161">
        <f t="shared" si="1"/>
        <v>0</v>
      </c>
      <c r="N35" s="161"/>
    </row>
    <row r="36" spans="1:14" x14ac:dyDescent="0.25">
      <c r="A36" s="311" t="s">
        <v>281</v>
      </c>
      <c r="B36" s="212" t="s">
        <v>274</v>
      </c>
      <c r="C36" s="213"/>
      <c r="D36" s="213">
        <v>8756585</v>
      </c>
      <c r="E36" s="213">
        <v>6890500</v>
      </c>
      <c r="F36" s="213">
        <v>1200000</v>
      </c>
      <c r="G36" s="213"/>
      <c r="H36" s="312">
        <v>3066085</v>
      </c>
      <c r="I36" s="161"/>
      <c r="J36" s="161"/>
      <c r="K36" s="161">
        <v>3066085</v>
      </c>
      <c r="L36" s="161">
        <f t="shared" si="0"/>
        <v>0</v>
      </c>
      <c r="M36" s="161">
        <f t="shared" si="1"/>
        <v>0</v>
      </c>
      <c r="N36" s="161"/>
    </row>
    <row r="37" spans="1:14" x14ac:dyDescent="0.25">
      <c r="A37" s="311" t="s">
        <v>282</v>
      </c>
      <c r="B37" s="212" t="s">
        <v>283</v>
      </c>
      <c r="C37" s="213"/>
      <c r="D37" s="213">
        <v>8756585</v>
      </c>
      <c r="E37" s="213">
        <v>6890500</v>
      </c>
      <c r="F37" s="213">
        <v>1200000</v>
      </c>
      <c r="G37" s="213"/>
      <c r="H37" s="312">
        <v>3066085</v>
      </c>
      <c r="I37" s="161"/>
      <c r="J37" s="161"/>
      <c r="K37" s="161">
        <v>3066085</v>
      </c>
      <c r="L37" s="161">
        <f t="shared" si="0"/>
        <v>0</v>
      </c>
      <c r="M37" s="161">
        <f t="shared" si="1"/>
        <v>0</v>
      </c>
      <c r="N37" s="161"/>
    </row>
    <row r="38" spans="1:14" x14ac:dyDescent="0.25">
      <c r="A38" s="311" t="s">
        <v>284</v>
      </c>
      <c r="B38" s="212" t="s">
        <v>285</v>
      </c>
      <c r="C38" s="213"/>
      <c r="D38" s="213">
        <v>8756585</v>
      </c>
      <c r="E38" s="213">
        <v>6890500</v>
      </c>
      <c r="F38" s="213">
        <v>1200000</v>
      </c>
      <c r="G38" s="213"/>
      <c r="H38" s="312">
        <v>3066085</v>
      </c>
      <c r="I38" s="161"/>
      <c r="J38" s="161"/>
      <c r="K38" s="161">
        <v>3066085</v>
      </c>
      <c r="L38" s="161">
        <f t="shared" si="0"/>
        <v>0</v>
      </c>
      <c r="M38" s="161">
        <f t="shared" si="1"/>
        <v>0</v>
      </c>
      <c r="N38" s="161"/>
    </row>
    <row r="39" spans="1:14" x14ac:dyDescent="0.25">
      <c r="A39" s="309" t="s">
        <v>286</v>
      </c>
      <c r="B39" s="216" t="s">
        <v>287</v>
      </c>
      <c r="C39" s="217"/>
      <c r="D39" s="217">
        <v>815528850</v>
      </c>
      <c r="E39" s="217"/>
      <c r="F39" s="217"/>
      <c r="G39" s="217"/>
      <c r="H39" s="310">
        <v>815528850</v>
      </c>
      <c r="I39" s="155" t="s">
        <v>159</v>
      </c>
      <c r="J39" s="155"/>
      <c r="K39" s="155">
        <v>815528850</v>
      </c>
      <c r="L39" s="155">
        <f t="shared" si="0"/>
        <v>0</v>
      </c>
      <c r="M39" s="155">
        <f t="shared" si="1"/>
        <v>0</v>
      </c>
      <c r="N39" s="155"/>
    </row>
    <row r="40" spans="1:14" x14ac:dyDescent="0.25">
      <c r="A40" s="311" t="s">
        <v>288</v>
      </c>
      <c r="B40" s="212" t="s">
        <v>289</v>
      </c>
      <c r="C40" s="213"/>
      <c r="D40" s="213">
        <v>815528850</v>
      </c>
      <c r="E40" s="213"/>
      <c r="F40" s="213"/>
      <c r="G40" s="213"/>
      <c r="H40" s="312">
        <v>815528850</v>
      </c>
      <c r="I40" s="161"/>
      <c r="J40" s="161"/>
      <c r="K40" s="161">
        <v>815528850</v>
      </c>
      <c r="L40" s="161">
        <f t="shared" si="0"/>
        <v>0</v>
      </c>
      <c r="M40" s="161">
        <f t="shared" si="1"/>
        <v>0</v>
      </c>
      <c r="N40" s="161"/>
    </row>
    <row r="41" spans="1:14" x14ac:dyDescent="0.25">
      <c r="A41" s="309" t="s">
        <v>290</v>
      </c>
      <c r="B41" s="216" t="s">
        <v>291</v>
      </c>
      <c r="C41" s="217">
        <v>817166153</v>
      </c>
      <c r="D41" s="217"/>
      <c r="E41" s="217"/>
      <c r="F41" s="217">
        <v>918792</v>
      </c>
      <c r="G41" s="217">
        <v>816247361</v>
      </c>
      <c r="H41" s="310"/>
      <c r="I41" s="155" t="s">
        <v>159</v>
      </c>
      <c r="J41" s="155">
        <v>816245361</v>
      </c>
      <c r="K41" s="155"/>
      <c r="L41" s="155">
        <f t="shared" si="0"/>
        <v>-2000</v>
      </c>
      <c r="M41" s="155">
        <f t="shared" si="1"/>
        <v>0</v>
      </c>
      <c r="N41" s="155"/>
    </row>
    <row r="42" spans="1:14" x14ac:dyDescent="0.25">
      <c r="A42" s="311" t="s">
        <v>292</v>
      </c>
      <c r="B42" s="212" t="s">
        <v>293</v>
      </c>
      <c r="C42" s="213">
        <v>809850510</v>
      </c>
      <c r="D42" s="213"/>
      <c r="E42" s="213"/>
      <c r="F42" s="213"/>
      <c r="G42" s="213">
        <v>809850510</v>
      </c>
      <c r="H42" s="312"/>
      <c r="I42" s="161"/>
      <c r="J42" s="161">
        <v>809850510</v>
      </c>
      <c r="K42" s="161"/>
      <c r="L42" s="161">
        <f t="shared" si="0"/>
        <v>0</v>
      </c>
      <c r="M42" s="161">
        <f t="shared" si="1"/>
        <v>0</v>
      </c>
      <c r="N42" s="161"/>
    </row>
    <row r="43" spans="1:14" x14ac:dyDescent="0.25">
      <c r="A43" s="311" t="s">
        <v>294</v>
      </c>
      <c r="B43" s="212" t="s">
        <v>295</v>
      </c>
      <c r="C43" s="213">
        <v>7315643</v>
      </c>
      <c r="D43" s="213"/>
      <c r="E43" s="213"/>
      <c r="F43" s="213">
        <v>918792</v>
      </c>
      <c r="G43" s="213">
        <v>6396851</v>
      </c>
      <c r="H43" s="312"/>
      <c r="I43" s="161"/>
      <c r="J43" s="161">
        <v>6394851</v>
      </c>
      <c r="K43" s="161"/>
      <c r="L43" s="161">
        <f t="shared" si="0"/>
        <v>-2000</v>
      </c>
      <c r="M43" s="161">
        <f t="shared" si="1"/>
        <v>0</v>
      </c>
      <c r="N43" s="161"/>
    </row>
    <row r="44" spans="1:14" x14ac:dyDescent="0.25">
      <c r="A44" s="309" t="s">
        <v>296</v>
      </c>
      <c r="B44" s="216" t="s">
        <v>297</v>
      </c>
      <c r="C44" s="217"/>
      <c r="D44" s="217"/>
      <c r="E44" s="217">
        <v>334621424</v>
      </c>
      <c r="F44" s="217">
        <v>334621424</v>
      </c>
      <c r="G44" s="217"/>
      <c r="H44" s="310"/>
      <c r="I44" s="155"/>
      <c r="J44" s="155"/>
      <c r="K44" s="155"/>
      <c r="L44" s="155"/>
      <c r="M44" s="155"/>
      <c r="N44" s="155"/>
    </row>
    <row r="45" spans="1:14" x14ac:dyDescent="0.25">
      <c r="A45" s="311" t="s">
        <v>298</v>
      </c>
      <c r="B45" s="212" t="s">
        <v>299</v>
      </c>
      <c r="C45" s="213"/>
      <c r="D45" s="213"/>
      <c r="E45" s="213">
        <v>334621424</v>
      </c>
      <c r="F45" s="213">
        <v>334621424</v>
      </c>
      <c r="G45" s="213"/>
      <c r="H45" s="312"/>
      <c r="I45" s="161"/>
      <c r="J45" s="161"/>
      <c r="K45" s="161"/>
      <c r="L45" s="161"/>
      <c r="M45" s="161"/>
      <c r="N45" s="161"/>
    </row>
    <row r="46" spans="1:14" x14ac:dyDescent="0.25">
      <c r="A46" s="311" t="s">
        <v>300</v>
      </c>
      <c r="B46" s="212" t="s">
        <v>301</v>
      </c>
      <c r="C46" s="213"/>
      <c r="D46" s="213"/>
      <c r="E46" s="213">
        <v>334621424</v>
      </c>
      <c r="F46" s="213">
        <v>334621424</v>
      </c>
      <c r="G46" s="213"/>
      <c r="H46" s="312"/>
      <c r="I46" s="161"/>
      <c r="J46" s="161"/>
      <c r="K46" s="161"/>
      <c r="L46" s="161"/>
      <c r="M46" s="161"/>
      <c r="N46" s="161"/>
    </row>
    <row r="47" spans="1:14" x14ac:dyDescent="0.25">
      <c r="A47" s="309" t="s">
        <v>302</v>
      </c>
      <c r="B47" s="216" t="s">
        <v>303</v>
      </c>
      <c r="C47" s="217"/>
      <c r="D47" s="217"/>
      <c r="E47" s="217">
        <v>9278</v>
      </c>
      <c r="F47" s="217">
        <v>9278</v>
      </c>
      <c r="G47" s="217"/>
      <c r="H47" s="310"/>
      <c r="I47" s="155"/>
      <c r="J47" s="155"/>
      <c r="K47" s="155"/>
      <c r="L47" s="155"/>
      <c r="M47" s="155"/>
      <c r="N47" s="155"/>
    </row>
    <row r="48" spans="1:14" x14ac:dyDescent="0.25">
      <c r="A48" s="311" t="s">
        <v>304</v>
      </c>
      <c r="B48" s="212" t="s">
        <v>305</v>
      </c>
      <c r="C48" s="213"/>
      <c r="D48" s="213"/>
      <c r="E48" s="213">
        <v>9278</v>
      </c>
      <c r="F48" s="213">
        <v>9278</v>
      </c>
      <c r="G48" s="213"/>
      <c r="H48" s="312"/>
      <c r="I48" s="161"/>
      <c r="J48" s="161"/>
      <c r="K48" s="161"/>
      <c r="L48" s="161"/>
      <c r="M48" s="161"/>
      <c r="N48" s="161"/>
    </row>
    <row r="49" spans="1:14" x14ac:dyDescent="0.25">
      <c r="A49" s="309" t="s">
        <v>306</v>
      </c>
      <c r="B49" s="216" t="s">
        <v>307</v>
      </c>
      <c r="C49" s="217"/>
      <c r="D49" s="217"/>
      <c r="E49" s="217">
        <v>222339317</v>
      </c>
      <c r="F49" s="217">
        <v>222339317</v>
      </c>
      <c r="G49" s="217"/>
      <c r="H49" s="310"/>
      <c r="I49" s="155"/>
      <c r="J49" s="155"/>
      <c r="K49" s="155"/>
      <c r="L49" s="155"/>
      <c r="M49" s="155"/>
      <c r="N49" s="155"/>
    </row>
    <row r="50" spans="1:14" x14ac:dyDescent="0.25">
      <c r="A50" s="309" t="s">
        <v>308</v>
      </c>
      <c r="B50" s="216" t="s">
        <v>309</v>
      </c>
      <c r="C50" s="217"/>
      <c r="D50" s="217"/>
      <c r="E50" s="217">
        <v>14222747</v>
      </c>
      <c r="F50" s="217">
        <v>14222747</v>
      </c>
      <c r="G50" s="217"/>
      <c r="H50" s="310"/>
      <c r="I50" s="155"/>
      <c r="J50" s="155"/>
      <c r="K50" s="155"/>
      <c r="L50" s="155"/>
      <c r="M50" s="155"/>
      <c r="N50" s="155"/>
    </row>
    <row r="51" spans="1:14" x14ac:dyDescent="0.25">
      <c r="A51" s="311" t="s">
        <v>310</v>
      </c>
      <c r="B51" s="212" t="s">
        <v>311</v>
      </c>
      <c r="C51" s="213"/>
      <c r="D51" s="213"/>
      <c r="E51" s="213">
        <v>14222747</v>
      </c>
      <c r="F51" s="213">
        <v>14222747</v>
      </c>
      <c r="G51" s="213"/>
      <c r="H51" s="312"/>
      <c r="I51" s="161"/>
      <c r="J51" s="161"/>
      <c r="K51" s="161"/>
      <c r="L51" s="161"/>
      <c r="M51" s="161"/>
      <c r="N51" s="161"/>
    </row>
    <row r="52" spans="1:14" x14ac:dyDescent="0.25">
      <c r="A52" s="313" t="s">
        <v>312</v>
      </c>
      <c r="B52" s="204" t="s">
        <v>313</v>
      </c>
      <c r="C52" s="205"/>
      <c r="D52" s="205"/>
      <c r="E52" s="205">
        <v>234108004</v>
      </c>
      <c r="F52" s="205">
        <v>234108004</v>
      </c>
      <c r="G52" s="205"/>
      <c r="H52" s="314"/>
      <c r="I52" s="268"/>
      <c r="J52" s="268"/>
      <c r="K52" s="268"/>
      <c r="L52" s="268"/>
      <c r="M52" s="268"/>
      <c r="N52" s="268"/>
    </row>
    <row r="53" spans="1:14" x14ac:dyDescent="0.25">
      <c r="A53" s="315" t="s">
        <v>314</v>
      </c>
      <c r="B53" s="208" t="s">
        <v>315</v>
      </c>
      <c r="C53" s="209"/>
      <c r="D53" s="209"/>
      <c r="E53" s="209">
        <v>234108004</v>
      </c>
      <c r="F53" s="209">
        <v>234108004</v>
      </c>
      <c r="G53" s="209"/>
      <c r="H53" s="316"/>
      <c r="I53" s="269"/>
      <c r="J53" s="269"/>
      <c r="K53" s="269"/>
      <c r="L53" s="269"/>
      <c r="M53" s="269"/>
      <c r="N53" s="269"/>
    </row>
    <row r="54" spans="1:14" x14ac:dyDescent="0.25">
      <c r="A54" s="309" t="s">
        <v>316</v>
      </c>
      <c r="B54" s="216" t="s">
        <v>317</v>
      </c>
      <c r="C54" s="217"/>
      <c r="D54" s="217"/>
      <c r="E54" s="217">
        <v>99603910</v>
      </c>
      <c r="F54" s="217">
        <v>99603910</v>
      </c>
      <c r="G54" s="217"/>
      <c r="H54" s="310"/>
      <c r="I54" s="155"/>
      <c r="J54" s="155"/>
      <c r="K54" s="155"/>
      <c r="L54" s="155"/>
      <c r="M54" s="155"/>
      <c r="N54" s="155"/>
    </row>
    <row r="55" spans="1:14" x14ac:dyDescent="0.25">
      <c r="A55" s="311" t="s">
        <v>318</v>
      </c>
      <c r="B55" s="212" t="s">
        <v>319</v>
      </c>
      <c r="C55" s="213"/>
      <c r="D55" s="213"/>
      <c r="E55" s="213">
        <v>78717920</v>
      </c>
      <c r="F55" s="213">
        <v>78717920</v>
      </c>
      <c r="G55" s="213"/>
      <c r="H55" s="312"/>
      <c r="I55" s="161"/>
      <c r="J55" s="161"/>
      <c r="K55" s="161"/>
      <c r="L55" s="161"/>
      <c r="M55" s="161"/>
      <c r="N55" s="161"/>
    </row>
    <row r="56" spans="1:14" x14ac:dyDescent="0.25">
      <c r="A56" s="311" t="s">
        <v>322</v>
      </c>
      <c r="B56" s="212" t="s">
        <v>311</v>
      </c>
      <c r="C56" s="213"/>
      <c r="D56" s="213"/>
      <c r="E56" s="213">
        <v>6713571</v>
      </c>
      <c r="F56" s="213">
        <v>6713571</v>
      </c>
      <c r="G56" s="213"/>
      <c r="H56" s="312"/>
      <c r="I56" s="161"/>
      <c r="J56" s="161"/>
      <c r="K56" s="161"/>
      <c r="L56" s="161"/>
      <c r="M56" s="161"/>
      <c r="N56" s="161"/>
    </row>
    <row r="57" spans="1:14" x14ac:dyDescent="0.25">
      <c r="A57" s="311" t="s">
        <v>323</v>
      </c>
      <c r="B57" s="212" t="s">
        <v>324</v>
      </c>
      <c r="C57" s="213"/>
      <c r="D57" s="213"/>
      <c r="E57" s="213">
        <v>14172419</v>
      </c>
      <c r="F57" s="213">
        <v>14172419</v>
      </c>
      <c r="G57" s="213"/>
      <c r="H57" s="312"/>
      <c r="I57" s="161"/>
      <c r="J57" s="161"/>
      <c r="K57" s="161"/>
      <c r="L57" s="161"/>
      <c r="M57" s="161"/>
      <c r="N57" s="161"/>
    </row>
    <row r="58" spans="1:14" x14ac:dyDescent="0.25">
      <c r="A58" s="309" t="s">
        <v>346</v>
      </c>
      <c r="B58" s="216" t="s">
        <v>347</v>
      </c>
      <c r="C58" s="217"/>
      <c r="D58" s="217"/>
      <c r="E58" s="217">
        <v>4</v>
      </c>
      <c r="F58" s="217">
        <v>4</v>
      </c>
      <c r="G58" s="217"/>
      <c r="H58" s="310"/>
      <c r="I58" s="155"/>
      <c r="J58" s="155"/>
      <c r="K58" s="155"/>
      <c r="L58" s="155"/>
      <c r="M58" s="155"/>
      <c r="N58" s="155"/>
    </row>
    <row r="59" spans="1:14" x14ac:dyDescent="0.25">
      <c r="A59" s="311" t="s">
        <v>348</v>
      </c>
      <c r="B59" s="212" t="s">
        <v>347</v>
      </c>
      <c r="C59" s="213"/>
      <c r="D59" s="213"/>
      <c r="E59" s="213">
        <v>4</v>
      </c>
      <c r="F59" s="213">
        <v>4</v>
      </c>
      <c r="G59" s="213"/>
      <c r="H59" s="312"/>
      <c r="I59" s="161"/>
      <c r="J59" s="161"/>
      <c r="K59" s="161"/>
      <c r="L59" s="161"/>
      <c r="M59" s="161"/>
      <c r="N59" s="161"/>
    </row>
    <row r="60" spans="1:14" ht="14.4" thickBot="1" x14ac:dyDescent="0.3">
      <c r="A60" s="317" t="s">
        <v>325</v>
      </c>
      <c r="B60" s="318" t="s">
        <v>326</v>
      </c>
      <c r="C60" s="319"/>
      <c r="D60" s="319"/>
      <c r="E60" s="319">
        <v>334630706</v>
      </c>
      <c r="F60" s="319">
        <v>334630706</v>
      </c>
      <c r="G60" s="319"/>
      <c r="H60" s="320"/>
      <c r="I60" s="155"/>
      <c r="J60" s="155"/>
      <c r="K60" s="155"/>
      <c r="L60" s="155"/>
      <c r="M60" s="155"/>
      <c r="N60" s="155"/>
    </row>
    <row r="61" spans="1:14" x14ac:dyDescent="0.25">
      <c r="C61" s="161"/>
      <c r="D61" s="161"/>
      <c r="E61" s="161"/>
      <c r="F61" s="161"/>
      <c r="G61" s="161"/>
      <c r="H61" s="161"/>
      <c r="I61" s="161"/>
      <c r="J61" s="161"/>
      <c r="K61" s="161"/>
      <c r="L61" s="161"/>
      <c r="M61" s="161"/>
      <c r="N61" s="161"/>
    </row>
    <row r="62" spans="1:14" x14ac:dyDescent="0.25">
      <c r="B62" s="168" t="s">
        <v>327</v>
      </c>
      <c r="C62" s="155" t="s">
        <v>529</v>
      </c>
      <c r="D62" s="155" t="s">
        <v>529</v>
      </c>
      <c r="E62" s="155" t="s">
        <v>530</v>
      </c>
      <c r="F62" s="155" t="s">
        <v>530</v>
      </c>
      <c r="G62" s="155" t="s">
        <v>531</v>
      </c>
      <c r="H62" s="155" t="s">
        <v>531</v>
      </c>
      <c r="I62" s="155"/>
      <c r="J62" s="155"/>
      <c r="K62" s="155"/>
      <c r="L62" s="155"/>
      <c r="M62" s="155"/>
      <c r="N62" s="15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DC743-FA4D-49F5-A761-36EEF0632F12}">
  <dimension ref="A1:F74"/>
  <sheetViews>
    <sheetView view="pageBreakPreview" zoomScaleNormal="100" zoomScaleSheetLayoutView="100" workbookViewId="0">
      <selection activeCell="B37" sqref="B37"/>
    </sheetView>
  </sheetViews>
  <sheetFormatPr defaultRowHeight="13.8" x14ac:dyDescent="0.25"/>
  <cols>
    <col min="1" max="1" width="10.69921875" customWidth="1"/>
    <col min="2" max="2" width="52.69921875" customWidth="1"/>
    <col min="3" max="3" width="14.8984375" customWidth="1"/>
    <col min="4" max="4" width="48" customWidth="1"/>
    <col min="5" max="5" width="10.59765625"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44760</v>
      </c>
    </row>
    <row r="6" spans="1:6" x14ac:dyDescent="0.25">
      <c r="A6" s="454"/>
      <c r="B6" s="454"/>
      <c r="C6" s="226" t="s">
        <v>174</v>
      </c>
      <c r="D6" s="82">
        <v>44713</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c r="C10" s="283">
        <v>-3609636</v>
      </c>
      <c r="D10" s="284" t="s">
        <v>504</v>
      </c>
      <c r="E10" s="160">
        <f>C10+120000-260000</f>
        <v>-3749636</v>
      </c>
    </row>
    <row r="11" spans="1:6" x14ac:dyDescent="0.25">
      <c r="A11" s="92">
        <v>112</v>
      </c>
      <c r="B11" s="93"/>
      <c r="C11" s="124"/>
      <c r="D11" s="94"/>
      <c r="E11" s="88"/>
      <c r="F11" s="88"/>
    </row>
    <row r="12" spans="1:6" x14ac:dyDescent="0.25">
      <c r="A12" s="95" t="s">
        <v>178</v>
      </c>
      <c r="B12" s="96" t="s">
        <v>190</v>
      </c>
      <c r="C12" s="125">
        <v>104700705</v>
      </c>
      <c r="D12" s="98" t="s">
        <v>179</v>
      </c>
    </row>
    <row r="13" spans="1:6" x14ac:dyDescent="0.25">
      <c r="A13" s="95">
        <v>11212</v>
      </c>
      <c r="B13" s="96" t="s">
        <v>191</v>
      </c>
      <c r="C13" s="126">
        <v>6543639</v>
      </c>
      <c r="D13" s="98" t="s">
        <v>179</v>
      </c>
      <c r="E13" s="227">
        <f>C13/22640</f>
        <v>289.02999116607776</v>
      </c>
    </row>
    <row r="14" spans="1:6" x14ac:dyDescent="0.25">
      <c r="A14" s="95"/>
      <c r="B14" s="96"/>
      <c r="C14" s="126"/>
      <c r="D14" s="98"/>
    </row>
    <row r="15" spans="1:6" s="118" customFormat="1" x14ac:dyDescent="0.25">
      <c r="A15" s="115">
        <v>131</v>
      </c>
      <c r="B15" s="116" t="s">
        <v>472</v>
      </c>
      <c r="C15" s="231">
        <v>-599046448</v>
      </c>
      <c r="D15" s="240" t="s">
        <v>505</v>
      </c>
    </row>
    <row r="16" spans="1:6" s="118" customFormat="1" x14ac:dyDescent="0.25">
      <c r="A16" s="115"/>
      <c r="B16" s="116"/>
      <c r="C16" s="127"/>
      <c r="D16" s="119"/>
    </row>
    <row r="17" spans="1:6" s="118" customFormat="1" x14ac:dyDescent="0.25">
      <c r="A17" s="115">
        <v>133</v>
      </c>
      <c r="B17" s="116"/>
      <c r="C17" s="127"/>
      <c r="D17" s="240" t="s">
        <v>506</v>
      </c>
    </row>
    <row r="18" spans="1:6" s="118" customFormat="1" x14ac:dyDescent="0.25">
      <c r="A18" s="115"/>
      <c r="B18" s="116"/>
      <c r="C18" s="127"/>
      <c r="D18" s="119"/>
    </row>
    <row r="19" spans="1:6" s="118" customFormat="1" x14ac:dyDescent="0.25">
      <c r="A19" s="115">
        <v>154</v>
      </c>
      <c r="B19" s="116"/>
      <c r="C19" s="127">
        <v>473022589</v>
      </c>
      <c r="D19" s="240" t="s">
        <v>507</v>
      </c>
    </row>
    <row r="20" spans="1:6" s="118" customFormat="1" x14ac:dyDescent="0.25">
      <c r="A20" s="115"/>
      <c r="B20" s="116"/>
      <c r="C20" s="127"/>
      <c r="D20" s="119"/>
    </row>
    <row r="21" spans="1:6" x14ac:dyDescent="0.25">
      <c r="A21" s="92">
        <v>242</v>
      </c>
      <c r="B21" s="101" t="s">
        <v>180</v>
      </c>
      <c r="C21" s="128">
        <v>7581104</v>
      </c>
      <c r="D21" s="91"/>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SUM(C26:C27)</f>
        <v>59796650</v>
      </c>
      <c r="D25" s="102"/>
    </row>
    <row r="26" spans="1:6" x14ac:dyDescent="0.25">
      <c r="A26" s="103"/>
      <c r="B26" s="104" t="s">
        <v>168</v>
      </c>
      <c r="C26" s="130">
        <f>33536160+11880000</f>
        <v>45416160</v>
      </c>
      <c r="D26" s="105" t="s">
        <v>508</v>
      </c>
    </row>
    <row r="27" spans="1:6" x14ac:dyDescent="0.25">
      <c r="A27" s="103"/>
      <c r="B27" s="104" t="s">
        <v>195</v>
      </c>
      <c r="C27" s="130">
        <f>10805352+3575138</f>
        <v>14380490</v>
      </c>
      <c r="D27" s="105" t="s">
        <v>509</v>
      </c>
    </row>
    <row r="28" spans="1:6" x14ac:dyDescent="0.25">
      <c r="A28" s="103"/>
      <c r="B28" s="101" t="s">
        <v>182</v>
      </c>
      <c r="C28" s="123">
        <f>SUM(C29:C30)</f>
        <v>325000</v>
      </c>
      <c r="D28" s="102">
        <f>SUM(D29:D31)</f>
        <v>0</v>
      </c>
    </row>
    <row r="29" spans="1:6" x14ac:dyDescent="0.25">
      <c r="A29" s="103"/>
      <c r="B29" s="104" t="s">
        <v>204</v>
      </c>
      <c r="C29" s="131">
        <v>325000</v>
      </c>
      <c r="D29" s="105" t="s">
        <v>495</v>
      </c>
    </row>
    <row r="30" spans="1:6" x14ac:dyDescent="0.25">
      <c r="A30" s="103"/>
      <c r="B30" s="104"/>
      <c r="C30" s="130"/>
      <c r="D30" s="105"/>
    </row>
    <row r="31" spans="1:6" s="21" customFormat="1" x14ac:dyDescent="0.25">
      <c r="A31" s="92">
        <v>3331</v>
      </c>
      <c r="B31" s="120" t="s">
        <v>197</v>
      </c>
      <c r="C31" s="132"/>
      <c r="D31" s="121"/>
      <c r="E31" s="122"/>
      <c r="F31" s="122"/>
    </row>
    <row r="32" spans="1:6" s="21" customFormat="1" x14ac:dyDescent="0.25">
      <c r="A32" s="92"/>
      <c r="B32" s="120"/>
      <c r="C32" s="132"/>
      <c r="D32" s="121"/>
      <c r="E32" s="122"/>
      <c r="F32" s="122"/>
    </row>
    <row r="33" spans="1:6" s="21" customFormat="1" x14ac:dyDescent="0.25">
      <c r="A33" s="92">
        <v>3334</v>
      </c>
      <c r="B33" s="120" t="s">
        <v>423</v>
      </c>
      <c r="C33" s="236">
        <v>-12062665</v>
      </c>
      <c r="D33" s="121"/>
      <c r="E33" s="122"/>
      <c r="F33" s="122"/>
    </row>
    <row r="34" spans="1:6" s="21" customFormat="1" x14ac:dyDescent="0.25">
      <c r="A34" s="92"/>
      <c r="B34" s="120"/>
      <c r="C34" s="132"/>
      <c r="D34" s="121"/>
      <c r="E34" s="122"/>
      <c r="F34" s="122"/>
    </row>
    <row r="35" spans="1:6" ht="14.4" x14ac:dyDescent="0.3">
      <c r="A35" s="92">
        <v>3335</v>
      </c>
      <c r="B35" s="101" t="s">
        <v>183</v>
      </c>
      <c r="C35" s="133">
        <f>SUM(C36:C42)</f>
        <v>56407844</v>
      </c>
      <c r="D35" s="107"/>
    </row>
    <row r="36" spans="1:6" x14ac:dyDescent="0.25">
      <c r="A36" s="95"/>
      <c r="B36" s="96" t="s">
        <v>157</v>
      </c>
      <c r="C36" s="125">
        <v>2314525</v>
      </c>
      <c r="D36" s="108"/>
    </row>
    <row r="37" spans="1:6" x14ac:dyDescent="0.25">
      <c r="A37" s="95"/>
      <c r="B37" s="96" t="s">
        <v>154</v>
      </c>
      <c r="C37" s="125">
        <f>122222*3</f>
        <v>366666</v>
      </c>
      <c r="D37" s="108" t="s">
        <v>479</v>
      </c>
      <c r="E37" s="160"/>
    </row>
    <row r="38" spans="1:6" x14ac:dyDescent="0.25">
      <c r="A38" s="95"/>
      <c r="B38" s="96" t="s">
        <v>477</v>
      </c>
      <c r="C38" s="125">
        <v>13997066</v>
      </c>
      <c r="D38" s="108" t="s">
        <v>479</v>
      </c>
    </row>
    <row r="39" spans="1:6" x14ac:dyDescent="0.25">
      <c r="A39" s="95"/>
      <c r="B39" s="96" t="s">
        <v>478</v>
      </c>
      <c r="C39" s="125">
        <v>13860833</v>
      </c>
      <c r="D39" s="108" t="s">
        <v>479</v>
      </c>
    </row>
    <row r="40" spans="1:6" x14ac:dyDescent="0.25">
      <c r="A40" s="95"/>
      <c r="B40" s="96" t="s">
        <v>491</v>
      </c>
      <c r="C40" s="126">
        <v>13046938</v>
      </c>
      <c r="D40" s="108" t="s">
        <v>479</v>
      </c>
    </row>
    <row r="41" spans="1:6" x14ac:dyDescent="0.25">
      <c r="A41" s="95"/>
      <c r="B41" s="96" t="s">
        <v>510</v>
      </c>
      <c r="C41" s="126">
        <v>12821816</v>
      </c>
      <c r="D41" s="108" t="s">
        <v>511</v>
      </c>
    </row>
    <row r="42" spans="1:6" x14ac:dyDescent="0.25">
      <c r="A42" s="95"/>
      <c r="B42" s="96"/>
      <c r="C42" s="125"/>
      <c r="D42" s="108"/>
    </row>
    <row r="43" spans="1:6" s="21" customFormat="1" x14ac:dyDescent="0.25">
      <c r="A43" s="92">
        <v>334</v>
      </c>
      <c r="B43" s="120" t="s">
        <v>159</v>
      </c>
      <c r="C43" s="197">
        <v>245539633</v>
      </c>
      <c r="D43" s="198" t="s">
        <v>427</v>
      </c>
    </row>
    <row r="44" spans="1:6" x14ac:dyDescent="0.25">
      <c r="A44" s="95"/>
      <c r="B44" s="96"/>
      <c r="C44" s="125"/>
      <c r="D44" s="108"/>
    </row>
    <row r="45" spans="1:6" x14ac:dyDescent="0.25">
      <c r="A45" s="92">
        <v>335</v>
      </c>
      <c r="B45" s="101"/>
      <c r="C45" s="123"/>
      <c r="D45" s="91"/>
    </row>
    <row r="46" spans="1:6" x14ac:dyDescent="0.25">
      <c r="A46" s="95"/>
      <c r="B46" s="96"/>
      <c r="C46" s="126"/>
      <c r="D46" s="108"/>
    </row>
    <row r="47" spans="1:6" x14ac:dyDescent="0.25">
      <c r="A47" s="103"/>
      <c r="B47" s="104"/>
      <c r="C47" s="131"/>
      <c r="D47" s="109"/>
    </row>
    <row r="48" spans="1:6" ht="26.4" x14ac:dyDescent="0.25">
      <c r="A48" s="242" t="s">
        <v>185</v>
      </c>
      <c r="B48" s="243"/>
      <c r="C48" s="244"/>
      <c r="D48" s="245" t="s">
        <v>155</v>
      </c>
    </row>
    <row r="49" spans="1:6" x14ac:dyDescent="0.25">
      <c r="A49" s="95"/>
      <c r="B49" s="106"/>
      <c r="C49" s="135"/>
      <c r="D49" s="110"/>
    </row>
    <row r="50" spans="1:6" x14ac:dyDescent="0.25">
      <c r="A50" s="92">
        <v>3388</v>
      </c>
      <c r="B50" s="101" t="s">
        <v>208</v>
      </c>
      <c r="C50" s="123">
        <f>SUM(C51:C52)</f>
        <v>3066085</v>
      </c>
      <c r="D50" s="91"/>
    </row>
    <row r="51" spans="1:6" ht="14.4" x14ac:dyDescent="0.3">
      <c r="A51" s="103"/>
      <c r="B51" s="104" t="s">
        <v>492</v>
      </c>
      <c r="C51" s="136">
        <f>1115566+595419+595419+659829+659829+659829+677520+717520+678895+677520+678895</f>
        <v>7716241</v>
      </c>
      <c r="D51" s="105"/>
      <c r="E51" s="89"/>
      <c r="F51" s="89"/>
    </row>
    <row r="52" spans="1:6" ht="14.4" x14ac:dyDescent="0.3">
      <c r="A52" s="103"/>
      <c r="B52" s="104" t="s">
        <v>202</v>
      </c>
      <c r="C52" s="136">
        <f>-338000-318182-227273-286364-254545-572727-884546-900000-318519-550000</f>
        <v>-4650156</v>
      </c>
      <c r="D52" s="105"/>
      <c r="E52" s="89"/>
      <c r="F52" s="89"/>
    </row>
    <row r="53" spans="1:6" ht="14.4" x14ac:dyDescent="0.3">
      <c r="A53" s="103"/>
      <c r="B53" s="104" t="s">
        <v>475</v>
      </c>
      <c r="C53" s="136"/>
      <c r="D53" s="105"/>
      <c r="E53" s="89"/>
      <c r="F53" s="89"/>
    </row>
    <row r="54" spans="1:6" ht="14.4" x14ac:dyDescent="0.3">
      <c r="A54" s="103"/>
      <c r="B54" s="104"/>
      <c r="C54" s="136"/>
      <c r="D54" s="105"/>
      <c r="E54" s="89"/>
      <c r="F54" s="89"/>
    </row>
    <row r="55" spans="1:6" ht="14.4" x14ac:dyDescent="0.3">
      <c r="A55" s="92">
        <v>511</v>
      </c>
      <c r="B55" s="101"/>
      <c r="C55" s="123"/>
      <c r="D55" s="246" t="s">
        <v>512</v>
      </c>
    </row>
    <row r="56" spans="1:6" x14ac:dyDescent="0.25">
      <c r="A56" s="95"/>
      <c r="B56" s="106"/>
      <c r="C56" s="199"/>
      <c r="D56" s="108"/>
    </row>
    <row r="57" spans="1:6" x14ac:dyDescent="0.25">
      <c r="A57" s="95"/>
      <c r="B57" s="106"/>
      <c r="C57" s="199"/>
      <c r="D57" s="108"/>
    </row>
    <row r="58" spans="1:6" x14ac:dyDescent="0.25">
      <c r="A58" s="95"/>
      <c r="B58" s="106"/>
      <c r="C58" s="199"/>
      <c r="D58" s="108"/>
    </row>
    <row r="59" spans="1:6" x14ac:dyDescent="0.25">
      <c r="A59" s="95"/>
      <c r="B59" s="106"/>
      <c r="C59" s="90"/>
      <c r="D59" s="91"/>
    </row>
    <row r="60" spans="1:6" x14ac:dyDescent="0.25">
      <c r="A60" s="92">
        <v>642</v>
      </c>
      <c r="B60" s="101" t="s">
        <v>159</v>
      </c>
      <c r="C60" s="90"/>
      <c r="D60" s="245" t="s">
        <v>513</v>
      </c>
    </row>
    <row r="61" spans="1:6" x14ac:dyDescent="0.25">
      <c r="A61" s="95"/>
      <c r="B61" s="106"/>
      <c r="C61" s="97"/>
      <c r="D61" s="112"/>
    </row>
    <row r="62" spans="1:6" x14ac:dyDescent="0.25">
      <c r="A62" s="92">
        <v>515</v>
      </c>
      <c r="B62" s="101" t="s">
        <v>159</v>
      </c>
      <c r="C62" s="90"/>
      <c r="D62" s="91"/>
    </row>
    <row r="63" spans="1:6" x14ac:dyDescent="0.25">
      <c r="A63" s="95"/>
      <c r="B63" s="106"/>
      <c r="C63" s="137"/>
      <c r="D63" s="99"/>
    </row>
    <row r="64" spans="1:6" x14ac:dyDescent="0.25">
      <c r="A64" s="92">
        <v>635</v>
      </c>
      <c r="B64" s="101" t="s">
        <v>197</v>
      </c>
      <c r="C64" s="90"/>
      <c r="D64" s="91"/>
    </row>
    <row r="65" spans="1:4" x14ac:dyDescent="0.25">
      <c r="A65" s="95"/>
      <c r="B65" s="106"/>
      <c r="C65" s="137"/>
      <c r="D65" s="99"/>
    </row>
    <row r="66" spans="1:4" x14ac:dyDescent="0.25">
      <c r="A66" s="92">
        <v>632</v>
      </c>
      <c r="B66" s="101" t="s">
        <v>197</v>
      </c>
      <c r="C66" s="90">
        <v>0</v>
      </c>
      <c r="D66" s="91"/>
    </row>
    <row r="67" spans="1:4" x14ac:dyDescent="0.25">
      <c r="A67" s="95"/>
      <c r="B67" s="106"/>
      <c r="C67" s="106"/>
      <c r="D67" s="108"/>
    </row>
    <row r="68" spans="1:4" x14ac:dyDescent="0.25">
      <c r="A68" s="95"/>
      <c r="B68" s="106"/>
      <c r="C68" s="106"/>
      <c r="D68" s="108"/>
    </row>
    <row r="69" spans="1:4" x14ac:dyDescent="0.25">
      <c r="A69" s="95"/>
      <c r="B69" s="106"/>
      <c r="C69" s="106"/>
      <c r="D69" s="108"/>
    </row>
    <row r="70" spans="1:4" x14ac:dyDescent="0.25">
      <c r="A70" s="95"/>
      <c r="B70" s="106"/>
      <c r="C70" s="106"/>
      <c r="D70" s="108"/>
    </row>
    <row r="71" spans="1:4" x14ac:dyDescent="0.25">
      <c r="A71" s="95"/>
      <c r="B71" s="106"/>
      <c r="C71" s="106"/>
      <c r="D71" s="108"/>
    </row>
    <row r="72" spans="1:4" x14ac:dyDescent="0.25">
      <c r="A72" s="95"/>
      <c r="B72" s="106"/>
      <c r="C72" s="106"/>
      <c r="D72" s="108"/>
    </row>
    <row r="73" spans="1:4" ht="14.4" thickBot="1" x14ac:dyDescent="0.3">
      <c r="A73" s="113"/>
      <c r="B73" s="114"/>
      <c r="C73" s="114"/>
      <c r="D73" s="144"/>
    </row>
    <row r="74" spans="1:4" ht="14.4" thickTop="1" x14ac:dyDescent="0.25"/>
  </sheetData>
  <mergeCells count="2">
    <mergeCell ref="A5:B7"/>
    <mergeCell ref="C9:D9"/>
  </mergeCells>
  <pageMargins left="0.7" right="0.7" top="0.75" bottom="0.75" header="0.3" footer="0.3"/>
  <pageSetup scale="56"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E4CB5-D39F-41EB-9AB3-014D1AF3453B}">
  <dimension ref="A1:N57"/>
  <sheetViews>
    <sheetView workbookViewId="0">
      <pane ySplit="1" topLeftCell="A11" activePane="bottomLeft" state="frozen"/>
      <selection activeCell="B37" sqref="B37"/>
      <selection pane="bottomLeft" activeCell="B37" sqref="B37"/>
    </sheetView>
  </sheetViews>
  <sheetFormatPr defaultRowHeight="13.8" x14ac:dyDescent="0.25"/>
  <cols>
    <col min="1" max="1" width="8.69921875" customWidth="1"/>
    <col min="2" max="2" width="23.09765625" customWidth="1"/>
    <col min="3" max="3" width="15.19921875" customWidth="1"/>
    <col min="4" max="6" width="15.69921875" customWidth="1"/>
    <col min="7" max="7" width="15.59765625" customWidth="1"/>
    <col min="8" max="8" width="14.69921875" bestFit="1" customWidth="1"/>
    <col min="9" max="9" width="6.09765625" customWidth="1"/>
    <col min="10" max="10" width="16.09765625" customWidth="1"/>
    <col min="14" max="14" width="9.59765625" bestFit="1" customWidth="1"/>
  </cols>
  <sheetData>
    <row r="1" spans="1:14" x14ac:dyDescent="0.25">
      <c r="A1" s="305" t="s">
        <v>7</v>
      </c>
      <c r="B1" s="306" t="s">
        <v>210</v>
      </c>
      <c r="C1" s="306" t="s">
        <v>211</v>
      </c>
      <c r="D1" s="306" t="s">
        <v>212</v>
      </c>
      <c r="E1" s="306" t="s">
        <v>213</v>
      </c>
      <c r="F1" s="306" t="s">
        <v>214</v>
      </c>
      <c r="G1" s="306" t="s">
        <v>215</v>
      </c>
      <c r="H1" s="307" t="s">
        <v>216</v>
      </c>
      <c r="I1" s="273"/>
      <c r="J1" s="273" t="s">
        <v>177</v>
      </c>
    </row>
    <row r="2" spans="1:14" x14ac:dyDescent="0.25">
      <c r="A2" s="285" t="s">
        <v>219</v>
      </c>
      <c r="B2" s="286" t="s">
        <v>220</v>
      </c>
      <c r="C2" s="287">
        <v>3558643</v>
      </c>
      <c r="D2" s="287"/>
      <c r="E2" s="287"/>
      <c r="F2" s="287">
        <v>7168279</v>
      </c>
      <c r="G2" s="287"/>
      <c r="H2" s="288">
        <v>3609636</v>
      </c>
      <c r="I2" s="177"/>
      <c r="J2" s="177" t="s">
        <v>504</v>
      </c>
      <c r="K2">
        <v>2080864</v>
      </c>
      <c r="M2" s="161">
        <f>K2-G2</f>
        <v>2080864</v>
      </c>
      <c r="N2" s="161">
        <f>L2-H2</f>
        <v>-3609636</v>
      </c>
    </row>
    <row r="3" spans="1:14" x14ac:dyDescent="0.25">
      <c r="A3" s="289" t="s">
        <v>221</v>
      </c>
      <c r="B3" s="290" t="s">
        <v>222</v>
      </c>
      <c r="C3" s="291">
        <v>3558643</v>
      </c>
      <c r="D3" s="291"/>
      <c r="E3" s="291"/>
      <c r="F3" s="291">
        <v>7168279</v>
      </c>
      <c r="G3" s="291"/>
      <c r="H3" s="292">
        <v>3609636</v>
      </c>
      <c r="I3" s="178"/>
      <c r="J3" s="178"/>
      <c r="K3">
        <v>2080864</v>
      </c>
      <c r="M3" s="161">
        <f t="shared" ref="M3:M43" si="0">K3-G3</f>
        <v>2080864</v>
      </c>
      <c r="N3" s="161">
        <f t="shared" ref="N3:N43" si="1">L3-H3</f>
        <v>-3609636</v>
      </c>
    </row>
    <row r="4" spans="1:14" x14ac:dyDescent="0.25">
      <c r="A4" s="293" t="s">
        <v>223</v>
      </c>
      <c r="B4" s="255" t="s">
        <v>224</v>
      </c>
      <c r="C4" s="260">
        <v>64898937</v>
      </c>
      <c r="D4" s="260"/>
      <c r="E4" s="260">
        <v>334632518</v>
      </c>
      <c r="F4" s="260">
        <v>288287111</v>
      </c>
      <c r="G4" s="260">
        <v>111244344</v>
      </c>
      <c r="H4" s="294"/>
      <c r="I4" s="268"/>
      <c r="J4" s="268" t="s">
        <v>159</v>
      </c>
      <c r="K4">
        <v>111244344</v>
      </c>
      <c r="M4" s="161">
        <f t="shared" si="0"/>
        <v>0</v>
      </c>
      <c r="N4" s="161">
        <f t="shared" si="1"/>
        <v>0</v>
      </c>
    </row>
    <row r="5" spans="1:14" x14ac:dyDescent="0.25">
      <c r="A5" s="295" t="s">
        <v>225</v>
      </c>
      <c r="B5" s="256" t="s">
        <v>226</v>
      </c>
      <c r="C5" s="261">
        <v>58355298</v>
      </c>
      <c r="D5" s="261"/>
      <c r="E5" s="261">
        <v>334632518</v>
      </c>
      <c r="F5" s="261">
        <v>288287111</v>
      </c>
      <c r="G5" s="261">
        <v>104700705</v>
      </c>
      <c r="H5" s="296"/>
      <c r="I5" s="269"/>
      <c r="J5" s="269"/>
      <c r="K5">
        <v>104700705</v>
      </c>
      <c r="M5" s="161">
        <f t="shared" si="0"/>
        <v>0</v>
      </c>
      <c r="N5" s="161">
        <f t="shared" si="1"/>
        <v>0</v>
      </c>
    </row>
    <row r="6" spans="1:14" x14ac:dyDescent="0.25">
      <c r="A6" s="295" t="s">
        <v>178</v>
      </c>
      <c r="B6" s="256" t="s">
        <v>190</v>
      </c>
      <c r="C6" s="261">
        <v>58355298</v>
      </c>
      <c r="D6" s="261"/>
      <c r="E6" s="261">
        <v>334632518</v>
      </c>
      <c r="F6" s="261">
        <v>288287111</v>
      </c>
      <c r="G6" s="261">
        <v>104700705</v>
      </c>
      <c r="H6" s="296"/>
      <c r="I6" s="269"/>
      <c r="J6" s="269"/>
      <c r="K6">
        <v>104700705</v>
      </c>
      <c r="M6" s="161">
        <f t="shared" si="0"/>
        <v>0</v>
      </c>
      <c r="N6" s="161">
        <f t="shared" si="1"/>
        <v>0</v>
      </c>
    </row>
    <row r="7" spans="1:14" x14ac:dyDescent="0.25">
      <c r="A7" s="295" t="s">
        <v>227</v>
      </c>
      <c r="B7" s="256" t="s">
        <v>228</v>
      </c>
      <c r="C7" s="261">
        <v>6543639</v>
      </c>
      <c r="D7" s="261"/>
      <c r="E7" s="261"/>
      <c r="F7" s="261"/>
      <c r="G7" s="261">
        <v>6543639</v>
      </c>
      <c r="H7" s="296"/>
      <c r="I7" s="269"/>
      <c r="J7" s="269"/>
      <c r="K7">
        <v>6543639</v>
      </c>
      <c r="M7" s="161">
        <f t="shared" si="0"/>
        <v>0</v>
      </c>
      <c r="N7" s="161">
        <f t="shared" si="1"/>
        <v>0</v>
      </c>
    </row>
    <row r="8" spans="1:14" x14ac:dyDescent="0.25">
      <c r="A8" s="295" t="s">
        <v>229</v>
      </c>
      <c r="B8" s="256" t="s">
        <v>191</v>
      </c>
      <c r="C8" s="261">
        <v>6543639</v>
      </c>
      <c r="D8" s="261"/>
      <c r="E8" s="261"/>
      <c r="F8" s="261"/>
      <c r="G8" s="261">
        <v>6543639</v>
      </c>
      <c r="H8" s="296"/>
      <c r="I8" s="269"/>
      <c r="J8" s="269"/>
      <c r="K8">
        <v>6543639</v>
      </c>
      <c r="M8" s="161">
        <f t="shared" si="0"/>
        <v>0</v>
      </c>
      <c r="N8" s="161">
        <f t="shared" si="1"/>
        <v>0</v>
      </c>
    </row>
    <row r="9" spans="1:14" x14ac:dyDescent="0.25">
      <c r="A9" s="297" t="s">
        <v>230</v>
      </c>
      <c r="B9" s="253" t="s">
        <v>231</v>
      </c>
      <c r="C9" s="258"/>
      <c r="D9" s="258">
        <v>264425024</v>
      </c>
      <c r="E9" s="258"/>
      <c r="F9" s="258">
        <v>334621424</v>
      </c>
      <c r="G9" s="258"/>
      <c r="H9" s="298">
        <v>599046448</v>
      </c>
      <c r="I9" s="155"/>
      <c r="J9" s="155" t="s">
        <v>517</v>
      </c>
      <c r="L9">
        <v>599046448</v>
      </c>
      <c r="M9" s="161">
        <f t="shared" si="0"/>
        <v>0</v>
      </c>
      <c r="N9" s="161">
        <f t="shared" si="1"/>
        <v>0</v>
      </c>
    </row>
    <row r="10" spans="1:14" x14ac:dyDescent="0.25">
      <c r="A10" s="299" t="s">
        <v>232</v>
      </c>
      <c r="B10" s="254" t="s">
        <v>233</v>
      </c>
      <c r="C10" s="259"/>
      <c r="D10" s="259">
        <v>264425024</v>
      </c>
      <c r="E10" s="259"/>
      <c r="F10" s="259">
        <v>334621424</v>
      </c>
      <c r="G10" s="259"/>
      <c r="H10" s="300">
        <v>599046448</v>
      </c>
      <c r="I10" s="161"/>
      <c r="J10" s="161"/>
      <c r="L10">
        <v>599046448</v>
      </c>
      <c r="M10" s="161">
        <f t="shared" si="0"/>
        <v>0</v>
      </c>
      <c r="N10" s="161">
        <f t="shared" si="1"/>
        <v>0</v>
      </c>
    </row>
    <row r="11" spans="1:14" x14ac:dyDescent="0.25">
      <c r="A11" s="299" t="s">
        <v>234</v>
      </c>
      <c r="B11" s="254" t="s">
        <v>235</v>
      </c>
      <c r="C11" s="259"/>
      <c r="D11" s="259">
        <v>264425024</v>
      </c>
      <c r="E11" s="259"/>
      <c r="F11" s="259">
        <v>334621424</v>
      </c>
      <c r="G11" s="259"/>
      <c r="H11" s="300">
        <v>599046448</v>
      </c>
      <c r="I11" s="161"/>
      <c r="J11" s="161"/>
      <c r="L11">
        <v>599046448</v>
      </c>
      <c r="M11" s="161">
        <f t="shared" si="0"/>
        <v>0</v>
      </c>
      <c r="N11" s="161">
        <f t="shared" si="1"/>
        <v>0</v>
      </c>
    </row>
    <row r="12" spans="1:14" x14ac:dyDescent="0.25">
      <c r="A12" s="299" t="s">
        <v>236</v>
      </c>
      <c r="B12" s="254" t="s">
        <v>237</v>
      </c>
      <c r="C12" s="259"/>
      <c r="D12" s="259">
        <v>264425024</v>
      </c>
      <c r="E12" s="259"/>
      <c r="F12" s="259">
        <v>334621424</v>
      </c>
      <c r="G12" s="259"/>
      <c r="H12" s="300">
        <v>599046448</v>
      </c>
      <c r="I12" s="161"/>
      <c r="J12" s="161"/>
      <c r="L12">
        <v>599046448</v>
      </c>
      <c r="M12" s="161">
        <f t="shared" si="0"/>
        <v>0</v>
      </c>
      <c r="N12" s="161">
        <f t="shared" si="1"/>
        <v>0</v>
      </c>
    </row>
    <row r="13" spans="1:14" x14ac:dyDescent="0.25">
      <c r="A13" s="297" t="s">
        <v>238</v>
      </c>
      <c r="B13" s="253" t="s">
        <v>239</v>
      </c>
      <c r="C13" s="258">
        <v>311017967</v>
      </c>
      <c r="D13" s="258"/>
      <c r="E13" s="258">
        <v>1597399</v>
      </c>
      <c r="F13" s="258"/>
      <c r="G13" s="258">
        <v>312615366</v>
      </c>
      <c r="H13" s="298"/>
      <c r="I13" s="155"/>
      <c r="J13" s="155" t="s">
        <v>518</v>
      </c>
      <c r="K13">
        <v>312607386</v>
      </c>
      <c r="M13" s="161">
        <f t="shared" si="0"/>
        <v>-7980</v>
      </c>
      <c r="N13" s="161">
        <f t="shared" si="1"/>
        <v>0</v>
      </c>
    </row>
    <row r="14" spans="1:14" x14ac:dyDescent="0.25">
      <c r="A14" s="299" t="s">
        <v>240</v>
      </c>
      <c r="B14" s="254" t="s">
        <v>241</v>
      </c>
      <c r="C14" s="259">
        <v>311017967</v>
      </c>
      <c r="D14" s="259"/>
      <c r="E14" s="259">
        <v>1597399</v>
      </c>
      <c r="F14" s="259"/>
      <c r="G14" s="259">
        <v>312615366</v>
      </c>
      <c r="H14" s="300"/>
      <c r="I14" s="161"/>
      <c r="J14" s="161"/>
      <c r="K14">
        <v>312607386</v>
      </c>
      <c r="M14" s="161">
        <f t="shared" si="0"/>
        <v>-7980</v>
      </c>
      <c r="N14" s="161">
        <f t="shared" si="1"/>
        <v>0</v>
      </c>
    </row>
    <row r="15" spans="1:14" x14ac:dyDescent="0.25">
      <c r="A15" s="299" t="s">
        <v>242</v>
      </c>
      <c r="B15" s="254" t="s">
        <v>241</v>
      </c>
      <c r="C15" s="259">
        <v>311017967</v>
      </c>
      <c r="D15" s="259"/>
      <c r="E15" s="259">
        <v>1597399</v>
      </c>
      <c r="F15" s="259"/>
      <c r="G15" s="259">
        <v>312615366</v>
      </c>
      <c r="H15" s="300"/>
      <c r="I15" s="161"/>
      <c r="J15" s="161"/>
      <c r="K15">
        <v>312607386</v>
      </c>
      <c r="M15" s="161">
        <f t="shared" si="0"/>
        <v>-7980</v>
      </c>
      <c r="N15" s="161">
        <f t="shared" si="1"/>
        <v>0</v>
      </c>
    </row>
    <row r="16" spans="1:14" x14ac:dyDescent="0.25">
      <c r="A16" s="297" t="s">
        <v>243</v>
      </c>
      <c r="B16" s="253" t="s">
        <v>244</v>
      </c>
      <c r="C16" s="258">
        <v>238914585</v>
      </c>
      <c r="D16" s="258"/>
      <c r="E16" s="258">
        <v>234108004</v>
      </c>
      <c r="F16" s="258"/>
      <c r="G16" s="258">
        <v>473022589</v>
      </c>
      <c r="H16" s="298"/>
      <c r="I16" s="155"/>
      <c r="J16" s="155" t="s">
        <v>517</v>
      </c>
      <c r="K16">
        <v>473022589</v>
      </c>
      <c r="M16" s="161">
        <f t="shared" si="0"/>
        <v>0</v>
      </c>
      <c r="N16" s="161">
        <f t="shared" si="1"/>
        <v>0</v>
      </c>
    </row>
    <row r="17" spans="1:14" x14ac:dyDescent="0.25">
      <c r="A17" s="297" t="s">
        <v>245</v>
      </c>
      <c r="B17" s="253" t="s">
        <v>246</v>
      </c>
      <c r="C17" s="258">
        <v>22887858</v>
      </c>
      <c r="D17" s="258"/>
      <c r="E17" s="258"/>
      <c r="F17" s="258">
        <v>15306754</v>
      </c>
      <c r="G17" s="258">
        <v>7581104</v>
      </c>
      <c r="H17" s="298"/>
      <c r="I17" s="155">
        <v>7581104</v>
      </c>
      <c r="J17" s="155" t="s">
        <v>159</v>
      </c>
      <c r="K17">
        <v>7581104</v>
      </c>
      <c r="M17" s="161">
        <f t="shared" si="0"/>
        <v>0</v>
      </c>
      <c r="N17" s="161">
        <f t="shared" si="1"/>
        <v>0</v>
      </c>
    </row>
    <row r="18" spans="1:14" x14ac:dyDescent="0.25">
      <c r="A18" s="299" t="s">
        <v>247</v>
      </c>
      <c r="B18" s="254" t="s">
        <v>248</v>
      </c>
      <c r="C18" s="259">
        <v>20503198</v>
      </c>
      <c r="D18" s="259"/>
      <c r="E18" s="259"/>
      <c r="F18" s="259">
        <v>15193198</v>
      </c>
      <c r="G18" s="259">
        <v>5310000</v>
      </c>
      <c r="H18" s="300"/>
      <c r="I18" s="161"/>
      <c r="J18" s="161"/>
      <c r="K18">
        <v>5310000</v>
      </c>
      <c r="M18" s="161">
        <f t="shared" si="0"/>
        <v>0</v>
      </c>
      <c r="N18" s="161">
        <f t="shared" si="1"/>
        <v>0</v>
      </c>
    </row>
    <row r="19" spans="1:14" x14ac:dyDescent="0.25">
      <c r="A19" s="299" t="s">
        <v>249</v>
      </c>
      <c r="B19" s="254" t="s">
        <v>250</v>
      </c>
      <c r="C19" s="259">
        <v>2384660</v>
      </c>
      <c r="D19" s="259"/>
      <c r="E19" s="259"/>
      <c r="F19" s="259">
        <v>113556</v>
      </c>
      <c r="G19" s="259">
        <v>2271104</v>
      </c>
      <c r="H19" s="300"/>
      <c r="I19" s="161"/>
      <c r="J19" s="161"/>
      <c r="K19">
        <v>2271104</v>
      </c>
      <c r="M19" s="161">
        <f t="shared" si="0"/>
        <v>0</v>
      </c>
      <c r="N19" s="161">
        <f t="shared" si="1"/>
        <v>0</v>
      </c>
    </row>
    <row r="20" spans="1:14" x14ac:dyDescent="0.25">
      <c r="A20" s="297" t="s">
        <v>251</v>
      </c>
      <c r="B20" s="253" t="s">
        <v>252</v>
      </c>
      <c r="C20" s="258">
        <v>49349140</v>
      </c>
      <c r="D20" s="258"/>
      <c r="E20" s="258"/>
      <c r="F20" s="258"/>
      <c r="G20" s="258">
        <v>49349140</v>
      </c>
      <c r="H20" s="298"/>
      <c r="I20" s="155"/>
      <c r="J20" s="155" t="s">
        <v>159</v>
      </c>
      <c r="K20">
        <v>49349140</v>
      </c>
      <c r="M20" s="161">
        <f t="shared" si="0"/>
        <v>0</v>
      </c>
      <c r="N20" s="161">
        <f t="shared" si="1"/>
        <v>0</v>
      </c>
    </row>
    <row r="21" spans="1:14" x14ac:dyDescent="0.25">
      <c r="A21" s="297" t="s">
        <v>253</v>
      </c>
      <c r="B21" s="253" t="s">
        <v>254</v>
      </c>
      <c r="C21" s="258">
        <v>325000</v>
      </c>
      <c r="D21" s="258">
        <v>44407291</v>
      </c>
      <c r="E21" s="258">
        <v>6103283</v>
      </c>
      <c r="F21" s="258">
        <v>21492642</v>
      </c>
      <c r="G21" s="258">
        <v>325000</v>
      </c>
      <c r="H21" s="298">
        <v>59796650</v>
      </c>
      <c r="I21" s="155"/>
      <c r="J21" s="155" t="s">
        <v>159</v>
      </c>
      <c r="K21">
        <v>325000</v>
      </c>
      <c r="L21">
        <v>59796650</v>
      </c>
      <c r="M21" s="161">
        <f t="shared" si="0"/>
        <v>0</v>
      </c>
      <c r="N21" s="161">
        <f t="shared" si="1"/>
        <v>0</v>
      </c>
    </row>
    <row r="22" spans="1:14" x14ac:dyDescent="0.25">
      <c r="A22" s="299" t="s">
        <v>255</v>
      </c>
      <c r="B22" s="254" t="s">
        <v>256</v>
      </c>
      <c r="C22" s="259">
        <v>325000</v>
      </c>
      <c r="D22" s="259">
        <v>44407291</v>
      </c>
      <c r="E22" s="259">
        <v>6103283</v>
      </c>
      <c r="F22" s="259">
        <v>21492642</v>
      </c>
      <c r="G22" s="259">
        <v>325000</v>
      </c>
      <c r="H22" s="300">
        <v>59796650</v>
      </c>
      <c r="I22" s="161"/>
      <c r="J22" s="161"/>
      <c r="K22">
        <v>325000</v>
      </c>
      <c r="L22">
        <v>59796650</v>
      </c>
      <c r="M22" s="161">
        <f t="shared" si="0"/>
        <v>0</v>
      </c>
      <c r="N22" s="161">
        <f t="shared" si="1"/>
        <v>0</v>
      </c>
    </row>
    <row r="23" spans="1:14" x14ac:dyDescent="0.25">
      <c r="A23" s="299" t="s">
        <v>257</v>
      </c>
      <c r="B23" s="254" t="s">
        <v>258</v>
      </c>
      <c r="C23" s="259">
        <v>325000</v>
      </c>
      <c r="D23" s="259">
        <v>44407291</v>
      </c>
      <c r="E23" s="259">
        <v>6103283</v>
      </c>
      <c r="F23" s="259">
        <v>21492642</v>
      </c>
      <c r="G23" s="259">
        <v>325000</v>
      </c>
      <c r="H23" s="300">
        <v>59796650</v>
      </c>
      <c r="I23" s="161"/>
      <c r="J23" s="161"/>
      <c r="K23">
        <v>325000</v>
      </c>
      <c r="L23">
        <v>59796650</v>
      </c>
      <c r="M23" s="161">
        <f t="shared" si="0"/>
        <v>0</v>
      </c>
      <c r="N23" s="161">
        <f t="shared" si="1"/>
        <v>0</v>
      </c>
    </row>
    <row r="24" spans="1:14" x14ac:dyDescent="0.25">
      <c r="A24" s="299" t="s">
        <v>259</v>
      </c>
      <c r="B24" s="254" t="s">
        <v>260</v>
      </c>
      <c r="C24" s="259">
        <v>325000</v>
      </c>
      <c r="D24" s="259">
        <v>44407291</v>
      </c>
      <c r="E24" s="259">
        <v>6103283</v>
      </c>
      <c r="F24" s="259">
        <v>21492642</v>
      </c>
      <c r="G24" s="259">
        <v>325000</v>
      </c>
      <c r="H24" s="300">
        <v>59796650</v>
      </c>
      <c r="I24" s="161"/>
      <c r="J24" s="161"/>
      <c r="K24">
        <v>325000</v>
      </c>
      <c r="L24">
        <v>59796650</v>
      </c>
      <c r="M24" s="161">
        <f t="shared" si="0"/>
        <v>0</v>
      </c>
      <c r="N24" s="161">
        <f t="shared" si="1"/>
        <v>0</v>
      </c>
    </row>
    <row r="25" spans="1:14" x14ac:dyDescent="0.25">
      <c r="A25" s="297" t="s">
        <v>261</v>
      </c>
      <c r="B25" s="253" t="s">
        <v>262</v>
      </c>
      <c r="C25" s="258">
        <v>12062665</v>
      </c>
      <c r="D25" s="258">
        <v>43463807</v>
      </c>
      <c r="E25" s="258"/>
      <c r="F25" s="258">
        <v>12944038</v>
      </c>
      <c r="G25" s="258">
        <v>12062665</v>
      </c>
      <c r="H25" s="298">
        <v>56407845</v>
      </c>
      <c r="I25" s="155"/>
      <c r="J25" s="155" t="s">
        <v>159</v>
      </c>
      <c r="K25">
        <v>12062665</v>
      </c>
      <c r="L25">
        <v>56407845</v>
      </c>
      <c r="M25" s="161">
        <f t="shared" si="0"/>
        <v>0</v>
      </c>
      <c r="N25" s="161">
        <f t="shared" si="1"/>
        <v>0</v>
      </c>
    </row>
    <row r="26" spans="1:14" x14ac:dyDescent="0.25">
      <c r="A26" s="299" t="s">
        <v>393</v>
      </c>
      <c r="B26" s="254" t="s">
        <v>394</v>
      </c>
      <c r="C26" s="259">
        <v>12062665</v>
      </c>
      <c r="D26" s="259"/>
      <c r="E26" s="259"/>
      <c r="F26" s="259"/>
      <c r="G26" s="259">
        <v>12062665</v>
      </c>
      <c r="H26" s="300"/>
      <c r="I26" s="161"/>
      <c r="J26" s="161"/>
      <c r="K26">
        <v>12062665</v>
      </c>
      <c r="M26" s="161">
        <f t="shared" si="0"/>
        <v>0</v>
      </c>
      <c r="N26" s="161">
        <f t="shared" si="1"/>
        <v>0</v>
      </c>
    </row>
    <row r="27" spans="1:14" x14ac:dyDescent="0.25">
      <c r="A27" s="299" t="s">
        <v>263</v>
      </c>
      <c r="B27" s="254" t="s">
        <v>264</v>
      </c>
      <c r="C27" s="259"/>
      <c r="D27" s="259">
        <v>43463807</v>
      </c>
      <c r="E27" s="259"/>
      <c r="F27" s="259">
        <v>12944038</v>
      </c>
      <c r="G27" s="259"/>
      <c r="H27" s="300">
        <v>56407845</v>
      </c>
      <c r="I27" s="161"/>
      <c r="J27" s="161"/>
      <c r="L27">
        <v>56407845</v>
      </c>
      <c r="M27" s="161">
        <f t="shared" si="0"/>
        <v>0</v>
      </c>
      <c r="N27" s="161">
        <f t="shared" si="1"/>
        <v>0</v>
      </c>
    </row>
    <row r="28" spans="1:14" x14ac:dyDescent="0.25">
      <c r="A28" s="293" t="s">
        <v>265</v>
      </c>
      <c r="B28" s="255" t="s">
        <v>266</v>
      </c>
      <c r="C28" s="260"/>
      <c r="D28" s="260">
        <v>248109366</v>
      </c>
      <c r="E28" s="260">
        <v>275253032</v>
      </c>
      <c r="F28" s="260">
        <v>272683299</v>
      </c>
      <c r="G28" s="260"/>
      <c r="H28" s="294">
        <v>245539633</v>
      </c>
      <c r="I28" s="268"/>
      <c r="J28" s="268" t="s">
        <v>159</v>
      </c>
      <c r="L28">
        <v>245539633</v>
      </c>
      <c r="M28" s="161">
        <f t="shared" si="0"/>
        <v>0</v>
      </c>
      <c r="N28" s="161">
        <f t="shared" si="1"/>
        <v>0</v>
      </c>
    </row>
    <row r="29" spans="1:14" x14ac:dyDescent="0.25">
      <c r="A29" s="295" t="s">
        <v>267</v>
      </c>
      <c r="B29" s="256" t="s">
        <v>268</v>
      </c>
      <c r="C29" s="261"/>
      <c r="D29" s="261">
        <v>248109366</v>
      </c>
      <c r="E29" s="261">
        <v>275253032</v>
      </c>
      <c r="F29" s="261">
        <v>272683299</v>
      </c>
      <c r="G29" s="261"/>
      <c r="H29" s="296">
        <v>245539633</v>
      </c>
      <c r="I29" s="269"/>
      <c r="J29" s="269"/>
      <c r="L29">
        <v>245539633</v>
      </c>
      <c r="M29" s="161">
        <f t="shared" si="0"/>
        <v>0</v>
      </c>
      <c r="N29" s="161">
        <f t="shared" si="1"/>
        <v>0</v>
      </c>
    </row>
    <row r="30" spans="1:14" x14ac:dyDescent="0.25">
      <c r="A30" s="297" t="s">
        <v>269</v>
      </c>
      <c r="B30" s="253" t="s">
        <v>270</v>
      </c>
      <c r="C30" s="258"/>
      <c r="D30" s="258"/>
      <c r="E30" s="258"/>
      <c r="F30" s="258"/>
      <c r="G30" s="258"/>
      <c r="H30" s="298"/>
      <c r="I30" s="155"/>
      <c r="J30" s="155"/>
      <c r="M30" s="161">
        <f t="shared" si="0"/>
        <v>0</v>
      </c>
      <c r="N30" s="161">
        <f t="shared" si="1"/>
        <v>0</v>
      </c>
    </row>
    <row r="31" spans="1:14" x14ac:dyDescent="0.25">
      <c r="A31" s="299" t="s">
        <v>271</v>
      </c>
      <c r="B31" s="254" t="s">
        <v>272</v>
      </c>
      <c r="C31" s="259"/>
      <c r="D31" s="259"/>
      <c r="E31" s="259"/>
      <c r="F31" s="259"/>
      <c r="G31" s="259"/>
      <c r="H31" s="300"/>
      <c r="I31" s="161"/>
      <c r="J31" s="161"/>
      <c r="M31" s="161">
        <f t="shared" si="0"/>
        <v>0</v>
      </c>
      <c r="N31" s="161">
        <f t="shared" si="1"/>
        <v>0</v>
      </c>
    </row>
    <row r="32" spans="1:14" x14ac:dyDescent="0.25">
      <c r="A32" s="297" t="s">
        <v>273</v>
      </c>
      <c r="B32" s="253" t="s">
        <v>274</v>
      </c>
      <c r="C32" s="258">
        <v>2008500</v>
      </c>
      <c r="D32" s="258">
        <v>2402799</v>
      </c>
      <c r="E32" s="258">
        <v>40321545</v>
      </c>
      <c r="F32" s="258">
        <v>43356565</v>
      </c>
      <c r="G32" s="258"/>
      <c r="H32" s="298">
        <v>3429319</v>
      </c>
      <c r="I32" s="155"/>
      <c r="J32" s="155" t="s">
        <v>159</v>
      </c>
      <c r="L32">
        <v>9119819</v>
      </c>
      <c r="M32" s="161">
        <f t="shared" si="0"/>
        <v>0</v>
      </c>
      <c r="N32" s="161">
        <f t="shared" si="1"/>
        <v>5690500</v>
      </c>
    </row>
    <row r="33" spans="1:14" x14ac:dyDescent="0.25">
      <c r="A33" s="299" t="s">
        <v>275</v>
      </c>
      <c r="B33" s="254" t="s">
        <v>276</v>
      </c>
      <c r="C33" s="259">
        <v>1931250</v>
      </c>
      <c r="D33" s="259"/>
      <c r="E33" s="259">
        <v>32013525</v>
      </c>
      <c r="F33" s="259">
        <v>33944775</v>
      </c>
      <c r="G33" s="259"/>
      <c r="H33" s="300"/>
      <c r="I33" s="161"/>
      <c r="J33" s="161"/>
      <c r="M33" s="161">
        <f t="shared" si="0"/>
        <v>0</v>
      </c>
      <c r="N33" s="161">
        <f t="shared" si="1"/>
        <v>0</v>
      </c>
    </row>
    <row r="34" spans="1:14" x14ac:dyDescent="0.25">
      <c r="A34" s="299" t="s">
        <v>277</v>
      </c>
      <c r="B34" s="254" t="s">
        <v>278</v>
      </c>
      <c r="C34" s="259"/>
      <c r="D34" s="259">
        <v>15609</v>
      </c>
      <c r="E34" s="259">
        <v>5762434</v>
      </c>
      <c r="F34" s="259">
        <v>6110059</v>
      </c>
      <c r="G34" s="259"/>
      <c r="H34" s="300">
        <v>363234</v>
      </c>
      <c r="I34" s="161"/>
      <c r="J34" s="161"/>
      <c r="L34">
        <v>363234</v>
      </c>
      <c r="M34" s="161">
        <f t="shared" si="0"/>
        <v>0</v>
      </c>
      <c r="N34" s="161">
        <f t="shared" si="1"/>
        <v>0</v>
      </c>
    </row>
    <row r="35" spans="1:14" x14ac:dyDescent="0.25">
      <c r="A35" s="299" t="s">
        <v>279</v>
      </c>
      <c r="B35" s="254" t="s">
        <v>280</v>
      </c>
      <c r="C35" s="259">
        <v>77250</v>
      </c>
      <c r="D35" s="259"/>
      <c r="E35" s="259">
        <v>1345586</v>
      </c>
      <c r="F35" s="259">
        <v>1422836</v>
      </c>
      <c r="G35" s="259"/>
      <c r="H35" s="300"/>
      <c r="I35" s="161"/>
      <c r="J35" s="161"/>
      <c r="M35" s="161">
        <f t="shared" si="0"/>
        <v>0</v>
      </c>
      <c r="N35" s="161">
        <f t="shared" si="1"/>
        <v>0</v>
      </c>
    </row>
    <row r="36" spans="1:14" x14ac:dyDescent="0.25">
      <c r="A36" s="299" t="s">
        <v>281</v>
      </c>
      <c r="B36" s="254" t="s">
        <v>274</v>
      </c>
      <c r="C36" s="259"/>
      <c r="D36" s="259">
        <v>2387190</v>
      </c>
      <c r="E36" s="259">
        <v>1200000</v>
      </c>
      <c r="F36" s="259">
        <v>1878895</v>
      </c>
      <c r="G36" s="259"/>
      <c r="H36" s="300">
        <v>3066085</v>
      </c>
      <c r="I36" s="161"/>
      <c r="J36" s="161"/>
      <c r="L36">
        <v>8756585</v>
      </c>
      <c r="M36" s="161">
        <f t="shared" si="0"/>
        <v>0</v>
      </c>
      <c r="N36" s="161">
        <f t="shared" si="1"/>
        <v>5690500</v>
      </c>
    </row>
    <row r="37" spans="1:14" x14ac:dyDescent="0.25">
      <c r="A37" s="299" t="s">
        <v>282</v>
      </c>
      <c r="B37" s="254" t="s">
        <v>283</v>
      </c>
      <c r="C37" s="259"/>
      <c r="D37" s="259">
        <v>2387190</v>
      </c>
      <c r="E37" s="259">
        <v>1200000</v>
      </c>
      <c r="F37" s="259">
        <v>1878895</v>
      </c>
      <c r="G37" s="259"/>
      <c r="H37" s="300">
        <v>3066085</v>
      </c>
      <c r="I37" s="161"/>
      <c r="J37" s="161"/>
      <c r="L37">
        <v>8756585</v>
      </c>
      <c r="M37" s="161">
        <f t="shared" si="0"/>
        <v>0</v>
      </c>
      <c r="N37" s="161">
        <f t="shared" si="1"/>
        <v>5690500</v>
      </c>
    </row>
    <row r="38" spans="1:14" x14ac:dyDescent="0.25">
      <c r="A38" s="299" t="s">
        <v>284</v>
      </c>
      <c r="B38" s="254" t="s">
        <v>285</v>
      </c>
      <c r="C38" s="259"/>
      <c r="D38" s="259">
        <v>2387190</v>
      </c>
      <c r="E38" s="259">
        <v>1200000</v>
      </c>
      <c r="F38" s="259">
        <v>1878895</v>
      </c>
      <c r="G38" s="259"/>
      <c r="H38" s="300">
        <v>3066085</v>
      </c>
      <c r="I38" s="161"/>
      <c r="J38" s="161"/>
      <c r="L38">
        <v>8756585</v>
      </c>
      <c r="M38" s="161">
        <f t="shared" si="0"/>
        <v>0</v>
      </c>
      <c r="N38" s="161">
        <f t="shared" si="1"/>
        <v>5690500</v>
      </c>
    </row>
    <row r="39" spans="1:14" x14ac:dyDescent="0.25">
      <c r="A39" s="297" t="s">
        <v>286</v>
      </c>
      <c r="B39" s="253" t="s">
        <v>287</v>
      </c>
      <c r="C39" s="258"/>
      <c r="D39" s="258">
        <v>815528850</v>
      </c>
      <c r="E39" s="258"/>
      <c r="F39" s="258"/>
      <c r="G39" s="258"/>
      <c r="H39" s="298">
        <v>815528850</v>
      </c>
      <c r="I39" s="155"/>
      <c r="J39" s="155"/>
      <c r="L39">
        <v>815528850</v>
      </c>
      <c r="M39" s="161">
        <f t="shared" si="0"/>
        <v>0</v>
      </c>
      <c r="N39" s="161">
        <f t="shared" si="1"/>
        <v>0</v>
      </c>
    </row>
    <row r="40" spans="1:14" x14ac:dyDescent="0.25">
      <c r="A40" s="299" t="s">
        <v>288</v>
      </c>
      <c r="B40" s="254" t="s">
        <v>289</v>
      </c>
      <c r="C40" s="259"/>
      <c r="D40" s="259">
        <v>815528850</v>
      </c>
      <c r="E40" s="259"/>
      <c r="F40" s="259"/>
      <c r="G40" s="259"/>
      <c r="H40" s="300">
        <v>815528850</v>
      </c>
      <c r="I40" s="161"/>
      <c r="J40" s="161"/>
      <c r="L40">
        <v>815528850</v>
      </c>
      <c r="M40" s="161">
        <f t="shared" si="0"/>
        <v>0</v>
      </c>
      <c r="N40" s="161">
        <f t="shared" si="1"/>
        <v>0</v>
      </c>
    </row>
    <row r="41" spans="1:14" x14ac:dyDescent="0.25">
      <c r="A41" s="297" t="s">
        <v>290</v>
      </c>
      <c r="B41" s="253" t="s">
        <v>291</v>
      </c>
      <c r="C41" s="258">
        <v>809850510</v>
      </c>
      <c r="D41" s="258">
        <v>96536668</v>
      </c>
      <c r="E41" s="258">
        <v>103844331</v>
      </c>
      <c r="F41" s="258"/>
      <c r="G41" s="258">
        <v>817158173</v>
      </c>
      <c r="H41" s="298"/>
      <c r="I41" s="155"/>
      <c r="J41" s="155"/>
      <c r="K41">
        <v>817166153</v>
      </c>
      <c r="M41" s="161">
        <f t="shared" si="0"/>
        <v>7980</v>
      </c>
      <c r="N41" s="161">
        <f t="shared" si="1"/>
        <v>0</v>
      </c>
    </row>
    <row r="42" spans="1:14" x14ac:dyDescent="0.25">
      <c r="A42" s="299" t="s">
        <v>292</v>
      </c>
      <c r="B42" s="254" t="s">
        <v>293</v>
      </c>
      <c r="C42" s="259">
        <v>809850510</v>
      </c>
      <c r="D42" s="259"/>
      <c r="E42" s="259"/>
      <c r="F42" s="259"/>
      <c r="G42" s="259">
        <v>809850510</v>
      </c>
      <c r="H42" s="300"/>
      <c r="I42" s="161"/>
      <c r="J42" s="161"/>
      <c r="K42">
        <v>809850510</v>
      </c>
      <c r="M42" s="161">
        <f t="shared" si="0"/>
        <v>0</v>
      </c>
      <c r="N42" s="161">
        <f t="shared" si="1"/>
        <v>0</v>
      </c>
    </row>
    <row r="43" spans="1:14" x14ac:dyDescent="0.25">
      <c r="A43" s="299" t="s">
        <v>294</v>
      </c>
      <c r="B43" s="254" t="s">
        <v>295</v>
      </c>
      <c r="C43" s="259"/>
      <c r="D43" s="259">
        <v>96536668</v>
      </c>
      <c r="E43" s="259">
        <v>103844331</v>
      </c>
      <c r="F43" s="259"/>
      <c r="G43" s="259">
        <v>7307663</v>
      </c>
      <c r="H43" s="300"/>
      <c r="I43" s="161"/>
      <c r="J43" s="161"/>
      <c r="K43">
        <v>7315643</v>
      </c>
      <c r="M43" s="161">
        <f t="shared" si="0"/>
        <v>7980</v>
      </c>
      <c r="N43" s="161">
        <f t="shared" si="1"/>
        <v>0</v>
      </c>
    </row>
    <row r="44" spans="1:14" x14ac:dyDescent="0.25">
      <c r="A44" s="297" t="s">
        <v>302</v>
      </c>
      <c r="B44" s="253" t="s">
        <v>303</v>
      </c>
      <c r="C44" s="258"/>
      <c r="D44" s="258"/>
      <c r="E44" s="258">
        <v>11094</v>
      </c>
      <c r="F44" s="258">
        <v>11094</v>
      </c>
      <c r="G44" s="258"/>
      <c r="H44" s="298"/>
      <c r="I44" s="155"/>
      <c r="J44" s="155"/>
      <c r="K44">
        <v>11094</v>
      </c>
      <c r="L44">
        <v>11094</v>
      </c>
      <c r="M44" s="161">
        <f>K44-E44</f>
        <v>0</v>
      </c>
      <c r="N44" s="161">
        <f>L44-F44</f>
        <v>0</v>
      </c>
    </row>
    <row r="45" spans="1:14" x14ac:dyDescent="0.25">
      <c r="A45" s="299" t="s">
        <v>304</v>
      </c>
      <c r="B45" s="254" t="s">
        <v>305</v>
      </c>
      <c r="C45" s="259"/>
      <c r="D45" s="259"/>
      <c r="E45" s="259">
        <v>11094</v>
      </c>
      <c r="F45" s="259">
        <v>11094</v>
      </c>
      <c r="G45" s="259"/>
      <c r="H45" s="300"/>
      <c r="I45" s="161"/>
      <c r="J45" s="161"/>
      <c r="K45">
        <v>11094</v>
      </c>
      <c r="L45">
        <v>11094</v>
      </c>
      <c r="M45" s="161">
        <f t="shared" ref="M45:M55" si="2">K45-E45</f>
        <v>0</v>
      </c>
      <c r="N45" s="161">
        <f t="shared" ref="N45:N55" si="3">L45-F45</f>
        <v>0</v>
      </c>
    </row>
    <row r="46" spans="1:14" x14ac:dyDescent="0.25">
      <c r="A46" s="297" t="s">
        <v>306</v>
      </c>
      <c r="B46" s="253" t="s">
        <v>307</v>
      </c>
      <c r="C46" s="258"/>
      <c r="D46" s="258"/>
      <c r="E46" s="258">
        <v>221270199</v>
      </c>
      <c r="F46" s="258">
        <v>221270199</v>
      </c>
      <c r="G46" s="258"/>
      <c r="H46" s="298"/>
      <c r="I46" s="155"/>
      <c r="J46" s="155"/>
      <c r="K46">
        <v>221270199</v>
      </c>
      <c r="L46">
        <v>221270199</v>
      </c>
      <c r="M46" s="161">
        <f t="shared" si="2"/>
        <v>0</v>
      </c>
      <c r="N46" s="161">
        <f t="shared" si="3"/>
        <v>0</v>
      </c>
    </row>
    <row r="47" spans="1:14" x14ac:dyDescent="0.25">
      <c r="A47" s="297" t="s">
        <v>308</v>
      </c>
      <c r="B47" s="253" t="s">
        <v>309</v>
      </c>
      <c r="C47" s="258"/>
      <c r="D47" s="258"/>
      <c r="E47" s="258">
        <v>12837805</v>
      </c>
      <c r="F47" s="258">
        <v>12837805</v>
      </c>
      <c r="G47" s="258"/>
      <c r="H47" s="298"/>
      <c r="I47" s="155"/>
      <c r="J47" s="155"/>
      <c r="K47">
        <v>12837805</v>
      </c>
      <c r="L47">
        <v>12837805</v>
      </c>
      <c r="M47" s="161">
        <f t="shared" si="2"/>
        <v>0</v>
      </c>
      <c r="N47" s="161">
        <f t="shared" si="3"/>
        <v>0</v>
      </c>
    </row>
    <row r="48" spans="1:14" x14ac:dyDescent="0.25">
      <c r="A48" s="299" t="s">
        <v>310</v>
      </c>
      <c r="B48" s="254" t="s">
        <v>311</v>
      </c>
      <c r="C48" s="259"/>
      <c r="D48" s="259"/>
      <c r="E48" s="259">
        <v>12837805</v>
      </c>
      <c r="F48" s="259">
        <v>12837805</v>
      </c>
      <c r="G48" s="259"/>
      <c r="H48" s="300"/>
      <c r="I48" s="161"/>
      <c r="J48" s="161"/>
      <c r="K48">
        <v>12837805</v>
      </c>
      <c r="L48">
        <v>12837805</v>
      </c>
      <c r="M48" s="161">
        <f t="shared" si="2"/>
        <v>0</v>
      </c>
      <c r="N48" s="161">
        <f t="shared" si="3"/>
        <v>0</v>
      </c>
    </row>
    <row r="49" spans="1:14" x14ac:dyDescent="0.25">
      <c r="A49" s="297" t="s">
        <v>316</v>
      </c>
      <c r="B49" s="253" t="s">
        <v>317</v>
      </c>
      <c r="C49" s="258"/>
      <c r="D49" s="258"/>
      <c r="E49" s="258">
        <v>103855429</v>
      </c>
      <c r="F49" s="258">
        <v>103855429</v>
      </c>
      <c r="G49" s="258"/>
      <c r="H49" s="298"/>
      <c r="I49" s="155"/>
      <c r="J49" s="155"/>
      <c r="K49">
        <v>103863409</v>
      </c>
      <c r="L49">
        <v>103863409</v>
      </c>
      <c r="M49" s="161">
        <f t="shared" si="2"/>
        <v>7980</v>
      </c>
      <c r="N49" s="161">
        <f t="shared" si="3"/>
        <v>7980</v>
      </c>
    </row>
    <row r="50" spans="1:14" x14ac:dyDescent="0.25">
      <c r="A50" s="299" t="s">
        <v>318</v>
      </c>
      <c r="B50" s="254" t="s">
        <v>319</v>
      </c>
      <c r="C50" s="259"/>
      <c r="D50" s="259"/>
      <c r="E50" s="259">
        <v>78568920</v>
      </c>
      <c r="F50" s="259">
        <v>78568920</v>
      </c>
      <c r="G50" s="259"/>
      <c r="H50" s="300"/>
      <c r="I50" s="161"/>
      <c r="J50" s="161"/>
      <c r="K50">
        <v>78568920</v>
      </c>
      <c r="L50">
        <v>78568920</v>
      </c>
      <c r="M50" s="161">
        <f t="shared" si="2"/>
        <v>0</v>
      </c>
      <c r="N50" s="161">
        <f t="shared" si="3"/>
        <v>0</v>
      </c>
    </row>
    <row r="51" spans="1:14" x14ac:dyDescent="0.25">
      <c r="A51" s="299" t="s">
        <v>322</v>
      </c>
      <c r="B51" s="254" t="s">
        <v>311</v>
      </c>
      <c r="C51" s="259"/>
      <c r="D51" s="259"/>
      <c r="E51" s="259">
        <v>6157595</v>
      </c>
      <c r="F51" s="259">
        <v>6157595</v>
      </c>
      <c r="G51" s="259"/>
      <c r="H51" s="300"/>
      <c r="I51" s="161"/>
      <c r="J51" s="161"/>
      <c r="K51">
        <v>6165575</v>
      </c>
      <c r="L51">
        <v>6165575</v>
      </c>
      <c r="M51" s="161">
        <f t="shared" si="2"/>
        <v>7980</v>
      </c>
      <c r="N51" s="161">
        <f t="shared" si="3"/>
        <v>7980</v>
      </c>
    </row>
    <row r="52" spans="1:14" x14ac:dyDescent="0.25">
      <c r="A52" s="299" t="s">
        <v>323</v>
      </c>
      <c r="B52" s="254" t="s">
        <v>324</v>
      </c>
      <c r="C52" s="259"/>
      <c r="D52" s="259"/>
      <c r="E52" s="259">
        <v>19128914</v>
      </c>
      <c r="F52" s="259">
        <v>19128914</v>
      </c>
      <c r="G52" s="259"/>
      <c r="H52" s="300"/>
      <c r="I52" s="161"/>
      <c r="J52" s="161"/>
      <c r="K52">
        <v>19128914</v>
      </c>
      <c r="L52">
        <v>19128914</v>
      </c>
      <c r="M52" s="161">
        <f t="shared" si="2"/>
        <v>0</v>
      </c>
      <c r="N52" s="161">
        <f t="shared" si="3"/>
        <v>0</v>
      </c>
    </row>
    <row r="53" spans="1:14" x14ac:dyDescent="0.25">
      <c r="A53" s="297" t="s">
        <v>346</v>
      </c>
      <c r="B53" s="253" t="s">
        <v>347</v>
      </c>
      <c r="C53" s="258"/>
      <c r="D53" s="258"/>
      <c r="E53" s="258">
        <v>4</v>
      </c>
      <c r="F53" s="258">
        <v>4</v>
      </c>
      <c r="G53" s="258"/>
      <c r="H53" s="298"/>
      <c r="I53" s="155"/>
      <c r="J53" s="155"/>
      <c r="K53">
        <v>4</v>
      </c>
      <c r="L53">
        <v>4</v>
      </c>
      <c r="M53" s="161">
        <f t="shared" si="2"/>
        <v>0</v>
      </c>
      <c r="N53" s="161">
        <f t="shared" si="3"/>
        <v>0</v>
      </c>
    </row>
    <row r="54" spans="1:14" x14ac:dyDescent="0.25">
      <c r="A54" s="299" t="s">
        <v>348</v>
      </c>
      <c r="B54" s="254" t="s">
        <v>347</v>
      </c>
      <c r="C54" s="259"/>
      <c r="D54" s="259"/>
      <c r="E54" s="259">
        <v>4</v>
      </c>
      <c r="F54" s="259">
        <v>4</v>
      </c>
      <c r="G54" s="259"/>
      <c r="H54" s="300"/>
      <c r="I54" s="161"/>
      <c r="J54" s="161"/>
      <c r="K54">
        <v>4</v>
      </c>
      <c r="L54">
        <v>4</v>
      </c>
      <c r="M54" s="161">
        <f t="shared" si="2"/>
        <v>0</v>
      </c>
      <c r="N54" s="161">
        <f t="shared" si="3"/>
        <v>0</v>
      </c>
    </row>
    <row r="55" spans="1:14" ht="14.4" thickBot="1" x14ac:dyDescent="0.3">
      <c r="A55" s="301" t="s">
        <v>325</v>
      </c>
      <c r="B55" s="302" t="s">
        <v>326</v>
      </c>
      <c r="C55" s="303"/>
      <c r="D55" s="303"/>
      <c r="E55" s="303">
        <v>103855429</v>
      </c>
      <c r="F55" s="303">
        <v>103855429</v>
      </c>
      <c r="G55" s="303"/>
      <c r="H55" s="304"/>
      <c r="I55" s="155"/>
      <c r="J55" s="155"/>
      <c r="K55">
        <v>103863409</v>
      </c>
      <c r="L55">
        <v>103863409</v>
      </c>
      <c r="M55" s="161">
        <f t="shared" si="2"/>
        <v>7980</v>
      </c>
      <c r="N55" s="161">
        <f t="shared" si="3"/>
        <v>7980</v>
      </c>
    </row>
    <row r="56" spans="1:14" x14ac:dyDescent="0.25">
      <c r="C56" s="161"/>
      <c r="D56" s="161"/>
      <c r="E56" s="161"/>
      <c r="F56" s="161"/>
      <c r="G56" s="161"/>
      <c r="H56" s="161"/>
      <c r="I56" s="161"/>
      <c r="J56" s="161"/>
    </row>
    <row r="57" spans="1:14" x14ac:dyDescent="0.25">
      <c r="B57" s="168" t="s">
        <v>327</v>
      </c>
      <c r="C57" s="155" t="s">
        <v>514</v>
      </c>
      <c r="D57" s="155" t="s">
        <v>514</v>
      </c>
      <c r="E57" s="155" t="s">
        <v>515</v>
      </c>
      <c r="F57" s="155" t="s">
        <v>515</v>
      </c>
      <c r="G57" s="155" t="s">
        <v>516</v>
      </c>
      <c r="H57" s="155" t="s">
        <v>516</v>
      </c>
      <c r="I57" s="155"/>
      <c r="J57" s="1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67166-A21C-4A90-8F9F-8135EA2ABFD7}">
  <sheetPr>
    <tabColor rgb="FF00B0F0"/>
  </sheetPr>
  <dimension ref="A1:G75"/>
  <sheetViews>
    <sheetView view="pageBreakPreview" topLeftCell="A13" zoomScaleNormal="100" zoomScaleSheetLayoutView="100" workbookViewId="0">
      <selection activeCell="D27" sqref="D27"/>
    </sheetView>
  </sheetViews>
  <sheetFormatPr defaultRowHeight="13.8" x14ac:dyDescent="0.25"/>
  <cols>
    <col min="1" max="1" width="10.69921875" customWidth="1"/>
    <col min="2" max="2" width="54.3984375" customWidth="1"/>
    <col min="3" max="3" width="14.8984375" customWidth="1"/>
    <col min="4" max="4" width="48" customWidth="1"/>
    <col min="5" max="5" width="11" bestFit="1" customWidth="1"/>
    <col min="7" max="7" width="10.69921875"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45063</v>
      </c>
    </row>
    <row r="6" spans="1:6" x14ac:dyDescent="0.25">
      <c r="A6" s="454"/>
      <c r="B6" s="454"/>
      <c r="C6" s="226" t="s">
        <v>174</v>
      </c>
      <c r="D6" s="82">
        <v>45017</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547</v>
      </c>
      <c r="C10" s="142">
        <v>6913500</v>
      </c>
      <c r="D10" s="143" t="s">
        <v>586</v>
      </c>
      <c r="E10" s="160">
        <f>C10-'TB4.23'!G2</f>
        <v>0</v>
      </c>
    </row>
    <row r="11" spans="1:6" x14ac:dyDescent="0.25">
      <c r="A11" s="92">
        <v>112</v>
      </c>
      <c r="B11" s="93"/>
      <c r="C11" s="124"/>
      <c r="D11" s="94"/>
      <c r="E11" s="88"/>
      <c r="F11" s="88"/>
    </row>
    <row r="12" spans="1:6" x14ac:dyDescent="0.25">
      <c r="A12" s="95" t="s">
        <v>178</v>
      </c>
      <c r="B12" s="96" t="s">
        <v>190</v>
      </c>
      <c r="C12" s="125">
        <v>113091659</v>
      </c>
      <c r="D12" s="98" t="s">
        <v>179</v>
      </c>
      <c r="E12" s="160">
        <f>C12-'TB4.23'!G5</f>
        <v>0</v>
      </c>
    </row>
    <row r="13" spans="1:6" x14ac:dyDescent="0.25">
      <c r="A13" s="95">
        <v>11212</v>
      </c>
      <c r="B13" s="96" t="s">
        <v>191</v>
      </c>
      <c r="C13" s="126">
        <v>6766192</v>
      </c>
      <c r="D13" s="98" t="s">
        <v>179</v>
      </c>
      <c r="E13" s="227">
        <f>C13/22640</f>
        <v>298.86007067137808</v>
      </c>
    </row>
    <row r="14" spans="1:6" x14ac:dyDescent="0.25">
      <c r="A14" s="95"/>
      <c r="B14" s="96"/>
      <c r="C14" s="126"/>
      <c r="D14" s="98"/>
    </row>
    <row r="15" spans="1:6" s="118" customFormat="1" x14ac:dyDescent="0.25">
      <c r="A15" s="115">
        <v>131</v>
      </c>
      <c r="B15" s="116" t="s">
        <v>472</v>
      </c>
      <c r="C15" s="231">
        <v>-522944144</v>
      </c>
      <c r="D15" s="119" t="s">
        <v>663</v>
      </c>
    </row>
    <row r="16" spans="1:6" s="118" customFormat="1" x14ac:dyDescent="0.25">
      <c r="A16" s="347"/>
      <c r="B16" s="348"/>
      <c r="C16" s="350"/>
      <c r="D16" s="351"/>
    </row>
    <row r="17" spans="1:6" s="118" customFormat="1" x14ac:dyDescent="0.25">
      <c r="A17" s="115">
        <v>133</v>
      </c>
      <c r="B17" s="116"/>
      <c r="C17" s="127">
        <v>350555273</v>
      </c>
      <c r="D17" s="119"/>
      <c r="E17" s="346">
        <f>C17-'TB4.23'!G13</f>
        <v>0</v>
      </c>
    </row>
    <row r="18" spans="1:6" s="118" customFormat="1" x14ac:dyDescent="0.25">
      <c r="A18" s="115"/>
      <c r="B18" s="116"/>
      <c r="C18" s="127"/>
      <c r="D18" s="119"/>
    </row>
    <row r="19" spans="1:6" s="118" customFormat="1" x14ac:dyDescent="0.25">
      <c r="A19" s="115">
        <v>154</v>
      </c>
      <c r="B19" s="116"/>
      <c r="C19" s="127">
        <v>243372808</v>
      </c>
      <c r="D19" s="119" t="s">
        <v>666</v>
      </c>
    </row>
    <row r="20" spans="1:6" s="118" customFormat="1" x14ac:dyDescent="0.25">
      <c r="A20" s="115"/>
      <c r="B20" s="116"/>
      <c r="C20" s="127"/>
      <c r="D20" s="119"/>
    </row>
    <row r="21" spans="1:6" x14ac:dyDescent="0.25">
      <c r="A21" s="92">
        <v>242</v>
      </c>
      <c r="B21" s="101" t="s">
        <v>180</v>
      </c>
      <c r="C21" s="128">
        <v>33080815</v>
      </c>
      <c r="D21" s="91"/>
      <c r="E21" s="160">
        <f>C21-'TB4.23'!G17</f>
        <v>0</v>
      </c>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SUM(C26:C28)</f>
        <v>85177939</v>
      </c>
      <c r="D25" s="102" t="s">
        <v>159</v>
      </c>
      <c r="E25" s="160">
        <f>C25-'TB4.23'!H21</f>
        <v>0</v>
      </c>
    </row>
    <row r="26" spans="1:6" x14ac:dyDescent="0.25">
      <c r="A26" s="103"/>
      <c r="B26" s="104" t="s">
        <v>168</v>
      </c>
      <c r="C26" s="130">
        <v>49146900</v>
      </c>
      <c r="D26" s="105" t="s">
        <v>664</v>
      </c>
    </row>
    <row r="27" spans="1:6" x14ac:dyDescent="0.25">
      <c r="A27" s="103"/>
      <c r="B27" s="104" t="s">
        <v>591</v>
      </c>
      <c r="C27" s="130">
        <v>29700000</v>
      </c>
      <c r="D27" s="105" t="s">
        <v>592</v>
      </c>
    </row>
    <row r="28" spans="1:6" x14ac:dyDescent="0.25">
      <c r="A28" s="103"/>
      <c r="B28" s="104" t="s">
        <v>195</v>
      </c>
      <c r="C28" s="130">
        <v>6331039</v>
      </c>
      <c r="D28" s="105" t="s">
        <v>662</v>
      </c>
    </row>
    <row r="29" spans="1:6" x14ac:dyDescent="0.25">
      <c r="A29" s="103"/>
      <c r="B29" s="101" t="s">
        <v>182</v>
      </c>
      <c r="C29" s="123">
        <f>SUM(C30:C31)</f>
        <v>325000</v>
      </c>
      <c r="D29" s="102">
        <f>SUM(D30:D32)</f>
        <v>0</v>
      </c>
      <c r="E29" s="160">
        <f>C29-'TB4.23'!G21</f>
        <v>0</v>
      </c>
    </row>
    <row r="30" spans="1:6" x14ac:dyDescent="0.25">
      <c r="A30" s="103"/>
      <c r="B30" s="104" t="s">
        <v>204</v>
      </c>
      <c r="C30" s="131">
        <v>325000</v>
      </c>
      <c r="D30" s="105" t="s">
        <v>495</v>
      </c>
    </row>
    <row r="31" spans="1:6" x14ac:dyDescent="0.25">
      <c r="A31" s="103"/>
      <c r="B31" s="104"/>
      <c r="C31" s="130"/>
      <c r="D31" s="105"/>
    </row>
    <row r="32" spans="1:6" s="21" customFormat="1" x14ac:dyDescent="0.25">
      <c r="A32" s="92">
        <v>3331</v>
      </c>
      <c r="B32" s="120" t="s">
        <v>197</v>
      </c>
      <c r="C32" s="132"/>
      <c r="D32" s="121"/>
      <c r="E32" s="122"/>
      <c r="F32" s="122"/>
    </row>
    <row r="33" spans="1:7" s="21" customFormat="1" x14ac:dyDescent="0.25">
      <c r="A33" s="92"/>
      <c r="B33" s="120"/>
      <c r="C33" s="132"/>
      <c r="D33" s="121"/>
      <c r="E33" s="122"/>
      <c r="F33" s="122"/>
    </row>
    <row r="34" spans="1:7" s="21" customFormat="1" x14ac:dyDescent="0.25">
      <c r="A34" s="92">
        <v>3334</v>
      </c>
      <c r="B34" s="120" t="s">
        <v>423</v>
      </c>
      <c r="C34" s="236">
        <v>-12062665</v>
      </c>
      <c r="D34" s="121"/>
      <c r="E34" s="370">
        <f>C34+'TB4.23'!G26-'TB4.23'!H26</f>
        <v>0</v>
      </c>
      <c r="F34" s="122"/>
    </row>
    <row r="35" spans="1:7" s="21" customFormat="1" x14ac:dyDescent="0.25">
      <c r="A35" s="92"/>
      <c r="B35" s="120"/>
      <c r="C35" s="132"/>
      <c r="D35" s="121"/>
      <c r="E35" s="122"/>
      <c r="F35" s="122"/>
    </row>
    <row r="36" spans="1:7" ht="14.4" x14ac:dyDescent="0.3">
      <c r="A36" s="92">
        <v>3335</v>
      </c>
      <c r="B36" s="101" t="s">
        <v>183</v>
      </c>
      <c r="C36" s="133">
        <f>SUM(C37:C42)</f>
        <v>32321363</v>
      </c>
      <c r="D36" s="107"/>
      <c r="E36" s="160">
        <f>C36-'TB4.23'!H27</f>
        <v>-1</v>
      </c>
    </row>
    <row r="37" spans="1:7" x14ac:dyDescent="0.25">
      <c r="A37" s="95"/>
      <c r="B37" s="96" t="s">
        <v>157</v>
      </c>
      <c r="C37" s="125">
        <v>2314525</v>
      </c>
      <c r="D37" s="108"/>
    </row>
    <row r="38" spans="1:7" x14ac:dyDescent="0.25">
      <c r="A38" s="95"/>
      <c r="B38" s="96" t="s">
        <v>481</v>
      </c>
      <c r="C38" s="126">
        <f>122222</f>
        <v>122222</v>
      </c>
      <c r="D38" s="108" t="s">
        <v>598</v>
      </c>
      <c r="E38" s="160"/>
    </row>
    <row r="39" spans="1:7" x14ac:dyDescent="0.25">
      <c r="A39" s="95"/>
      <c r="B39" s="96" t="s">
        <v>597</v>
      </c>
      <c r="C39" s="126">
        <v>15014115</v>
      </c>
      <c r="D39" s="108" t="s">
        <v>598</v>
      </c>
    </row>
    <row r="40" spans="1:7" x14ac:dyDescent="0.25">
      <c r="A40" s="95"/>
      <c r="B40" s="96" t="s">
        <v>665</v>
      </c>
      <c r="C40" s="126">
        <v>14870501</v>
      </c>
      <c r="D40" s="108" t="s">
        <v>598</v>
      </c>
    </row>
    <row r="41" spans="1:7" x14ac:dyDescent="0.25">
      <c r="A41" s="95"/>
      <c r="B41" s="96"/>
      <c r="C41" s="126"/>
      <c r="D41" s="108"/>
    </row>
    <row r="42" spans="1:7" x14ac:dyDescent="0.25">
      <c r="A42" s="95"/>
      <c r="B42" s="96"/>
      <c r="C42" s="125"/>
      <c r="D42" s="108"/>
    </row>
    <row r="43" spans="1:7" s="21" customFormat="1" ht="27.6" x14ac:dyDescent="0.25">
      <c r="A43" s="92">
        <v>334</v>
      </c>
      <c r="B43" s="120" t="s">
        <v>540</v>
      </c>
      <c r="C43" s="197">
        <v>252315688</v>
      </c>
      <c r="D43" s="198" t="s">
        <v>667</v>
      </c>
      <c r="E43" s="338">
        <f>C43-'TB4.23'!H28</f>
        <v>-1300000</v>
      </c>
      <c r="G43" s="338"/>
    </row>
    <row r="44" spans="1:7" x14ac:dyDescent="0.25">
      <c r="A44" s="95"/>
      <c r="B44" s="96"/>
      <c r="C44" s="125"/>
      <c r="D44" s="108"/>
    </row>
    <row r="45" spans="1:7" x14ac:dyDescent="0.25">
      <c r="A45" s="92">
        <v>335</v>
      </c>
      <c r="B45" s="101"/>
      <c r="C45" s="123">
        <f>SUM(C46:C47)</f>
        <v>0</v>
      </c>
      <c r="D45" s="91" t="s">
        <v>447</v>
      </c>
    </row>
    <row r="46" spans="1:7" x14ac:dyDescent="0.25">
      <c r="A46" s="103"/>
      <c r="B46" s="104" t="s">
        <v>583</v>
      </c>
      <c r="C46" s="131"/>
      <c r="D46" s="371" t="s">
        <v>585</v>
      </c>
    </row>
    <row r="47" spans="1:7" x14ac:dyDescent="0.25">
      <c r="A47" s="103"/>
      <c r="B47" s="104" t="s">
        <v>584</v>
      </c>
      <c r="C47" s="131"/>
      <c r="D47" s="371" t="s">
        <v>168</v>
      </c>
    </row>
    <row r="48" spans="1:7" ht="26.4" x14ac:dyDescent="0.25">
      <c r="A48" s="242" t="s">
        <v>185</v>
      </c>
      <c r="B48" s="243"/>
      <c r="C48" s="244"/>
      <c r="D48" s="245" t="s">
        <v>155</v>
      </c>
    </row>
    <row r="49" spans="1:6" x14ac:dyDescent="0.25">
      <c r="A49" s="95"/>
      <c r="B49" s="106"/>
      <c r="C49" s="135"/>
      <c r="D49" s="110"/>
    </row>
    <row r="50" spans="1:6" x14ac:dyDescent="0.25">
      <c r="A50" s="92">
        <v>3388</v>
      </c>
      <c r="B50" s="101"/>
      <c r="C50" s="123">
        <f>SUM(C51:C54)</f>
        <v>3066085</v>
      </c>
      <c r="D50" s="91"/>
      <c r="E50" s="160">
        <f>C50-'TB4.23'!H38</f>
        <v>0</v>
      </c>
    </row>
    <row r="51" spans="1:6" ht="14.4" x14ac:dyDescent="0.3">
      <c r="A51" s="103"/>
      <c r="B51" s="104" t="s">
        <v>521</v>
      </c>
      <c r="C51" s="136">
        <f>1115566+595419+595419+659829+659829+659829+677520+717520+678895+677520+678895</f>
        <v>7716241</v>
      </c>
      <c r="D51" s="105"/>
      <c r="E51" s="89"/>
      <c r="F51" s="89"/>
    </row>
    <row r="52" spans="1:6" ht="14.4" x14ac:dyDescent="0.3">
      <c r="A52" s="103"/>
      <c r="B52" s="104" t="s">
        <v>202</v>
      </c>
      <c r="C52" s="136">
        <f>-338000-318182-227273-286364-254545-572727-884546-900000-318519-550000</f>
        <v>-4650156</v>
      </c>
      <c r="D52" s="105"/>
      <c r="E52" s="89"/>
      <c r="F52" s="89"/>
    </row>
    <row r="53" spans="1:6" ht="14.4" x14ac:dyDescent="0.3">
      <c r="A53" s="103"/>
      <c r="B53" s="104" t="s">
        <v>552</v>
      </c>
      <c r="C53" s="136"/>
      <c r="D53" s="105"/>
      <c r="E53" s="89"/>
      <c r="F53" s="89"/>
    </row>
    <row r="54" spans="1:6" ht="14.4" x14ac:dyDescent="0.3">
      <c r="A54" s="103"/>
      <c r="B54" s="104" t="s">
        <v>519</v>
      </c>
      <c r="C54" s="136">
        <v>0</v>
      </c>
      <c r="D54" s="105"/>
      <c r="E54" s="89"/>
      <c r="F54" s="89"/>
    </row>
    <row r="55" spans="1:6" ht="14.4" x14ac:dyDescent="0.3">
      <c r="A55" s="103"/>
      <c r="B55" s="104"/>
      <c r="C55" s="136"/>
      <c r="D55" s="105"/>
      <c r="E55" s="89"/>
      <c r="F55" s="89"/>
    </row>
    <row r="56" spans="1:6" ht="14.4" x14ac:dyDescent="0.3">
      <c r="A56" s="92">
        <v>511</v>
      </c>
      <c r="B56" s="101" t="s">
        <v>493</v>
      </c>
      <c r="C56" s="123">
        <v>0</v>
      </c>
      <c r="D56" s="374" t="s">
        <v>668</v>
      </c>
    </row>
    <row r="57" spans="1:6" x14ac:dyDescent="0.25">
      <c r="A57" s="95"/>
      <c r="B57" s="106"/>
      <c r="C57" s="199"/>
      <c r="D57" s="108"/>
    </row>
    <row r="58" spans="1:6" x14ac:dyDescent="0.25">
      <c r="A58" s="95"/>
      <c r="B58" s="106"/>
      <c r="C58" s="199"/>
      <c r="D58" s="108"/>
    </row>
    <row r="59" spans="1:6" x14ac:dyDescent="0.25">
      <c r="A59" s="95"/>
      <c r="B59" s="106"/>
      <c r="C59" s="199"/>
      <c r="D59" s="108"/>
    </row>
    <row r="60" spans="1:6" x14ac:dyDescent="0.25">
      <c r="A60" s="95"/>
      <c r="B60" s="106"/>
      <c r="C60" s="90"/>
      <c r="D60" s="91"/>
    </row>
    <row r="61" spans="1:6" x14ac:dyDescent="0.25">
      <c r="A61" s="92">
        <v>642</v>
      </c>
      <c r="B61" s="101" t="s">
        <v>159</v>
      </c>
      <c r="C61" s="90"/>
      <c r="D61" s="91"/>
    </row>
    <row r="62" spans="1:6" x14ac:dyDescent="0.25">
      <c r="A62" s="95"/>
      <c r="B62" s="106"/>
      <c r="C62" s="97"/>
      <c r="D62" s="112"/>
    </row>
    <row r="63" spans="1:6" x14ac:dyDescent="0.25">
      <c r="A63" s="92">
        <v>515</v>
      </c>
      <c r="B63" s="101" t="s">
        <v>159</v>
      </c>
      <c r="C63" s="90"/>
      <c r="D63" s="91"/>
    </row>
    <row r="64" spans="1:6" x14ac:dyDescent="0.25">
      <c r="A64" s="95"/>
      <c r="B64" s="106"/>
      <c r="C64" s="137"/>
      <c r="D64" s="99"/>
    </row>
    <row r="65" spans="1:4" x14ac:dyDescent="0.25">
      <c r="A65" s="92">
        <v>635</v>
      </c>
      <c r="B65" s="101" t="s">
        <v>197</v>
      </c>
      <c r="C65" s="90"/>
      <c r="D65" s="91"/>
    </row>
    <row r="66" spans="1:4" x14ac:dyDescent="0.25">
      <c r="A66" s="95"/>
      <c r="B66" s="106"/>
      <c r="C66" s="137"/>
      <c r="D66" s="99"/>
    </row>
    <row r="67" spans="1:4" x14ac:dyDescent="0.25">
      <c r="A67" s="92">
        <v>632</v>
      </c>
      <c r="B67" s="101" t="s">
        <v>197</v>
      </c>
      <c r="C67" s="90">
        <v>0</v>
      </c>
      <c r="D67" s="91"/>
    </row>
    <row r="68" spans="1:4" x14ac:dyDescent="0.25">
      <c r="A68" s="95"/>
      <c r="B68" s="106"/>
      <c r="C68" s="106"/>
      <c r="D68" s="108"/>
    </row>
    <row r="69" spans="1:4" x14ac:dyDescent="0.25">
      <c r="A69" s="95"/>
      <c r="B69" s="106"/>
      <c r="C69" s="106"/>
      <c r="D69" s="108"/>
    </row>
    <row r="70" spans="1:4" x14ac:dyDescent="0.25">
      <c r="A70" s="95"/>
      <c r="B70" s="106"/>
      <c r="C70" s="106"/>
      <c r="D70" s="108"/>
    </row>
    <row r="71" spans="1:4" x14ac:dyDescent="0.25">
      <c r="A71" s="95"/>
      <c r="B71" s="106"/>
      <c r="C71" s="106"/>
      <c r="D71" s="108"/>
    </row>
    <row r="72" spans="1:4" x14ac:dyDescent="0.25">
      <c r="A72" s="95"/>
      <c r="B72" s="106"/>
      <c r="C72" s="106"/>
      <c r="D72" s="108"/>
    </row>
    <row r="73" spans="1:4" x14ac:dyDescent="0.25">
      <c r="A73" s="95"/>
      <c r="B73" s="106"/>
      <c r="C73" s="106"/>
      <c r="D73" s="108"/>
    </row>
    <row r="74" spans="1:4" ht="14.4" thickBot="1" x14ac:dyDescent="0.3">
      <c r="A74" s="113"/>
      <c r="B74" s="114"/>
      <c r="C74" s="114"/>
      <c r="D74" s="144"/>
    </row>
    <row r="75" spans="1:4" ht="14.4" thickTop="1" x14ac:dyDescent="0.25"/>
  </sheetData>
  <mergeCells count="2">
    <mergeCell ref="A5:B7"/>
    <mergeCell ref="C9:D9"/>
  </mergeCells>
  <pageMargins left="0.7" right="0.7" top="0.75" bottom="0.75" header="0.3" footer="0.3"/>
  <pageSetup scale="5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0CB18-F144-4E76-8665-25B6C5AE2560}">
  <dimension ref="A1:F73"/>
  <sheetViews>
    <sheetView view="pageBreakPreview" topLeftCell="A7" zoomScaleNormal="100" zoomScaleSheetLayoutView="100" workbookViewId="0">
      <selection activeCell="B12" sqref="B12"/>
    </sheetView>
  </sheetViews>
  <sheetFormatPr defaultRowHeight="13.8" x14ac:dyDescent="0.25"/>
  <cols>
    <col min="1" max="1" width="10.69921875" customWidth="1"/>
    <col min="2" max="2" width="52.69921875" customWidth="1"/>
    <col min="3" max="3" width="14.8984375" customWidth="1"/>
    <col min="4" max="4" width="48" customWidth="1"/>
    <col min="5" max="5" width="10.59765625"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44734</v>
      </c>
    </row>
    <row r="6" spans="1:6" x14ac:dyDescent="0.25">
      <c r="A6" s="454"/>
      <c r="B6" s="454"/>
      <c r="C6" s="226" t="s">
        <v>174</v>
      </c>
      <c r="D6" s="82">
        <v>44682</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c r="C10" s="142">
        <v>3558643</v>
      </c>
      <c r="D10" s="143" t="s">
        <v>419</v>
      </c>
      <c r="E10" s="160">
        <f>C10+120000-260000</f>
        <v>3418643</v>
      </c>
    </row>
    <row r="11" spans="1:6" x14ac:dyDescent="0.25">
      <c r="A11" s="92">
        <v>112</v>
      </c>
      <c r="B11" s="93"/>
      <c r="C11" s="124"/>
      <c r="D11" s="94"/>
      <c r="E11" s="88"/>
      <c r="F11" s="88"/>
    </row>
    <row r="12" spans="1:6" x14ac:dyDescent="0.25">
      <c r="A12" s="95" t="s">
        <v>178</v>
      </c>
      <c r="B12" s="96" t="s">
        <v>190</v>
      </c>
      <c r="C12" s="125">
        <v>58355298</v>
      </c>
      <c r="D12" s="98" t="s">
        <v>179</v>
      </c>
    </row>
    <row r="13" spans="1:6" x14ac:dyDescent="0.25">
      <c r="A13" s="95">
        <v>11212</v>
      </c>
      <c r="B13" s="96" t="s">
        <v>191</v>
      </c>
      <c r="C13" s="126">
        <v>6543639</v>
      </c>
      <c r="D13" s="98" t="s">
        <v>179</v>
      </c>
      <c r="E13" s="227">
        <f>C13/22640</f>
        <v>289.02999116607776</v>
      </c>
    </row>
    <row r="14" spans="1:6" x14ac:dyDescent="0.25">
      <c r="A14" s="95"/>
      <c r="B14" s="96"/>
      <c r="C14" s="126"/>
      <c r="D14" s="98"/>
    </row>
    <row r="15" spans="1:6" s="118" customFormat="1" x14ac:dyDescent="0.25">
      <c r="A15" s="115">
        <v>131</v>
      </c>
      <c r="B15" s="116" t="s">
        <v>472</v>
      </c>
      <c r="C15" s="231">
        <v>264425024</v>
      </c>
      <c r="D15" s="240" t="s">
        <v>485</v>
      </c>
    </row>
    <row r="16" spans="1:6" s="118" customFormat="1" x14ac:dyDescent="0.25">
      <c r="A16" s="115"/>
      <c r="B16" s="116"/>
      <c r="C16" s="127"/>
      <c r="D16" s="119"/>
    </row>
    <row r="17" spans="1:6" s="118" customFormat="1" x14ac:dyDescent="0.25">
      <c r="A17" s="115">
        <v>133</v>
      </c>
      <c r="B17" s="116"/>
      <c r="C17" s="127">
        <v>307196280</v>
      </c>
      <c r="D17" s="119"/>
    </row>
    <row r="18" spans="1:6" s="118" customFormat="1" x14ac:dyDescent="0.25">
      <c r="A18" s="115"/>
      <c r="B18" s="116"/>
      <c r="C18" s="127"/>
      <c r="D18" s="119"/>
    </row>
    <row r="19" spans="1:6" s="118" customFormat="1" x14ac:dyDescent="0.25">
      <c r="A19" s="115">
        <v>154</v>
      </c>
      <c r="B19" s="116"/>
      <c r="C19" s="127">
        <v>238914585</v>
      </c>
      <c r="D19" s="240" t="s">
        <v>486</v>
      </c>
    </row>
    <row r="20" spans="1:6" s="118" customFormat="1" x14ac:dyDescent="0.25">
      <c r="A20" s="115"/>
      <c r="B20" s="116"/>
      <c r="C20" s="127"/>
      <c r="D20" s="119"/>
    </row>
    <row r="21" spans="1:6" x14ac:dyDescent="0.25">
      <c r="A21" s="92">
        <v>242</v>
      </c>
      <c r="B21" s="101" t="s">
        <v>180</v>
      </c>
      <c r="C21" s="128">
        <v>31354610</v>
      </c>
      <c r="D21" s="91"/>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SUM(C26:C27)</f>
        <v>44341512</v>
      </c>
      <c r="D25" s="247" t="s">
        <v>487</v>
      </c>
    </row>
    <row r="26" spans="1:6" x14ac:dyDescent="0.25">
      <c r="A26" s="103"/>
      <c r="B26" s="104" t="s">
        <v>168</v>
      </c>
      <c r="C26" s="130">
        <v>33536160</v>
      </c>
      <c r="D26" s="105" t="s">
        <v>489</v>
      </c>
    </row>
    <row r="27" spans="1:6" x14ac:dyDescent="0.25">
      <c r="A27" s="103"/>
      <c r="B27" s="104" t="s">
        <v>195</v>
      </c>
      <c r="C27" s="130">
        <v>10805352</v>
      </c>
      <c r="D27" s="105" t="s">
        <v>496</v>
      </c>
    </row>
    <row r="28" spans="1:6" x14ac:dyDescent="0.25">
      <c r="A28" s="103"/>
      <c r="B28" s="101" t="s">
        <v>182</v>
      </c>
      <c r="C28" s="123">
        <f>SUM(C29:C30)</f>
        <v>325000</v>
      </c>
      <c r="D28" s="102">
        <f>SUM(D29:D31)</f>
        <v>0</v>
      </c>
    </row>
    <row r="29" spans="1:6" x14ac:dyDescent="0.25">
      <c r="A29" s="103"/>
      <c r="B29" s="104" t="s">
        <v>204</v>
      </c>
      <c r="C29" s="131">
        <v>325000</v>
      </c>
      <c r="D29" s="105" t="s">
        <v>495</v>
      </c>
    </row>
    <row r="30" spans="1:6" x14ac:dyDescent="0.25">
      <c r="A30" s="103"/>
      <c r="B30" s="104"/>
      <c r="C30" s="130"/>
      <c r="D30" s="105"/>
    </row>
    <row r="31" spans="1:6" s="21" customFormat="1" x14ac:dyDescent="0.25">
      <c r="A31" s="92">
        <v>3331</v>
      </c>
      <c r="B31" s="120" t="s">
        <v>197</v>
      </c>
      <c r="C31" s="132"/>
      <c r="D31" s="121"/>
      <c r="E31" s="122"/>
      <c r="F31" s="122"/>
    </row>
    <row r="32" spans="1:6" s="21" customFormat="1" x14ac:dyDescent="0.25">
      <c r="A32" s="92"/>
      <c r="B32" s="120"/>
      <c r="C32" s="132"/>
      <c r="D32" s="121"/>
      <c r="E32" s="122"/>
      <c r="F32" s="122"/>
    </row>
    <row r="33" spans="1:6" s="21" customFormat="1" x14ac:dyDescent="0.25">
      <c r="A33" s="92">
        <v>3334</v>
      </c>
      <c r="B33" s="120" t="s">
        <v>423</v>
      </c>
      <c r="C33" s="236">
        <v>-12062665</v>
      </c>
      <c r="D33" s="121"/>
      <c r="E33" s="122"/>
      <c r="F33" s="122"/>
    </row>
    <row r="34" spans="1:6" s="21" customFormat="1" x14ac:dyDescent="0.25">
      <c r="A34" s="92"/>
      <c r="B34" s="120"/>
      <c r="C34" s="132"/>
      <c r="D34" s="121"/>
      <c r="E34" s="122"/>
      <c r="F34" s="122"/>
    </row>
    <row r="35" spans="1:6" ht="14.4" x14ac:dyDescent="0.3">
      <c r="A35" s="92">
        <v>3335</v>
      </c>
      <c r="B35" s="101" t="s">
        <v>183</v>
      </c>
      <c r="C35" s="133">
        <f>SUM(C36:C41)</f>
        <v>43463806</v>
      </c>
      <c r="D35" s="107"/>
    </row>
    <row r="36" spans="1:6" x14ac:dyDescent="0.25">
      <c r="A36" s="95"/>
      <c r="B36" s="96" t="s">
        <v>157</v>
      </c>
      <c r="C36" s="125">
        <v>2314525</v>
      </c>
      <c r="D36" s="108"/>
    </row>
    <row r="37" spans="1:6" x14ac:dyDescent="0.25">
      <c r="A37" s="95"/>
      <c r="B37" s="96" t="s">
        <v>490</v>
      </c>
      <c r="C37" s="125">
        <f>122222*2</f>
        <v>244444</v>
      </c>
      <c r="D37" s="108" t="s">
        <v>479</v>
      </c>
      <c r="E37" s="160"/>
    </row>
    <row r="38" spans="1:6" x14ac:dyDescent="0.25">
      <c r="A38" s="95"/>
      <c r="B38" s="96" t="s">
        <v>477</v>
      </c>
      <c r="C38" s="125">
        <v>13997066</v>
      </c>
      <c r="D38" s="108" t="s">
        <v>479</v>
      </c>
    </row>
    <row r="39" spans="1:6" x14ac:dyDescent="0.25">
      <c r="A39" s="95"/>
      <c r="B39" s="96" t="s">
        <v>478</v>
      </c>
      <c r="C39" s="125">
        <v>13860833</v>
      </c>
      <c r="D39" s="108" t="s">
        <v>479</v>
      </c>
    </row>
    <row r="40" spans="1:6" x14ac:dyDescent="0.25">
      <c r="A40" s="95"/>
      <c r="B40" s="96" t="s">
        <v>491</v>
      </c>
      <c r="C40" s="126">
        <v>13046938</v>
      </c>
      <c r="D40" s="108" t="s">
        <v>479</v>
      </c>
    </row>
    <row r="41" spans="1:6" x14ac:dyDescent="0.25">
      <c r="A41" s="95"/>
      <c r="B41" s="96"/>
      <c r="C41" s="125"/>
      <c r="D41" s="108"/>
    </row>
    <row r="42" spans="1:6" s="21" customFormat="1" x14ac:dyDescent="0.25">
      <c r="A42" s="92">
        <v>334</v>
      </c>
      <c r="B42" s="120" t="s">
        <v>159</v>
      </c>
      <c r="C42" s="197">
        <v>248109366</v>
      </c>
      <c r="D42" s="198" t="s">
        <v>427</v>
      </c>
    </row>
    <row r="43" spans="1:6" x14ac:dyDescent="0.25">
      <c r="A43" s="95"/>
      <c r="B43" s="96"/>
      <c r="C43" s="125"/>
      <c r="D43" s="108"/>
    </row>
    <row r="44" spans="1:6" x14ac:dyDescent="0.25">
      <c r="A44" s="92">
        <v>335</v>
      </c>
      <c r="B44" s="101"/>
      <c r="C44" s="123">
        <f>SUM(C45:C45)</f>
        <v>27000</v>
      </c>
      <c r="D44" s="91"/>
    </row>
    <row r="45" spans="1:6" x14ac:dyDescent="0.25">
      <c r="A45" s="95"/>
      <c r="B45" s="96" t="s">
        <v>410</v>
      </c>
      <c r="C45" s="125">
        <v>27000</v>
      </c>
      <c r="D45" s="241" t="s">
        <v>488</v>
      </c>
    </row>
    <row r="46" spans="1:6" x14ac:dyDescent="0.25">
      <c r="A46" s="103"/>
      <c r="B46" s="104"/>
      <c r="C46" s="131"/>
      <c r="D46" s="109"/>
    </row>
    <row r="47" spans="1:6" ht="26.4" x14ac:dyDescent="0.25">
      <c r="A47" s="242" t="s">
        <v>185</v>
      </c>
      <c r="B47" s="243"/>
      <c r="C47" s="244"/>
      <c r="D47" s="245" t="s">
        <v>155</v>
      </c>
    </row>
    <row r="48" spans="1:6" x14ac:dyDescent="0.25">
      <c r="A48" s="95"/>
      <c r="B48" s="106"/>
      <c r="C48" s="135"/>
      <c r="D48" s="110"/>
    </row>
    <row r="49" spans="1:6" x14ac:dyDescent="0.25">
      <c r="A49" s="92">
        <v>3388</v>
      </c>
      <c r="B49" s="101" t="s">
        <v>208</v>
      </c>
      <c r="C49" s="123">
        <f>SUM(C50:C51)</f>
        <v>2387190</v>
      </c>
      <c r="D49" s="91"/>
    </row>
    <row r="50" spans="1:6" ht="14.4" x14ac:dyDescent="0.3">
      <c r="A50" s="103"/>
      <c r="B50" s="104" t="s">
        <v>492</v>
      </c>
      <c r="C50" s="136">
        <f>1115566+595419+595419+659829+659829+659829+677520+717520+678895+677520</f>
        <v>7037346</v>
      </c>
      <c r="D50" s="105"/>
      <c r="E50" s="89"/>
      <c r="F50" s="89"/>
    </row>
    <row r="51" spans="1:6" ht="14.4" x14ac:dyDescent="0.3">
      <c r="A51" s="103"/>
      <c r="B51" s="104" t="s">
        <v>202</v>
      </c>
      <c r="C51" s="136">
        <f>-338000-318182-227273-286364-254545-572727-884546-900000-318519-550000</f>
        <v>-4650156</v>
      </c>
      <c r="D51" s="105"/>
      <c r="E51" s="89"/>
      <c r="F51" s="89"/>
    </row>
    <row r="52" spans="1:6" ht="14.4" x14ac:dyDescent="0.3">
      <c r="A52" s="103"/>
      <c r="B52" s="104" t="s">
        <v>475</v>
      </c>
      <c r="C52" s="136"/>
      <c r="D52" s="105"/>
      <c r="E52" s="89"/>
      <c r="F52" s="89"/>
    </row>
    <row r="53" spans="1:6" ht="14.4" x14ac:dyDescent="0.3">
      <c r="A53" s="103"/>
      <c r="B53" s="104"/>
      <c r="C53" s="136"/>
      <c r="D53" s="105"/>
      <c r="E53" s="89"/>
      <c r="F53" s="89"/>
    </row>
    <row r="54" spans="1:6" ht="14.4" x14ac:dyDescent="0.3">
      <c r="A54" s="92">
        <v>511</v>
      </c>
      <c r="B54" s="101" t="s">
        <v>493</v>
      </c>
      <c r="C54" s="123">
        <v>545716960</v>
      </c>
      <c r="D54" s="246" t="s">
        <v>494</v>
      </c>
    </row>
    <row r="55" spans="1:6" x14ac:dyDescent="0.25">
      <c r="A55" s="95"/>
      <c r="B55" s="106"/>
      <c r="C55" s="199"/>
      <c r="D55" s="108"/>
    </row>
    <row r="56" spans="1:6" x14ac:dyDescent="0.25">
      <c r="A56" s="95"/>
      <c r="B56" s="106"/>
      <c r="C56" s="199"/>
      <c r="D56" s="108"/>
    </row>
    <row r="57" spans="1:6" x14ac:dyDescent="0.25">
      <c r="A57" s="95"/>
      <c r="B57" s="106"/>
      <c r="C57" s="199"/>
      <c r="D57" s="108"/>
    </row>
    <row r="58" spans="1:6" x14ac:dyDescent="0.25">
      <c r="A58" s="95"/>
      <c r="B58" s="106"/>
      <c r="C58" s="90"/>
      <c r="D58" s="91"/>
    </row>
    <row r="59" spans="1:6" x14ac:dyDescent="0.25">
      <c r="A59" s="92">
        <v>642</v>
      </c>
      <c r="B59" s="101" t="s">
        <v>159</v>
      </c>
      <c r="C59" s="90"/>
      <c r="D59" s="91"/>
    </row>
    <row r="60" spans="1:6" x14ac:dyDescent="0.25">
      <c r="A60" s="95"/>
      <c r="B60" s="106"/>
      <c r="C60" s="97"/>
      <c r="D60" s="112"/>
    </row>
    <row r="61" spans="1:6" x14ac:dyDescent="0.25">
      <c r="A61" s="92">
        <v>515</v>
      </c>
      <c r="B61" s="101" t="s">
        <v>159</v>
      </c>
      <c r="C61" s="90"/>
      <c r="D61" s="91"/>
    </row>
    <row r="62" spans="1:6" x14ac:dyDescent="0.25">
      <c r="A62" s="95"/>
      <c r="B62" s="106"/>
      <c r="C62" s="137"/>
      <c r="D62" s="99"/>
    </row>
    <row r="63" spans="1:6" x14ac:dyDescent="0.25">
      <c r="A63" s="92">
        <v>635</v>
      </c>
      <c r="B63" s="101" t="s">
        <v>197</v>
      </c>
      <c r="C63" s="90"/>
      <c r="D63" s="91"/>
    </row>
    <row r="64" spans="1:6" x14ac:dyDescent="0.25">
      <c r="A64" s="95"/>
      <c r="B64" s="106"/>
      <c r="C64" s="137"/>
      <c r="D64" s="99"/>
    </row>
    <row r="65" spans="1:4" x14ac:dyDescent="0.25">
      <c r="A65" s="92">
        <v>632</v>
      </c>
      <c r="B65" s="101" t="s">
        <v>369</v>
      </c>
      <c r="C65" s="90">
        <v>0</v>
      </c>
      <c r="D65" s="91"/>
    </row>
    <row r="66" spans="1:4" x14ac:dyDescent="0.25">
      <c r="A66" s="95"/>
      <c r="B66" s="106"/>
      <c r="C66" s="106"/>
      <c r="D66" s="108"/>
    </row>
    <row r="67" spans="1:4" x14ac:dyDescent="0.25">
      <c r="A67" s="95"/>
      <c r="B67" s="106"/>
      <c r="C67" s="106"/>
      <c r="D67" s="108"/>
    </row>
    <row r="68" spans="1:4" x14ac:dyDescent="0.25">
      <c r="A68" s="95"/>
      <c r="B68" s="106"/>
      <c r="C68" s="106"/>
      <c r="D68" s="108"/>
    </row>
    <row r="69" spans="1:4" x14ac:dyDescent="0.25">
      <c r="A69" s="95"/>
      <c r="B69" s="106"/>
      <c r="C69" s="106"/>
      <c r="D69" s="108"/>
    </row>
    <row r="70" spans="1:4" x14ac:dyDescent="0.25">
      <c r="A70" s="95"/>
      <c r="B70" s="106"/>
      <c r="C70" s="106"/>
      <c r="D70" s="108"/>
    </row>
    <row r="71" spans="1:4" x14ac:dyDescent="0.25">
      <c r="A71" s="95"/>
      <c r="B71" s="106"/>
      <c r="C71" s="106"/>
      <c r="D71" s="108"/>
    </row>
    <row r="72" spans="1:4" ht="14.4" thickBot="1" x14ac:dyDescent="0.3">
      <c r="A72" s="113"/>
      <c r="B72" s="114"/>
      <c r="C72" s="114"/>
      <c r="D72" s="144"/>
    </row>
    <row r="73" spans="1:4" ht="14.4" thickTop="1" x14ac:dyDescent="0.25"/>
  </sheetData>
  <mergeCells count="2">
    <mergeCell ref="A5:B7"/>
    <mergeCell ref="C9:D9"/>
  </mergeCells>
  <pageMargins left="0.7" right="0.7" top="0.75" bottom="0.75" header="0.3" footer="0.3"/>
  <pageSetup scale="56"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4F04A-4CE4-48AD-8B1B-1B50E3533CE3}">
  <dimension ref="A1:N62"/>
  <sheetViews>
    <sheetView workbookViewId="0">
      <pane ySplit="1" topLeftCell="A14" activePane="bottomLeft" state="frozen"/>
      <selection pane="bottomLeft" activeCell="J30" sqref="J30"/>
    </sheetView>
  </sheetViews>
  <sheetFormatPr defaultRowHeight="13.8" x14ac:dyDescent="0.25"/>
  <cols>
    <col min="1" max="1" width="7.3984375" customWidth="1"/>
    <col min="2" max="2" width="24.69921875" customWidth="1"/>
    <col min="3" max="8" width="12.69921875" bestFit="1" customWidth="1"/>
    <col min="9" max="9" width="2.296875" customWidth="1"/>
    <col min="10" max="10" width="16.09765625" customWidth="1"/>
    <col min="11" max="14" width="12.69921875" bestFit="1" customWidth="1"/>
  </cols>
  <sheetData>
    <row r="1" spans="1:14" x14ac:dyDescent="0.25">
      <c r="A1" s="270" t="s">
        <v>7</v>
      </c>
      <c r="B1" s="271" t="s">
        <v>210</v>
      </c>
      <c r="C1" s="271" t="s">
        <v>211</v>
      </c>
      <c r="D1" s="271" t="s">
        <v>212</v>
      </c>
      <c r="E1" s="271" t="s">
        <v>213</v>
      </c>
      <c r="F1" s="271" t="s">
        <v>214</v>
      </c>
      <c r="G1" s="271" t="s">
        <v>215</v>
      </c>
      <c r="H1" s="272" t="s">
        <v>216</v>
      </c>
      <c r="I1" s="273"/>
      <c r="J1" s="274" t="s">
        <v>177</v>
      </c>
      <c r="K1" s="271"/>
      <c r="L1" s="277"/>
      <c r="M1" s="273"/>
      <c r="N1" s="273"/>
    </row>
    <row r="2" spans="1:14" x14ac:dyDescent="0.25">
      <c r="A2" s="248" t="s">
        <v>219</v>
      </c>
      <c r="B2" s="253" t="s">
        <v>220</v>
      </c>
      <c r="C2" s="258">
        <v>5612643</v>
      </c>
      <c r="D2" s="258"/>
      <c r="E2" s="258"/>
      <c r="F2" s="258">
        <v>2054000</v>
      </c>
      <c r="G2" s="258">
        <v>3558643</v>
      </c>
      <c r="H2" s="263"/>
      <c r="I2" s="155"/>
      <c r="J2" s="275" t="s">
        <v>129</v>
      </c>
      <c r="K2" s="258">
        <v>3558643</v>
      </c>
      <c r="L2" s="278"/>
      <c r="M2" s="155">
        <f>K2-G2</f>
        <v>0</v>
      </c>
      <c r="N2" s="155">
        <f t="shared" ref="N2:N43" si="0">L2-H2</f>
        <v>0</v>
      </c>
    </row>
    <row r="3" spans="1:14" x14ac:dyDescent="0.25">
      <c r="A3" s="249" t="s">
        <v>221</v>
      </c>
      <c r="B3" s="254" t="s">
        <v>222</v>
      </c>
      <c r="C3" s="259">
        <v>5612643</v>
      </c>
      <c r="D3" s="259"/>
      <c r="E3" s="259"/>
      <c r="F3" s="259">
        <v>2054000</v>
      </c>
      <c r="G3" s="259">
        <v>3558643</v>
      </c>
      <c r="H3" s="264"/>
      <c r="I3" s="161"/>
      <c r="J3" s="161"/>
      <c r="K3" s="259">
        <v>3558643</v>
      </c>
      <c r="L3" s="279"/>
      <c r="M3" s="161">
        <f t="shared" ref="M3:M43" si="1">K3-G3</f>
        <v>0</v>
      </c>
      <c r="N3" s="161">
        <f t="shared" si="0"/>
        <v>0</v>
      </c>
    </row>
    <row r="4" spans="1:14" x14ac:dyDescent="0.25">
      <c r="A4" s="250" t="s">
        <v>223</v>
      </c>
      <c r="B4" s="255" t="s">
        <v>224</v>
      </c>
      <c r="C4" s="260">
        <v>256592574</v>
      </c>
      <c r="D4" s="260"/>
      <c r="E4" s="260">
        <v>264878859</v>
      </c>
      <c r="F4" s="260">
        <v>456572496</v>
      </c>
      <c r="G4" s="260">
        <v>64898937</v>
      </c>
      <c r="H4" s="265"/>
      <c r="I4" s="268"/>
      <c r="J4" s="276" t="s">
        <v>129</v>
      </c>
      <c r="K4" s="260">
        <v>64898937</v>
      </c>
      <c r="L4" s="280"/>
      <c r="M4" s="268">
        <f t="shared" si="1"/>
        <v>0</v>
      </c>
      <c r="N4" s="268">
        <f t="shared" si="0"/>
        <v>0</v>
      </c>
    </row>
    <row r="5" spans="1:14" x14ac:dyDescent="0.25">
      <c r="A5" s="251" t="s">
        <v>225</v>
      </c>
      <c r="B5" s="256" t="s">
        <v>226</v>
      </c>
      <c r="C5" s="261">
        <v>250048935</v>
      </c>
      <c r="D5" s="261"/>
      <c r="E5" s="261">
        <v>264878859</v>
      </c>
      <c r="F5" s="261">
        <v>456572496</v>
      </c>
      <c r="G5" s="261">
        <v>58355298</v>
      </c>
      <c r="H5" s="266"/>
      <c r="I5" s="269"/>
      <c r="J5" s="269"/>
      <c r="K5" s="261">
        <v>58355298</v>
      </c>
      <c r="L5" s="281"/>
      <c r="M5" s="269">
        <f t="shared" si="1"/>
        <v>0</v>
      </c>
      <c r="N5" s="269">
        <f t="shared" si="0"/>
        <v>0</v>
      </c>
    </row>
    <row r="6" spans="1:14" x14ac:dyDescent="0.25">
      <c r="A6" s="251" t="s">
        <v>178</v>
      </c>
      <c r="B6" s="256" t="s">
        <v>190</v>
      </c>
      <c r="C6" s="261">
        <v>250048935</v>
      </c>
      <c r="D6" s="261"/>
      <c r="E6" s="261">
        <v>264878859</v>
      </c>
      <c r="F6" s="261">
        <v>456572496</v>
      </c>
      <c r="G6" s="261">
        <v>58355298</v>
      </c>
      <c r="H6" s="266"/>
      <c r="I6" s="269"/>
      <c r="J6" s="269"/>
      <c r="K6" s="261">
        <v>58355298</v>
      </c>
      <c r="L6" s="281"/>
      <c r="M6" s="269">
        <f t="shared" si="1"/>
        <v>0</v>
      </c>
      <c r="N6" s="269">
        <f t="shared" si="0"/>
        <v>0</v>
      </c>
    </row>
    <row r="7" spans="1:14" x14ac:dyDescent="0.25">
      <c r="A7" s="249" t="s">
        <v>227</v>
      </c>
      <c r="B7" s="254" t="s">
        <v>228</v>
      </c>
      <c r="C7" s="259">
        <v>6543639</v>
      </c>
      <c r="D7" s="259"/>
      <c r="E7" s="259"/>
      <c r="F7" s="259"/>
      <c r="G7" s="259">
        <v>6543639</v>
      </c>
      <c r="H7" s="264"/>
      <c r="I7" s="161"/>
      <c r="J7" s="161"/>
      <c r="K7" s="259">
        <v>6543639</v>
      </c>
      <c r="L7" s="279"/>
      <c r="M7" s="161">
        <f t="shared" si="1"/>
        <v>0</v>
      </c>
      <c r="N7" s="161">
        <f t="shared" si="0"/>
        <v>0</v>
      </c>
    </row>
    <row r="8" spans="1:14" x14ac:dyDescent="0.25">
      <c r="A8" s="249" t="s">
        <v>229</v>
      </c>
      <c r="B8" s="254" t="s">
        <v>191</v>
      </c>
      <c r="C8" s="259">
        <v>6543639</v>
      </c>
      <c r="D8" s="259"/>
      <c r="E8" s="259"/>
      <c r="F8" s="259"/>
      <c r="G8" s="259">
        <v>6543639</v>
      </c>
      <c r="H8" s="264"/>
      <c r="I8" s="161"/>
      <c r="J8" s="161"/>
      <c r="K8" s="259">
        <v>6543639</v>
      </c>
      <c r="L8" s="279"/>
      <c r="M8" s="161">
        <f t="shared" si="1"/>
        <v>0</v>
      </c>
      <c r="N8" s="161">
        <f t="shared" si="0"/>
        <v>0</v>
      </c>
    </row>
    <row r="9" spans="1:14" x14ac:dyDescent="0.25">
      <c r="A9" s="248" t="s">
        <v>230</v>
      </c>
      <c r="B9" s="253" t="s">
        <v>231</v>
      </c>
      <c r="C9" s="258"/>
      <c r="D9" s="258">
        <v>545716960</v>
      </c>
      <c r="E9" s="258">
        <v>545716960</v>
      </c>
      <c r="F9" s="258">
        <v>264425024</v>
      </c>
      <c r="G9" s="258"/>
      <c r="H9" s="263">
        <v>264425024</v>
      </c>
      <c r="I9" s="155"/>
      <c r="J9" s="189" t="s">
        <v>500</v>
      </c>
      <c r="K9" s="258"/>
      <c r="L9" s="278">
        <v>264425024</v>
      </c>
      <c r="M9" s="155">
        <f t="shared" si="1"/>
        <v>0</v>
      </c>
      <c r="N9" s="155">
        <f t="shared" si="0"/>
        <v>0</v>
      </c>
    </row>
    <row r="10" spans="1:14" x14ac:dyDescent="0.25">
      <c r="A10" s="249" t="s">
        <v>232</v>
      </c>
      <c r="B10" s="254" t="s">
        <v>233</v>
      </c>
      <c r="C10" s="259"/>
      <c r="D10" s="259">
        <v>545716960</v>
      </c>
      <c r="E10" s="259">
        <v>545716960</v>
      </c>
      <c r="F10" s="259">
        <v>264425024</v>
      </c>
      <c r="G10" s="259"/>
      <c r="H10" s="264">
        <v>264425024</v>
      </c>
      <c r="I10" s="161"/>
      <c r="J10" s="161"/>
      <c r="K10" s="259"/>
      <c r="L10" s="279">
        <v>264425024</v>
      </c>
      <c r="M10" s="161">
        <f t="shared" si="1"/>
        <v>0</v>
      </c>
      <c r="N10" s="161">
        <f t="shared" si="0"/>
        <v>0</v>
      </c>
    </row>
    <row r="11" spans="1:14" x14ac:dyDescent="0.25">
      <c r="A11" s="249" t="s">
        <v>234</v>
      </c>
      <c r="B11" s="254" t="s">
        <v>235</v>
      </c>
      <c r="C11" s="259"/>
      <c r="D11" s="259">
        <v>545716960</v>
      </c>
      <c r="E11" s="259">
        <v>545716960</v>
      </c>
      <c r="F11" s="259">
        <v>264425024</v>
      </c>
      <c r="G11" s="259"/>
      <c r="H11" s="264">
        <v>264425024</v>
      </c>
      <c r="I11" s="161"/>
      <c r="J11" s="161"/>
      <c r="K11" s="259"/>
      <c r="L11" s="279">
        <v>264425024</v>
      </c>
      <c r="M11" s="161">
        <f t="shared" si="1"/>
        <v>0</v>
      </c>
      <c r="N11" s="161">
        <f t="shared" si="0"/>
        <v>0</v>
      </c>
    </row>
    <row r="12" spans="1:14" x14ac:dyDescent="0.25">
      <c r="A12" s="249" t="s">
        <v>236</v>
      </c>
      <c r="B12" s="254" t="s">
        <v>237</v>
      </c>
      <c r="C12" s="259"/>
      <c r="D12" s="259">
        <v>545716960</v>
      </c>
      <c r="E12" s="259">
        <v>545716960</v>
      </c>
      <c r="F12" s="259">
        <v>264425024</v>
      </c>
      <c r="G12" s="259"/>
      <c r="H12" s="264">
        <v>264425024</v>
      </c>
      <c r="I12" s="161"/>
      <c r="J12" s="161"/>
      <c r="K12" s="259"/>
      <c r="L12" s="279">
        <v>264425024</v>
      </c>
      <c r="M12" s="161">
        <f t="shared" si="1"/>
        <v>0</v>
      </c>
      <c r="N12" s="161">
        <f t="shared" si="0"/>
        <v>0</v>
      </c>
    </row>
    <row r="13" spans="1:14" x14ac:dyDescent="0.25">
      <c r="A13" s="248" t="s">
        <v>238</v>
      </c>
      <c r="B13" s="253" t="s">
        <v>239</v>
      </c>
      <c r="C13" s="258">
        <v>308800440</v>
      </c>
      <c r="D13" s="258"/>
      <c r="E13" s="258">
        <v>2211547</v>
      </c>
      <c r="F13" s="258"/>
      <c r="G13" s="258">
        <v>311011987</v>
      </c>
      <c r="H13" s="263"/>
      <c r="I13" s="155"/>
      <c r="J13" s="275" t="s">
        <v>129</v>
      </c>
      <c r="K13" s="258">
        <v>311011987</v>
      </c>
      <c r="L13" s="278"/>
      <c r="M13" s="155">
        <f t="shared" si="1"/>
        <v>0</v>
      </c>
      <c r="N13" s="155">
        <f t="shared" si="0"/>
        <v>0</v>
      </c>
    </row>
    <row r="14" spans="1:14" x14ac:dyDescent="0.25">
      <c r="A14" s="249" t="s">
        <v>240</v>
      </c>
      <c r="B14" s="254" t="s">
        <v>241</v>
      </c>
      <c r="C14" s="259">
        <v>308800440</v>
      </c>
      <c r="D14" s="259"/>
      <c r="E14" s="259">
        <v>2211547</v>
      </c>
      <c r="F14" s="259"/>
      <c r="G14" s="259">
        <v>311011987</v>
      </c>
      <c r="H14" s="264"/>
      <c r="I14" s="161"/>
      <c r="J14" s="161"/>
      <c r="K14" s="259">
        <v>311011987</v>
      </c>
      <c r="L14" s="279"/>
      <c r="M14" s="161">
        <f t="shared" si="1"/>
        <v>0</v>
      </c>
      <c r="N14" s="161">
        <f t="shared" si="0"/>
        <v>0</v>
      </c>
    </row>
    <row r="15" spans="1:14" x14ac:dyDescent="0.25">
      <c r="A15" s="249" t="s">
        <v>242</v>
      </c>
      <c r="B15" s="254" t="s">
        <v>241</v>
      </c>
      <c r="C15" s="259">
        <v>308800440</v>
      </c>
      <c r="D15" s="259"/>
      <c r="E15" s="259">
        <v>2211547</v>
      </c>
      <c r="F15" s="259"/>
      <c r="G15" s="259">
        <v>311011987</v>
      </c>
      <c r="H15" s="264"/>
      <c r="I15" s="161"/>
      <c r="J15" s="161"/>
      <c r="K15" s="259">
        <v>311011987</v>
      </c>
      <c r="L15" s="279"/>
      <c r="M15" s="161">
        <f t="shared" si="1"/>
        <v>0</v>
      </c>
      <c r="N15" s="161">
        <f t="shared" si="0"/>
        <v>0</v>
      </c>
    </row>
    <row r="16" spans="1:14" x14ac:dyDescent="0.25">
      <c r="A16" s="248" t="s">
        <v>243</v>
      </c>
      <c r="B16" s="253" t="s">
        <v>244</v>
      </c>
      <c r="C16" s="258">
        <v>244797175</v>
      </c>
      <c r="D16" s="258"/>
      <c r="E16" s="258">
        <v>238914585</v>
      </c>
      <c r="F16" s="258">
        <v>244797175</v>
      </c>
      <c r="G16" s="258">
        <v>238914585</v>
      </c>
      <c r="H16" s="263"/>
      <c r="I16" s="155"/>
      <c r="J16" s="189" t="s">
        <v>501</v>
      </c>
      <c r="K16" s="258">
        <v>238914585</v>
      </c>
      <c r="L16" s="278"/>
      <c r="M16" s="155">
        <f t="shared" si="1"/>
        <v>0</v>
      </c>
      <c r="N16" s="155">
        <f t="shared" si="0"/>
        <v>0</v>
      </c>
    </row>
    <row r="17" spans="1:14" x14ac:dyDescent="0.25">
      <c r="A17" s="248" t="s">
        <v>245</v>
      </c>
      <c r="B17" s="253" t="s">
        <v>246</v>
      </c>
      <c r="C17" s="258">
        <v>31354610</v>
      </c>
      <c r="D17" s="258"/>
      <c r="E17" s="258">
        <v>6840000</v>
      </c>
      <c r="F17" s="258">
        <v>15306752</v>
      </c>
      <c r="G17" s="258">
        <v>22887858</v>
      </c>
      <c r="H17" s="263"/>
      <c r="I17" s="155"/>
      <c r="J17" s="275" t="s">
        <v>129</v>
      </c>
      <c r="K17" s="258">
        <v>22887858</v>
      </c>
      <c r="L17" s="278"/>
      <c r="M17" s="155">
        <f t="shared" si="1"/>
        <v>0</v>
      </c>
      <c r="N17" s="155">
        <f t="shared" si="0"/>
        <v>0</v>
      </c>
    </row>
    <row r="18" spans="1:14" x14ac:dyDescent="0.25">
      <c r="A18" s="249" t="s">
        <v>247</v>
      </c>
      <c r="B18" s="254" t="s">
        <v>248</v>
      </c>
      <c r="C18" s="259">
        <v>28856394</v>
      </c>
      <c r="D18" s="259"/>
      <c r="E18" s="259">
        <v>6840000</v>
      </c>
      <c r="F18" s="259">
        <v>15193196</v>
      </c>
      <c r="G18" s="259">
        <v>20503198</v>
      </c>
      <c r="H18" s="264"/>
      <c r="I18" s="161"/>
      <c r="J18" s="161"/>
      <c r="K18" s="259">
        <v>20503198</v>
      </c>
      <c r="L18" s="279"/>
      <c r="M18" s="161">
        <f t="shared" si="1"/>
        <v>0</v>
      </c>
      <c r="N18" s="161">
        <f t="shared" si="0"/>
        <v>0</v>
      </c>
    </row>
    <row r="19" spans="1:14" x14ac:dyDescent="0.25">
      <c r="A19" s="249" t="s">
        <v>249</v>
      </c>
      <c r="B19" s="254" t="s">
        <v>250</v>
      </c>
      <c r="C19" s="259">
        <v>2498216</v>
      </c>
      <c r="D19" s="259"/>
      <c r="E19" s="259"/>
      <c r="F19" s="259">
        <v>113556</v>
      </c>
      <c r="G19" s="259">
        <v>2384660</v>
      </c>
      <c r="H19" s="264"/>
      <c r="I19" s="161"/>
      <c r="J19" s="161"/>
      <c r="K19" s="259">
        <v>2384660</v>
      </c>
      <c r="L19" s="279"/>
      <c r="M19" s="161">
        <f t="shared" si="1"/>
        <v>0</v>
      </c>
      <c r="N19" s="161">
        <f t="shared" si="0"/>
        <v>0</v>
      </c>
    </row>
    <row r="20" spans="1:14" x14ac:dyDescent="0.25">
      <c r="A20" s="248" t="s">
        <v>251</v>
      </c>
      <c r="B20" s="253" t="s">
        <v>252</v>
      </c>
      <c r="C20" s="258">
        <v>49349140</v>
      </c>
      <c r="D20" s="258"/>
      <c r="E20" s="258"/>
      <c r="F20" s="258"/>
      <c r="G20" s="258">
        <v>49349140</v>
      </c>
      <c r="H20" s="263"/>
      <c r="I20" s="155"/>
      <c r="J20" s="275" t="s">
        <v>129</v>
      </c>
      <c r="K20" s="258">
        <v>49349140</v>
      </c>
      <c r="L20" s="278"/>
      <c r="M20" s="155">
        <f t="shared" si="1"/>
        <v>0</v>
      </c>
      <c r="N20" s="155">
        <f t="shared" si="0"/>
        <v>0</v>
      </c>
    </row>
    <row r="21" spans="1:14" x14ac:dyDescent="0.25">
      <c r="A21" s="248" t="s">
        <v>253</v>
      </c>
      <c r="B21" s="253" t="s">
        <v>254</v>
      </c>
      <c r="C21" s="258">
        <v>760900</v>
      </c>
      <c r="D21" s="258">
        <v>79801802</v>
      </c>
      <c r="E21" s="258">
        <v>63606164</v>
      </c>
      <c r="F21" s="258">
        <v>28581774</v>
      </c>
      <c r="G21" s="258">
        <v>325000</v>
      </c>
      <c r="H21" s="263">
        <v>44341512</v>
      </c>
      <c r="I21" s="155"/>
      <c r="J21" s="189" t="s">
        <v>502</v>
      </c>
      <c r="K21" s="258">
        <v>325000</v>
      </c>
      <c r="L21" s="278">
        <v>44407291</v>
      </c>
      <c r="M21" s="155">
        <f t="shared" si="1"/>
        <v>0</v>
      </c>
      <c r="N21" s="155">
        <f t="shared" si="0"/>
        <v>65779</v>
      </c>
    </row>
    <row r="22" spans="1:14" x14ac:dyDescent="0.25">
      <c r="A22" s="249" t="s">
        <v>255</v>
      </c>
      <c r="B22" s="254" t="s">
        <v>256</v>
      </c>
      <c r="C22" s="259">
        <v>760900</v>
      </c>
      <c r="D22" s="259">
        <v>79801802</v>
      </c>
      <c r="E22" s="259">
        <v>63606164</v>
      </c>
      <c r="F22" s="259">
        <v>28581774</v>
      </c>
      <c r="G22" s="259">
        <v>325000</v>
      </c>
      <c r="H22" s="264">
        <v>44341512</v>
      </c>
      <c r="I22" s="161"/>
      <c r="J22" s="161"/>
      <c r="K22" s="259">
        <v>325000</v>
      </c>
      <c r="L22" s="279">
        <v>44407291</v>
      </c>
      <c r="M22" s="161">
        <f t="shared" si="1"/>
        <v>0</v>
      </c>
      <c r="N22" s="161">
        <f t="shared" si="0"/>
        <v>65779</v>
      </c>
    </row>
    <row r="23" spans="1:14" x14ac:dyDescent="0.25">
      <c r="A23" s="249" t="s">
        <v>257</v>
      </c>
      <c r="B23" s="254" t="s">
        <v>258</v>
      </c>
      <c r="C23" s="259">
        <v>760900</v>
      </c>
      <c r="D23" s="259">
        <v>79801802</v>
      </c>
      <c r="E23" s="259">
        <v>63606164</v>
      </c>
      <c r="F23" s="259">
        <v>28581774</v>
      </c>
      <c r="G23" s="259">
        <v>325000</v>
      </c>
      <c r="H23" s="264">
        <v>44341512</v>
      </c>
      <c r="I23" s="161"/>
      <c r="J23" s="161"/>
      <c r="K23" s="259">
        <v>325000</v>
      </c>
      <c r="L23" s="279">
        <v>44407291</v>
      </c>
      <c r="M23" s="161">
        <f t="shared" si="1"/>
        <v>0</v>
      </c>
      <c r="N23" s="161">
        <f t="shared" si="0"/>
        <v>65779</v>
      </c>
    </row>
    <row r="24" spans="1:14" x14ac:dyDescent="0.25">
      <c r="A24" s="249" t="s">
        <v>259</v>
      </c>
      <c r="B24" s="254" t="s">
        <v>260</v>
      </c>
      <c r="C24" s="259">
        <v>760900</v>
      </c>
      <c r="D24" s="259">
        <v>79801802</v>
      </c>
      <c r="E24" s="259">
        <v>63606164</v>
      </c>
      <c r="F24" s="259">
        <v>28581774</v>
      </c>
      <c r="G24" s="259">
        <v>325000</v>
      </c>
      <c r="H24" s="264">
        <v>44341512</v>
      </c>
      <c r="I24" s="161"/>
      <c r="J24" s="161"/>
      <c r="K24" s="259">
        <v>325000</v>
      </c>
      <c r="L24" s="279">
        <v>44407291</v>
      </c>
      <c r="M24" s="161">
        <f t="shared" si="1"/>
        <v>0</v>
      </c>
      <c r="N24" s="161">
        <f t="shared" si="0"/>
        <v>65779</v>
      </c>
    </row>
    <row r="25" spans="1:14" x14ac:dyDescent="0.25">
      <c r="A25" s="248" t="s">
        <v>261</v>
      </c>
      <c r="B25" s="253" t="s">
        <v>262</v>
      </c>
      <c r="C25" s="258">
        <v>12062665</v>
      </c>
      <c r="D25" s="258">
        <v>124025954</v>
      </c>
      <c r="E25" s="258">
        <v>93731307</v>
      </c>
      <c r="F25" s="258">
        <v>13169160</v>
      </c>
      <c r="G25" s="258">
        <v>12062665</v>
      </c>
      <c r="H25" s="263">
        <v>43463807</v>
      </c>
      <c r="I25" s="155"/>
      <c r="J25" s="275" t="s">
        <v>129</v>
      </c>
      <c r="K25" s="258">
        <v>12062665</v>
      </c>
      <c r="L25" s="278">
        <v>43463807</v>
      </c>
      <c r="M25" s="155">
        <f t="shared" si="1"/>
        <v>0</v>
      </c>
      <c r="N25" s="155">
        <f t="shared" si="0"/>
        <v>0</v>
      </c>
    </row>
    <row r="26" spans="1:14" x14ac:dyDescent="0.25">
      <c r="A26" s="249" t="s">
        <v>393</v>
      </c>
      <c r="B26" s="254" t="s">
        <v>394</v>
      </c>
      <c r="C26" s="259">
        <v>12062665</v>
      </c>
      <c r="D26" s="259"/>
      <c r="E26" s="259"/>
      <c r="F26" s="259"/>
      <c r="G26" s="259">
        <v>12062665</v>
      </c>
      <c r="H26" s="264"/>
      <c r="I26" s="161"/>
      <c r="J26" s="161"/>
      <c r="K26" s="259">
        <v>12062665</v>
      </c>
      <c r="L26" s="279"/>
      <c r="M26" s="161">
        <f t="shared" si="1"/>
        <v>0</v>
      </c>
      <c r="N26" s="161">
        <f t="shared" si="0"/>
        <v>0</v>
      </c>
    </row>
    <row r="27" spans="1:14" x14ac:dyDescent="0.25">
      <c r="A27" s="249" t="s">
        <v>263</v>
      </c>
      <c r="B27" s="254" t="s">
        <v>264</v>
      </c>
      <c r="C27" s="259"/>
      <c r="D27" s="259">
        <v>124025954</v>
      </c>
      <c r="E27" s="259">
        <v>93731307</v>
      </c>
      <c r="F27" s="259">
        <v>13169160</v>
      </c>
      <c r="G27" s="259"/>
      <c r="H27" s="264">
        <v>43463807</v>
      </c>
      <c r="I27" s="161"/>
      <c r="J27" s="161"/>
      <c r="K27" s="259"/>
      <c r="L27" s="279">
        <v>43463807</v>
      </c>
      <c r="M27" s="161">
        <f t="shared" si="1"/>
        <v>0</v>
      </c>
      <c r="N27" s="161">
        <f t="shared" si="0"/>
        <v>0</v>
      </c>
    </row>
    <row r="28" spans="1:14" x14ac:dyDescent="0.25">
      <c r="A28" s="248" t="s">
        <v>265</v>
      </c>
      <c r="B28" s="253" t="s">
        <v>266</v>
      </c>
      <c r="C28" s="258"/>
      <c r="D28" s="258">
        <v>254602934</v>
      </c>
      <c r="E28" s="258">
        <v>281971722</v>
      </c>
      <c r="F28" s="258">
        <v>275478154</v>
      </c>
      <c r="G28" s="258"/>
      <c r="H28" s="263">
        <v>248109366</v>
      </c>
      <c r="I28" s="155"/>
      <c r="J28" s="275" t="s">
        <v>129</v>
      </c>
      <c r="K28" s="258"/>
      <c r="L28" s="278">
        <v>248109366</v>
      </c>
      <c r="M28" s="155">
        <f t="shared" si="1"/>
        <v>0</v>
      </c>
      <c r="N28" s="155">
        <f t="shared" si="0"/>
        <v>0</v>
      </c>
    </row>
    <row r="29" spans="1:14" x14ac:dyDescent="0.25">
      <c r="A29" s="249" t="s">
        <v>267</v>
      </c>
      <c r="B29" s="254" t="s">
        <v>268</v>
      </c>
      <c r="C29" s="259"/>
      <c r="D29" s="259">
        <v>254602934</v>
      </c>
      <c r="E29" s="259">
        <v>281971722</v>
      </c>
      <c r="F29" s="259">
        <v>275478154</v>
      </c>
      <c r="G29" s="259"/>
      <c r="H29" s="264">
        <v>248109366</v>
      </c>
      <c r="I29" s="161"/>
      <c r="J29" s="161"/>
      <c r="K29" s="259"/>
      <c r="L29" s="279">
        <v>248109366</v>
      </c>
      <c r="M29" s="161">
        <f t="shared" si="1"/>
        <v>0</v>
      </c>
      <c r="N29" s="161">
        <f t="shared" si="0"/>
        <v>0</v>
      </c>
    </row>
    <row r="30" spans="1:14" x14ac:dyDescent="0.25">
      <c r="A30" s="248" t="s">
        <v>269</v>
      </c>
      <c r="B30" s="253" t="s">
        <v>270</v>
      </c>
      <c r="C30" s="258"/>
      <c r="D30" s="258">
        <v>27000</v>
      </c>
      <c r="E30" s="258"/>
      <c r="F30" s="258"/>
      <c r="G30" s="258"/>
      <c r="H30" s="263">
        <v>27000</v>
      </c>
      <c r="I30" s="155"/>
      <c r="J30" s="189" t="s">
        <v>503</v>
      </c>
      <c r="K30" s="258"/>
      <c r="L30" s="278"/>
      <c r="M30" s="155">
        <f t="shared" si="1"/>
        <v>0</v>
      </c>
      <c r="N30" s="155">
        <f t="shared" si="0"/>
        <v>-27000</v>
      </c>
    </row>
    <row r="31" spans="1:14" x14ac:dyDescent="0.25">
      <c r="A31" s="249" t="s">
        <v>271</v>
      </c>
      <c r="B31" s="254" t="s">
        <v>272</v>
      </c>
      <c r="C31" s="259"/>
      <c r="D31" s="259">
        <v>27000</v>
      </c>
      <c r="E31" s="259"/>
      <c r="F31" s="259"/>
      <c r="G31" s="259"/>
      <c r="H31" s="264">
        <v>27000</v>
      </c>
      <c r="I31" s="161"/>
      <c r="J31" s="161"/>
      <c r="K31" s="259"/>
      <c r="L31" s="279"/>
      <c r="M31" s="161">
        <f t="shared" si="1"/>
        <v>0</v>
      </c>
      <c r="N31" s="161">
        <f t="shared" si="0"/>
        <v>-27000</v>
      </c>
    </row>
    <row r="32" spans="1:14" x14ac:dyDescent="0.25">
      <c r="A32" s="248" t="s">
        <v>273</v>
      </c>
      <c r="B32" s="253" t="s">
        <v>274</v>
      </c>
      <c r="C32" s="258"/>
      <c r="D32" s="258">
        <v>2071529</v>
      </c>
      <c r="E32" s="258">
        <v>45033795</v>
      </c>
      <c r="F32" s="258">
        <v>43356565</v>
      </c>
      <c r="G32" s="258">
        <v>2008500</v>
      </c>
      <c r="H32" s="263">
        <v>2402799</v>
      </c>
      <c r="I32" s="155"/>
      <c r="J32" s="275" t="s">
        <v>129</v>
      </c>
      <c r="K32" s="258">
        <v>2008500</v>
      </c>
      <c r="L32" s="278">
        <v>2402799</v>
      </c>
      <c r="M32" s="155">
        <f t="shared" si="1"/>
        <v>0</v>
      </c>
      <c r="N32" s="155">
        <f t="shared" si="0"/>
        <v>0</v>
      </c>
    </row>
    <row r="33" spans="1:14" x14ac:dyDescent="0.25">
      <c r="A33" s="249" t="s">
        <v>275</v>
      </c>
      <c r="B33" s="254" t="s">
        <v>276</v>
      </c>
      <c r="C33" s="259"/>
      <c r="D33" s="259"/>
      <c r="E33" s="259">
        <v>35876025</v>
      </c>
      <c r="F33" s="259">
        <v>33944775</v>
      </c>
      <c r="G33" s="259">
        <v>1931250</v>
      </c>
      <c r="H33" s="264"/>
      <c r="I33" s="161"/>
      <c r="J33" s="161"/>
      <c r="K33" s="259">
        <v>1931250</v>
      </c>
      <c r="L33" s="279"/>
      <c r="M33" s="161">
        <f t="shared" si="1"/>
        <v>0</v>
      </c>
      <c r="N33" s="161">
        <f t="shared" si="0"/>
        <v>0</v>
      </c>
    </row>
    <row r="34" spans="1:14" x14ac:dyDescent="0.25">
      <c r="A34" s="249" t="s">
        <v>277</v>
      </c>
      <c r="B34" s="254" t="s">
        <v>278</v>
      </c>
      <c r="C34" s="259"/>
      <c r="D34" s="259">
        <v>363234</v>
      </c>
      <c r="E34" s="259">
        <v>6457684</v>
      </c>
      <c r="F34" s="259">
        <v>6110059</v>
      </c>
      <c r="G34" s="259"/>
      <c r="H34" s="264">
        <v>15609</v>
      </c>
      <c r="I34" s="161"/>
      <c r="J34" s="161"/>
      <c r="K34" s="259"/>
      <c r="L34" s="279">
        <v>15609</v>
      </c>
      <c r="M34" s="161">
        <f t="shared" si="1"/>
        <v>0</v>
      </c>
      <c r="N34" s="161">
        <f t="shared" si="0"/>
        <v>0</v>
      </c>
    </row>
    <row r="35" spans="1:14" x14ac:dyDescent="0.25">
      <c r="A35" s="249" t="s">
        <v>279</v>
      </c>
      <c r="B35" s="254" t="s">
        <v>280</v>
      </c>
      <c r="C35" s="259"/>
      <c r="D35" s="259"/>
      <c r="E35" s="259">
        <v>1500086</v>
      </c>
      <c r="F35" s="259">
        <v>1422836</v>
      </c>
      <c r="G35" s="259">
        <v>77250</v>
      </c>
      <c r="H35" s="264"/>
      <c r="I35" s="161"/>
      <c r="J35" s="161"/>
      <c r="K35" s="259">
        <v>77250</v>
      </c>
      <c r="L35" s="279"/>
      <c r="M35" s="161">
        <f t="shared" si="1"/>
        <v>0</v>
      </c>
      <c r="N35" s="161">
        <f t="shared" si="0"/>
        <v>0</v>
      </c>
    </row>
    <row r="36" spans="1:14" x14ac:dyDescent="0.25">
      <c r="A36" s="249" t="s">
        <v>281</v>
      </c>
      <c r="B36" s="254" t="s">
        <v>274</v>
      </c>
      <c r="C36" s="259"/>
      <c r="D36" s="259">
        <v>1708295</v>
      </c>
      <c r="E36" s="259">
        <v>1200000</v>
      </c>
      <c r="F36" s="259">
        <v>1878895</v>
      </c>
      <c r="G36" s="259"/>
      <c r="H36" s="264">
        <v>2387190</v>
      </c>
      <c r="I36" s="161"/>
      <c r="J36" s="161"/>
      <c r="K36" s="259"/>
      <c r="L36" s="279">
        <v>2387190</v>
      </c>
      <c r="M36" s="161">
        <f t="shared" si="1"/>
        <v>0</v>
      </c>
      <c r="N36" s="161">
        <f t="shared" si="0"/>
        <v>0</v>
      </c>
    </row>
    <row r="37" spans="1:14" x14ac:dyDescent="0.25">
      <c r="A37" s="249" t="s">
        <v>282</v>
      </c>
      <c r="B37" s="254" t="s">
        <v>283</v>
      </c>
      <c r="C37" s="259"/>
      <c r="D37" s="259">
        <v>1708295</v>
      </c>
      <c r="E37" s="259">
        <v>1200000</v>
      </c>
      <c r="F37" s="259">
        <v>1878895</v>
      </c>
      <c r="G37" s="259"/>
      <c r="H37" s="264">
        <v>2387190</v>
      </c>
      <c r="I37" s="161"/>
      <c r="J37" s="161"/>
      <c r="K37" s="259"/>
      <c r="L37" s="279">
        <v>2387190</v>
      </c>
      <c r="M37" s="161">
        <f t="shared" si="1"/>
        <v>0</v>
      </c>
      <c r="N37" s="161">
        <f t="shared" si="0"/>
        <v>0</v>
      </c>
    </row>
    <row r="38" spans="1:14" x14ac:dyDescent="0.25">
      <c r="A38" s="249" t="s">
        <v>284</v>
      </c>
      <c r="B38" s="254" t="s">
        <v>285</v>
      </c>
      <c r="C38" s="259"/>
      <c r="D38" s="259">
        <v>1708295</v>
      </c>
      <c r="E38" s="259">
        <v>1200000</v>
      </c>
      <c r="F38" s="259">
        <v>1878895</v>
      </c>
      <c r="G38" s="259"/>
      <c r="H38" s="264">
        <v>2387190</v>
      </c>
      <c r="I38" s="161"/>
      <c r="J38" s="161"/>
      <c r="K38" s="259"/>
      <c r="L38" s="279">
        <v>2387190</v>
      </c>
      <c r="M38" s="161">
        <f t="shared" si="1"/>
        <v>0</v>
      </c>
      <c r="N38" s="161">
        <f t="shared" si="0"/>
        <v>0</v>
      </c>
    </row>
    <row r="39" spans="1:14" x14ac:dyDescent="0.25">
      <c r="A39" s="248" t="s">
        <v>286</v>
      </c>
      <c r="B39" s="253" t="s">
        <v>287</v>
      </c>
      <c r="C39" s="258"/>
      <c r="D39" s="258">
        <v>815528850</v>
      </c>
      <c r="E39" s="258"/>
      <c r="F39" s="258"/>
      <c r="G39" s="258"/>
      <c r="H39" s="263">
        <v>815528850</v>
      </c>
      <c r="I39" s="155"/>
      <c r="J39" s="275" t="s">
        <v>129</v>
      </c>
      <c r="K39" s="258"/>
      <c r="L39" s="278">
        <v>815528850</v>
      </c>
      <c r="M39" s="155">
        <f t="shared" si="1"/>
        <v>0</v>
      </c>
      <c r="N39" s="155">
        <f t="shared" si="0"/>
        <v>0</v>
      </c>
    </row>
    <row r="40" spans="1:14" x14ac:dyDescent="0.25">
      <c r="A40" s="249" t="s">
        <v>288</v>
      </c>
      <c r="B40" s="254" t="s">
        <v>289</v>
      </c>
      <c r="C40" s="259"/>
      <c r="D40" s="259">
        <v>815528850</v>
      </c>
      <c r="E40" s="259"/>
      <c r="F40" s="259"/>
      <c r="G40" s="259"/>
      <c r="H40" s="264">
        <v>815528850</v>
      </c>
      <c r="I40" s="161"/>
      <c r="J40" s="161"/>
      <c r="K40" s="259"/>
      <c r="L40" s="279">
        <v>815528850</v>
      </c>
      <c r="M40" s="161">
        <f t="shared" si="1"/>
        <v>0</v>
      </c>
      <c r="N40" s="161">
        <f t="shared" si="0"/>
        <v>0</v>
      </c>
    </row>
    <row r="41" spans="1:14" x14ac:dyDescent="0.25">
      <c r="A41" s="248" t="s">
        <v>290</v>
      </c>
      <c r="B41" s="253" t="s">
        <v>291</v>
      </c>
      <c r="C41" s="258">
        <v>912444882</v>
      </c>
      <c r="D41" s="258"/>
      <c r="E41" s="258"/>
      <c r="F41" s="258">
        <v>199163839</v>
      </c>
      <c r="G41" s="258">
        <v>809850510</v>
      </c>
      <c r="H41" s="263">
        <v>96569467</v>
      </c>
      <c r="I41" s="155"/>
      <c r="J41" s="275"/>
      <c r="K41" s="258">
        <v>809850510</v>
      </c>
      <c r="L41" s="278">
        <v>96530688</v>
      </c>
      <c r="M41" s="155">
        <f t="shared" si="1"/>
        <v>0</v>
      </c>
      <c r="N41" s="155">
        <f t="shared" si="0"/>
        <v>-38779</v>
      </c>
    </row>
    <row r="42" spans="1:14" x14ac:dyDescent="0.25">
      <c r="A42" s="249" t="s">
        <v>292</v>
      </c>
      <c r="B42" s="254" t="s">
        <v>293</v>
      </c>
      <c r="C42" s="259">
        <v>809850510</v>
      </c>
      <c r="D42" s="259"/>
      <c r="E42" s="259"/>
      <c r="F42" s="259"/>
      <c r="G42" s="259">
        <v>809850510</v>
      </c>
      <c r="H42" s="264"/>
      <c r="I42" s="161"/>
      <c r="J42" s="161"/>
      <c r="K42" s="259">
        <v>809850510</v>
      </c>
      <c r="L42" s="279"/>
      <c r="M42" s="161">
        <f t="shared" si="1"/>
        <v>0</v>
      </c>
      <c r="N42" s="161">
        <f t="shared" si="0"/>
        <v>0</v>
      </c>
    </row>
    <row r="43" spans="1:14" x14ac:dyDescent="0.25">
      <c r="A43" s="249" t="s">
        <v>294</v>
      </c>
      <c r="B43" s="254" t="s">
        <v>295</v>
      </c>
      <c r="C43" s="259">
        <v>102594372</v>
      </c>
      <c r="D43" s="259"/>
      <c r="E43" s="259"/>
      <c r="F43" s="259">
        <v>199163839</v>
      </c>
      <c r="G43" s="259"/>
      <c r="H43" s="264">
        <v>96569467</v>
      </c>
      <c r="I43" s="161"/>
      <c r="J43" s="161"/>
      <c r="K43" s="259"/>
      <c r="L43" s="279">
        <v>96530688</v>
      </c>
      <c r="M43" s="161">
        <f t="shared" si="1"/>
        <v>0</v>
      </c>
      <c r="N43" s="161">
        <f t="shared" si="0"/>
        <v>-38779</v>
      </c>
    </row>
    <row r="44" spans="1:14" x14ac:dyDescent="0.25">
      <c r="A44" s="248" t="s">
        <v>296</v>
      </c>
      <c r="B44" s="253" t="s">
        <v>297</v>
      </c>
      <c r="C44" s="258"/>
      <c r="D44" s="258"/>
      <c r="E44" s="258">
        <v>545716960</v>
      </c>
      <c r="F44" s="258">
        <v>545716960</v>
      </c>
      <c r="G44" s="258"/>
      <c r="H44" s="263"/>
      <c r="I44" s="155"/>
      <c r="J44" s="275"/>
      <c r="K44" s="258">
        <v>545716960</v>
      </c>
      <c r="L44" s="278">
        <v>545716960</v>
      </c>
      <c r="M44" s="155">
        <f>K44-E44</f>
        <v>0</v>
      </c>
      <c r="N44" s="155">
        <f t="shared" ref="N44:N60" si="2">L44-F44</f>
        <v>0</v>
      </c>
    </row>
    <row r="45" spans="1:14" x14ac:dyDescent="0.25">
      <c r="A45" s="249" t="s">
        <v>298</v>
      </c>
      <c r="B45" s="254" t="s">
        <v>299</v>
      </c>
      <c r="C45" s="259"/>
      <c r="D45" s="259"/>
      <c r="E45" s="259">
        <v>545716960</v>
      </c>
      <c r="F45" s="259">
        <v>545716960</v>
      </c>
      <c r="G45" s="259"/>
      <c r="H45" s="264"/>
      <c r="I45" s="161"/>
      <c r="J45" s="161"/>
      <c r="K45" s="259">
        <v>545716960</v>
      </c>
      <c r="L45" s="279">
        <v>545716960</v>
      </c>
      <c r="M45" s="161">
        <f t="shared" ref="M45:M60" si="3">K45-E45</f>
        <v>0</v>
      </c>
      <c r="N45" s="161">
        <f t="shared" si="2"/>
        <v>0</v>
      </c>
    </row>
    <row r="46" spans="1:14" x14ac:dyDescent="0.25">
      <c r="A46" s="249" t="s">
        <v>300</v>
      </c>
      <c r="B46" s="254" t="s">
        <v>301</v>
      </c>
      <c r="C46" s="259"/>
      <c r="D46" s="259"/>
      <c r="E46" s="259">
        <v>545716960</v>
      </c>
      <c r="F46" s="259">
        <v>545716960</v>
      </c>
      <c r="G46" s="259"/>
      <c r="H46" s="264"/>
      <c r="I46" s="161"/>
      <c r="J46" s="161"/>
      <c r="K46" s="259">
        <v>545716960</v>
      </c>
      <c r="L46" s="279">
        <v>545716960</v>
      </c>
      <c r="M46" s="161">
        <f t="shared" si="3"/>
        <v>0</v>
      </c>
      <c r="N46" s="161">
        <f t="shared" si="2"/>
        <v>0</v>
      </c>
    </row>
    <row r="47" spans="1:14" x14ac:dyDescent="0.25">
      <c r="A47" s="248" t="s">
        <v>302</v>
      </c>
      <c r="B47" s="253" t="s">
        <v>303</v>
      </c>
      <c r="C47" s="258"/>
      <c r="D47" s="258"/>
      <c r="E47" s="258">
        <v>17935</v>
      </c>
      <c r="F47" s="258">
        <v>17935</v>
      </c>
      <c r="G47" s="258"/>
      <c r="H47" s="263"/>
      <c r="I47" s="155"/>
      <c r="J47" s="275"/>
      <c r="K47" s="258">
        <v>17935</v>
      </c>
      <c r="L47" s="278">
        <v>17935</v>
      </c>
      <c r="M47" s="155">
        <f t="shared" si="3"/>
        <v>0</v>
      </c>
      <c r="N47" s="155">
        <f t="shared" si="2"/>
        <v>0</v>
      </c>
    </row>
    <row r="48" spans="1:14" x14ac:dyDescent="0.25">
      <c r="A48" s="249" t="s">
        <v>304</v>
      </c>
      <c r="B48" s="254" t="s">
        <v>305</v>
      </c>
      <c r="C48" s="259"/>
      <c r="D48" s="259"/>
      <c r="E48" s="259">
        <v>17935</v>
      </c>
      <c r="F48" s="259">
        <v>17935</v>
      </c>
      <c r="G48" s="259"/>
      <c r="H48" s="264"/>
      <c r="I48" s="161"/>
      <c r="J48" s="161"/>
      <c r="K48" s="259">
        <v>17935</v>
      </c>
      <c r="L48" s="279">
        <v>17935</v>
      </c>
      <c r="M48" s="161">
        <f t="shared" si="3"/>
        <v>0</v>
      </c>
      <c r="N48" s="161">
        <f t="shared" si="2"/>
        <v>0</v>
      </c>
    </row>
    <row r="49" spans="1:14" x14ac:dyDescent="0.25">
      <c r="A49" s="248" t="s">
        <v>306</v>
      </c>
      <c r="B49" s="253" t="s">
        <v>307</v>
      </c>
      <c r="C49" s="258"/>
      <c r="D49" s="258"/>
      <c r="E49" s="258">
        <v>224065054</v>
      </c>
      <c r="F49" s="258">
        <v>224065054</v>
      </c>
      <c r="G49" s="258"/>
      <c r="H49" s="263"/>
      <c r="I49" s="155"/>
      <c r="J49" s="275"/>
      <c r="K49" s="258">
        <v>224065054</v>
      </c>
      <c r="L49" s="278">
        <v>224065054</v>
      </c>
      <c r="M49" s="155">
        <f t="shared" si="3"/>
        <v>0</v>
      </c>
      <c r="N49" s="155">
        <f t="shared" si="2"/>
        <v>0</v>
      </c>
    </row>
    <row r="50" spans="1:14" x14ac:dyDescent="0.25">
      <c r="A50" s="248" t="s">
        <v>308</v>
      </c>
      <c r="B50" s="253" t="s">
        <v>309</v>
      </c>
      <c r="C50" s="258"/>
      <c r="D50" s="258"/>
      <c r="E50" s="258">
        <v>14849531</v>
      </c>
      <c r="F50" s="258">
        <v>14849531</v>
      </c>
      <c r="G50" s="258"/>
      <c r="H50" s="263"/>
      <c r="I50" s="155"/>
      <c r="J50" s="275"/>
      <c r="K50" s="258">
        <v>14849531</v>
      </c>
      <c r="L50" s="278">
        <v>14849531</v>
      </c>
      <c r="M50" s="155">
        <f t="shared" si="3"/>
        <v>0</v>
      </c>
      <c r="N50" s="155">
        <f t="shared" si="2"/>
        <v>0</v>
      </c>
    </row>
    <row r="51" spans="1:14" x14ac:dyDescent="0.25">
      <c r="A51" s="249" t="s">
        <v>310</v>
      </c>
      <c r="B51" s="254" t="s">
        <v>311</v>
      </c>
      <c r="C51" s="259"/>
      <c r="D51" s="259"/>
      <c r="E51" s="259">
        <v>14849531</v>
      </c>
      <c r="F51" s="259">
        <v>14849531</v>
      </c>
      <c r="G51" s="259"/>
      <c r="H51" s="264"/>
      <c r="I51" s="161"/>
      <c r="J51" s="161"/>
      <c r="K51" s="259">
        <v>14849531</v>
      </c>
      <c r="L51" s="279">
        <v>14849531</v>
      </c>
      <c r="M51" s="161">
        <f t="shared" si="3"/>
        <v>0</v>
      </c>
      <c r="N51" s="161">
        <f t="shared" si="2"/>
        <v>0</v>
      </c>
    </row>
    <row r="52" spans="1:14" x14ac:dyDescent="0.25">
      <c r="A52" s="248" t="s">
        <v>312</v>
      </c>
      <c r="B52" s="253" t="s">
        <v>313</v>
      </c>
      <c r="C52" s="258"/>
      <c r="D52" s="258"/>
      <c r="E52" s="258">
        <v>244797175</v>
      </c>
      <c r="F52" s="258">
        <v>244797175</v>
      </c>
      <c r="G52" s="258"/>
      <c r="H52" s="263"/>
      <c r="I52" s="155"/>
      <c r="J52" s="275"/>
      <c r="K52" s="258">
        <v>244797175</v>
      </c>
      <c r="L52" s="278">
        <v>244797175</v>
      </c>
      <c r="M52" s="155">
        <f t="shared" si="3"/>
        <v>0</v>
      </c>
      <c r="N52" s="155">
        <f t="shared" si="2"/>
        <v>0</v>
      </c>
    </row>
    <row r="53" spans="1:14" x14ac:dyDescent="0.25">
      <c r="A53" s="249" t="s">
        <v>314</v>
      </c>
      <c r="B53" s="254" t="s">
        <v>315</v>
      </c>
      <c r="C53" s="259"/>
      <c r="D53" s="259"/>
      <c r="E53" s="259">
        <v>244797175</v>
      </c>
      <c r="F53" s="259">
        <v>244797175</v>
      </c>
      <c r="G53" s="259"/>
      <c r="H53" s="264"/>
      <c r="I53" s="161"/>
      <c r="J53" s="161"/>
      <c r="K53" s="259">
        <v>244797175</v>
      </c>
      <c r="L53" s="279">
        <v>244797175</v>
      </c>
      <c r="M53" s="161">
        <f t="shared" si="3"/>
        <v>0</v>
      </c>
      <c r="N53" s="161">
        <f t="shared" si="2"/>
        <v>0</v>
      </c>
    </row>
    <row r="54" spans="1:14" x14ac:dyDescent="0.25">
      <c r="A54" s="248" t="s">
        <v>316</v>
      </c>
      <c r="B54" s="253" t="s">
        <v>317</v>
      </c>
      <c r="C54" s="258"/>
      <c r="D54" s="258"/>
      <c r="E54" s="258">
        <v>101773885</v>
      </c>
      <c r="F54" s="258">
        <v>101773885</v>
      </c>
      <c r="G54" s="258"/>
      <c r="H54" s="263"/>
      <c r="I54" s="155"/>
      <c r="J54" s="275"/>
      <c r="K54" s="258">
        <v>101812664</v>
      </c>
      <c r="L54" s="278">
        <v>101812664</v>
      </c>
      <c r="M54" s="155">
        <f t="shared" si="3"/>
        <v>38779</v>
      </c>
      <c r="N54" s="155">
        <f t="shared" si="2"/>
        <v>38779</v>
      </c>
    </row>
    <row r="55" spans="1:14" x14ac:dyDescent="0.25">
      <c r="A55" s="249" t="s">
        <v>318</v>
      </c>
      <c r="B55" s="254" t="s">
        <v>319</v>
      </c>
      <c r="C55" s="259"/>
      <c r="D55" s="259"/>
      <c r="E55" s="259">
        <v>78568920</v>
      </c>
      <c r="F55" s="259">
        <v>78568920</v>
      </c>
      <c r="G55" s="259"/>
      <c r="H55" s="264"/>
      <c r="I55" s="161"/>
      <c r="J55" s="161"/>
      <c r="K55" s="259">
        <v>78568920</v>
      </c>
      <c r="L55" s="279">
        <v>78568920</v>
      </c>
      <c r="M55" s="161">
        <f t="shared" si="3"/>
        <v>0</v>
      </c>
      <c r="N55" s="161">
        <f t="shared" si="2"/>
        <v>0</v>
      </c>
    </row>
    <row r="56" spans="1:14" x14ac:dyDescent="0.25">
      <c r="A56" s="249" t="s">
        <v>322</v>
      </c>
      <c r="B56" s="254" t="s">
        <v>311</v>
      </c>
      <c r="C56" s="259"/>
      <c r="D56" s="259"/>
      <c r="E56" s="259">
        <v>6942285</v>
      </c>
      <c r="F56" s="259">
        <v>6942285</v>
      </c>
      <c r="G56" s="259"/>
      <c r="H56" s="264"/>
      <c r="I56" s="161"/>
      <c r="J56" s="161"/>
      <c r="K56" s="259">
        <v>6981064</v>
      </c>
      <c r="L56" s="279">
        <v>6981064</v>
      </c>
      <c r="M56" s="161">
        <f t="shared" si="3"/>
        <v>38779</v>
      </c>
      <c r="N56" s="161">
        <f t="shared" si="2"/>
        <v>38779</v>
      </c>
    </row>
    <row r="57" spans="1:14" x14ac:dyDescent="0.25">
      <c r="A57" s="249" t="s">
        <v>323</v>
      </c>
      <c r="B57" s="254" t="s">
        <v>324</v>
      </c>
      <c r="C57" s="259"/>
      <c r="D57" s="259"/>
      <c r="E57" s="259">
        <v>16262680</v>
      </c>
      <c r="F57" s="259">
        <v>16262680</v>
      </c>
      <c r="G57" s="259"/>
      <c r="H57" s="264"/>
      <c r="I57" s="161"/>
      <c r="J57" s="161"/>
      <c r="K57" s="259">
        <v>16262680</v>
      </c>
      <c r="L57" s="279">
        <v>16262680</v>
      </c>
      <c r="M57" s="161">
        <f t="shared" si="3"/>
        <v>0</v>
      </c>
      <c r="N57" s="161">
        <f t="shared" si="2"/>
        <v>0</v>
      </c>
    </row>
    <row r="58" spans="1:14" x14ac:dyDescent="0.25">
      <c r="A58" s="248" t="s">
        <v>346</v>
      </c>
      <c r="B58" s="253" t="s">
        <v>347</v>
      </c>
      <c r="C58" s="258"/>
      <c r="D58" s="258"/>
      <c r="E58" s="258">
        <v>4</v>
      </c>
      <c r="F58" s="258">
        <v>4</v>
      </c>
      <c r="G58" s="258"/>
      <c r="H58" s="263"/>
      <c r="I58" s="155"/>
      <c r="J58" s="275"/>
      <c r="K58" s="258">
        <v>4</v>
      </c>
      <c r="L58" s="278">
        <v>4</v>
      </c>
      <c r="M58" s="155">
        <f t="shared" si="3"/>
        <v>0</v>
      </c>
      <c r="N58" s="155">
        <f t="shared" si="2"/>
        <v>0</v>
      </c>
    </row>
    <row r="59" spans="1:14" x14ac:dyDescent="0.25">
      <c r="A59" s="249" t="s">
        <v>348</v>
      </c>
      <c r="B59" s="254" t="s">
        <v>347</v>
      </c>
      <c r="C59" s="259"/>
      <c r="D59" s="259"/>
      <c r="E59" s="259">
        <v>4</v>
      </c>
      <c r="F59" s="259">
        <v>4</v>
      </c>
      <c r="G59" s="259"/>
      <c r="H59" s="264"/>
      <c r="I59" s="161"/>
      <c r="J59" s="161"/>
      <c r="K59" s="259">
        <v>4</v>
      </c>
      <c r="L59" s="279">
        <v>4</v>
      </c>
      <c r="M59" s="161">
        <f t="shared" si="3"/>
        <v>0</v>
      </c>
      <c r="N59" s="161">
        <f t="shared" si="2"/>
        <v>0</v>
      </c>
    </row>
    <row r="60" spans="1:14" ht="14.4" thickBot="1" x14ac:dyDescent="0.3">
      <c r="A60" s="252" t="s">
        <v>325</v>
      </c>
      <c r="B60" s="257" t="s">
        <v>326</v>
      </c>
      <c r="C60" s="262"/>
      <c r="D60" s="262"/>
      <c r="E60" s="262">
        <v>545734899</v>
      </c>
      <c r="F60" s="262">
        <v>545734899</v>
      </c>
      <c r="G60" s="262"/>
      <c r="H60" s="267"/>
      <c r="I60" s="155"/>
      <c r="J60" s="275"/>
      <c r="K60" s="262">
        <v>545734899</v>
      </c>
      <c r="L60" s="282">
        <v>545734899</v>
      </c>
      <c r="M60" s="155">
        <f t="shared" si="3"/>
        <v>0</v>
      </c>
      <c r="N60" s="155">
        <f t="shared" si="2"/>
        <v>0</v>
      </c>
    </row>
    <row r="61" spans="1:14" x14ac:dyDescent="0.25">
      <c r="C61" s="161"/>
      <c r="D61" s="161"/>
      <c r="E61" s="161"/>
      <c r="F61" s="161"/>
      <c r="G61" s="161"/>
      <c r="H61" s="161"/>
      <c r="I61" s="161"/>
      <c r="J61" s="161"/>
      <c r="K61" s="161"/>
      <c r="L61" s="161"/>
      <c r="M61" s="161"/>
      <c r="N61" s="161"/>
    </row>
    <row r="62" spans="1:14" x14ac:dyDescent="0.25">
      <c r="B62" s="168" t="s">
        <v>327</v>
      </c>
      <c r="C62" s="155" t="s">
        <v>497</v>
      </c>
      <c r="D62" s="155" t="s">
        <v>497</v>
      </c>
      <c r="E62" s="155" t="s">
        <v>498</v>
      </c>
      <c r="F62" s="155" t="s">
        <v>498</v>
      </c>
      <c r="G62" s="155" t="s">
        <v>499</v>
      </c>
      <c r="H62" s="155" t="s">
        <v>499</v>
      </c>
      <c r="I62" s="155"/>
      <c r="J62" s="275"/>
      <c r="K62" s="155"/>
      <c r="L62" s="155"/>
      <c r="M62" s="155"/>
      <c r="N62" s="15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FD56D-1FB7-4A15-B2E4-2FE74E6926EA}">
  <dimension ref="A1:F79"/>
  <sheetViews>
    <sheetView view="pageBreakPreview" topLeftCell="A7" zoomScaleNormal="100" zoomScaleSheetLayoutView="100" workbookViewId="0">
      <selection activeCell="C16" sqref="C16"/>
    </sheetView>
  </sheetViews>
  <sheetFormatPr defaultRowHeight="13.8" x14ac:dyDescent="0.25"/>
  <cols>
    <col min="1" max="1" width="10.69921875" customWidth="1"/>
    <col min="2" max="2" width="52.69921875" customWidth="1"/>
    <col min="3" max="3" width="14.8984375" customWidth="1"/>
    <col min="4" max="4" width="48" customWidth="1"/>
    <col min="5" max="5" width="10.59765625"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44697</v>
      </c>
    </row>
    <row r="6" spans="1:6" x14ac:dyDescent="0.25">
      <c r="A6" s="454"/>
      <c r="B6" s="454"/>
      <c r="C6" s="226" t="s">
        <v>174</v>
      </c>
      <c r="D6" s="82">
        <v>44652</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ht="26.4" x14ac:dyDescent="0.25">
      <c r="A10" s="140">
        <v>111</v>
      </c>
      <c r="B10" s="141"/>
      <c r="C10" s="142">
        <v>7752643</v>
      </c>
      <c r="D10" s="180" t="s">
        <v>484</v>
      </c>
      <c r="E10" s="160">
        <f>C10+120000-260000</f>
        <v>7612643</v>
      </c>
    </row>
    <row r="11" spans="1:6" x14ac:dyDescent="0.25">
      <c r="A11" s="92">
        <v>112</v>
      </c>
      <c r="B11" s="93"/>
      <c r="C11" s="124"/>
      <c r="D11" s="94"/>
      <c r="E11" s="88"/>
      <c r="F11" s="88"/>
    </row>
    <row r="12" spans="1:6" x14ac:dyDescent="0.25">
      <c r="A12" s="95" t="s">
        <v>178</v>
      </c>
      <c r="B12" s="96" t="s">
        <v>190</v>
      </c>
      <c r="C12" s="125">
        <v>250048935</v>
      </c>
      <c r="D12" s="98" t="s">
        <v>179</v>
      </c>
    </row>
    <row r="13" spans="1:6" x14ac:dyDescent="0.25">
      <c r="A13" s="95">
        <v>11212</v>
      </c>
      <c r="B13" s="96" t="s">
        <v>191</v>
      </c>
      <c r="C13" s="126">
        <v>6543639</v>
      </c>
      <c r="D13" s="98" t="s">
        <v>179</v>
      </c>
      <c r="E13" s="227">
        <f>C13/22640</f>
        <v>289.02999116607776</v>
      </c>
    </row>
    <row r="14" spans="1:6" x14ac:dyDescent="0.25">
      <c r="A14" s="95"/>
      <c r="B14" s="96"/>
      <c r="C14" s="126"/>
      <c r="D14" s="98"/>
    </row>
    <row r="15" spans="1:6" s="118" customFormat="1" x14ac:dyDescent="0.25">
      <c r="A15" s="115">
        <v>131</v>
      </c>
      <c r="B15" s="116" t="s">
        <v>472</v>
      </c>
      <c r="C15" s="231">
        <v>1030899328</v>
      </c>
      <c r="D15" s="240" t="s">
        <v>471</v>
      </c>
    </row>
    <row r="16" spans="1:6" s="118" customFormat="1" x14ac:dyDescent="0.25">
      <c r="A16" s="115"/>
      <c r="B16" s="116"/>
      <c r="C16" s="127"/>
      <c r="D16" s="119"/>
    </row>
    <row r="17" spans="1:4" s="118" customFormat="1" x14ac:dyDescent="0.25">
      <c r="A17" s="115">
        <v>133</v>
      </c>
      <c r="B17" s="116"/>
      <c r="C17" s="127">
        <v>307196280</v>
      </c>
      <c r="D17" s="119"/>
    </row>
    <row r="18" spans="1:4" s="118" customFormat="1" x14ac:dyDescent="0.25">
      <c r="A18" s="115"/>
      <c r="B18" s="116"/>
      <c r="C18" s="127"/>
      <c r="D18" s="119"/>
    </row>
    <row r="19" spans="1:4" s="118" customFormat="1" ht="26.4" x14ac:dyDescent="0.25">
      <c r="A19" s="115">
        <v>154</v>
      </c>
      <c r="B19" s="116"/>
      <c r="C19" s="127">
        <v>0</v>
      </c>
      <c r="D19" s="117" t="s">
        <v>473</v>
      </c>
    </row>
    <row r="20" spans="1:4" s="118" customFormat="1" x14ac:dyDescent="0.25">
      <c r="A20" s="115"/>
      <c r="B20" s="116"/>
      <c r="C20" s="127"/>
      <c r="D20" s="119"/>
    </row>
    <row r="21" spans="1:4" x14ac:dyDescent="0.25">
      <c r="A21" s="92">
        <v>242</v>
      </c>
      <c r="B21" s="101" t="s">
        <v>180</v>
      </c>
      <c r="C21" s="128">
        <v>31354610</v>
      </c>
      <c r="D21" s="91"/>
    </row>
    <row r="22" spans="1:4" x14ac:dyDescent="0.25">
      <c r="A22" s="92"/>
      <c r="B22" s="101"/>
      <c r="C22" s="129"/>
      <c r="D22" s="91"/>
    </row>
    <row r="23" spans="1:4" x14ac:dyDescent="0.25">
      <c r="A23" s="92">
        <v>244</v>
      </c>
      <c r="B23" s="101" t="s">
        <v>195</v>
      </c>
      <c r="C23" s="123">
        <v>49349140</v>
      </c>
      <c r="D23" s="91" t="s">
        <v>196</v>
      </c>
    </row>
    <row r="24" spans="1:4" x14ac:dyDescent="0.25">
      <c r="A24" s="92"/>
      <c r="B24" s="101"/>
      <c r="C24" s="123"/>
      <c r="D24" s="91"/>
    </row>
    <row r="25" spans="1:4" x14ac:dyDescent="0.25">
      <c r="A25" s="92">
        <v>331</v>
      </c>
      <c r="B25" s="101" t="s">
        <v>181</v>
      </c>
      <c r="C25" s="123">
        <f>SUM(C26:C29)</f>
        <v>59415642</v>
      </c>
      <c r="D25" s="102">
        <f>SUM(D26:D31)</f>
        <v>0</v>
      </c>
    </row>
    <row r="26" spans="1:4" ht="26.4" x14ac:dyDescent="0.25">
      <c r="A26" s="103"/>
      <c r="B26" s="104" t="s">
        <v>168</v>
      </c>
      <c r="C26" s="130">
        <v>26597160</v>
      </c>
      <c r="D26" s="239" t="s">
        <v>467</v>
      </c>
    </row>
    <row r="27" spans="1:4" x14ac:dyDescent="0.25">
      <c r="A27" s="103"/>
      <c r="B27" s="104" t="s">
        <v>468</v>
      </c>
      <c r="C27" s="130">
        <v>1270000</v>
      </c>
      <c r="D27" s="239" t="s">
        <v>469</v>
      </c>
    </row>
    <row r="28" spans="1:4" x14ac:dyDescent="0.25">
      <c r="A28" s="103"/>
      <c r="B28" s="104" t="s">
        <v>470</v>
      </c>
      <c r="C28" s="130">
        <v>29160000</v>
      </c>
      <c r="D28" s="105"/>
    </row>
    <row r="29" spans="1:4" x14ac:dyDescent="0.25">
      <c r="A29" s="103"/>
      <c r="B29" s="104" t="s">
        <v>195</v>
      </c>
      <c r="C29" s="130">
        <v>2388482</v>
      </c>
      <c r="D29" s="239" t="s">
        <v>466</v>
      </c>
    </row>
    <row r="30" spans="1:4" x14ac:dyDescent="0.25">
      <c r="A30" s="103"/>
      <c r="B30" s="101" t="s">
        <v>182</v>
      </c>
      <c r="C30" s="123">
        <f>SUM(C31:C32)</f>
        <v>760900</v>
      </c>
      <c r="D30" s="102">
        <f>SUM(D31:D33)</f>
        <v>0</v>
      </c>
    </row>
    <row r="31" spans="1:4" x14ac:dyDescent="0.25">
      <c r="A31" s="103"/>
      <c r="B31" s="104" t="s">
        <v>204</v>
      </c>
      <c r="C31" s="131">
        <v>325000</v>
      </c>
      <c r="D31" s="105" t="s">
        <v>465</v>
      </c>
    </row>
    <row r="32" spans="1:4" x14ac:dyDescent="0.25">
      <c r="A32" s="103"/>
      <c r="B32" s="104" t="s">
        <v>453</v>
      </c>
      <c r="C32" s="131">
        <v>435900</v>
      </c>
      <c r="D32" s="179" t="s">
        <v>464</v>
      </c>
    </row>
    <row r="33" spans="1:6" s="21" customFormat="1" x14ac:dyDescent="0.25">
      <c r="A33" s="92">
        <v>3331</v>
      </c>
      <c r="B33" s="120" t="s">
        <v>197</v>
      </c>
      <c r="C33" s="132"/>
      <c r="D33" s="121"/>
      <c r="E33" s="122"/>
      <c r="F33" s="122"/>
    </row>
    <row r="34" spans="1:6" s="21" customFormat="1" x14ac:dyDescent="0.25">
      <c r="A34" s="92"/>
      <c r="B34" s="120"/>
      <c r="C34" s="132"/>
      <c r="D34" s="121"/>
      <c r="E34" s="122"/>
      <c r="F34" s="122"/>
    </row>
    <row r="35" spans="1:6" s="21" customFormat="1" x14ac:dyDescent="0.25">
      <c r="A35" s="92">
        <v>3334</v>
      </c>
      <c r="B35" s="120" t="s">
        <v>423</v>
      </c>
      <c r="C35" s="236">
        <v>-12062665</v>
      </c>
      <c r="D35" s="121"/>
      <c r="E35" s="122"/>
      <c r="F35" s="122"/>
    </row>
    <row r="36" spans="1:6" s="21" customFormat="1" x14ac:dyDescent="0.25">
      <c r="A36" s="92"/>
      <c r="B36" s="120"/>
      <c r="C36" s="132"/>
      <c r="D36" s="121"/>
      <c r="E36" s="122"/>
      <c r="F36" s="122"/>
    </row>
    <row r="37" spans="1:6" ht="14.4" x14ac:dyDescent="0.3">
      <c r="A37" s="92">
        <v>3335</v>
      </c>
      <c r="B37" s="101" t="s">
        <v>183</v>
      </c>
      <c r="C37" s="133">
        <f>SUM(C38:C47)</f>
        <v>124025953</v>
      </c>
      <c r="D37" s="107" t="s">
        <v>483</v>
      </c>
    </row>
    <row r="38" spans="1:6" x14ac:dyDescent="0.25">
      <c r="A38" s="95"/>
      <c r="B38" s="96" t="s">
        <v>157</v>
      </c>
      <c r="C38" s="125">
        <v>2314525</v>
      </c>
      <c r="D38" s="108"/>
    </row>
    <row r="39" spans="1:6" x14ac:dyDescent="0.25">
      <c r="A39" s="95"/>
      <c r="B39" s="96" t="s">
        <v>480</v>
      </c>
      <c r="C39" s="125">
        <f>122222*3</f>
        <v>366666</v>
      </c>
      <c r="D39" s="108" t="s">
        <v>404</v>
      </c>
      <c r="E39" s="160">
        <f>C39*10</f>
        <v>3666660</v>
      </c>
    </row>
    <row r="40" spans="1:6" x14ac:dyDescent="0.25">
      <c r="A40" s="95"/>
      <c r="B40" s="96" t="s">
        <v>481</v>
      </c>
      <c r="C40" s="125">
        <f>122222</f>
        <v>122222</v>
      </c>
      <c r="D40" s="108" t="s">
        <v>479</v>
      </c>
      <c r="E40" s="160"/>
    </row>
    <row r="41" spans="1:6" x14ac:dyDescent="0.25">
      <c r="A41" s="95"/>
      <c r="B41" s="96" t="s">
        <v>425</v>
      </c>
      <c r="C41" s="125">
        <v>12660724</v>
      </c>
      <c r="D41" s="108" t="s">
        <v>404</v>
      </c>
    </row>
    <row r="42" spans="1:6" x14ac:dyDescent="0.25">
      <c r="A42" s="95"/>
      <c r="B42" s="96" t="s">
        <v>426</v>
      </c>
      <c r="C42" s="125">
        <v>68029350</v>
      </c>
      <c r="D42" s="108" t="s">
        <v>404</v>
      </c>
    </row>
    <row r="43" spans="1:6" x14ac:dyDescent="0.25">
      <c r="A43" s="95"/>
      <c r="B43" s="96" t="s">
        <v>449</v>
      </c>
      <c r="C43" s="125">
        <v>32862995</v>
      </c>
      <c r="D43" s="108" t="s">
        <v>404</v>
      </c>
    </row>
    <row r="44" spans="1:6" x14ac:dyDescent="0.25">
      <c r="A44" s="95"/>
      <c r="B44" s="96" t="s">
        <v>477</v>
      </c>
      <c r="C44" s="125">
        <v>13997066</v>
      </c>
      <c r="D44" s="108" t="s">
        <v>479</v>
      </c>
    </row>
    <row r="45" spans="1:6" x14ac:dyDescent="0.25">
      <c r="A45" s="95"/>
      <c r="B45" s="96" t="s">
        <v>478</v>
      </c>
      <c r="C45" s="125">
        <v>13860833</v>
      </c>
      <c r="D45" s="108" t="s">
        <v>479</v>
      </c>
    </row>
    <row r="46" spans="1:6" x14ac:dyDescent="0.25">
      <c r="A46" s="95"/>
      <c r="B46" s="96" t="s">
        <v>482</v>
      </c>
      <c r="C46" s="125">
        <v>-20188428</v>
      </c>
      <c r="D46" s="108" t="s">
        <v>479</v>
      </c>
    </row>
    <row r="47" spans="1:6" x14ac:dyDescent="0.25">
      <c r="A47" s="95"/>
      <c r="B47" s="96"/>
      <c r="C47" s="125"/>
      <c r="D47" s="108"/>
    </row>
    <row r="48" spans="1:6" s="21" customFormat="1" x14ac:dyDescent="0.25">
      <c r="A48" s="92">
        <v>334</v>
      </c>
      <c r="B48" s="120" t="s">
        <v>159</v>
      </c>
      <c r="C48" s="197">
        <v>254602934</v>
      </c>
      <c r="D48" s="198" t="s">
        <v>427</v>
      </c>
    </row>
    <row r="49" spans="1:6" x14ac:dyDescent="0.25">
      <c r="A49" s="95"/>
      <c r="B49" s="96"/>
      <c r="C49" s="125"/>
      <c r="D49" s="108"/>
    </row>
    <row r="50" spans="1:6" x14ac:dyDescent="0.25">
      <c r="A50" s="92">
        <v>335</v>
      </c>
      <c r="B50" s="101"/>
      <c r="C50" s="123">
        <f>SUM(C51:C51)</f>
        <v>27000</v>
      </c>
      <c r="D50" s="91"/>
    </row>
    <row r="51" spans="1:6" x14ac:dyDescent="0.25">
      <c r="A51" s="95"/>
      <c r="B51" s="96" t="s">
        <v>410</v>
      </c>
      <c r="C51" s="125">
        <v>27000</v>
      </c>
      <c r="D51" s="241" t="s">
        <v>462</v>
      </c>
    </row>
    <row r="52" spans="1:6" x14ac:dyDescent="0.25">
      <c r="A52" s="103"/>
      <c r="B52" s="104"/>
      <c r="C52" s="131"/>
      <c r="D52" s="109"/>
    </row>
    <row r="53" spans="1:6" ht="26.4" x14ac:dyDescent="0.25">
      <c r="A53" s="242" t="s">
        <v>185</v>
      </c>
      <c r="B53" s="243"/>
      <c r="C53" s="244"/>
      <c r="D53" s="245" t="s">
        <v>155</v>
      </c>
    </row>
    <row r="54" spans="1:6" x14ac:dyDescent="0.25">
      <c r="A54" s="95"/>
      <c r="B54" s="106"/>
      <c r="C54" s="135"/>
      <c r="D54" s="110"/>
    </row>
    <row r="55" spans="1:6" x14ac:dyDescent="0.25">
      <c r="A55" s="92">
        <v>3388</v>
      </c>
      <c r="B55" s="101" t="s">
        <v>208</v>
      </c>
      <c r="C55" s="123">
        <f>SUM(C56:C57)</f>
        <v>1899294</v>
      </c>
      <c r="D55" s="91"/>
    </row>
    <row r="56" spans="1:6" ht="14.4" x14ac:dyDescent="0.3">
      <c r="A56" s="103"/>
      <c r="B56" s="104" t="s">
        <v>474</v>
      </c>
      <c r="C56" s="136">
        <f>1115566+595419+595419+659829+659829+659829+677520+717520</f>
        <v>5680931</v>
      </c>
      <c r="D56" s="105"/>
      <c r="E56" s="89"/>
      <c r="F56" s="89"/>
    </row>
    <row r="57" spans="1:6" ht="14.4" x14ac:dyDescent="0.3">
      <c r="A57" s="103"/>
      <c r="B57" s="104" t="s">
        <v>202</v>
      </c>
      <c r="C57" s="136">
        <f>-338000-318182-227273-286364-254545-572727-884546-900000</f>
        <v>-3781637</v>
      </c>
      <c r="D57" s="105"/>
      <c r="E57" s="89"/>
      <c r="F57" s="89"/>
    </row>
    <row r="58" spans="1:6" ht="14.4" x14ac:dyDescent="0.3">
      <c r="A58" s="103"/>
      <c r="B58" s="104" t="s">
        <v>475</v>
      </c>
      <c r="C58" s="136">
        <v>-200000</v>
      </c>
      <c r="D58" s="179" t="s">
        <v>476</v>
      </c>
      <c r="E58" s="89"/>
      <c r="F58" s="89"/>
    </row>
    <row r="59" spans="1:6" ht="14.4" x14ac:dyDescent="0.3">
      <c r="A59" s="103"/>
      <c r="B59" s="104"/>
      <c r="C59" s="136"/>
      <c r="D59" s="105"/>
      <c r="E59" s="89"/>
      <c r="F59" s="89"/>
    </row>
    <row r="60" spans="1:6" ht="14.4" x14ac:dyDescent="0.3">
      <c r="A60" s="242">
        <v>511</v>
      </c>
      <c r="B60" s="243" t="s">
        <v>455</v>
      </c>
      <c r="C60" s="244">
        <f>SUM(C61:C63)</f>
        <v>0</v>
      </c>
      <c r="D60" s="246" t="s">
        <v>463</v>
      </c>
    </row>
    <row r="61" spans="1:6" x14ac:dyDescent="0.25">
      <c r="A61" s="95"/>
      <c r="B61" s="106"/>
      <c r="C61" s="199"/>
      <c r="D61" s="108"/>
    </row>
    <row r="62" spans="1:6" x14ac:dyDescent="0.25">
      <c r="A62" s="95"/>
      <c r="B62" s="106"/>
      <c r="C62" s="199"/>
      <c r="D62" s="108"/>
    </row>
    <row r="63" spans="1:6" x14ac:dyDescent="0.25">
      <c r="A63" s="95"/>
      <c r="B63" s="106"/>
      <c r="C63" s="199"/>
      <c r="D63" s="108"/>
    </row>
    <row r="64" spans="1:6" x14ac:dyDescent="0.25">
      <c r="A64" s="95"/>
      <c r="B64" s="106"/>
      <c r="C64" s="90"/>
      <c r="D64" s="91"/>
    </row>
    <row r="65" spans="1:4" x14ac:dyDescent="0.25">
      <c r="A65" s="92">
        <v>642</v>
      </c>
      <c r="B65" s="101" t="s">
        <v>159</v>
      </c>
      <c r="C65" s="90"/>
      <c r="D65" s="91"/>
    </row>
    <row r="66" spans="1:4" x14ac:dyDescent="0.25">
      <c r="A66" s="95"/>
      <c r="B66" s="106"/>
      <c r="C66" s="97"/>
      <c r="D66" s="112"/>
    </row>
    <row r="67" spans="1:4" x14ac:dyDescent="0.25">
      <c r="A67" s="92">
        <v>515</v>
      </c>
      <c r="B67" s="101" t="s">
        <v>159</v>
      </c>
      <c r="C67" s="90"/>
      <c r="D67" s="91"/>
    </row>
    <row r="68" spans="1:4" x14ac:dyDescent="0.25">
      <c r="A68" s="95"/>
      <c r="B68" s="106"/>
      <c r="C68" s="137"/>
      <c r="D68" s="99"/>
    </row>
    <row r="69" spans="1:4" x14ac:dyDescent="0.25">
      <c r="A69" s="92">
        <v>635</v>
      </c>
      <c r="B69" s="101" t="s">
        <v>197</v>
      </c>
      <c r="C69" s="90"/>
      <c r="D69" s="91"/>
    </row>
    <row r="70" spans="1:4" x14ac:dyDescent="0.25">
      <c r="A70" s="95"/>
      <c r="B70" s="106"/>
      <c r="C70" s="137"/>
      <c r="D70" s="99"/>
    </row>
    <row r="71" spans="1:4" x14ac:dyDescent="0.25">
      <c r="A71" s="92">
        <v>632</v>
      </c>
      <c r="B71" s="101" t="s">
        <v>369</v>
      </c>
      <c r="C71" s="90">
        <v>0</v>
      </c>
      <c r="D71" s="91"/>
    </row>
    <row r="72" spans="1:4" x14ac:dyDescent="0.25">
      <c r="A72" s="95"/>
      <c r="B72" s="106"/>
      <c r="C72" s="106"/>
      <c r="D72" s="108"/>
    </row>
    <row r="73" spans="1:4" x14ac:dyDescent="0.25">
      <c r="A73" s="95"/>
      <c r="B73" s="106"/>
      <c r="C73" s="106"/>
      <c r="D73" s="108"/>
    </row>
    <row r="74" spans="1:4" x14ac:dyDescent="0.25">
      <c r="A74" s="95"/>
      <c r="B74" s="106"/>
      <c r="C74" s="106"/>
      <c r="D74" s="108"/>
    </row>
    <row r="75" spans="1:4" x14ac:dyDescent="0.25">
      <c r="A75" s="95"/>
      <c r="B75" s="106"/>
      <c r="C75" s="106"/>
      <c r="D75" s="108"/>
    </row>
    <row r="76" spans="1:4" x14ac:dyDescent="0.25">
      <c r="A76" s="95"/>
      <c r="B76" s="106"/>
      <c r="C76" s="106"/>
      <c r="D76" s="108"/>
    </row>
    <row r="77" spans="1:4" x14ac:dyDescent="0.25">
      <c r="A77" s="95"/>
      <c r="B77" s="106"/>
      <c r="C77" s="106"/>
      <c r="D77" s="108"/>
    </row>
    <row r="78" spans="1:4" ht="14.4" thickBot="1" x14ac:dyDescent="0.3">
      <c r="A78" s="113"/>
      <c r="B78" s="114"/>
      <c r="C78" s="114"/>
      <c r="D78" s="144"/>
    </row>
    <row r="79" spans="1:4" ht="14.4" thickTop="1" x14ac:dyDescent="0.25"/>
  </sheetData>
  <mergeCells count="2">
    <mergeCell ref="A5:B7"/>
    <mergeCell ref="C9:D9"/>
  </mergeCells>
  <pageMargins left="0.7" right="0.7" top="0.75" bottom="0.75" header="0.3" footer="0.3"/>
  <pageSetup scale="56"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95BE1-72F1-430B-80FB-F6B22BFAD7CE}">
  <dimension ref="A1:F74"/>
  <sheetViews>
    <sheetView view="pageBreakPreview" zoomScaleNormal="100" zoomScaleSheetLayoutView="100" workbookViewId="0">
      <selection activeCell="C16" sqref="C16"/>
    </sheetView>
  </sheetViews>
  <sheetFormatPr defaultRowHeight="13.8" x14ac:dyDescent="0.25"/>
  <cols>
    <col min="1" max="1" width="10.69921875" customWidth="1"/>
    <col min="2" max="2" width="52.69921875" customWidth="1"/>
    <col min="3" max="3" width="12.09765625" customWidth="1"/>
    <col min="4" max="4" width="48" customWidth="1"/>
    <col min="5" max="5" width="10.59765625"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44270</v>
      </c>
    </row>
    <row r="6" spans="1:6" x14ac:dyDescent="0.25">
      <c r="A6" s="454"/>
      <c r="B6" s="454"/>
      <c r="C6" s="226" t="s">
        <v>174</v>
      </c>
      <c r="D6" s="82">
        <v>44593</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419</v>
      </c>
      <c r="C10" s="142">
        <v>1400643</v>
      </c>
      <c r="D10" s="143"/>
    </row>
    <row r="11" spans="1:6" x14ac:dyDescent="0.25">
      <c r="A11" s="92">
        <v>112</v>
      </c>
      <c r="B11" s="93"/>
      <c r="C11" s="124"/>
      <c r="D11" s="94"/>
      <c r="E11" s="88"/>
      <c r="F11" s="88"/>
    </row>
    <row r="12" spans="1:6" x14ac:dyDescent="0.25">
      <c r="A12" s="95" t="s">
        <v>178</v>
      </c>
      <c r="B12" s="96" t="s">
        <v>190</v>
      </c>
      <c r="C12" s="125">
        <v>27991410</v>
      </c>
      <c r="D12" s="98" t="s">
        <v>179</v>
      </c>
    </row>
    <row r="13" spans="1:6" x14ac:dyDescent="0.25">
      <c r="A13" s="95">
        <v>11212</v>
      </c>
      <c r="B13" s="96" t="s">
        <v>191</v>
      </c>
      <c r="C13" s="126">
        <v>6543639</v>
      </c>
      <c r="D13" s="98" t="s">
        <v>179</v>
      </c>
      <c r="E13" s="227">
        <f>C13/22640</f>
        <v>289.02999116607776</v>
      </c>
    </row>
    <row r="14" spans="1:6" x14ac:dyDescent="0.25">
      <c r="A14" s="95"/>
      <c r="B14" s="96"/>
      <c r="C14" s="126"/>
      <c r="D14" s="98"/>
    </row>
    <row r="15" spans="1:6" s="118" customFormat="1" x14ac:dyDescent="0.25">
      <c r="A15" s="115">
        <v>131</v>
      </c>
      <c r="B15" s="116" t="s">
        <v>447</v>
      </c>
      <c r="C15" s="231">
        <v>0</v>
      </c>
      <c r="D15" s="119"/>
    </row>
    <row r="16" spans="1:6" s="118" customFormat="1" x14ac:dyDescent="0.25">
      <c r="A16" s="115"/>
      <c r="B16" s="116"/>
      <c r="C16" s="127"/>
      <c r="D16" s="119"/>
    </row>
    <row r="17" spans="1:6" s="118" customFormat="1" x14ac:dyDescent="0.25">
      <c r="A17" s="115">
        <v>133</v>
      </c>
      <c r="B17" s="116" t="s">
        <v>192</v>
      </c>
      <c r="C17" s="127">
        <v>302288146</v>
      </c>
      <c r="D17" s="119"/>
    </row>
    <row r="18" spans="1:6" s="118" customFormat="1" x14ac:dyDescent="0.25">
      <c r="A18" s="115"/>
      <c r="B18" s="116"/>
      <c r="C18" s="127"/>
      <c r="D18" s="119"/>
    </row>
    <row r="19" spans="1:6" s="118" customFormat="1" x14ac:dyDescent="0.25">
      <c r="A19" s="115">
        <v>154</v>
      </c>
      <c r="B19" s="116" t="s">
        <v>369</v>
      </c>
      <c r="C19" s="127">
        <v>0</v>
      </c>
      <c r="D19" s="119"/>
    </row>
    <row r="20" spans="1:6" s="118" customFormat="1" x14ac:dyDescent="0.25">
      <c r="A20" s="115"/>
      <c r="B20" s="116"/>
      <c r="C20" s="127"/>
      <c r="D20" s="119"/>
    </row>
    <row r="21" spans="1:6" x14ac:dyDescent="0.25">
      <c r="A21" s="92">
        <v>242</v>
      </c>
      <c r="B21" s="101" t="s">
        <v>180</v>
      </c>
      <c r="C21" s="128">
        <v>60142114</v>
      </c>
      <c r="D21" s="91"/>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SUM(C26:C27)</f>
        <v>108729626</v>
      </c>
      <c r="D25" s="102">
        <f>SUM(D26:D29)</f>
        <v>0</v>
      </c>
    </row>
    <row r="26" spans="1:6" x14ac:dyDescent="0.25">
      <c r="A26" s="103"/>
      <c r="B26" s="104" t="s">
        <v>168</v>
      </c>
      <c r="C26" s="130">
        <v>11880000</v>
      </c>
      <c r="D26" s="105" t="s">
        <v>451</v>
      </c>
    </row>
    <row r="27" spans="1:6" x14ac:dyDescent="0.25">
      <c r="A27" s="103"/>
      <c r="B27" s="104" t="s">
        <v>195</v>
      </c>
      <c r="C27" s="130">
        <v>96849626</v>
      </c>
      <c r="D27" s="105"/>
    </row>
    <row r="28" spans="1:6" x14ac:dyDescent="0.25">
      <c r="A28" s="103"/>
      <c r="B28" s="101" t="s">
        <v>182</v>
      </c>
      <c r="C28" s="123">
        <f>SUM(C29:C30)</f>
        <v>2952100</v>
      </c>
      <c r="D28" s="102">
        <f>SUM(D29:D31)</f>
        <v>0</v>
      </c>
    </row>
    <row r="29" spans="1:6" x14ac:dyDescent="0.25">
      <c r="A29" s="103"/>
      <c r="B29" s="104" t="s">
        <v>204</v>
      </c>
      <c r="C29" s="131">
        <v>325000</v>
      </c>
      <c r="D29" s="105" t="s">
        <v>452</v>
      </c>
    </row>
    <row r="30" spans="1:6" x14ac:dyDescent="0.25">
      <c r="A30" s="103"/>
      <c r="B30" s="104" t="s">
        <v>453</v>
      </c>
      <c r="C30" s="131">
        <v>2627100</v>
      </c>
      <c r="D30" s="105" t="s">
        <v>454</v>
      </c>
    </row>
    <row r="31" spans="1:6" s="21" customFormat="1" x14ac:dyDescent="0.25">
      <c r="A31" s="92">
        <v>3331</v>
      </c>
      <c r="B31" s="120" t="s">
        <v>197</v>
      </c>
      <c r="C31" s="132"/>
      <c r="D31" s="121"/>
      <c r="E31" s="122"/>
      <c r="F31" s="122"/>
    </row>
    <row r="32" spans="1:6" s="21" customFormat="1" x14ac:dyDescent="0.25">
      <c r="A32" s="92"/>
      <c r="B32" s="120"/>
      <c r="C32" s="132"/>
      <c r="D32" s="121"/>
      <c r="E32" s="122"/>
      <c r="F32" s="122"/>
    </row>
    <row r="33" spans="1:6" s="21" customFormat="1" x14ac:dyDescent="0.25">
      <c r="A33" s="92">
        <v>3334</v>
      </c>
      <c r="B33" s="120" t="s">
        <v>423</v>
      </c>
      <c r="C33" s="236">
        <v>-12062665</v>
      </c>
      <c r="D33" s="121"/>
      <c r="E33" s="122"/>
      <c r="F33" s="122"/>
    </row>
    <row r="34" spans="1:6" s="21" customFormat="1" x14ac:dyDescent="0.25">
      <c r="A34" s="92"/>
      <c r="B34" s="120"/>
      <c r="C34" s="132"/>
      <c r="D34" s="121"/>
      <c r="E34" s="122"/>
      <c r="F34" s="122"/>
    </row>
    <row r="35" spans="1:6" ht="14.4" x14ac:dyDescent="0.3">
      <c r="A35" s="92">
        <v>3335</v>
      </c>
      <c r="B35" s="101" t="s">
        <v>183</v>
      </c>
      <c r="C35" s="133">
        <f>SUM(C36:C41)</f>
        <v>116112038</v>
      </c>
      <c r="D35" s="107"/>
    </row>
    <row r="36" spans="1:6" x14ac:dyDescent="0.25">
      <c r="A36" s="95"/>
      <c r="B36" s="96" t="s">
        <v>157</v>
      </c>
      <c r="C36" s="125">
        <v>2314525</v>
      </c>
      <c r="D36" s="108"/>
    </row>
    <row r="37" spans="1:6" x14ac:dyDescent="0.25">
      <c r="A37" s="95"/>
      <c r="B37" s="96" t="s">
        <v>448</v>
      </c>
      <c r="C37" s="125">
        <f>122222*2</f>
        <v>244444</v>
      </c>
      <c r="D37" s="108" t="s">
        <v>404</v>
      </c>
      <c r="E37" s="160">
        <f>C37*10</f>
        <v>2444440</v>
      </c>
    </row>
    <row r="38" spans="1:6" x14ac:dyDescent="0.25">
      <c r="A38" s="95"/>
      <c r="B38" s="96" t="s">
        <v>425</v>
      </c>
      <c r="C38" s="125">
        <v>12660724</v>
      </c>
      <c r="D38" s="108" t="s">
        <v>404</v>
      </c>
    </row>
    <row r="39" spans="1:6" x14ac:dyDescent="0.25">
      <c r="A39" s="95"/>
      <c r="B39" s="96" t="s">
        <v>426</v>
      </c>
      <c r="C39" s="125">
        <v>68029350</v>
      </c>
      <c r="D39" s="108" t="s">
        <v>404</v>
      </c>
    </row>
    <row r="40" spans="1:6" x14ac:dyDescent="0.25">
      <c r="A40" s="95"/>
      <c r="B40" s="96" t="s">
        <v>449</v>
      </c>
      <c r="C40" s="125">
        <v>32862995</v>
      </c>
      <c r="D40" s="108" t="s">
        <v>404</v>
      </c>
    </row>
    <row r="41" spans="1:6" x14ac:dyDescent="0.25">
      <c r="A41" s="95"/>
      <c r="B41" s="96"/>
      <c r="C41" s="125"/>
      <c r="D41" s="108"/>
    </row>
    <row r="42" spans="1:6" s="21" customFormat="1" x14ac:dyDescent="0.25">
      <c r="A42" s="92">
        <v>334</v>
      </c>
      <c r="B42" s="120" t="s">
        <v>159</v>
      </c>
      <c r="C42" s="197">
        <v>320463752</v>
      </c>
      <c r="D42" s="198" t="s">
        <v>427</v>
      </c>
    </row>
    <row r="43" spans="1:6" x14ac:dyDescent="0.25">
      <c r="A43" s="95"/>
      <c r="B43" s="96"/>
      <c r="C43" s="125"/>
      <c r="D43" s="108"/>
    </row>
    <row r="44" spans="1:6" x14ac:dyDescent="0.25">
      <c r="A44" s="92">
        <v>335</v>
      </c>
      <c r="B44" s="101" t="s">
        <v>144</v>
      </c>
      <c r="C44" s="123">
        <f>SUM(C45:C47)</f>
        <v>40654000</v>
      </c>
      <c r="D44" s="91"/>
    </row>
    <row r="45" spans="1:6" x14ac:dyDescent="0.25">
      <c r="A45" s="95"/>
      <c r="B45" s="96" t="s">
        <v>406</v>
      </c>
      <c r="C45" s="238">
        <v>13627000</v>
      </c>
      <c r="D45" s="108" t="s">
        <v>411</v>
      </c>
    </row>
    <row r="46" spans="1:6" x14ac:dyDescent="0.25">
      <c r="A46" s="95"/>
      <c r="B46" s="96" t="s">
        <v>408</v>
      </c>
      <c r="C46" s="238">
        <v>27000000</v>
      </c>
      <c r="D46" s="108" t="s">
        <v>411</v>
      </c>
    </row>
    <row r="47" spans="1:6" x14ac:dyDescent="0.25">
      <c r="A47" s="95"/>
      <c r="B47" s="96" t="s">
        <v>410</v>
      </c>
      <c r="C47" s="125">
        <v>27000</v>
      </c>
      <c r="D47" s="230" t="s">
        <v>450</v>
      </c>
    </row>
    <row r="48" spans="1:6" x14ac:dyDescent="0.25">
      <c r="A48" s="103"/>
      <c r="B48" s="104"/>
      <c r="C48" s="131"/>
      <c r="D48" s="109"/>
    </row>
    <row r="49" spans="1:6" ht="26.4" x14ac:dyDescent="0.25">
      <c r="A49" s="92" t="s">
        <v>185</v>
      </c>
      <c r="B49" s="145"/>
      <c r="C49" s="146"/>
      <c r="D49" s="100" t="s">
        <v>155</v>
      </c>
    </row>
    <row r="50" spans="1:6" x14ac:dyDescent="0.25">
      <c r="A50" s="95"/>
      <c r="B50" s="106"/>
      <c r="C50" s="135"/>
      <c r="D50" s="110"/>
    </row>
    <row r="51" spans="1:6" x14ac:dyDescent="0.25">
      <c r="A51" s="92">
        <v>3388</v>
      </c>
      <c r="B51" s="101" t="s">
        <v>208</v>
      </c>
      <c r="C51" s="123">
        <f>SUM(C52:C53)</f>
        <v>1181774</v>
      </c>
      <c r="D51" s="91"/>
    </row>
    <row r="52" spans="1:6" ht="14.4" x14ac:dyDescent="0.3">
      <c r="A52" s="103"/>
      <c r="B52" s="104" t="s">
        <v>428</v>
      </c>
      <c r="C52" s="136">
        <f>1115566+595419+595419+659829+659829+659829+677520</f>
        <v>4963411</v>
      </c>
      <c r="D52" s="105"/>
      <c r="E52" s="89"/>
      <c r="F52" s="89"/>
    </row>
    <row r="53" spans="1:6" ht="14.4" x14ac:dyDescent="0.3">
      <c r="A53" s="103"/>
      <c r="B53" s="104" t="s">
        <v>202</v>
      </c>
      <c r="C53" s="136">
        <f>-338000-318182-227273-286364-254545-572727-884546-900000</f>
        <v>-3781637</v>
      </c>
      <c r="D53" s="105"/>
      <c r="E53" s="89"/>
      <c r="F53" s="89"/>
    </row>
    <row r="54" spans="1:6" ht="14.4" x14ac:dyDescent="0.3">
      <c r="A54" s="103"/>
      <c r="B54" s="104"/>
      <c r="C54" s="136"/>
      <c r="D54" s="105"/>
      <c r="E54" s="89"/>
      <c r="F54" s="89"/>
    </row>
    <row r="55" spans="1:6" ht="14.4" x14ac:dyDescent="0.3">
      <c r="A55" s="92">
        <v>511</v>
      </c>
      <c r="B55" s="101" t="s">
        <v>455</v>
      </c>
      <c r="C55" s="123">
        <f>SUM(C56:C58)</f>
        <v>391086840</v>
      </c>
      <c r="D55" s="111"/>
    </row>
    <row r="56" spans="1:6" x14ac:dyDescent="0.25">
      <c r="A56" s="95"/>
      <c r="B56" s="106" t="s">
        <v>456</v>
      </c>
      <c r="C56" s="199">
        <v>98525000</v>
      </c>
      <c r="D56" s="108" t="s">
        <v>457</v>
      </c>
    </row>
    <row r="57" spans="1:6" x14ac:dyDescent="0.25">
      <c r="A57" s="95"/>
      <c r="B57" s="106" t="s">
        <v>458</v>
      </c>
      <c r="C57" s="199">
        <v>97405920</v>
      </c>
      <c r="D57" s="108"/>
    </row>
    <row r="58" spans="1:6" x14ac:dyDescent="0.25">
      <c r="A58" s="95"/>
      <c r="B58" s="106" t="s">
        <v>459</v>
      </c>
      <c r="C58" s="199">
        <v>195155920</v>
      </c>
      <c r="D58" s="108"/>
    </row>
    <row r="59" spans="1:6" x14ac:dyDescent="0.25">
      <c r="A59" s="95"/>
      <c r="B59" s="106"/>
      <c r="C59" s="90"/>
      <c r="D59" s="91"/>
    </row>
    <row r="60" spans="1:6" x14ac:dyDescent="0.25">
      <c r="A60" s="92">
        <v>642</v>
      </c>
      <c r="B60" s="101" t="s">
        <v>159</v>
      </c>
      <c r="C60" s="90"/>
      <c r="D60" s="91"/>
    </row>
    <row r="61" spans="1:6" x14ac:dyDescent="0.25">
      <c r="A61" s="95"/>
      <c r="B61" s="106"/>
      <c r="C61" s="97"/>
      <c r="D61" s="112"/>
    </row>
    <row r="62" spans="1:6" x14ac:dyDescent="0.25">
      <c r="A62" s="92">
        <v>515</v>
      </c>
      <c r="B62" s="101" t="s">
        <v>159</v>
      </c>
      <c r="C62" s="90"/>
      <c r="D62" s="91"/>
    </row>
    <row r="63" spans="1:6" x14ac:dyDescent="0.25">
      <c r="A63" s="95"/>
      <c r="B63" s="106"/>
      <c r="C63" s="137"/>
      <c r="D63" s="99"/>
    </row>
    <row r="64" spans="1:6" x14ac:dyDescent="0.25">
      <c r="A64" s="92">
        <v>635</v>
      </c>
      <c r="B64" s="101" t="s">
        <v>197</v>
      </c>
      <c r="C64" s="90"/>
      <c r="D64" s="91"/>
    </row>
    <row r="65" spans="1:4" x14ac:dyDescent="0.25">
      <c r="A65" s="95"/>
      <c r="B65" s="106"/>
      <c r="C65" s="137"/>
      <c r="D65" s="99"/>
    </row>
    <row r="66" spans="1:4" x14ac:dyDescent="0.25">
      <c r="A66" s="92">
        <v>632</v>
      </c>
      <c r="B66" s="101" t="s">
        <v>369</v>
      </c>
      <c r="C66" s="90">
        <v>0</v>
      </c>
      <c r="D66" s="91"/>
    </row>
    <row r="67" spans="1:4" x14ac:dyDescent="0.25">
      <c r="A67" s="95"/>
      <c r="B67" s="106"/>
      <c r="C67" s="106"/>
      <c r="D67" s="108"/>
    </row>
    <row r="68" spans="1:4" x14ac:dyDescent="0.25">
      <c r="A68" s="95"/>
      <c r="B68" s="106"/>
      <c r="C68" s="106"/>
      <c r="D68" s="108"/>
    </row>
    <row r="69" spans="1:4" x14ac:dyDescent="0.25">
      <c r="A69" s="95"/>
      <c r="B69" s="106"/>
      <c r="C69" s="106"/>
      <c r="D69" s="108"/>
    </row>
    <row r="70" spans="1:4" x14ac:dyDescent="0.25">
      <c r="A70" s="95"/>
      <c r="B70" s="106"/>
      <c r="C70" s="106"/>
      <c r="D70" s="108"/>
    </row>
    <row r="71" spans="1:4" x14ac:dyDescent="0.25">
      <c r="A71" s="95"/>
      <c r="B71" s="106"/>
      <c r="C71" s="106"/>
      <c r="D71" s="108"/>
    </row>
    <row r="72" spans="1:4" x14ac:dyDescent="0.25">
      <c r="A72" s="95"/>
      <c r="B72" s="106"/>
      <c r="C72" s="106"/>
      <c r="D72" s="108"/>
    </row>
    <row r="73" spans="1:4" ht="14.4" thickBot="1" x14ac:dyDescent="0.3">
      <c r="A73" s="113"/>
      <c r="B73" s="114"/>
      <c r="C73" s="114"/>
      <c r="D73" s="144"/>
    </row>
    <row r="74" spans="1:4" ht="14.4" thickTop="1" x14ac:dyDescent="0.25"/>
  </sheetData>
  <mergeCells count="2">
    <mergeCell ref="A5:B7"/>
    <mergeCell ref="C9:D9"/>
  </mergeCells>
  <pageMargins left="0.7" right="0.7" top="0.75" bottom="0.75" header="0.3" footer="0.3"/>
  <pageSetup scale="61"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92D76-0B87-40FE-A65D-3574902FD8EC}">
  <dimension ref="A1:F74"/>
  <sheetViews>
    <sheetView view="pageBreakPreview" zoomScaleNormal="100" zoomScaleSheetLayoutView="100" workbookViewId="0">
      <selection activeCell="C26" sqref="C26"/>
    </sheetView>
  </sheetViews>
  <sheetFormatPr defaultRowHeight="13.8" x14ac:dyDescent="0.25"/>
  <cols>
    <col min="1" max="1" width="10.69921875" customWidth="1"/>
    <col min="2" max="2" width="52.69921875" customWidth="1"/>
    <col min="3" max="3" width="12.09765625" customWidth="1"/>
    <col min="4" max="4" width="48" customWidth="1"/>
    <col min="5" max="5" width="10.59765625"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44270</v>
      </c>
    </row>
    <row r="6" spans="1:6" x14ac:dyDescent="0.25">
      <c r="A6" s="454"/>
      <c r="B6" s="454"/>
      <c r="C6" s="226" t="s">
        <v>174</v>
      </c>
      <c r="D6" s="82">
        <v>44593</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419</v>
      </c>
      <c r="C10" s="142">
        <v>1400643</v>
      </c>
      <c r="D10" s="143"/>
    </row>
    <row r="11" spans="1:6" x14ac:dyDescent="0.25">
      <c r="A11" s="92">
        <v>112</v>
      </c>
      <c r="B11" s="93"/>
      <c r="C11" s="124"/>
      <c r="D11" s="94"/>
      <c r="E11" s="88"/>
      <c r="F11" s="88"/>
    </row>
    <row r="12" spans="1:6" x14ac:dyDescent="0.25">
      <c r="A12" s="95" t="s">
        <v>178</v>
      </c>
      <c r="B12" s="96" t="s">
        <v>190</v>
      </c>
      <c r="C12" s="125">
        <v>27991410</v>
      </c>
      <c r="D12" s="98" t="s">
        <v>179</v>
      </c>
    </row>
    <row r="13" spans="1:6" x14ac:dyDescent="0.25">
      <c r="A13" s="95">
        <v>11212</v>
      </c>
      <c r="B13" s="96" t="s">
        <v>191</v>
      </c>
      <c r="C13" s="126">
        <v>6543639</v>
      </c>
      <c r="D13" s="98" t="s">
        <v>179</v>
      </c>
      <c r="E13" s="227">
        <f>C13/22640</f>
        <v>289.02999116607776</v>
      </c>
    </row>
    <row r="14" spans="1:6" x14ac:dyDescent="0.25">
      <c r="A14" s="95"/>
      <c r="B14" s="96"/>
      <c r="C14" s="126"/>
      <c r="D14" s="98"/>
    </row>
    <row r="15" spans="1:6" s="118" customFormat="1" x14ac:dyDescent="0.25">
      <c r="A15" s="115">
        <v>131</v>
      </c>
      <c r="B15" s="116" t="s">
        <v>447</v>
      </c>
      <c r="C15" s="231">
        <v>0</v>
      </c>
      <c r="D15" s="119"/>
    </row>
    <row r="16" spans="1:6" s="118" customFormat="1" x14ac:dyDescent="0.25">
      <c r="A16" s="115"/>
      <c r="B16" s="116"/>
      <c r="C16" s="127"/>
      <c r="D16" s="119"/>
    </row>
    <row r="17" spans="1:6" s="118" customFormat="1" x14ac:dyDescent="0.25">
      <c r="A17" s="115">
        <v>133</v>
      </c>
      <c r="B17" s="116" t="s">
        <v>192</v>
      </c>
      <c r="C17" s="127">
        <v>302288146</v>
      </c>
      <c r="D17" s="119"/>
    </row>
    <row r="18" spans="1:6" s="118" customFormat="1" x14ac:dyDescent="0.25">
      <c r="A18" s="115"/>
      <c r="B18" s="116"/>
      <c r="C18" s="127"/>
      <c r="D18" s="119"/>
    </row>
    <row r="19" spans="1:6" s="118" customFormat="1" x14ac:dyDescent="0.25">
      <c r="A19" s="115">
        <v>154</v>
      </c>
      <c r="B19" s="116" t="s">
        <v>369</v>
      </c>
      <c r="C19" s="127">
        <v>0</v>
      </c>
      <c r="D19" s="119"/>
    </row>
    <row r="20" spans="1:6" s="118" customFormat="1" x14ac:dyDescent="0.25">
      <c r="A20" s="115"/>
      <c r="B20" s="116"/>
      <c r="C20" s="127"/>
      <c r="D20" s="119"/>
    </row>
    <row r="21" spans="1:6" x14ac:dyDescent="0.25">
      <c r="A21" s="92">
        <v>242</v>
      </c>
      <c r="B21" s="101" t="s">
        <v>180</v>
      </c>
      <c r="C21" s="128">
        <v>60142114</v>
      </c>
      <c r="D21" s="91"/>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SUM(C26:C27)</f>
        <v>108729626</v>
      </c>
      <c r="D25" s="102">
        <f>SUM(D26:D29)</f>
        <v>0</v>
      </c>
    </row>
    <row r="26" spans="1:6" x14ac:dyDescent="0.25">
      <c r="A26" s="103"/>
      <c r="B26" s="104" t="s">
        <v>168</v>
      </c>
      <c r="C26" s="130">
        <v>11880000</v>
      </c>
      <c r="D26" s="105" t="s">
        <v>451</v>
      </c>
    </row>
    <row r="27" spans="1:6" x14ac:dyDescent="0.25">
      <c r="A27" s="103"/>
      <c r="B27" s="104" t="s">
        <v>195</v>
      </c>
      <c r="C27" s="130">
        <v>96849626</v>
      </c>
      <c r="D27" s="105"/>
    </row>
    <row r="28" spans="1:6" x14ac:dyDescent="0.25">
      <c r="A28" s="103"/>
      <c r="B28" s="101" t="s">
        <v>182</v>
      </c>
      <c r="C28" s="123">
        <f>SUM(C29:C30)</f>
        <v>2952100</v>
      </c>
      <c r="D28" s="102">
        <f>SUM(D29:D31)</f>
        <v>0</v>
      </c>
    </row>
    <row r="29" spans="1:6" x14ac:dyDescent="0.25">
      <c r="A29" s="103"/>
      <c r="B29" s="104" t="s">
        <v>204</v>
      </c>
      <c r="C29" s="131">
        <v>325000</v>
      </c>
      <c r="D29" s="105" t="s">
        <v>452</v>
      </c>
    </row>
    <row r="30" spans="1:6" x14ac:dyDescent="0.25">
      <c r="A30" s="103"/>
      <c r="B30" s="104" t="s">
        <v>453</v>
      </c>
      <c r="C30" s="131">
        <v>2627100</v>
      </c>
      <c r="D30" s="105" t="s">
        <v>454</v>
      </c>
    </row>
    <row r="31" spans="1:6" s="21" customFormat="1" x14ac:dyDescent="0.25">
      <c r="A31" s="92">
        <v>3331</v>
      </c>
      <c r="B31" s="120" t="s">
        <v>197</v>
      </c>
      <c r="C31" s="132"/>
      <c r="D31" s="121"/>
      <c r="E31" s="122"/>
      <c r="F31" s="122"/>
    </row>
    <row r="32" spans="1:6" s="21" customFormat="1" x14ac:dyDescent="0.25">
      <c r="A32" s="92"/>
      <c r="B32" s="120"/>
      <c r="C32" s="132"/>
      <c r="D32" s="121"/>
      <c r="E32" s="122"/>
      <c r="F32" s="122"/>
    </row>
    <row r="33" spans="1:6" s="21" customFormat="1" x14ac:dyDescent="0.25">
      <c r="A33" s="92">
        <v>3334</v>
      </c>
      <c r="B33" s="120" t="s">
        <v>423</v>
      </c>
      <c r="C33" s="236">
        <v>-12062665</v>
      </c>
      <c r="D33" s="121"/>
      <c r="E33" s="122"/>
      <c r="F33" s="122"/>
    </row>
    <row r="34" spans="1:6" s="21" customFormat="1" x14ac:dyDescent="0.25">
      <c r="A34" s="92"/>
      <c r="B34" s="120"/>
      <c r="C34" s="132"/>
      <c r="D34" s="121"/>
      <c r="E34" s="122"/>
      <c r="F34" s="122"/>
    </row>
    <row r="35" spans="1:6" ht="14.4" x14ac:dyDescent="0.3">
      <c r="A35" s="92">
        <v>3335</v>
      </c>
      <c r="B35" s="101" t="s">
        <v>183</v>
      </c>
      <c r="C35" s="133">
        <f>SUM(C36:C41)</f>
        <v>116112038</v>
      </c>
      <c r="D35" s="107"/>
    </row>
    <row r="36" spans="1:6" x14ac:dyDescent="0.25">
      <c r="A36" s="95"/>
      <c r="B36" s="96" t="s">
        <v>157</v>
      </c>
      <c r="C36" s="125">
        <v>2314525</v>
      </c>
      <c r="D36" s="108"/>
    </row>
    <row r="37" spans="1:6" x14ac:dyDescent="0.25">
      <c r="A37" s="95"/>
      <c r="B37" s="96" t="s">
        <v>448</v>
      </c>
      <c r="C37" s="125">
        <f>122222*2</f>
        <v>244444</v>
      </c>
      <c r="D37" s="108" t="s">
        <v>404</v>
      </c>
      <c r="E37" s="160">
        <f>C37*10</f>
        <v>2444440</v>
      </c>
    </row>
    <row r="38" spans="1:6" x14ac:dyDescent="0.25">
      <c r="A38" s="95"/>
      <c r="B38" s="96" t="s">
        <v>425</v>
      </c>
      <c r="C38" s="125">
        <v>12660724</v>
      </c>
      <c r="D38" s="108" t="s">
        <v>404</v>
      </c>
    </row>
    <row r="39" spans="1:6" x14ac:dyDescent="0.25">
      <c r="A39" s="95"/>
      <c r="B39" s="96" t="s">
        <v>426</v>
      </c>
      <c r="C39" s="125">
        <v>68029350</v>
      </c>
      <c r="D39" s="108" t="s">
        <v>404</v>
      </c>
    </row>
    <row r="40" spans="1:6" x14ac:dyDescent="0.25">
      <c r="A40" s="95"/>
      <c r="B40" s="96" t="s">
        <v>449</v>
      </c>
      <c r="C40" s="125">
        <v>32862995</v>
      </c>
      <c r="D40" s="108" t="s">
        <v>404</v>
      </c>
    </row>
    <row r="41" spans="1:6" x14ac:dyDescent="0.25">
      <c r="A41" s="95"/>
      <c r="B41" s="96"/>
      <c r="C41" s="125"/>
      <c r="D41" s="108"/>
    </row>
    <row r="42" spans="1:6" s="21" customFormat="1" x14ac:dyDescent="0.25">
      <c r="A42" s="92">
        <v>334</v>
      </c>
      <c r="B42" s="120" t="s">
        <v>159</v>
      </c>
      <c r="C42" s="197">
        <v>320463752</v>
      </c>
      <c r="D42" s="198" t="s">
        <v>427</v>
      </c>
    </row>
    <row r="43" spans="1:6" x14ac:dyDescent="0.25">
      <c r="A43" s="95"/>
      <c r="B43" s="96"/>
      <c r="C43" s="125"/>
      <c r="D43" s="108"/>
    </row>
    <row r="44" spans="1:6" x14ac:dyDescent="0.25">
      <c r="A44" s="92">
        <v>335</v>
      </c>
      <c r="B44" s="101" t="s">
        <v>144</v>
      </c>
      <c r="C44" s="123">
        <f>SUM(C45:C47)</f>
        <v>40654000</v>
      </c>
      <c r="D44" s="91"/>
    </row>
    <row r="45" spans="1:6" x14ac:dyDescent="0.25">
      <c r="A45" s="95"/>
      <c r="B45" s="96" t="s">
        <v>406</v>
      </c>
      <c r="C45" s="125">
        <v>13627000</v>
      </c>
      <c r="D45" s="108" t="s">
        <v>411</v>
      </c>
    </row>
    <row r="46" spans="1:6" x14ac:dyDescent="0.25">
      <c r="A46" s="95"/>
      <c r="B46" s="96" t="s">
        <v>408</v>
      </c>
      <c r="C46" s="125">
        <v>27000000</v>
      </c>
      <c r="D46" s="108" t="s">
        <v>411</v>
      </c>
    </row>
    <row r="47" spans="1:6" x14ac:dyDescent="0.25">
      <c r="A47" s="95"/>
      <c r="B47" s="96" t="s">
        <v>410</v>
      </c>
      <c r="C47" s="125">
        <v>27000</v>
      </c>
      <c r="D47" s="230" t="s">
        <v>450</v>
      </c>
    </row>
    <row r="48" spans="1:6" x14ac:dyDescent="0.25">
      <c r="A48" s="103"/>
      <c r="B48" s="104"/>
      <c r="C48" s="131"/>
      <c r="D48" s="109"/>
    </row>
    <row r="49" spans="1:6" ht="26.4" x14ac:dyDescent="0.25">
      <c r="A49" s="92" t="s">
        <v>185</v>
      </c>
      <c r="B49" s="145"/>
      <c r="C49" s="146"/>
      <c r="D49" s="100" t="s">
        <v>155</v>
      </c>
    </row>
    <row r="50" spans="1:6" x14ac:dyDescent="0.25">
      <c r="A50" s="95"/>
      <c r="B50" s="106"/>
      <c r="C50" s="135"/>
      <c r="D50" s="110"/>
    </row>
    <row r="51" spans="1:6" x14ac:dyDescent="0.25">
      <c r="A51" s="92">
        <v>3388</v>
      </c>
      <c r="B51" s="101" t="s">
        <v>208</v>
      </c>
      <c r="C51" s="123">
        <f>SUM(C52:C53)</f>
        <v>1181774</v>
      </c>
      <c r="D51" s="91"/>
    </row>
    <row r="52" spans="1:6" ht="14.4" x14ac:dyDescent="0.3">
      <c r="A52" s="103"/>
      <c r="B52" s="104" t="s">
        <v>428</v>
      </c>
      <c r="C52" s="136">
        <f>1115566+595419+595419+659829+659829+659829+677520</f>
        <v>4963411</v>
      </c>
      <c r="D52" s="105"/>
      <c r="E52" s="89"/>
      <c r="F52" s="89"/>
    </row>
    <row r="53" spans="1:6" ht="14.4" x14ac:dyDescent="0.3">
      <c r="A53" s="103"/>
      <c r="B53" s="104" t="s">
        <v>202</v>
      </c>
      <c r="C53" s="136">
        <f>-338000-318182-227273-286364-254545-572727-884546-900000</f>
        <v>-3781637</v>
      </c>
      <c r="D53" s="105"/>
      <c r="E53" s="89"/>
      <c r="F53" s="89"/>
    </row>
    <row r="54" spans="1:6" ht="14.4" x14ac:dyDescent="0.3">
      <c r="A54" s="103"/>
      <c r="B54" s="104"/>
      <c r="C54" s="136"/>
      <c r="D54" s="105"/>
      <c r="E54" s="89"/>
      <c r="F54" s="89"/>
    </row>
    <row r="55" spans="1:6" ht="14.4" x14ac:dyDescent="0.3">
      <c r="A55" s="92">
        <v>511</v>
      </c>
      <c r="B55" s="101" t="s">
        <v>455</v>
      </c>
      <c r="C55" s="123">
        <f>SUM(C56:C58)</f>
        <v>391086840</v>
      </c>
      <c r="D55" s="111"/>
    </row>
    <row r="56" spans="1:6" x14ac:dyDescent="0.25">
      <c r="A56" s="95"/>
      <c r="B56" s="106" t="s">
        <v>456</v>
      </c>
      <c r="C56" s="199">
        <v>98525000</v>
      </c>
      <c r="D56" s="108" t="s">
        <v>457</v>
      </c>
    </row>
    <row r="57" spans="1:6" x14ac:dyDescent="0.25">
      <c r="A57" s="95"/>
      <c r="B57" s="106" t="s">
        <v>458</v>
      </c>
      <c r="C57" s="199">
        <v>97405920</v>
      </c>
      <c r="D57" s="108"/>
    </row>
    <row r="58" spans="1:6" x14ac:dyDescent="0.25">
      <c r="A58" s="95"/>
      <c r="B58" s="106" t="s">
        <v>459</v>
      </c>
      <c r="C58" s="199">
        <v>195155920</v>
      </c>
      <c r="D58" s="108"/>
    </row>
    <row r="59" spans="1:6" x14ac:dyDescent="0.25">
      <c r="A59" s="95"/>
      <c r="B59" s="106"/>
      <c r="C59" s="90"/>
      <c r="D59" s="91"/>
    </row>
    <row r="60" spans="1:6" x14ac:dyDescent="0.25">
      <c r="A60" s="92">
        <v>642</v>
      </c>
      <c r="B60" s="101" t="s">
        <v>159</v>
      </c>
      <c r="C60" s="90"/>
      <c r="D60" s="91"/>
    </row>
    <row r="61" spans="1:6" x14ac:dyDescent="0.25">
      <c r="A61" s="95"/>
      <c r="B61" s="106"/>
      <c r="C61" s="97"/>
      <c r="D61" s="112"/>
    </row>
    <row r="62" spans="1:6" x14ac:dyDescent="0.25">
      <c r="A62" s="92">
        <v>515</v>
      </c>
      <c r="B62" s="101" t="s">
        <v>159</v>
      </c>
      <c r="C62" s="90"/>
      <c r="D62" s="91"/>
    </row>
    <row r="63" spans="1:6" x14ac:dyDescent="0.25">
      <c r="A63" s="95"/>
      <c r="B63" s="106"/>
      <c r="C63" s="137"/>
      <c r="D63" s="99"/>
    </row>
    <row r="64" spans="1:6" x14ac:dyDescent="0.25">
      <c r="A64" s="92">
        <v>635</v>
      </c>
      <c r="B64" s="101" t="s">
        <v>197</v>
      </c>
      <c r="C64" s="90"/>
      <c r="D64" s="91"/>
    </row>
    <row r="65" spans="1:4" x14ac:dyDescent="0.25">
      <c r="A65" s="95"/>
      <c r="B65" s="106"/>
      <c r="C65" s="137"/>
      <c r="D65" s="99"/>
    </row>
    <row r="66" spans="1:4" x14ac:dyDescent="0.25">
      <c r="A66" s="92">
        <v>632</v>
      </c>
      <c r="B66" s="101" t="s">
        <v>369</v>
      </c>
      <c r="C66" s="90">
        <v>0</v>
      </c>
      <c r="D66" s="91"/>
    </row>
    <row r="67" spans="1:4" x14ac:dyDescent="0.25">
      <c r="A67" s="95"/>
      <c r="B67" s="106"/>
      <c r="C67" s="106"/>
      <c r="D67" s="108"/>
    </row>
    <row r="68" spans="1:4" x14ac:dyDescent="0.25">
      <c r="A68" s="95"/>
      <c r="B68" s="106"/>
      <c r="C68" s="106"/>
      <c r="D68" s="108"/>
    </row>
    <row r="69" spans="1:4" x14ac:dyDescent="0.25">
      <c r="A69" s="95"/>
      <c r="B69" s="106"/>
      <c r="C69" s="106"/>
      <c r="D69" s="108"/>
    </row>
    <row r="70" spans="1:4" x14ac:dyDescent="0.25">
      <c r="A70" s="95"/>
      <c r="B70" s="106"/>
      <c r="C70" s="106"/>
      <c r="D70" s="108"/>
    </row>
    <row r="71" spans="1:4" x14ac:dyDescent="0.25">
      <c r="A71" s="95"/>
      <c r="B71" s="106"/>
      <c r="C71" s="106"/>
      <c r="D71" s="108"/>
    </row>
    <row r="72" spans="1:4" x14ac:dyDescent="0.25">
      <c r="A72" s="95"/>
      <c r="B72" s="106"/>
      <c r="C72" s="106"/>
      <c r="D72" s="108"/>
    </row>
    <row r="73" spans="1:4" ht="14.4" thickBot="1" x14ac:dyDescent="0.3">
      <c r="A73" s="113"/>
      <c r="B73" s="114"/>
      <c r="C73" s="114"/>
      <c r="D73" s="144"/>
    </row>
    <row r="74" spans="1:4" ht="14.4" thickTop="1" x14ac:dyDescent="0.25"/>
  </sheetData>
  <mergeCells count="2">
    <mergeCell ref="A5:B7"/>
    <mergeCell ref="C9:D9"/>
  </mergeCells>
  <pageMargins left="0.7" right="0.7" top="0.75" bottom="0.75" header="0.3" footer="0.3"/>
  <pageSetup scale="61"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BDD4B-35BF-4688-A9AB-B7B05F26241A}">
  <dimension ref="A1:J62"/>
  <sheetViews>
    <sheetView workbookViewId="0">
      <pane ySplit="1" topLeftCell="A2" activePane="bottomLeft" state="frozen"/>
      <selection pane="bottomLeft" activeCell="I12" sqref="I12"/>
    </sheetView>
  </sheetViews>
  <sheetFormatPr defaultRowHeight="13.8" x14ac:dyDescent="0.25"/>
  <cols>
    <col min="1" max="1" width="7.3984375" customWidth="1"/>
    <col min="2" max="2" width="25.09765625" customWidth="1"/>
    <col min="3" max="4" width="12.69921875" bestFit="1" customWidth="1"/>
    <col min="5" max="5" width="14" bestFit="1" customWidth="1"/>
    <col min="6" max="6" width="13.69921875" bestFit="1" customWidth="1"/>
    <col min="7" max="8" width="12.69921875" bestFit="1" customWidth="1"/>
    <col min="9" max="10" width="16.09765625" customWidth="1"/>
  </cols>
  <sheetData>
    <row r="1" spans="1:10" x14ac:dyDescent="0.25">
      <c r="A1" s="200" t="s">
        <v>7</v>
      </c>
      <c r="B1" s="201" t="s">
        <v>210</v>
      </c>
      <c r="C1" s="201" t="s">
        <v>211</v>
      </c>
      <c r="D1" s="201" t="s">
        <v>212</v>
      </c>
      <c r="E1" s="201" t="s">
        <v>213</v>
      </c>
      <c r="F1" s="201" t="s">
        <v>214</v>
      </c>
      <c r="G1" s="201" t="s">
        <v>215</v>
      </c>
      <c r="H1" s="202" t="s">
        <v>216</v>
      </c>
      <c r="I1" s="223"/>
      <c r="J1" s="223" t="s">
        <v>177</v>
      </c>
    </row>
    <row r="2" spans="1:10" x14ac:dyDescent="0.25">
      <c r="A2" s="215" t="s">
        <v>219</v>
      </c>
      <c r="B2" s="216" t="s">
        <v>220</v>
      </c>
      <c r="C2" s="217">
        <v>4179643</v>
      </c>
      <c r="D2" s="217"/>
      <c r="E2" s="217"/>
      <c r="F2" s="217">
        <v>2779000</v>
      </c>
      <c r="G2" s="217">
        <v>1400643</v>
      </c>
      <c r="H2" s="218"/>
      <c r="I2" s="155"/>
      <c r="J2" s="155" t="s">
        <v>159</v>
      </c>
    </row>
    <row r="3" spans="1:10" x14ac:dyDescent="0.25">
      <c r="A3" s="211" t="s">
        <v>221</v>
      </c>
      <c r="B3" s="212" t="s">
        <v>222</v>
      </c>
      <c r="C3" s="213">
        <v>4179643</v>
      </c>
      <c r="D3" s="213"/>
      <c r="E3" s="213"/>
      <c r="F3" s="213">
        <v>2779000</v>
      </c>
      <c r="G3" s="213">
        <v>1400643</v>
      </c>
      <c r="H3" s="214"/>
      <c r="I3" s="161"/>
      <c r="J3" s="161"/>
    </row>
    <row r="4" spans="1:10" x14ac:dyDescent="0.25">
      <c r="A4" s="215" t="s">
        <v>223</v>
      </c>
      <c r="B4" s="216" t="s">
        <v>224</v>
      </c>
      <c r="C4" s="217">
        <v>16489781</v>
      </c>
      <c r="D4" s="217"/>
      <c r="E4" s="217">
        <v>292573543</v>
      </c>
      <c r="F4" s="217">
        <v>274528275</v>
      </c>
      <c r="G4" s="217">
        <v>34535049</v>
      </c>
      <c r="H4" s="218"/>
      <c r="I4" s="155"/>
      <c r="J4" s="155" t="s">
        <v>159</v>
      </c>
    </row>
    <row r="5" spans="1:10" x14ac:dyDescent="0.25">
      <c r="A5" s="211" t="s">
        <v>225</v>
      </c>
      <c r="B5" s="212" t="s">
        <v>226</v>
      </c>
      <c r="C5" s="213">
        <v>9946142</v>
      </c>
      <c r="D5" s="213"/>
      <c r="E5" s="213">
        <v>292573543</v>
      </c>
      <c r="F5" s="213">
        <v>274528275</v>
      </c>
      <c r="G5" s="213">
        <v>27991410</v>
      </c>
      <c r="H5" s="214"/>
      <c r="I5" s="161"/>
      <c r="J5" s="161"/>
    </row>
    <row r="6" spans="1:10" x14ac:dyDescent="0.25">
      <c r="A6" s="211" t="s">
        <v>178</v>
      </c>
      <c r="B6" s="212" t="s">
        <v>190</v>
      </c>
      <c r="C6" s="213">
        <v>9946142</v>
      </c>
      <c r="D6" s="213"/>
      <c r="E6" s="213">
        <v>292573543</v>
      </c>
      <c r="F6" s="213">
        <v>274528275</v>
      </c>
      <c r="G6" s="213">
        <v>27991410</v>
      </c>
      <c r="H6" s="214"/>
      <c r="I6" s="161"/>
      <c r="J6" s="161"/>
    </row>
    <row r="7" spans="1:10" x14ac:dyDescent="0.25">
      <c r="A7" s="211" t="s">
        <v>227</v>
      </c>
      <c r="B7" s="212" t="s">
        <v>228</v>
      </c>
      <c r="C7" s="213">
        <v>6543639</v>
      </c>
      <c r="D7" s="213"/>
      <c r="E7" s="213"/>
      <c r="F7" s="213"/>
      <c r="G7" s="213">
        <v>6543639</v>
      </c>
      <c r="H7" s="214"/>
      <c r="I7" s="161"/>
      <c r="J7" s="161"/>
    </row>
    <row r="8" spans="1:10" x14ac:dyDescent="0.25">
      <c r="A8" s="211" t="s">
        <v>229</v>
      </c>
      <c r="B8" s="212" t="s">
        <v>191</v>
      </c>
      <c r="C8" s="213">
        <v>6543639</v>
      </c>
      <c r="D8" s="213"/>
      <c r="E8" s="213"/>
      <c r="F8" s="213"/>
      <c r="G8" s="213">
        <v>6543639</v>
      </c>
      <c r="H8" s="214"/>
      <c r="I8" s="161"/>
      <c r="J8" s="161"/>
    </row>
    <row r="9" spans="1:10" x14ac:dyDescent="0.25">
      <c r="A9" s="215" t="s">
        <v>230</v>
      </c>
      <c r="B9" s="216" t="s">
        <v>231</v>
      </c>
      <c r="C9" s="217"/>
      <c r="D9" s="217">
        <v>98525000</v>
      </c>
      <c r="E9" s="217">
        <v>391086840</v>
      </c>
      <c r="F9" s="217">
        <v>292561840</v>
      </c>
      <c r="G9" s="217"/>
      <c r="H9" s="218"/>
      <c r="I9" s="155"/>
      <c r="J9" s="155"/>
    </row>
    <row r="10" spans="1:10" x14ac:dyDescent="0.25">
      <c r="A10" s="211" t="s">
        <v>232</v>
      </c>
      <c r="B10" s="212" t="s">
        <v>233</v>
      </c>
      <c r="C10" s="213"/>
      <c r="D10" s="213">
        <v>98525000</v>
      </c>
      <c r="E10" s="213">
        <v>391086840</v>
      </c>
      <c r="F10" s="213">
        <v>292561840</v>
      </c>
      <c r="G10" s="213"/>
      <c r="H10" s="214"/>
      <c r="I10" s="161"/>
      <c r="J10" s="161"/>
    </row>
    <row r="11" spans="1:10" x14ac:dyDescent="0.25">
      <c r="A11" s="211" t="s">
        <v>234</v>
      </c>
      <c r="B11" s="212" t="s">
        <v>235</v>
      </c>
      <c r="C11" s="213"/>
      <c r="D11" s="213">
        <v>98525000</v>
      </c>
      <c r="E11" s="213">
        <v>391086840</v>
      </c>
      <c r="F11" s="213">
        <v>292561840</v>
      </c>
      <c r="G11" s="213"/>
      <c r="H11" s="214"/>
      <c r="I11" s="161"/>
      <c r="J11" s="161"/>
    </row>
    <row r="12" spans="1:10" x14ac:dyDescent="0.25">
      <c r="A12" s="211" t="s">
        <v>236</v>
      </c>
      <c r="B12" s="212" t="s">
        <v>237</v>
      </c>
      <c r="C12" s="213"/>
      <c r="D12" s="213">
        <v>98525000</v>
      </c>
      <c r="E12" s="213">
        <v>391086840</v>
      </c>
      <c r="F12" s="213">
        <v>292561840</v>
      </c>
      <c r="G12" s="213"/>
      <c r="H12" s="214"/>
      <c r="I12" s="161"/>
      <c r="J12" s="161"/>
    </row>
    <row r="13" spans="1:10" x14ac:dyDescent="0.25">
      <c r="A13" s="215" t="s">
        <v>238</v>
      </c>
      <c r="B13" s="216" t="s">
        <v>239</v>
      </c>
      <c r="C13" s="217">
        <v>301139437</v>
      </c>
      <c r="D13" s="217"/>
      <c r="E13" s="217">
        <v>1148709</v>
      </c>
      <c r="F13" s="217"/>
      <c r="G13" s="217">
        <v>302288146</v>
      </c>
      <c r="H13" s="218"/>
      <c r="I13" s="155"/>
      <c r="J13" s="155" t="s">
        <v>159</v>
      </c>
    </row>
    <row r="14" spans="1:10" x14ac:dyDescent="0.25">
      <c r="A14" s="211" t="s">
        <v>240</v>
      </c>
      <c r="B14" s="212" t="s">
        <v>241</v>
      </c>
      <c r="C14" s="213">
        <v>301139437</v>
      </c>
      <c r="D14" s="213"/>
      <c r="E14" s="213">
        <v>1148709</v>
      </c>
      <c r="F14" s="213"/>
      <c r="G14" s="213">
        <v>302288146</v>
      </c>
      <c r="H14" s="214"/>
      <c r="I14" s="161"/>
      <c r="J14" s="161"/>
    </row>
    <row r="15" spans="1:10" x14ac:dyDescent="0.25">
      <c r="A15" s="211" t="s">
        <v>242</v>
      </c>
      <c r="B15" s="212" t="s">
        <v>241</v>
      </c>
      <c r="C15" s="213">
        <v>301139437</v>
      </c>
      <c r="D15" s="213"/>
      <c r="E15" s="213">
        <v>1148709</v>
      </c>
      <c r="F15" s="213"/>
      <c r="G15" s="213">
        <v>302288146</v>
      </c>
      <c r="H15" s="214"/>
      <c r="I15" s="161"/>
      <c r="J15" s="161"/>
    </row>
    <row r="16" spans="1:10" x14ac:dyDescent="0.25">
      <c r="A16" s="215" t="s">
        <v>243</v>
      </c>
      <c r="B16" s="216" t="s">
        <v>244</v>
      </c>
      <c r="C16" s="217"/>
      <c r="D16" s="217"/>
      <c r="E16" s="217">
        <v>289002594</v>
      </c>
      <c r="F16" s="217">
        <v>289002594</v>
      </c>
      <c r="G16" s="217"/>
      <c r="H16" s="218"/>
      <c r="I16" s="155"/>
      <c r="J16" s="155"/>
    </row>
    <row r="17" spans="1:10" x14ac:dyDescent="0.25">
      <c r="A17" s="215" t="s">
        <v>245</v>
      </c>
      <c r="B17" s="216" t="s">
        <v>246</v>
      </c>
      <c r="C17" s="217">
        <v>75545616</v>
      </c>
      <c r="D17" s="217"/>
      <c r="E17" s="217"/>
      <c r="F17" s="217">
        <v>15403502</v>
      </c>
      <c r="G17" s="217">
        <v>60142114</v>
      </c>
      <c r="H17" s="218"/>
      <c r="I17" s="155"/>
      <c r="J17" s="155"/>
    </row>
    <row r="18" spans="1:10" x14ac:dyDescent="0.25">
      <c r="A18" s="211" t="s">
        <v>247</v>
      </c>
      <c r="B18" s="212" t="s">
        <v>248</v>
      </c>
      <c r="C18" s="213">
        <v>74532732</v>
      </c>
      <c r="D18" s="213"/>
      <c r="E18" s="213"/>
      <c r="F18" s="213">
        <v>15289946</v>
      </c>
      <c r="G18" s="213">
        <v>59242786</v>
      </c>
      <c r="H18" s="214"/>
      <c r="I18" s="161"/>
      <c r="J18" s="161"/>
    </row>
    <row r="19" spans="1:10" x14ac:dyDescent="0.25">
      <c r="A19" s="211" t="s">
        <v>249</v>
      </c>
      <c r="B19" s="212" t="s">
        <v>250</v>
      </c>
      <c r="C19" s="213">
        <v>1012884</v>
      </c>
      <c r="D19" s="213"/>
      <c r="E19" s="213"/>
      <c r="F19" s="213">
        <v>113556</v>
      </c>
      <c r="G19" s="213">
        <v>899328</v>
      </c>
      <c r="H19" s="214"/>
      <c r="I19" s="161"/>
      <c r="J19" s="161"/>
    </row>
    <row r="20" spans="1:10" x14ac:dyDescent="0.25">
      <c r="A20" s="215" t="s">
        <v>251</v>
      </c>
      <c r="B20" s="216" t="s">
        <v>252</v>
      </c>
      <c r="C20" s="217">
        <v>49349140</v>
      </c>
      <c r="D20" s="217"/>
      <c r="E20" s="217"/>
      <c r="F20" s="217"/>
      <c r="G20" s="217">
        <v>49349140</v>
      </c>
      <c r="H20" s="218"/>
      <c r="I20" s="155"/>
      <c r="J20" s="155"/>
    </row>
    <row r="21" spans="1:10" x14ac:dyDescent="0.25">
      <c r="A21" s="215" t="s">
        <v>253</v>
      </c>
      <c r="B21" s="216" t="s">
        <v>254</v>
      </c>
      <c r="C21" s="217">
        <v>325000</v>
      </c>
      <c r="D21" s="217">
        <v>130761144</v>
      </c>
      <c r="E21" s="217">
        <v>39829604</v>
      </c>
      <c r="F21" s="217">
        <v>15170986</v>
      </c>
      <c r="G21" s="217">
        <v>2952100</v>
      </c>
      <c r="H21" s="218">
        <v>108729626</v>
      </c>
      <c r="I21" s="155"/>
      <c r="J21" s="155"/>
    </row>
    <row r="22" spans="1:10" x14ac:dyDescent="0.25">
      <c r="A22" s="211" t="s">
        <v>255</v>
      </c>
      <c r="B22" s="212" t="s">
        <v>256</v>
      </c>
      <c r="C22" s="213">
        <v>325000</v>
      </c>
      <c r="D22" s="213">
        <v>130761144</v>
      </c>
      <c r="E22" s="213">
        <v>39829604</v>
      </c>
      <c r="F22" s="213">
        <v>15170986</v>
      </c>
      <c r="G22" s="213">
        <v>2952100</v>
      </c>
      <c r="H22" s="214">
        <v>108729626</v>
      </c>
      <c r="I22" s="161"/>
      <c r="J22" s="161"/>
    </row>
    <row r="23" spans="1:10" x14ac:dyDescent="0.25">
      <c r="A23" s="211" t="s">
        <v>257</v>
      </c>
      <c r="B23" s="212" t="s">
        <v>258</v>
      </c>
      <c r="C23" s="213">
        <v>325000</v>
      </c>
      <c r="D23" s="213">
        <v>130761144</v>
      </c>
      <c r="E23" s="213">
        <v>39829604</v>
      </c>
      <c r="F23" s="213">
        <v>15170986</v>
      </c>
      <c r="G23" s="213">
        <v>2952100</v>
      </c>
      <c r="H23" s="214">
        <v>108729626</v>
      </c>
      <c r="I23" s="161"/>
      <c r="J23" s="161"/>
    </row>
    <row r="24" spans="1:10" x14ac:dyDescent="0.25">
      <c r="A24" s="211" t="s">
        <v>259</v>
      </c>
      <c r="B24" s="212" t="s">
        <v>260</v>
      </c>
      <c r="C24" s="213">
        <v>325000</v>
      </c>
      <c r="D24" s="213">
        <v>130761144</v>
      </c>
      <c r="E24" s="213">
        <v>39829604</v>
      </c>
      <c r="F24" s="213">
        <v>15170986</v>
      </c>
      <c r="G24" s="213">
        <v>2952100</v>
      </c>
      <c r="H24" s="214">
        <v>108729626</v>
      </c>
      <c r="I24" s="161"/>
      <c r="J24" s="161"/>
    </row>
    <row r="25" spans="1:10" x14ac:dyDescent="0.25">
      <c r="A25" s="215" t="s">
        <v>261</v>
      </c>
      <c r="B25" s="216" t="s">
        <v>262</v>
      </c>
      <c r="C25" s="217">
        <v>12062665</v>
      </c>
      <c r="D25" s="217">
        <v>83126822</v>
      </c>
      <c r="E25" s="217"/>
      <c r="F25" s="217">
        <v>32985217</v>
      </c>
      <c r="G25" s="217">
        <v>12062665</v>
      </c>
      <c r="H25" s="218">
        <v>116112039</v>
      </c>
      <c r="I25" s="155"/>
      <c r="J25" s="155" t="s">
        <v>159</v>
      </c>
    </row>
    <row r="26" spans="1:10" x14ac:dyDescent="0.25">
      <c r="A26" s="211" t="s">
        <v>393</v>
      </c>
      <c r="B26" s="212" t="s">
        <v>394</v>
      </c>
      <c r="C26" s="213">
        <v>12062665</v>
      </c>
      <c r="D26" s="213"/>
      <c r="E26" s="213"/>
      <c r="F26" s="213"/>
      <c r="G26" s="213">
        <v>12062665</v>
      </c>
      <c r="H26" s="214"/>
      <c r="I26" s="161"/>
      <c r="J26" s="161"/>
    </row>
    <row r="27" spans="1:10" x14ac:dyDescent="0.25">
      <c r="A27" s="211" t="s">
        <v>263</v>
      </c>
      <c r="B27" s="212" t="s">
        <v>264</v>
      </c>
      <c r="C27" s="213"/>
      <c r="D27" s="213">
        <v>83126822</v>
      </c>
      <c r="E27" s="213"/>
      <c r="F27" s="213">
        <v>32985217</v>
      </c>
      <c r="G27" s="213"/>
      <c r="H27" s="214">
        <v>116112039</v>
      </c>
      <c r="I27" s="161"/>
      <c r="J27" s="161"/>
    </row>
    <row r="28" spans="1:10" x14ac:dyDescent="0.25">
      <c r="A28" s="215" t="s">
        <v>265</v>
      </c>
      <c r="B28" s="216" t="s">
        <v>266</v>
      </c>
      <c r="C28" s="217"/>
      <c r="D28" s="217">
        <v>193093980</v>
      </c>
      <c r="E28" s="217">
        <v>240249950</v>
      </c>
      <c r="F28" s="217">
        <v>367619722</v>
      </c>
      <c r="G28" s="217"/>
      <c r="H28" s="218">
        <v>320463752</v>
      </c>
      <c r="I28" s="155"/>
      <c r="J28" s="155" t="s">
        <v>159</v>
      </c>
    </row>
    <row r="29" spans="1:10" x14ac:dyDescent="0.25">
      <c r="A29" s="211" t="s">
        <v>267</v>
      </c>
      <c r="B29" s="212" t="s">
        <v>268</v>
      </c>
      <c r="C29" s="213"/>
      <c r="D29" s="213">
        <v>193093980</v>
      </c>
      <c r="E29" s="213">
        <v>240249950</v>
      </c>
      <c r="F29" s="213">
        <v>367619722</v>
      </c>
      <c r="G29" s="213"/>
      <c r="H29" s="214">
        <v>320463752</v>
      </c>
      <c r="I29" s="161"/>
      <c r="J29" s="161"/>
    </row>
    <row r="30" spans="1:10" x14ac:dyDescent="0.25">
      <c r="A30" s="215" t="s">
        <v>269</v>
      </c>
      <c r="B30" s="216" t="s">
        <v>270</v>
      </c>
      <c r="C30" s="217"/>
      <c r="D30" s="217">
        <v>40654000</v>
      </c>
      <c r="E30" s="217"/>
      <c r="F30" s="217"/>
      <c r="G30" s="217"/>
      <c r="H30" s="218">
        <v>40654000</v>
      </c>
      <c r="I30" s="155"/>
      <c r="J30" s="155" t="s">
        <v>159</v>
      </c>
    </row>
    <row r="31" spans="1:10" x14ac:dyDescent="0.25">
      <c r="A31" s="211" t="s">
        <v>271</v>
      </c>
      <c r="B31" s="212" t="s">
        <v>272</v>
      </c>
      <c r="C31" s="213"/>
      <c r="D31" s="213">
        <v>40654000</v>
      </c>
      <c r="E31" s="213"/>
      <c r="F31" s="213"/>
      <c r="G31" s="213"/>
      <c r="H31" s="214">
        <v>40654000</v>
      </c>
      <c r="I31" s="161"/>
      <c r="J31" s="161"/>
    </row>
    <row r="32" spans="1:10" x14ac:dyDescent="0.25">
      <c r="A32" s="215" t="s">
        <v>273</v>
      </c>
      <c r="B32" s="216" t="s">
        <v>274</v>
      </c>
      <c r="C32" s="217"/>
      <c r="D32" s="217">
        <v>1767488</v>
      </c>
      <c r="E32" s="217">
        <v>43493795</v>
      </c>
      <c r="F32" s="217">
        <v>43271315</v>
      </c>
      <c r="G32" s="217"/>
      <c r="H32" s="218">
        <v>1545008</v>
      </c>
      <c r="I32" s="155"/>
      <c r="J32" s="155" t="s">
        <v>159</v>
      </c>
    </row>
    <row r="33" spans="1:10" x14ac:dyDescent="0.25">
      <c r="A33" s="211" t="s">
        <v>275</v>
      </c>
      <c r="B33" s="212" t="s">
        <v>276</v>
      </c>
      <c r="C33" s="213"/>
      <c r="D33" s="213"/>
      <c r="E33" s="213">
        <v>33876025</v>
      </c>
      <c r="F33" s="213">
        <v>33876025</v>
      </c>
      <c r="G33" s="213"/>
      <c r="H33" s="214"/>
      <c r="I33" s="161"/>
      <c r="J33" s="161"/>
    </row>
    <row r="34" spans="1:10" x14ac:dyDescent="0.25">
      <c r="A34" s="211" t="s">
        <v>277</v>
      </c>
      <c r="B34" s="212" t="s">
        <v>278</v>
      </c>
      <c r="C34" s="213"/>
      <c r="D34" s="213">
        <v>363234</v>
      </c>
      <c r="E34" s="213">
        <v>6097684</v>
      </c>
      <c r="F34" s="213">
        <v>6097684</v>
      </c>
      <c r="G34" s="213"/>
      <c r="H34" s="214">
        <v>363234</v>
      </c>
      <c r="I34" s="161"/>
      <c r="J34" s="161"/>
    </row>
    <row r="35" spans="1:10" x14ac:dyDescent="0.25">
      <c r="A35" s="211" t="s">
        <v>279</v>
      </c>
      <c r="B35" s="212" t="s">
        <v>280</v>
      </c>
      <c r="C35" s="213"/>
      <c r="D35" s="213"/>
      <c r="E35" s="213">
        <v>1420086</v>
      </c>
      <c r="F35" s="213">
        <v>1420086</v>
      </c>
      <c r="G35" s="213"/>
      <c r="H35" s="214"/>
      <c r="I35" s="161"/>
      <c r="J35" s="161"/>
    </row>
    <row r="36" spans="1:10" x14ac:dyDescent="0.25">
      <c r="A36" s="211" t="s">
        <v>281</v>
      </c>
      <c r="B36" s="212" t="s">
        <v>274</v>
      </c>
      <c r="C36" s="213"/>
      <c r="D36" s="213">
        <v>1404254</v>
      </c>
      <c r="E36" s="213">
        <v>2100000</v>
      </c>
      <c r="F36" s="213">
        <v>1877520</v>
      </c>
      <c r="G36" s="213"/>
      <c r="H36" s="214">
        <v>1181774</v>
      </c>
      <c r="I36" s="161"/>
      <c r="J36" s="161"/>
    </row>
    <row r="37" spans="1:10" x14ac:dyDescent="0.25">
      <c r="A37" s="211" t="s">
        <v>282</v>
      </c>
      <c r="B37" s="212" t="s">
        <v>283</v>
      </c>
      <c r="C37" s="213"/>
      <c r="D37" s="213">
        <v>1404254</v>
      </c>
      <c r="E37" s="213">
        <v>2100000</v>
      </c>
      <c r="F37" s="213">
        <v>1877520</v>
      </c>
      <c r="G37" s="213"/>
      <c r="H37" s="214">
        <v>1181774</v>
      </c>
      <c r="I37" s="161"/>
      <c r="J37" s="161"/>
    </row>
    <row r="38" spans="1:10" x14ac:dyDescent="0.25">
      <c r="A38" s="211" t="s">
        <v>284</v>
      </c>
      <c r="B38" s="212" t="s">
        <v>285</v>
      </c>
      <c r="C38" s="213"/>
      <c r="D38" s="213">
        <v>1404254</v>
      </c>
      <c r="E38" s="213">
        <v>2100000</v>
      </c>
      <c r="F38" s="213">
        <v>1877520</v>
      </c>
      <c r="G38" s="213"/>
      <c r="H38" s="214">
        <v>1181774</v>
      </c>
      <c r="I38" s="161"/>
      <c r="J38" s="161"/>
    </row>
    <row r="39" spans="1:10" x14ac:dyDescent="0.25">
      <c r="A39" s="215" t="s">
        <v>286</v>
      </c>
      <c r="B39" s="216" t="s">
        <v>287</v>
      </c>
      <c r="C39" s="217"/>
      <c r="D39" s="217">
        <v>815528850</v>
      </c>
      <c r="E39" s="217"/>
      <c r="F39" s="217"/>
      <c r="G39" s="217"/>
      <c r="H39" s="218">
        <v>815528850</v>
      </c>
      <c r="I39" s="155"/>
      <c r="J39" s="155" t="s">
        <v>159</v>
      </c>
    </row>
    <row r="40" spans="1:10" x14ac:dyDescent="0.25">
      <c r="A40" s="211" t="s">
        <v>288</v>
      </c>
      <c r="B40" s="212" t="s">
        <v>289</v>
      </c>
      <c r="C40" s="213"/>
      <c r="D40" s="213">
        <v>815528850</v>
      </c>
      <c r="E40" s="213"/>
      <c r="F40" s="213"/>
      <c r="G40" s="213"/>
      <c r="H40" s="214">
        <v>815528850</v>
      </c>
      <c r="I40" s="161"/>
      <c r="J40" s="161"/>
    </row>
    <row r="41" spans="1:10" x14ac:dyDescent="0.25">
      <c r="A41" s="215" t="s">
        <v>290</v>
      </c>
      <c r="B41" s="216" t="s">
        <v>291</v>
      </c>
      <c r="C41" s="217">
        <v>904366002</v>
      </c>
      <c r="D41" s="217"/>
      <c r="E41" s="217">
        <v>35937416</v>
      </c>
      <c r="F41" s="217"/>
      <c r="G41" s="217">
        <v>940303418</v>
      </c>
      <c r="H41" s="218"/>
      <c r="I41" s="155"/>
      <c r="J41" s="155"/>
    </row>
    <row r="42" spans="1:10" x14ac:dyDescent="0.25">
      <c r="A42" s="211" t="s">
        <v>292</v>
      </c>
      <c r="B42" s="212" t="s">
        <v>293</v>
      </c>
      <c r="C42" s="213">
        <v>809850510</v>
      </c>
      <c r="D42" s="213"/>
      <c r="E42" s="213"/>
      <c r="F42" s="213"/>
      <c r="G42" s="213">
        <v>809850510</v>
      </c>
      <c r="H42" s="214"/>
      <c r="I42" s="161"/>
      <c r="J42" s="161"/>
    </row>
    <row r="43" spans="1:10" x14ac:dyDescent="0.25">
      <c r="A43" s="211" t="s">
        <v>294</v>
      </c>
      <c r="B43" s="212" t="s">
        <v>295</v>
      </c>
      <c r="C43" s="213">
        <v>94515492</v>
      </c>
      <c r="D43" s="213"/>
      <c r="E43" s="213">
        <v>35937416</v>
      </c>
      <c r="F43" s="213"/>
      <c r="G43" s="213">
        <v>130452908</v>
      </c>
      <c r="H43" s="214"/>
      <c r="I43" s="161"/>
      <c r="J43" s="161"/>
    </row>
    <row r="44" spans="1:10" x14ac:dyDescent="0.25">
      <c r="A44" s="215" t="s">
        <v>296</v>
      </c>
      <c r="B44" s="216" t="s">
        <v>297</v>
      </c>
      <c r="C44" s="217"/>
      <c r="D44" s="217"/>
      <c r="E44" s="217">
        <v>391086840</v>
      </c>
      <c r="F44" s="217">
        <v>391086840</v>
      </c>
      <c r="G44" s="217"/>
      <c r="H44" s="218"/>
      <c r="I44" s="155"/>
      <c r="J44" s="155"/>
    </row>
    <row r="45" spans="1:10" x14ac:dyDescent="0.25">
      <c r="A45" s="211" t="s">
        <v>298</v>
      </c>
      <c r="B45" s="212" t="s">
        <v>299</v>
      </c>
      <c r="C45" s="213"/>
      <c r="D45" s="213"/>
      <c r="E45" s="213">
        <v>391086840</v>
      </c>
      <c r="F45" s="213">
        <v>391086840</v>
      </c>
      <c r="G45" s="213"/>
      <c r="H45" s="214"/>
      <c r="I45" s="161"/>
      <c r="J45" s="161"/>
    </row>
    <row r="46" spans="1:10" x14ac:dyDescent="0.25">
      <c r="A46" s="211" t="s">
        <v>300</v>
      </c>
      <c r="B46" s="212" t="s">
        <v>301</v>
      </c>
      <c r="C46" s="213"/>
      <c r="D46" s="213"/>
      <c r="E46" s="213">
        <v>391086840</v>
      </c>
      <c r="F46" s="213">
        <v>391086840</v>
      </c>
      <c r="G46" s="213"/>
      <c r="H46" s="214"/>
      <c r="I46" s="161"/>
      <c r="J46" s="161"/>
    </row>
    <row r="47" spans="1:10" x14ac:dyDescent="0.25">
      <c r="A47" s="215" t="s">
        <v>302</v>
      </c>
      <c r="B47" s="216" t="s">
        <v>303</v>
      </c>
      <c r="C47" s="217"/>
      <c r="D47" s="217"/>
      <c r="E47" s="217">
        <v>11703</v>
      </c>
      <c r="F47" s="217">
        <v>11703</v>
      </c>
      <c r="G47" s="217"/>
      <c r="H47" s="218"/>
      <c r="I47" s="155"/>
      <c r="J47" s="155"/>
    </row>
    <row r="48" spans="1:10" x14ac:dyDescent="0.25">
      <c r="A48" s="211" t="s">
        <v>304</v>
      </c>
      <c r="B48" s="212" t="s">
        <v>305</v>
      </c>
      <c r="C48" s="213"/>
      <c r="D48" s="213"/>
      <c r="E48" s="213">
        <v>11703</v>
      </c>
      <c r="F48" s="213">
        <v>11703</v>
      </c>
      <c r="G48" s="213"/>
      <c r="H48" s="214"/>
      <c r="I48" s="161"/>
      <c r="J48" s="161"/>
    </row>
    <row r="49" spans="1:10" x14ac:dyDescent="0.25">
      <c r="A49" s="215" t="s">
        <v>306</v>
      </c>
      <c r="B49" s="216" t="s">
        <v>307</v>
      </c>
      <c r="C49" s="217"/>
      <c r="D49" s="217"/>
      <c r="E49" s="217">
        <v>276967515</v>
      </c>
      <c r="F49" s="217">
        <v>276967515</v>
      </c>
      <c r="G49" s="217"/>
      <c r="H49" s="218"/>
      <c r="I49" s="155"/>
      <c r="J49" s="155"/>
    </row>
    <row r="50" spans="1:10" x14ac:dyDescent="0.25">
      <c r="A50" s="215" t="s">
        <v>308</v>
      </c>
      <c r="B50" s="216" t="s">
        <v>309</v>
      </c>
      <c r="C50" s="217"/>
      <c r="D50" s="217"/>
      <c r="E50" s="217">
        <v>12035079</v>
      </c>
      <c r="F50" s="217">
        <v>12035079</v>
      </c>
      <c r="G50" s="217"/>
      <c r="H50" s="218"/>
      <c r="I50" s="155"/>
      <c r="J50" s="155"/>
    </row>
    <row r="51" spans="1:10" x14ac:dyDescent="0.25">
      <c r="A51" s="211" t="s">
        <v>310</v>
      </c>
      <c r="B51" s="212" t="s">
        <v>311</v>
      </c>
      <c r="C51" s="213"/>
      <c r="D51" s="213"/>
      <c r="E51" s="213">
        <v>12035079</v>
      </c>
      <c r="F51" s="213">
        <v>12035079</v>
      </c>
      <c r="G51" s="213"/>
      <c r="H51" s="214"/>
      <c r="I51" s="161"/>
      <c r="J51" s="161"/>
    </row>
    <row r="52" spans="1:10" x14ac:dyDescent="0.25">
      <c r="A52" s="215" t="s">
        <v>312</v>
      </c>
      <c r="B52" s="216" t="s">
        <v>313</v>
      </c>
      <c r="C52" s="217"/>
      <c r="D52" s="217"/>
      <c r="E52" s="217">
        <v>289002594</v>
      </c>
      <c r="F52" s="217">
        <v>289002594</v>
      </c>
      <c r="G52" s="217"/>
      <c r="H52" s="218"/>
      <c r="I52" s="155"/>
      <c r="J52" s="155"/>
    </row>
    <row r="53" spans="1:10" x14ac:dyDescent="0.25">
      <c r="A53" s="211" t="s">
        <v>314</v>
      </c>
      <c r="B53" s="212" t="s">
        <v>315</v>
      </c>
      <c r="C53" s="213"/>
      <c r="D53" s="213"/>
      <c r="E53" s="213">
        <v>289002594</v>
      </c>
      <c r="F53" s="213">
        <v>289002594</v>
      </c>
      <c r="G53" s="213"/>
      <c r="H53" s="214"/>
      <c r="I53" s="161"/>
      <c r="J53" s="161"/>
    </row>
    <row r="54" spans="1:10" x14ac:dyDescent="0.25">
      <c r="A54" s="215" t="s">
        <v>316</v>
      </c>
      <c r="B54" s="216" t="s">
        <v>317</v>
      </c>
      <c r="C54" s="217"/>
      <c r="D54" s="217"/>
      <c r="E54" s="217">
        <v>138033869</v>
      </c>
      <c r="F54" s="217">
        <v>138033869</v>
      </c>
      <c r="G54" s="217"/>
      <c r="H54" s="218"/>
      <c r="I54" s="155"/>
      <c r="J54" s="155"/>
    </row>
    <row r="55" spans="1:10" x14ac:dyDescent="0.25">
      <c r="A55" s="211" t="s">
        <v>318</v>
      </c>
      <c r="B55" s="212" t="s">
        <v>319</v>
      </c>
      <c r="C55" s="213"/>
      <c r="D55" s="213"/>
      <c r="E55" s="213">
        <v>117753027</v>
      </c>
      <c r="F55" s="213">
        <v>117753027</v>
      </c>
      <c r="G55" s="213"/>
      <c r="H55" s="214"/>
      <c r="I55" s="161"/>
      <c r="J55" s="161"/>
    </row>
    <row r="56" spans="1:10" x14ac:dyDescent="0.25">
      <c r="A56" s="211" t="s">
        <v>322</v>
      </c>
      <c r="B56" s="212" t="s">
        <v>311</v>
      </c>
      <c r="C56" s="213"/>
      <c r="D56" s="213"/>
      <c r="E56" s="213">
        <v>5913254</v>
      </c>
      <c r="F56" s="213">
        <v>5913254</v>
      </c>
      <c r="G56" s="213"/>
      <c r="H56" s="214"/>
      <c r="I56" s="161"/>
      <c r="J56" s="161"/>
    </row>
    <row r="57" spans="1:10" x14ac:dyDescent="0.25">
      <c r="A57" s="211" t="s">
        <v>323</v>
      </c>
      <c r="B57" s="212" t="s">
        <v>324</v>
      </c>
      <c r="C57" s="213"/>
      <c r="D57" s="213"/>
      <c r="E57" s="213">
        <v>14367588</v>
      </c>
      <c r="F57" s="213">
        <v>14367588</v>
      </c>
      <c r="G57" s="213"/>
      <c r="H57" s="214"/>
      <c r="I57" s="161"/>
      <c r="J57" s="161"/>
    </row>
    <row r="58" spans="1:10" x14ac:dyDescent="0.25">
      <c r="A58" s="215" t="s">
        <v>346</v>
      </c>
      <c r="B58" s="216" t="s">
        <v>347</v>
      </c>
      <c r="C58" s="217"/>
      <c r="D58" s="217"/>
      <c r="E58" s="217">
        <v>504</v>
      </c>
      <c r="F58" s="217">
        <v>504</v>
      </c>
      <c r="G58" s="217"/>
      <c r="H58" s="218"/>
      <c r="I58" s="155"/>
      <c r="J58" s="155"/>
    </row>
    <row r="59" spans="1:10" x14ac:dyDescent="0.25">
      <c r="A59" s="211" t="s">
        <v>348</v>
      </c>
      <c r="B59" s="212" t="s">
        <v>347</v>
      </c>
      <c r="C59" s="213"/>
      <c r="D59" s="213"/>
      <c r="E59" s="213">
        <v>504</v>
      </c>
      <c r="F59" s="213">
        <v>504</v>
      </c>
      <c r="G59" s="213"/>
      <c r="H59" s="214"/>
      <c r="I59" s="161"/>
      <c r="J59" s="161"/>
    </row>
    <row r="60" spans="1:10" ht="14.4" thickBot="1" x14ac:dyDescent="0.3">
      <c r="A60" s="219" t="s">
        <v>325</v>
      </c>
      <c r="B60" s="220" t="s">
        <v>326</v>
      </c>
      <c r="C60" s="221"/>
      <c r="D60" s="221"/>
      <c r="E60" s="221">
        <v>427036463</v>
      </c>
      <c r="F60" s="221">
        <v>427036463</v>
      </c>
      <c r="G60" s="221"/>
      <c r="H60" s="222"/>
      <c r="I60" s="155"/>
      <c r="J60" s="155"/>
    </row>
    <row r="61" spans="1:10" x14ac:dyDescent="0.25">
      <c r="C61" s="161"/>
      <c r="D61" s="161"/>
      <c r="E61" s="161"/>
      <c r="F61" s="161"/>
      <c r="G61" s="161"/>
      <c r="H61" s="161"/>
      <c r="I61" s="161"/>
      <c r="J61" s="161"/>
    </row>
    <row r="62" spans="1:10" x14ac:dyDescent="0.25">
      <c r="B62" s="168" t="s">
        <v>327</v>
      </c>
      <c r="C62" s="155" t="s">
        <v>446</v>
      </c>
      <c r="D62" s="155" t="s">
        <v>446</v>
      </c>
      <c r="E62" s="155" t="s">
        <v>460</v>
      </c>
      <c r="F62" s="155" t="s">
        <v>460</v>
      </c>
      <c r="G62" s="155" t="s">
        <v>461</v>
      </c>
      <c r="H62" s="155" t="s">
        <v>461</v>
      </c>
      <c r="I62" s="155"/>
      <c r="J62" s="155"/>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D4F4D-77B8-4600-8106-1A8210EE5360}">
  <dimension ref="A1:F73"/>
  <sheetViews>
    <sheetView view="pageBreakPreview" topLeftCell="A28" zoomScaleNormal="100" zoomScaleSheetLayoutView="100" workbookViewId="0">
      <selection activeCell="C41" sqref="C41"/>
    </sheetView>
  </sheetViews>
  <sheetFormatPr defaultRowHeight="13.8" x14ac:dyDescent="0.25"/>
  <cols>
    <col min="1" max="1" width="10.69921875" customWidth="1"/>
    <col min="2" max="2" width="52.69921875" customWidth="1"/>
    <col min="3" max="3" width="12.09765625" customWidth="1"/>
    <col min="4" max="4" width="48" customWidth="1"/>
    <col min="5" max="5" width="10.59765625"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44250</v>
      </c>
    </row>
    <row r="6" spans="1:6" x14ac:dyDescent="0.25">
      <c r="A6" s="454"/>
      <c r="B6" s="454"/>
      <c r="C6" s="226" t="s">
        <v>174</v>
      </c>
      <c r="D6" s="82">
        <v>44562</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419</v>
      </c>
      <c r="C10" s="142">
        <v>4179643</v>
      </c>
      <c r="D10" s="143"/>
    </row>
    <row r="11" spans="1:6" x14ac:dyDescent="0.25">
      <c r="A11" s="92">
        <v>112</v>
      </c>
      <c r="B11" s="93"/>
      <c r="C11" s="124"/>
      <c r="D11" s="94"/>
      <c r="E11" s="88"/>
      <c r="F11" s="88"/>
    </row>
    <row r="12" spans="1:6" x14ac:dyDescent="0.25">
      <c r="A12" s="95" t="s">
        <v>178</v>
      </c>
      <c r="B12" s="96" t="s">
        <v>190</v>
      </c>
      <c r="C12" s="125">
        <v>9946142</v>
      </c>
      <c r="D12" s="98" t="s">
        <v>179</v>
      </c>
    </row>
    <row r="13" spans="1:6" x14ac:dyDescent="0.25">
      <c r="A13" s="95">
        <v>11212</v>
      </c>
      <c r="B13" s="96" t="s">
        <v>191</v>
      </c>
      <c r="C13" s="126">
        <v>6543639</v>
      </c>
      <c r="D13" s="98" t="s">
        <v>398</v>
      </c>
      <c r="E13" s="227">
        <f>C13/22640</f>
        <v>289.02999116607776</v>
      </c>
    </row>
    <row r="14" spans="1:6" x14ac:dyDescent="0.25">
      <c r="A14" s="95"/>
      <c r="B14" s="96"/>
      <c r="C14" s="126"/>
      <c r="D14" s="98"/>
    </row>
    <row r="15" spans="1:6" s="118" customFormat="1" x14ac:dyDescent="0.25">
      <c r="A15" s="115">
        <v>131</v>
      </c>
      <c r="B15" s="116" t="s">
        <v>420</v>
      </c>
      <c r="C15" s="231">
        <v>-98525000</v>
      </c>
      <c r="D15" s="117" t="s">
        <v>421</v>
      </c>
    </row>
    <row r="16" spans="1:6" s="118" customFormat="1" x14ac:dyDescent="0.25">
      <c r="A16" s="115"/>
      <c r="B16" s="116"/>
      <c r="C16" s="127"/>
      <c r="D16" s="119"/>
    </row>
    <row r="17" spans="1:6" s="118" customFormat="1" x14ac:dyDescent="0.25">
      <c r="A17" s="115">
        <v>133</v>
      </c>
      <c r="B17" s="116" t="s">
        <v>192</v>
      </c>
      <c r="C17" s="127">
        <v>301139437</v>
      </c>
      <c r="D17" s="117" t="s">
        <v>422</v>
      </c>
    </row>
    <row r="18" spans="1:6" s="118" customFormat="1" x14ac:dyDescent="0.25">
      <c r="A18" s="115"/>
      <c r="B18" s="116"/>
      <c r="C18" s="127"/>
      <c r="D18" s="119"/>
    </row>
    <row r="19" spans="1:6" s="118" customFormat="1" x14ac:dyDescent="0.25">
      <c r="A19" s="115">
        <v>154</v>
      </c>
      <c r="B19" s="116" t="s">
        <v>369</v>
      </c>
      <c r="C19" s="127">
        <v>0</v>
      </c>
      <c r="D19" s="119"/>
    </row>
    <row r="20" spans="1:6" s="118" customFormat="1" x14ac:dyDescent="0.25">
      <c r="A20" s="115"/>
      <c r="B20" s="116"/>
      <c r="C20" s="127"/>
      <c r="D20" s="119"/>
    </row>
    <row r="21" spans="1:6" x14ac:dyDescent="0.25">
      <c r="A21" s="92">
        <v>242</v>
      </c>
      <c r="B21" s="101" t="s">
        <v>180</v>
      </c>
      <c r="C21" s="128">
        <v>75545616</v>
      </c>
      <c r="D21" s="91"/>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SUM(C26:C27)</f>
        <v>130761144</v>
      </c>
      <c r="D25" s="102">
        <f>SUM(D26:D29)</f>
        <v>0</v>
      </c>
    </row>
    <row r="26" spans="1:6" x14ac:dyDescent="0.25">
      <c r="A26" s="103"/>
      <c r="B26" s="104" t="s">
        <v>168</v>
      </c>
      <c r="C26" s="130">
        <v>36300000</v>
      </c>
      <c r="D26" s="105" t="s">
        <v>429</v>
      </c>
    </row>
    <row r="27" spans="1:6" x14ac:dyDescent="0.25">
      <c r="A27" s="103"/>
      <c r="B27" s="104" t="s">
        <v>195</v>
      </c>
      <c r="C27" s="130">
        <v>94461144</v>
      </c>
      <c r="D27" s="105"/>
    </row>
    <row r="28" spans="1:6" x14ac:dyDescent="0.25">
      <c r="A28" s="103"/>
      <c r="B28" s="101" t="s">
        <v>182</v>
      </c>
      <c r="C28" s="123">
        <f>SUM(C29:C30)</f>
        <v>325000</v>
      </c>
      <c r="D28" s="102">
        <f>SUM(D29:D31)</f>
        <v>0</v>
      </c>
    </row>
    <row r="29" spans="1:6" x14ac:dyDescent="0.25">
      <c r="A29" s="103"/>
      <c r="B29" s="104" t="s">
        <v>204</v>
      </c>
      <c r="C29" s="131">
        <v>325000</v>
      </c>
      <c r="D29" s="105" t="s">
        <v>430</v>
      </c>
    </row>
    <row r="30" spans="1:6" x14ac:dyDescent="0.25">
      <c r="A30" s="103"/>
      <c r="B30" s="104"/>
      <c r="C30" s="131"/>
      <c r="D30" s="105"/>
    </row>
    <row r="31" spans="1:6" s="21" customFormat="1" x14ac:dyDescent="0.25">
      <c r="A31" s="92">
        <v>3331</v>
      </c>
      <c r="B31" s="120" t="s">
        <v>197</v>
      </c>
      <c r="C31" s="132"/>
      <c r="D31" s="121"/>
      <c r="E31" s="122"/>
      <c r="F31" s="122"/>
    </row>
    <row r="32" spans="1:6" s="21" customFormat="1" x14ac:dyDescent="0.25">
      <c r="A32" s="92"/>
      <c r="B32" s="120"/>
      <c r="C32" s="132"/>
      <c r="D32" s="121"/>
      <c r="E32" s="122"/>
      <c r="F32" s="122"/>
    </row>
    <row r="33" spans="1:6" s="21" customFormat="1" x14ac:dyDescent="0.25">
      <c r="A33" s="92">
        <v>3334</v>
      </c>
      <c r="B33" s="120" t="s">
        <v>423</v>
      </c>
      <c r="C33" s="236">
        <v>-12062665</v>
      </c>
      <c r="D33" s="121"/>
      <c r="E33" s="122"/>
      <c r="F33" s="122"/>
    </row>
    <row r="34" spans="1:6" s="21" customFormat="1" x14ac:dyDescent="0.25">
      <c r="A34" s="92"/>
      <c r="B34" s="120"/>
      <c r="C34" s="132"/>
      <c r="D34" s="121"/>
      <c r="E34" s="122"/>
      <c r="F34" s="122"/>
    </row>
    <row r="35" spans="1:6" ht="14.4" x14ac:dyDescent="0.3">
      <c r="A35" s="92">
        <v>3335</v>
      </c>
      <c r="B35" s="101" t="s">
        <v>183</v>
      </c>
      <c r="C35" s="133">
        <f>SUM(C36:C40)</f>
        <v>83126821</v>
      </c>
      <c r="D35" s="107"/>
    </row>
    <row r="36" spans="1:6" x14ac:dyDescent="0.25">
      <c r="A36" s="95"/>
      <c r="B36" s="96" t="s">
        <v>157</v>
      </c>
      <c r="C36" s="125">
        <v>2314525</v>
      </c>
      <c r="D36" s="108"/>
    </row>
    <row r="37" spans="1:6" x14ac:dyDescent="0.25">
      <c r="A37" s="95"/>
      <c r="B37" s="96" t="s">
        <v>424</v>
      </c>
      <c r="C37" s="125">
        <v>122222</v>
      </c>
      <c r="D37" s="108" t="s">
        <v>404</v>
      </c>
      <c r="E37" s="160">
        <f>C37*10</f>
        <v>1222220</v>
      </c>
    </row>
    <row r="38" spans="1:6" x14ac:dyDescent="0.25">
      <c r="A38" s="95"/>
      <c r="B38" s="96" t="s">
        <v>425</v>
      </c>
      <c r="C38" s="125">
        <v>12660724</v>
      </c>
      <c r="D38" s="108" t="s">
        <v>404</v>
      </c>
    </row>
    <row r="39" spans="1:6" x14ac:dyDescent="0.25">
      <c r="A39" s="95"/>
      <c r="B39" s="96" t="s">
        <v>426</v>
      </c>
      <c r="C39" s="125">
        <v>68029350</v>
      </c>
      <c r="D39" s="108" t="s">
        <v>404</v>
      </c>
    </row>
    <row r="40" spans="1:6" x14ac:dyDescent="0.25">
      <c r="A40" s="95"/>
      <c r="B40" s="96"/>
      <c r="C40" s="125"/>
      <c r="D40" s="108"/>
    </row>
    <row r="41" spans="1:6" s="21" customFormat="1" x14ac:dyDescent="0.25">
      <c r="A41" s="92">
        <v>334</v>
      </c>
      <c r="B41" s="120" t="s">
        <v>159</v>
      </c>
      <c r="C41" s="197">
        <v>193093980</v>
      </c>
      <c r="D41" s="198" t="s">
        <v>427</v>
      </c>
    </row>
    <row r="42" spans="1:6" x14ac:dyDescent="0.25">
      <c r="A42" s="95"/>
      <c r="B42" s="96"/>
      <c r="C42" s="125"/>
      <c r="D42" s="108"/>
    </row>
    <row r="43" spans="1:6" x14ac:dyDescent="0.25">
      <c r="A43" s="92">
        <v>335</v>
      </c>
      <c r="B43" s="101" t="s">
        <v>144</v>
      </c>
      <c r="C43" s="123">
        <f>SUM(C44:C46)</f>
        <v>40654000</v>
      </c>
      <c r="D43" s="91"/>
    </row>
    <row r="44" spans="1:6" x14ac:dyDescent="0.25">
      <c r="A44" s="95"/>
      <c r="B44" s="96" t="s">
        <v>406</v>
      </c>
      <c r="C44" s="125">
        <v>13627000</v>
      </c>
      <c r="D44" s="108" t="s">
        <v>411</v>
      </c>
    </row>
    <row r="45" spans="1:6" x14ac:dyDescent="0.25">
      <c r="A45" s="95"/>
      <c r="B45" s="96" t="s">
        <v>408</v>
      </c>
      <c r="C45" s="125">
        <v>27000000</v>
      </c>
      <c r="D45" s="108" t="s">
        <v>411</v>
      </c>
    </row>
    <row r="46" spans="1:6" x14ac:dyDescent="0.25">
      <c r="A46" s="95"/>
      <c r="B46" s="96" t="s">
        <v>410</v>
      </c>
      <c r="C46" s="125">
        <v>27000</v>
      </c>
      <c r="D46" s="108" t="s">
        <v>412</v>
      </c>
    </row>
    <row r="47" spans="1:6" x14ac:dyDescent="0.25">
      <c r="A47" s="103"/>
      <c r="B47" s="104"/>
      <c r="C47" s="131"/>
      <c r="D47" s="109"/>
    </row>
    <row r="48" spans="1:6" ht="26.4" x14ac:dyDescent="0.25">
      <c r="A48" s="92" t="s">
        <v>185</v>
      </c>
      <c r="B48" s="145"/>
      <c r="C48" s="146"/>
      <c r="D48" s="100" t="s">
        <v>155</v>
      </c>
    </row>
    <row r="49" spans="1:6" x14ac:dyDescent="0.25">
      <c r="A49" s="95"/>
      <c r="B49" s="106"/>
      <c r="C49" s="135"/>
      <c r="D49" s="110"/>
    </row>
    <row r="50" spans="1:6" x14ac:dyDescent="0.25">
      <c r="A50" s="92">
        <v>3388</v>
      </c>
      <c r="B50" s="101" t="s">
        <v>208</v>
      </c>
      <c r="C50" s="123">
        <f>SUM(C51:C52)</f>
        <v>1404254</v>
      </c>
      <c r="D50" s="91"/>
    </row>
    <row r="51" spans="1:6" ht="14.4" x14ac:dyDescent="0.3">
      <c r="A51" s="103"/>
      <c r="B51" s="104" t="s">
        <v>428</v>
      </c>
      <c r="C51" s="136">
        <f>1115566+595419+595419+659829+659829+659829</f>
        <v>4285891</v>
      </c>
      <c r="D51" s="105"/>
      <c r="E51" s="89"/>
      <c r="F51" s="89"/>
    </row>
    <row r="52" spans="1:6" ht="14.4" x14ac:dyDescent="0.3">
      <c r="A52" s="103"/>
      <c r="B52" s="104" t="s">
        <v>202</v>
      </c>
      <c r="C52" s="136">
        <f>-338000-318182-227273-286364-254545-572727-884546</f>
        <v>-2881637</v>
      </c>
      <c r="D52" s="105"/>
      <c r="E52" s="89"/>
      <c r="F52" s="89"/>
    </row>
    <row r="53" spans="1:6" ht="14.4" x14ac:dyDescent="0.3">
      <c r="A53" s="103"/>
      <c r="B53" s="104"/>
      <c r="C53" s="136"/>
      <c r="D53" s="105"/>
      <c r="E53" s="89"/>
      <c r="F53" s="89"/>
    </row>
    <row r="54" spans="1:6" ht="14.4" x14ac:dyDescent="0.3">
      <c r="A54" s="92">
        <v>511</v>
      </c>
      <c r="B54" s="101" t="s">
        <v>392</v>
      </c>
      <c r="C54" s="123">
        <f>SUM(C55:C57)</f>
        <v>490909904</v>
      </c>
      <c r="D54" s="111"/>
    </row>
    <row r="55" spans="1:6" x14ac:dyDescent="0.25">
      <c r="A55" s="95"/>
      <c r="B55" s="106" t="s">
        <v>432</v>
      </c>
      <c r="C55" s="199">
        <v>196653280</v>
      </c>
      <c r="D55" s="108"/>
    </row>
    <row r="56" spans="1:6" x14ac:dyDescent="0.25">
      <c r="A56" s="95"/>
      <c r="B56" s="106" t="s">
        <v>433</v>
      </c>
      <c r="C56" s="199">
        <v>97206624</v>
      </c>
      <c r="D56" s="108"/>
    </row>
    <row r="57" spans="1:6" x14ac:dyDescent="0.25">
      <c r="A57" s="95"/>
      <c r="B57" s="106" t="s">
        <v>434</v>
      </c>
      <c r="C57" s="199">
        <v>197050000</v>
      </c>
      <c r="D57" s="108"/>
    </row>
    <row r="58" spans="1:6" s="235" customFormat="1" x14ac:dyDescent="0.25">
      <c r="A58" s="232"/>
      <c r="B58" s="233" t="s">
        <v>431</v>
      </c>
      <c r="C58" s="234">
        <v>98525000</v>
      </c>
      <c r="D58" s="110"/>
    </row>
    <row r="59" spans="1:6" x14ac:dyDescent="0.25">
      <c r="A59" s="95"/>
      <c r="B59" s="106"/>
      <c r="C59" s="90"/>
      <c r="D59" s="91"/>
    </row>
    <row r="60" spans="1:6" x14ac:dyDescent="0.25">
      <c r="A60" s="92">
        <v>642</v>
      </c>
      <c r="B60" s="101" t="s">
        <v>159</v>
      </c>
      <c r="C60" s="90"/>
      <c r="D60" s="91"/>
    </row>
    <row r="61" spans="1:6" x14ac:dyDescent="0.25">
      <c r="A61" s="95"/>
      <c r="B61" s="106"/>
      <c r="C61" s="97"/>
      <c r="D61" s="112"/>
    </row>
    <row r="62" spans="1:6" x14ac:dyDescent="0.25">
      <c r="A62" s="92" t="s">
        <v>188</v>
      </c>
      <c r="B62" s="101" t="s">
        <v>159</v>
      </c>
      <c r="C62" s="90"/>
      <c r="D62" s="91"/>
    </row>
    <row r="63" spans="1:6" x14ac:dyDescent="0.25">
      <c r="A63" s="95"/>
      <c r="B63" s="106"/>
      <c r="C63" s="137"/>
      <c r="D63" s="99"/>
    </row>
    <row r="64" spans="1:6" x14ac:dyDescent="0.25">
      <c r="A64" s="95"/>
      <c r="B64" s="106"/>
      <c r="C64" s="137"/>
      <c r="D64" s="99"/>
    </row>
    <row r="65" spans="1:4" x14ac:dyDescent="0.25">
      <c r="A65" s="92">
        <v>632</v>
      </c>
      <c r="B65" s="101" t="s">
        <v>369</v>
      </c>
      <c r="C65" s="90">
        <v>0</v>
      </c>
      <c r="D65" s="91"/>
    </row>
    <row r="66" spans="1:4" x14ac:dyDescent="0.25">
      <c r="A66" s="95"/>
      <c r="B66" s="106"/>
      <c r="C66" s="106"/>
      <c r="D66" s="108"/>
    </row>
    <row r="67" spans="1:4" x14ac:dyDescent="0.25">
      <c r="A67" s="95"/>
      <c r="B67" s="106"/>
      <c r="C67" s="106"/>
      <c r="D67" s="108"/>
    </row>
    <row r="68" spans="1:4" x14ac:dyDescent="0.25">
      <c r="A68" s="95"/>
      <c r="B68" s="106"/>
      <c r="C68" s="106"/>
      <c r="D68" s="108"/>
    </row>
    <row r="69" spans="1:4" x14ac:dyDescent="0.25">
      <c r="A69" s="95"/>
      <c r="B69" s="106"/>
      <c r="C69" s="106"/>
      <c r="D69" s="108"/>
    </row>
    <row r="70" spans="1:4" x14ac:dyDescent="0.25">
      <c r="A70" s="95"/>
      <c r="B70" s="106"/>
      <c r="C70" s="106"/>
      <c r="D70" s="108"/>
    </row>
    <row r="71" spans="1:4" x14ac:dyDescent="0.25">
      <c r="A71" s="95"/>
      <c r="B71" s="106"/>
      <c r="C71" s="106"/>
      <c r="D71" s="108"/>
    </row>
    <row r="72" spans="1:4" ht="14.4" thickBot="1" x14ac:dyDescent="0.3">
      <c r="A72" s="113"/>
      <c r="B72" s="114"/>
      <c r="C72" s="114"/>
      <c r="D72" s="144"/>
    </row>
    <row r="73" spans="1:4" ht="14.4" thickTop="1" x14ac:dyDescent="0.25"/>
  </sheetData>
  <mergeCells count="2">
    <mergeCell ref="A5:B7"/>
    <mergeCell ref="C9:D9"/>
  </mergeCells>
  <pageMargins left="0.7" right="0.7" top="0.75" bottom="0.75" header="0.3" footer="0.3"/>
  <pageSetup scale="61"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C40EC-0563-46C0-9152-1CB3195FC6E8}">
  <dimension ref="A1:O65"/>
  <sheetViews>
    <sheetView workbookViewId="0">
      <pane ySplit="1" topLeftCell="A2" activePane="bottomLeft" state="frozen"/>
      <selection activeCell="C52" sqref="C52"/>
      <selection pane="bottomLeft" activeCell="B14" sqref="B14"/>
    </sheetView>
  </sheetViews>
  <sheetFormatPr defaultRowHeight="13.8" x14ac:dyDescent="0.25"/>
  <cols>
    <col min="1" max="1" width="11.09765625" customWidth="1"/>
    <col min="2" max="2" width="34.09765625" customWidth="1"/>
    <col min="3" max="3" width="15.09765625" customWidth="1"/>
    <col min="4" max="6" width="15.69921875" customWidth="1"/>
    <col min="7" max="7" width="15.59765625" customWidth="1"/>
    <col min="8" max="8" width="16.09765625" customWidth="1"/>
    <col min="9" max="9" width="11.09765625" bestFit="1" customWidth="1"/>
    <col min="10" max="10" width="5.69921875" customWidth="1"/>
    <col min="11" max="11" width="22.59765625" customWidth="1"/>
  </cols>
  <sheetData>
    <row r="1" spans="1:15" x14ac:dyDescent="0.25">
      <c r="A1" s="200" t="s">
        <v>7</v>
      </c>
      <c r="B1" s="201" t="s">
        <v>210</v>
      </c>
      <c r="C1" s="201" t="s">
        <v>211</v>
      </c>
      <c r="D1" s="201" t="s">
        <v>212</v>
      </c>
      <c r="E1" s="201" t="s">
        <v>213</v>
      </c>
      <c r="F1" s="201" t="s">
        <v>214</v>
      </c>
      <c r="G1" s="201" t="s">
        <v>215</v>
      </c>
      <c r="H1" s="202" t="s">
        <v>216</v>
      </c>
      <c r="I1" s="168"/>
      <c r="J1" s="168"/>
      <c r="K1" s="237" t="s">
        <v>177</v>
      </c>
    </row>
    <row r="2" spans="1:15" x14ac:dyDescent="0.25">
      <c r="A2" s="215" t="s">
        <v>219</v>
      </c>
      <c r="B2" s="216" t="s">
        <v>220</v>
      </c>
      <c r="C2" s="217">
        <v>9357643</v>
      </c>
      <c r="D2" s="217"/>
      <c r="E2" s="217"/>
      <c r="F2" s="217">
        <v>5178000</v>
      </c>
      <c r="G2" s="217">
        <v>4179643</v>
      </c>
      <c r="H2" s="218"/>
      <c r="I2" s="155">
        <v>4179643</v>
      </c>
      <c r="J2" s="155">
        <f>I2-G2</f>
        <v>0</v>
      </c>
      <c r="K2" s="155"/>
      <c r="L2">
        <v>4179643</v>
      </c>
      <c r="N2" s="161">
        <f>L2-G2</f>
        <v>0</v>
      </c>
      <c r="O2" s="161">
        <f>M2-H2</f>
        <v>0</v>
      </c>
    </row>
    <row r="3" spans="1:15" x14ac:dyDescent="0.25">
      <c r="A3" s="211" t="s">
        <v>221</v>
      </c>
      <c r="B3" s="212" t="s">
        <v>222</v>
      </c>
      <c r="C3" s="213">
        <v>9357643</v>
      </c>
      <c r="D3" s="213"/>
      <c r="E3" s="213"/>
      <c r="F3" s="213">
        <v>5178000</v>
      </c>
      <c r="G3" s="213">
        <v>4179643</v>
      </c>
      <c r="H3" s="214"/>
      <c r="I3" s="161"/>
      <c r="J3" s="161"/>
      <c r="K3" s="161"/>
      <c r="L3">
        <v>4179643</v>
      </c>
      <c r="N3" s="161">
        <f t="shared" ref="N3:N21" si="0">L3-G3</f>
        <v>0</v>
      </c>
      <c r="O3" s="161">
        <f t="shared" ref="O3:O21" si="1">M3-H3</f>
        <v>0</v>
      </c>
    </row>
    <row r="4" spans="1:15" x14ac:dyDescent="0.25">
      <c r="A4" s="215" t="s">
        <v>223</v>
      </c>
      <c r="B4" s="216" t="s">
        <v>224</v>
      </c>
      <c r="C4" s="217">
        <v>7669665</v>
      </c>
      <c r="D4" s="217"/>
      <c r="E4" s="217">
        <v>589441168</v>
      </c>
      <c r="F4" s="217">
        <v>580621052</v>
      </c>
      <c r="G4" s="217">
        <v>16489781</v>
      </c>
      <c r="H4" s="218"/>
      <c r="I4" s="155">
        <v>16489781</v>
      </c>
      <c r="J4" s="155">
        <f>I4-G4</f>
        <v>0</v>
      </c>
      <c r="K4" s="155"/>
      <c r="L4">
        <v>16489781</v>
      </c>
      <c r="N4" s="161">
        <f t="shared" si="0"/>
        <v>0</v>
      </c>
      <c r="O4" s="161">
        <f t="shared" si="1"/>
        <v>0</v>
      </c>
    </row>
    <row r="5" spans="1:15" x14ac:dyDescent="0.25">
      <c r="A5" s="211" t="s">
        <v>225</v>
      </c>
      <c r="B5" s="212" t="s">
        <v>226</v>
      </c>
      <c r="C5" s="213">
        <v>1126026</v>
      </c>
      <c r="D5" s="213"/>
      <c r="E5" s="213">
        <v>589441168</v>
      </c>
      <c r="F5" s="213">
        <v>580621052</v>
      </c>
      <c r="G5" s="213">
        <v>9946142</v>
      </c>
      <c r="H5" s="214"/>
      <c r="I5" s="161"/>
      <c r="J5" s="161"/>
      <c r="K5" s="161"/>
      <c r="L5">
        <v>9946142</v>
      </c>
      <c r="N5" s="161">
        <f t="shared" si="0"/>
        <v>0</v>
      </c>
      <c r="O5" s="161">
        <f t="shared" si="1"/>
        <v>0</v>
      </c>
    </row>
    <row r="6" spans="1:15" x14ac:dyDescent="0.25">
      <c r="A6" s="211" t="s">
        <v>178</v>
      </c>
      <c r="B6" s="212" t="s">
        <v>190</v>
      </c>
      <c r="C6" s="213">
        <v>1126026</v>
      </c>
      <c r="D6" s="213"/>
      <c r="E6" s="213">
        <v>589441168</v>
      </c>
      <c r="F6" s="213">
        <v>580621052</v>
      </c>
      <c r="G6" s="213">
        <v>9946142</v>
      </c>
      <c r="H6" s="214"/>
      <c r="I6" s="161"/>
      <c r="J6" s="161"/>
      <c r="K6" s="161"/>
      <c r="L6">
        <v>9946142</v>
      </c>
      <c r="N6" s="161">
        <f t="shared" si="0"/>
        <v>0</v>
      </c>
      <c r="O6" s="161">
        <f t="shared" si="1"/>
        <v>0</v>
      </c>
    </row>
    <row r="7" spans="1:15" x14ac:dyDescent="0.25">
      <c r="A7" s="211" t="s">
        <v>227</v>
      </c>
      <c r="B7" s="212" t="s">
        <v>228</v>
      </c>
      <c r="C7" s="213">
        <v>6543639</v>
      </c>
      <c r="D7" s="213"/>
      <c r="E7" s="213"/>
      <c r="F7" s="213"/>
      <c r="G7" s="213">
        <v>6543639</v>
      </c>
      <c r="H7" s="214"/>
      <c r="I7" s="161"/>
      <c r="J7" s="161"/>
      <c r="K7" s="161"/>
      <c r="L7">
        <v>6543639</v>
      </c>
      <c r="N7" s="161">
        <f t="shared" si="0"/>
        <v>0</v>
      </c>
      <c r="O7" s="161">
        <f t="shared" si="1"/>
        <v>0</v>
      </c>
    </row>
    <row r="8" spans="1:15" x14ac:dyDescent="0.25">
      <c r="A8" s="211" t="s">
        <v>229</v>
      </c>
      <c r="B8" s="212" t="s">
        <v>191</v>
      </c>
      <c r="C8" s="213">
        <v>6543639</v>
      </c>
      <c r="D8" s="213"/>
      <c r="E8" s="213"/>
      <c r="F8" s="213"/>
      <c r="G8" s="213">
        <v>6543639</v>
      </c>
      <c r="H8" s="214"/>
      <c r="I8" s="161"/>
      <c r="J8" s="161"/>
      <c r="K8" s="161"/>
      <c r="L8">
        <v>6543639</v>
      </c>
      <c r="N8" s="161">
        <f t="shared" si="0"/>
        <v>0</v>
      </c>
      <c r="O8" s="161">
        <f t="shared" si="1"/>
        <v>0</v>
      </c>
    </row>
    <row r="9" spans="1:15" x14ac:dyDescent="0.25">
      <c r="A9" s="215" t="s">
        <v>230</v>
      </c>
      <c r="B9" s="216" t="s">
        <v>231</v>
      </c>
      <c r="C9" s="217"/>
      <c r="D9" s="217"/>
      <c r="E9" s="217">
        <v>490909904</v>
      </c>
      <c r="F9" s="217">
        <v>589434904</v>
      </c>
      <c r="G9" s="217"/>
      <c r="H9" s="218">
        <v>98525000</v>
      </c>
      <c r="I9" s="155"/>
      <c r="J9" s="155"/>
      <c r="K9" s="177" t="s">
        <v>435</v>
      </c>
      <c r="M9">
        <v>98525000</v>
      </c>
      <c r="N9" s="161">
        <f t="shared" si="0"/>
        <v>0</v>
      </c>
      <c r="O9" s="161">
        <f t="shared" si="1"/>
        <v>0</v>
      </c>
    </row>
    <row r="10" spans="1:15" x14ac:dyDescent="0.25">
      <c r="A10" s="211" t="s">
        <v>232</v>
      </c>
      <c r="B10" s="212" t="s">
        <v>233</v>
      </c>
      <c r="C10" s="213"/>
      <c r="D10" s="213"/>
      <c r="E10" s="213">
        <v>490909904</v>
      </c>
      <c r="F10" s="213">
        <v>589434904</v>
      </c>
      <c r="G10" s="213"/>
      <c r="H10" s="214">
        <v>98525000</v>
      </c>
      <c r="I10" s="161"/>
      <c r="J10" s="161"/>
      <c r="K10" s="161"/>
      <c r="M10">
        <v>98525000</v>
      </c>
      <c r="N10" s="161">
        <f t="shared" si="0"/>
        <v>0</v>
      </c>
      <c r="O10" s="161">
        <f t="shared" si="1"/>
        <v>0</v>
      </c>
    </row>
    <row r="11" spans="1:15" x14ac:dyDescent="0.25">
      <c r="A11" s="211" t="s">
        <v>234</v>
      </c>
      <c r="B11" s="212" t="s">
        <v>235</v>
      </c>
      <c r="C11" s="213"/>
      <c r="D11" s="213"/>
      <c r="E11" s="213">
        <v>490909904</v>
      </c>
      <c r="F11" s="213">
        <v>589434904</v>
      </c>
      <c r="G11" s="213"/>
      <c r="H11" s="214">
        <v>98525000</v>
      </c>
      <c r="I11" s="161"/>
      <c r="J11" s="161"/>
      <c r="K11" s="161"/>
      <c r="M11">
        <v>98525000</v>
      </c>
      <c r="N11" s="161">
        <f t="shared" si="0"/>
        <v>0</v>
      </c>
      <c r="O11" s="161">
        <f t="shared" si="1"/>
        <v>0</v>
      </c>
    </row>
    <row r="12" spans="1:15" x14ac:dyDescent="0.25">
      <c r="A12" s="211" t="s">
        <v>236</v>
      </c>
      <c r="B12" s="212" t="s">
        <v>237</v>
      </c>
      <c r="C12" s="213"/>
      <c r="D12" s="213"/>
      <c r="E12" s="213">
        <v>490909904</v>
      </c>
      <c r="F12" s="213">
        <v>589434904</v>
      </c>
      <c r="G12" s="213"/>
      <c r="H12" s="214">
        <v>98525000</v>
      </c>
      <c r="I12" s="161"/>
      <c r="J12" s="161"/>
      <c r="K12" s="161"/>
      <c r="M12">
        <v>98525000</v>
      </c>
      <c r="N12" s="161">
        <f t="shared" si="0"/>
        <v>0</v>
      </c>
      <c r="O12" s="161">
        <f t="shared" si="1"/>
        <v>0</v>
      </c>
    </row>
    <row r="13" spans="1:15" x14ac:dyDescent="0.25">
      <c r="A13" s="215" t="s">
        <v>238</v>
      </c>
      <c r="B13" s="216" t="s">
        <v>239</v>
      </c>
      <c r="C13" s="217">
        <v>290866394</v>
      </c>
      <c r="D13" s="217"/>
      <c r="E13" s="217">
        <v>10273043</v>
      </c>
      <c r="F13" s="217"/>
      <c r="G13" s="217">
        <v>301139437</v>
      </c>
      <c r="H13" s="218"/>
      <c r="I13" s="155">
        <v>301139437</v>
      </c>
      <c r="J13" s="155"/>
      <c r="K13" s="177" t="s">
        <v>436</v>
      </c>
      <c r="L13">
        <v>301139437</v>
      </c>
      <c r="N13" s="161">
        <f t="shared" si="0"/>
        <v>0</v>
      </c>
      <c r="O13" s="161">
        <f t="shared" si="1"/>
        <v>0</v>
      </c>
    </row>
    <row r="14" spans="1:15" x14ac:dyDescent="0.25">
      <c r="A14" s="211" t="s">
        <v>240</v>
      </c>
      <c r="B14" s="212" t="s">
        <v>241</v>
      </c>
      <c r="C14" s="213">
        <v>290866394</v>
      </c>
      <c r="D14" s="213"/>
      <c r="E14" s="213">
        <v>10273043</v>
      </c>
      <c r="F14" s="213"/>
      <c r="G14" s="213">
        <v>301139437</v>
      </c>
      <c r="H14" s="214"/>
      <c r="I14" s="161"/>
      <c r="J14" s="161"/>
      <c r="K14" s="161"/>
      <c r="L14">
        <v>301139437</v>
      </c>
      <c r="N14" s="161">
        <f t="shared" si="0"/>
        <v>0</v>
      </c>
      <c r="O14" s="161">
        <f t="shared" si="1"/>
        <v>0</v>
      </c>
    </row>
    <row r="15" spans="1:15" x14ac:dyDescent="0.25">
      <c r="A15" s="211" t="s">
        <v>242</v>
      </c>
      <c r="B15" s="212" t="s">
        <v>241</v>
      </c>
      <c r="C15" s="213">
        <v>290866394</v>
      </c>
      <c r="D15" s="213"/>
      <c r="E15" s="213">
        <v>10273043</v>
      </c>
      <c r="F15" s="213"/>
      <c r="G15" s="213">
        <v>301139437</v>
      </c>
      <c r="H15" s="214"/>
      <c r="I15" s="161"/>
      <c r="J15" s="161"/>
      <c r="K15" s="161"/>
      <c r="L15">
        <v>301139437</v>
      </c>
      <c r="N15" s="161">
        <f t="shared" si="0"/>
        <v>0</v>
      </c>
      <c r="O15" s="161">
        <f t="shared" si="1"/>
        <v>0</v>
      </c>
    </row>
    <row r="16" spans="1:15" x14ac:dyDescent="0.25">
      <c r="A16" s="215" t="s">
        <v>243</v>
      </c>
      <c r="B16" s="216" t="s">
        <v>244</v>
      </c>
      <c r="C16" s="217"/>
      <c r="D16" s="217"/>
      <c r="E16" s="217">
        <v>425326963</v>
      </c>
      <c r="F16" s="217">
        <v>425326963</v>
      </c>
      <c r="G16" s="217"/>
      <c r="H16" s="218"/>
      <c r="I16" s="155"/>
      <c r="J16" s="155"/>
      <c r="K16" s="155"/>
      <c r="N16" s="161">
        <f t="shared" si="0"/>
        <v>0</v>
      </c>
      <c r="O16" s="161">
        <f t="shared" si="1"/>
        <v>0</v>
      </c>
    </row>
    <row r="17" spans="1:15" x14ac:dyDescent="0.25">
      <c r="A17" s="215" t="s">
        <v>245</v>
      </c>
      <c r="B17" s="216" t="s">
        <v>246</v>
      </c>
      <c r="C17" s="217">
        <v>7355940</v>
      </c>
      <c r="D17" s="217"/>
      <c r="E17" s="217">
        <v>83399678</v>
      </c>
      <c r="F17" s="217">
        <v>15210002</v>
      </c>
      <c r="G17" s="217">
        <v>75545616</v>
      </c>
      <c r="H17" s="218"/>
      <c r="I17" s="155">
        <v>75545616</v>
      </c>
      <c r="J17" s="155"/>
      <c r="K17" s="177" t="s">
        <v>437</v>
      </c>
      <c r="L17">
        <v>75545616</v>
      </c>
      <c r="N17" s="161">
        <f t="shared" si="0"/>
        <v>0</v>
      </c>
      <c r="O17" s="161">
        <f t="shared" si="1"/>
        <v>0</v>
      </c>
    </row>
    <row r="18" spans="1:15" x14ac:dyDescent="0.25">
      <c r="A18" s="211" t="s">
        <v>247</v>
      </c>
      <c r="B18" s="212" t="s">
        <v>248</v>
      </c>
      <c r="C18" s="213">
        <v>6229500</v>
      </c>
      <c r="D18" s="213"/>
      <c r="E18" s="213">
        <v>83399678</v>
      </c>
      <c r="F18" s="213">
        <v>15096446</v>
      </c>
      <c r="G18" s="213">
        <v>74532732</v>
      </c>
      <c r="H18" s="214"/>
      <c r="I18" s="161"/>
      <c r="J18" s="161"/>
      <c r="K18" s="161"/>
      <c r="L18">
        <v>74532732</v>
      </c>
      <c r="N18" s="161">
        <f t="shared" si="0"/>
        <v>0</v>
      </c>
      <c r="O18" s="161">
        <f t="shared" si="1"/>
        <v>0</v>
      </c>
    </row>
    <row r="19" spans="1:15" x14ac:dyDescent="0.25">
      <c r="A19" s="211" t="s">
        <v>249</v>
      </c>
      <c r="B19" s="212" t="s">
        <v>250</v>
      </c>
      <c r="C19" s="213">
        <v>1126440</v>
      </c>
      <c r="D19" s="213"/>
      <c r="E19" s="213"/>
      <c r="F19" s="213">
        <v>113556</v>
      </c>
      <c r="G19" s="213">
        <v>1012884</v>
      </c>
      <c r="H19" s="214"/>
      <c r="I19" s="161"/>
      <c r="J19" s="161"/>
      <c r="K19" s="161"/>
      <c r="L19">
        <v>1012884</v>
      </c>
      <c r="N19" s="161">
        <f t="shared" si="0"/>
        <v>0</v>
      </c>
      <c r="O19" s="161">
        <f t="shared" si="1"/>
        <v>0</v>
      </c>
    </row>
    <row r="20" spans="1:15" x14ac:dyDescent="0.25">
      <c r="A20" s="215" t="s">
        <v>251</v>
      </c>
      <c r="B20" s="216" t="s">
        <v>252</v>
      </c>
      <c r="C20" s="217">
        <v>49349140</v>
      </c>
      <c r="D20" s="217"/>
      <c r="E20" s="217"/>
      <c r="F20" s="217"/>
      <c r="G20" s="217">
        <v>49349140</v>
      </c>
      <c r="H20" s="218"/>
      <c r="I20" s="155">
        <v>49349140</v>
      </c>
      <c r="J20" s="155"/>
      <c r="K20" s="155" t="s">
        <v>159</v>
      </c>
      <c r="L20">
        <v>49349140</v>
      </c>
      <c r="N20" s="161">
        <f t="shared" si="0"/>
        <v>0</v>
      </c>
      <c r="O20" s="161">
        <f t="shared" si="1"/>
        <v>0</v>
      </c>
    </row>
    <row r="21" spans="1:15" x14ac:dyDescent="0.25">
      <c r="A21" s="215" t="s">
        <v>253</v>
      </c>
      <c r="B21" s="216" t="s">
        <v>254</v>
      </c>
      <c r="C21" s="217">
        <v>4493000</v>
      </c>
      <c r="D21" s="217">
        <v>24200000</v>
      </c>
      <c r="E21" s="217">
        <v>2364233</v>
      </c>
      <c r="F21" s="217">
        <v>113093377</v>
      </c>
      <c r="G21" s="217">
        <v>325000</v>
      </c>
      <c r="H21" s="218">
        <v>130761144</v>
      </c>
      <c r="I21" s="155"/>
      <c r="J21" s="155"/>
      <c r="K21" s="155" t="s">
        <v>159</v>
      </c>
      <c r="L21">
        <v>325000</v>
      </c>
      <c r="M21">
        <v>130761144</v>
      </c>
      <c r="N21" s="161">
        <f t="shared" si="0"/>
        <v>0</v>
      </c>
      <c r="O21" s="161">
        <f t="shared" si="1"/>
        <v>0</v>
      </c>
    </row>
    <row r="22" spans="1:15" x14ac:dyDescent="0.25">
      <c r="A22" s="211" t="s">
        <v>255</v>
      </c>
      <c r="B22" s="212" t="s">
        <v>256</v>
      </c>
      <c r="C22" s="213">
        <v>4493000</v>
      </c>
      <c r="D22" s="213">
        <v>24200000</v>
      </c>
      <c r="E22" s="213">
        <v>2364233</v>
      </c>
      <c r="F22" s="213">
        <v>113093377</v>
      </c>
      <c r="G22" s="213">
        <v>325000</v>
      </c>
      <c r="H22" s="214">
        <v>130761144</v>
      </c>
      <c r="I22" s="161"/>
      <c r="J22" s="161"/>
      <c r="K22" s="161"/>
      <c r="L22">
        <v>325000</v>
      </c>
      <c r="M22">
        <v>130761144</v>
      </c>
      <c r="N22" s="161">
        <f t="shared" ref="N22:N45" si="2">L22-G22</f>
        <v>0</v>
      </c>
      <c r="O22" s="161">
        <f t="shared" ref="O22:O45" si="3">M22-H22</f>
        <v>0</v>
      </c>
    </row>
    <row r="23" spans="1:15" x14ac:dyDescent="0.25">
      <c r="A23" s="211" t="s">
        <v>257</v>
      </c>
      <c r="B23" s="212" t="s">
        <v>258</v>
      </c>
      <c r="C23" s="213">
        <v>4493000</v>
      </c>
      <c r="D23" s="213">
        <v>24200000</v>
      </c>
      <c r="E23" s="213">
        <v>2364233</v>
      </c>
      <c r="F23" s="213">
        <v>113093377</v>
      </c>
      <c r="G23" s="213">
        <v>325000</v>
      </c>
      <c r="H23" s="214">
        <v>130761144</v>
      </c>
      <c r="I23" s="161"/>
      <c r="J23" s="161"/>
      <c r="K23" s="161"/>
      <c r="L23">
        <v>325000</v>
      </c>
      <c r="M23">
        <v>130761144</v>
      </c>
      <c r="N23" s="161">
        <f t="shared" si="2"/>
        <v>0</v>
      </c>
      <c r="O23" s="161">
        <f t="shared" si="3"/>
        <v>0</v>
      </c>
    </row>
    <row r="24" spans="1:15" x14ac:dyDescent="0.25">
      <c r="A24" s="211" t="s">
        <v>259</v>
      </c>
      <c r="B24" s="212" t="s">
        <v>260</v>
      </c>
      <c r="C24" s="213">
        <v>4493000</v>
      </c>
      <c r="D24" s="213">
        <v>24200000</v>
      </c>
      <c r="E24" s="213">
        <v>2364233</v>
      </c>
      <c r="F24" s="213">
        <v>113093377</v>
      </c>
      <c r="G24" s="213">
        <v>325000</v>
      </c>
      <c r="H24" s="214">
        <v>130761144</v>
      </c>
      <c r="I24" s="161"/>
      <c r="J24" s="161"/>
      <c r="K24" s="161"/>
      <c r="L24">
        <v>325000</v>
      </c>
      <c r="M24">
        <v>130761144</v>
      </c>
      <c r="N24" s="161">
        <f t="shared" si="2"/>
        <v>0</v>
      </c>
      <c r="O24" s="161">
        <f t="shared" si="3"/>
        <v>0</v>
      </c>
    </row>
    <row r="25" spans="1:15" x14ac:dyDescent="0.25">
      <c r="A25" s="215" t="s">
        <v>261</v>
      </c>
      <c r="B25" s="216" t="s">
        <v>262</v>
      </c>
      <c r="C25" s="217">
        <v>12062665</v>
      </c>
      <c r="D25" s="217">
        <v>48334677</v>
      </c>
      <c r="E25" s="217">
        <v>35359427</v>
      </c>
      <c r="F25" s="217">
        <v>70151572</v>
      </c>
      <c r="G25" s="217">
        <v>12062665</v>
      </c>
      <c r="H25" s="218">
        <v>83126822</v>
      </c>
      <c r="I25" s="155"/>
      <c r="J25" s="155"/>
      <c r="K25" s="155" t="s">
        <v>369</v>
      </c>
      <c r="L25">
        <v>12062665</v>
      </c>
      <c r="M25">
        <v>83126822</v>
      </c>
      <c r="N25" s="161">
        <f t="shared" si="2"/>
        <v>0</v>
      </c>
      <c r="O25" s="161">
        <f t="shared" si="3"/>
        <v>0</v>
      </c>
    </row>
    <row r="26" spans="1:15" x14ac:dyDescent="0.25">
      <c r="A26" s="211" t="s">
        <v>393</v>
      </c>
      <c r="B26" s="212" t="s">
        <v>394</v>
      </c>
      <c r="C26" s="213">
        <v>12062665</v>
      </c>
      <c r="D26" s="213"/>
      <c r="E26" s="213"/>
      <c r="F26" s="213"/>
      <c r="G26" s="213">
        <v>12062665</v>
      </c>
      <c r="H26" s="214"/>
      <c r="I26" s="161"/>
      <c r="J26" s="161"/>
      <c r="K26" s="161"/>
      <c r="L26">
        <v>12062665</v>
      </c>
      <c r="N26" s="161">
        <f t="shared" si="2"/>
        <v>0</v>
      </c>
      <c r="O26" s="161">
        <f t="shared" si="3"/>
        <v>0</v>
      </c>
    </row>
    <row r="27" spans="1:15" x14ac:dyDescent="0.25">
      <c r="A27" s="211" t="s">
        <v>263</v>
      </c>
      <c r="B27" s="212" t="s">
        <v>264</v>
      </c>
      <c r="C27" s="213"/>
      <c r="D27" s="213">
        <v>48334677</v>
      </c>
      <c r="E27" s="213">
        <v>33359427</v>
      </c>
      <c r="F27" s="213">
        <v>68151572</v>
      </c>
      <c r="G27" s="213"/>
      <c r="H27" s="214">
        <v>83126822</v>
      </c>
      <c r="I27" s="161"/>
      <c r="J27" s="161"/>
      <c r="K27" s="161"/>
      <c r="M27">
        <v>83126822</v>
      </c>
      <c r="N27" s="161">
        <f t="shared" si="2"/>
        <v>0</v>
      </c>
      <c r="O27" s="161">
        <f t="shared" si="3"/>
        <v>0</v>
      </c>
    </row>
    <row r="28" spans="1:15" x14ac:dyDescent="0.25">
      <c r="A28" s="211" t="s">
        <v>438</v>
      </c>
      <c r="B28" s="212" t="s">
        <v>439</v>
      </c>
      <c r="C28" s="213"/>
      <c r="D28" s="213"/>
      <c r="E28" s="213">
        <v>2000000</v>
      </c>
      <c r="F28" s="213">
        <v>2000000</v>
      </c>
      <c r="G28" s="213"/>
      <c r="H28" s="214"/>
      <c r="I28" s="161"/>
      <c r="J28" s="161"/>
      <c r="K28" s="161"/>
      <c r="N28" s="161">
        <f t="shared" si="2"/>
        <v>0</v>
      </c>
      <c r="O28" s="161">
        <f t="shared" si="3"/>
        <v>0</v>
      </c>
    </row>
    <row r="29" spans="1:15" x14ac:dyDescent="0.25">
      <c r="A29" s="211" t="s">
        <v>440</v>
      </c>
      <c r="B29" s="212" t="s">
        <v>441</v>
      </c>
      <c r="C29" s="213"/>
      <c r="D29" s="213"/>
      <c r="E29" s="213">
        <v>2000000</v>
      </c>
      <c r="F29" s="213">
        <v>2000000</v>
      </c>
      <c r="G29" s="213"/>
      <c r="H29" s="214"/>
      <c r="I29" s="161"/>
      <c r="J29" s="161"/>
      <c r="K29" s="161"/>
      <c r="N29" s="161">
        <f t="shared" si="2"/>
        <v>0</v>
      </c>
      <c r="O29" s="161">
        <f t="shared" si="3"/>
        <v>0</v>
      </c>
    </row>
    <row r="30" spans="1:15" x14ac:dyDescent="0.25">
      <c r="A30" s="215" t="s">
        <v>265</v>
      </c>
      <c r="B30" s="216" t="s">
        <v>266</v>
      </c>
      <c r="C30" s="217"/>
      <c r="D30" s="217">
        <v>246423729</v>
      </c>
      <c r="E30" s="217">
        <v>585611714</v>
      </c>
      <c r="F30" s="217">
        <v>532281965</v>
      </c>
      <c r="G30" s="217"/>
      <c r="H30" s="218">
        <v>193093980</v>
      </c>
      <c r="I30" s="155"/>
      <c r="J30" s="155"/>
      <c r="K30" s="155" t="s">
        <v>159</v>
      </c>
      <c r="M30">
        <v>193093980</v>
      </c>
      <c r="N30" s="161">
        <f t="shared" si="2"/>
        <v>0</v>
      </c>
      <c r="O30" s="161">
        <f t="shared" si="3"/>
        <v>0</v>
      </c>
    </row>
    <row r="31" spans="1:15" x14ac:dyDescent="0.25">
      <c r="A31" s="211" t="s">
        <v>267</v>
      </c>
      <c r="B31" s="212" t="s">
        <v>268</v>
      </c>
      <c r="C31" s="213"/>
      <c r="D31" s="213">
        <v>246423729</v>
      </c>
      <c r="E31" s="213">
        <v>585611714</v>
      </c>
      <c r="F31" s="213">
        <v>532281965</v>
      </c>
      <c r="G31" s="213"/>
      <c r="H31" s="214">
        <v>193093980</v>
      </c>
      <c r="I31" s="161"/>
      <c r="J31" s="161"/>
      <c r="K31" s="161"/>
      <c r="M31">
        <v>193093980</v>
      </c>
      <c r="N31" s="161">
        <f t="shared" si="2"/>
        <v>0</v>
      </c>
      <c r="O31" s="161">
        <f t="shared" si="3"/>
        <v>0</v>
      </c>
    </row>
    <row r="32" spans="1:15" x14ac:dyDescent="0.25">
      <c r="A32" s="215" t="s">
        <v>269</v>
      </c>
      <c r="B32" s="216" t="s">
        <v>270</v>
      </c>
      <c r="C32" s="217"/>
      <c r="D32" s="217">
        <v>54525496</v>
      </c>
      <c r="E32" s="217">
        <v>13871496</v>
      </c>
      <c r="F32" s="217"/>
      <c r="G32" s="217"/>
      <c r="H32" s="218">
        <v>40654000</v>
      </c>
      <c r="I32" s="155"/>
      <c r="J32" s="155"/>
      <c r="K32" s="155"/>
      <c r="M32">
        <v>40654000</v>
      </c>
      <c r="N32" s="161">
        <f t="shared" si="2"/>
        <v>0</v>
      </c>
      <c r="O32" s="161">
        <f t="shared" si="3"/>
        <v>0</v>
      </c>
    </row>
    <row r="33" spans="1:15" x14ac:dyDescent="0.25">
      <c r="A33" s="211" t="s">
        <v>271</v>
      </c>
      <c r="B33" s="212" t="s">
        <v>272</v>
      </c>
      <c r="C33" s="213"/>
      <c r="D33" s="213">
        <v>54525496</v>
      </c>
      <c r="E33" s="213">
        <v>13871496</v>
      </c>
      <c r="F33" s="213"/>
      <c r="G33" s="213"/>
      <c r="H33" s="214">
        <v>40654000</v>
      </c>
      <c r="I33" s="161"/>
      <c r="J33" s="161"/>
      <c r="K33" s="161"/>
      <c r="M33">
        <v>40654000</v>
      </c>
      <c r="N33" s="161">
        <f t="shared" si="2"/>
        <v>0</v>
      </c>
      <c r="O33" s="161">
        <f t="shared" si="3"/>
        <v>0</v>
      </c>
    </row>
    <row r="34" spans="1:15" x14ac:dyDescent="0.25">
      <c r="A34" s="215" t="s">
        <v>273</v>
      </c>
      <c r="B34" s="216" t="s">
        <v>274</v>
      </c>
      <c r="C34" s="217"/>
      <c r="D34" s="217">
        <v>1992205</v>
      </c>
      <c r="E34" s="217">
        <v>42381874</v>
      </c>
      <c r="F34" s="217">
        <v>42157157</v>
      </c>
      <c r="G34" s="217"/>
      <c r="H34" s="218">
        <v>1767488</v>
      </c>
      <c r="I34" s="155"/>
      <c r="J34" s="155"/>
      <c r="K34" s="155" t="s">
        <v>159</v>
      </c>
      <c r="M34">
        <v>1767488</v>
      </c>
      <c r="N34" s="161">
        <f t="shared" si="2"/>
        <v>0</v>
      </c>
      <c r="O34" s="161">
        <f t="shared" si="3"/>
        <v>0</v>
      </c>
    </row>
    <row r="35" spans="1:15" x14ac:dyDescent="0.25">
      <c r="A35" s="211" t="s">
        <v>275</v>
      </c>
      <c r="B35" s="212" t="s">
        <v>276</v>
      </c>
      <c r="C35" s="213"/>
      <c r="D35" s="213"/>
      <c r="E35" s="213">
        <v>32991452</v>
      </c>
      <c r="F35" s="213">
        <v>32991452</v>
      </c>
      <c r="G35" s="213"/>
      <c r="H35" s="214"/>
      <c r="I35" s="161"/>
      <c r="J35" s="161"/>
      <c r="K35" s="161"/>
      <c r="N35" s="161">
        <f t="shared" si="2"/>
        <v>0</v>
      </c>
      <c r="O35" s="161">
        <f t="shared" si="3"/>
        <v>0</v>
      </c>
    </row>
    <row r="36" spans="1:15" x14ac:dyDescent="0.25">
      <c r="A36" s="211" t="s">
        <v>277</v>
      </c>
      <c r="B36" s="212" t="s">
        <v>278</v>
      </c>
      <c r="C36" s="213"/>
      <c r="D36" s="213">
        <v>363234</v>
      </c>
      <c r="E36" s="213">
        <v>5938461</v>
      </c>
      <c r="F36" s="213">
        <v>5938461</v>
      </c>
      <c r="G36" s="213"/>
      <c r="H36" s="214">
        <v>363234</v>
      </c>
      <c r="I36" s="161"/>
      <c r="J36" s="161"/>
      <c r="K36" s="161"/>
      <c r="M36">
        <v>363234</v>
      </c>
      <c r="N36" s="161">
        <f t="shared" si="2"/>
        <v>0</v>
      </c>
      <c r="O36" s="161">
        <f t="shared" si="3"/>
        <v>0</v>
      </c>
    </row>
    <row r="37" spans="1:15" x14ac:dyDescent="0.25">
      <c r="A37" s="211" t="s">
        <v>279</v>
      </c>
      <c r="B37" s="212" t="s">
        <v>280</v>
      </c>
      <c r="C37" s="213"/>
      <c r="D37" s="213"/>
      <c r="E37" s="213">
        <v>1367415</v>
      </c>
      <c r="F37" s="213">
        <v>1367415</v>
      </c>
      <c r="G37" s="213"/>
      <c r="H37" s="214"/>
      <c r="I37" s="161"/>
      <c r="J37" s="161"/>
      <c r="K37" s="161"/>
      <c r="N37" s="161">
        <f t="shared" si="2"/>
        <v>0</v>
      </c>
      <c r="O37" s="161">
        <f t="shared" si="3"/>
        <v>0</v>
      </c>
    </row>
    <row r="38" spans="1:15" x14ac:dyDescent="0.25">
      <c r="A38" s="211" t="s">
        <v>281</v>
      </c>
      <c r="B38" s="212" t="s">
        <v>274</v>
      </c>
      <c r="C38" s="213"/>
      <c r="D38" s="213">
        <v>1628971</v>
      </c>
      <c r="E38" s="213">
        <v>2084546</v>
      </c>
      <c r="F38" s="213">
        <v>1859829</v>
      </c>
      <c r="G38" s="213"/>
      <c r="H38" s="214">
        <v>1404254</v>
      </c>
      <c r="I38" s="161"/>
      <c r="J38" s="161"/>
      <c r="K38" s="161"/>
      <c r="M38">
        <v>1404254</v>
      </c>
      <c r="N38" s="161">
        <f t="shared" si="2"/>
        <v>0</v>
      </c>
      <c r="O38" s="161">
        <f t="shared" si="3"/>
        <v>0</v>
      </c>
    </row>
    <row r="39" spans="1:15" x14ac:dyDescent="0.25">
      <c r="A39" s="211" t="s">
        <v>282</v>
      </c>
      <c r="B39" s="212" t="s">
        <v>283</v>
      </c>
      <c r="C39" s="213"/>
      <c r="D39" s="213">
        <v>1628971</v>
      </c>
      <c r="E39" s="213">
        <v>2084546</v>
      </c>
      <c r="F39" s="213">
        <v>1859829</v>
      </c>
      <c r="G39" s="213"/>
      <c r="H39" s="214">
        <v>1404254</v>
      </c>
      <c r="I39" s="161"/>
      <c r="J39" s="161"/>
      <c r="K39" s="161"/>
      <c r="M39">
        <v>1404254</v>
      </c>
      <c r="N39" s="161">
        <f t="shared" si="2"/>
        <v>0</v>
      </c>
      <c r="O39" s="161">
        <f t="shared" si="3"/>
        <v>0</v>
      </c>
    </row>
    <row r="40" spans="1:15" x14ac:dyDescent="0.25">
      <c r="A40" s="211" t="s">
        <v>284</v>
      </c>
      <c r="B40" s="212" t="s">
        <v>285</v>
      </c>
      <c r="C40" s="213"/>
      <c r="D40" s="213">
        <v>1628971</v>
      </c>
      <c r="E40" s="213">
        <v>2084546</v>
      </c>
      <c r="F40" s="213">
        <v>1859829</v>
      </c>
      <c r="G40" s="213"/>
      <c r="H40" s="214">
        <v>1404254</v>
      </c>
      <c r="I40" s="161"/>
      <c r="J40" s="161"/>
      <c r="K40" s="161"/>
      <c r="M40">
        <v>1404254</v>
      </c>
      <c r="N40" s="161">
        <f t="shared" si="2"/>
        <v>0</v>
      </c>
      <c r="O40" s="161">
        <f t="shared" si="3"/>
        <v>0</v>
      </c>
    </row>
    <row r="41" spans="1:15" x14ac:dyDescent="0.25">
      <c r="A41" s="215" t="s">
        <v>286</v>
      </c>
      <c r="B41" s="216" t="s">
        <v>287</v>
      </c>
      <c r="C41" s="217"/>
      <c r="D41" s="217">
        <v>815528850</v>
      </c>
      <c r="E41" s="217"/>
      <c r="F41" s="217"/>
      <c r="G41" s="217"/>
      <c r="H41" s="218">
        <v>815528850</v>
      </c>
      <c r="I41" s="155"/>
      <c r="J41" s="155"/>
      <c r="K41" s="155"/>
      <c r="M41">
        <v>815528850</v>
      </c>
      <c r="N41" s="161">
        <f t="shared" si="2"/>
        <v>0</v>
      </c>
      <c r="O41" s="161">
        <f t="shared" si="3"/>
        <v>0</v>
      </c>
    </row>
    <row r="42" spans="1:15" x14ac:dyDescent="0.25">
      <c r="A42" s="211" t="s">
        <v>288</v>
      </c>
      <c r="B42" s="212" t="s">
        <v>289</v>
      </c>
      <c r="C42" s="213"/>
      <c r="D42" s="213">
        <v>815528850</v>
      </c>
      <c r="E42" s="213"/>
      <c r="F42" s="213"/>
      <c r="G42" s="213"/>
      <c r="H42" s="214">
        <v>815528850</v>
      </c>
      <c r="I42" s="161"/>
      <c r="J42" s="161"/>
      <c r="K42" s="161"/>
      <c r="M42">
        <v>815528850</v>
      </c>
      <c r="N42" s="161">
        <f t="shared" si="2"/>
        <v>0</v>
      </c>
      <c r="O42" s="161">
        <f t="shared" si="3"/>
        <v>0</v>
      </c>
    </row>
    <row r="43" spans="1:15" x14ac:dyDescent="0.25">
      <c r="A43" s="215" t="s">
        <v>290</v>
      </c>
      <c r="B43" s="216" t="s">
        <v>291</v>
      </c>
      <c r="C43" s="217">
        <v>809850510</v>
      </c>
      <c r="D43" s="217"/>
      <c r="E43" s="217">
        <v>106448355</v>
      </c>
      <c r="F43" s="217">
        <v>11932863</v>
      </c>
      <c r="G43" s="217">
        <v>904366002</v>
      </c>
      <c r="H43" s="218"/>
      <c r="I43" s="155"/>
      <c r="J43" s="155"/>
      <c r="K43" s="155"/>
      <c r="L43">
        <v>904366002</v>
      </c>
      <c r="N43" s="161">
        <f t="shared" si="2"/>
        <v>0</v>
      </c>
      <c r="O43" s="161">
        <f t="shared" si="3"/>
        <v>0</v>
      </c>
    </row>
    <row r="44" spans="1:15" x14ac:dyDescent="0.25">
      <c r="A44" s="211" t="s">
        <v>292</v>
      </c>
      <c r="B44" s="212" t="s">
        <v>293</v>
      </c>
      <c r="C44" s="213">
        <v>797917647</v>
      </c>
      <c r="D44" s="213"/>
      <c r="E44" s="213">
        <v>11932863</v>
      </c>
      <c r="F44" s="213"/>
      <c r="G44" s="213">
        <v>809850510</v>
      </c>
      <c r="H44" s="214"/>
      <c r="I44" s="161"/>
      <c r="J44" s="161"/>
      <c r="K44" s="161"/>
      <c r="L44">
        <v>809850510</v>
      </c>
      <c r="N44" s="161">
        <f t="shared" si="2"/>
        <v>0</v>
      </c>
      <c r="O44" s="161">
        <f t="shared" si="3"/>
        <v>0</v>
      </c>
    </row>
    <row r="45" spans="1:15" x14ac:dyDescent="0.25">
      <c r="A45" s="211" t="s">
        <v>294</v>
      </c>
      <c r="B45" s="212" t="s">
        <v>295</v>
      </c>
      <c r="C45" s="213">
        <v>11932863</v>
      </c>
      <c r="D45" s="213"/>
      <c r="E45" s="213">
        <v>94515492</v>
      </c>
      <c r="F45" s="213">
        <v>11932863</v>
      </c>
      <c r="G45" s="213">
        <v>94515492</v>
      </c>
      <c r="H45" s="214"/>
      <c r="I45" s="161"/>
      <c r="J45" s="161"/>
      <c r="K45" s="161"/>
      <c r="L45">
        <v>94515492</v>
      </c>
      <c r="N45" s="161">
        <f t="shared" si="2"/>
        <v>0</v>
      </c>
      <c r="O45" s="161">
        <f t="shared" si="3"/>
        <v>0</v>
      </c>
    </row>
    <row r="46" spans="1:15" x14ac:dyDescent="0.25">
      <c r="A46" s="215" t="s">
        <v>296</v>
      </c>
      <c r="B46" s="216" t="s">
        <v>297</v>
      </c>
      <c r="C46" s="217"/>
      <c r="D46" s="217"/>
      <c r="E46" s="217">
        <v>490909904</v>
      </c>
      <c r="F46" s="217">
        <v>490909904</v>
      </c>
      <c r="G46" s="217"/>
      <c r="H46" s="218"/>
      <c r="I46" s="155"/>
      <c r="J46" s="155"/>
      <c r="K46" s="155"/>
    </row>
    <row r="47" spans="1:15" x14ac:dyDescent="0.25">
      <c r="A47" s="211" t="s">
        <v>298</v>
      </c>
      <c r="B47" s="212" t="s">
        <v>299</v>
      </c>
      <c r="C47" s="213"/>
      <c r="D47" s="213"/>
      <c r="E47" s="213">
        <v>490909904</v>
      </c>
      <c r="F47" s="213">
        <v>490909904</v>
      </c>
      <c r="G47" s="213"/>
      <c r="H47" s="214"/>
      <c r="I47" s="161"/>
      <c r="J47" s="161"/>
      <c r="K47" s="161"/>
    </row>
    <row r="48" spans="1:15" x14ac:dyDescent="0.25">
      <c r="A48" s="211" t="s">
        <v>300</v>
      </c>
      <c r="B48" s="212" t="s">
        <v>301</v>
      </c>
      <c r="C48" s="213"/>
      <c r="D48" s="213"/>
      <c r="E48" s="213">
        <v>490909904</v>
      </c>
      <c r="F48" s="213">
        <v>490909904</v>
      </c>
      <c r="G48" s="213"/>
      <c r="H48" s="214"/>
      <c r="I48" s="161"/>
      <c r="J48" s="161"/>
      <c r="K48" s="161"/>
    </row>
    <row r="49" spans="1:11" x14ac:dyDescent="0.25">
      <c r="A49" s="215" t="s">
        <v>302</v>
      </c>
      <c r="B49" s="216" t="s">
        <v>303</v>
      </c>
      <c r="C49" s="217"/>
      <c r="D49" s="217"/>
      <c r="E49" s="217">
        <v>6264</v>
      </c>
      <c r="F49" s="217">
        <v>6264</v>
      </c>
      <c r="G49" s="217"/>
      <c r="H49" s="218"/>
      <c r="I49" s="155"/>
      <c r="J49" s="155"/>
      <c r="K49" s="155" t="s">
        <v>159</v>
      </c>
    </row>
    <row r="50" spans="1:11" x14ac:dyDescent="0.25">
      <c r="A50" s="211" t="s">
        <v>304</v>
      </c>
      <c r="B50" s="212" t="s">
        <v>305</v>
      </c>
      <c r="C50" s="213"/>
      <c r="D50" s="213"/>
      <c r="E50" s="213">
        <v>6264</v>
      </c>
      <c r="F50" s="213">
        <v>6264</v>
      </c>
      <c r="G50" s="213"/>
      <c r="H50" s="214"/>
      <c r="I50" s="161"/>
      <c r="J50" s="161"/>
      <c r="K50" s="161"/>
    </row>
    <row r="51" spans="1:11" x14ac:dyDescent="0.25">
      <c r="A51" s="215" t="s">
        <v>306</v>
      </c>
      <c r="B51" s="216" t="s">
        <v>307</v>
      </c>
      <c r="C51" s="217"/>
      <c r="D51" s="217"/>
      <c r="E51" s="217">
        <v>414412422</v>
      </c>
      <c r="F51" s="217">
        <v>414412422</v>
      </c>
      <c r="G51" s="217"/>
      <c r="H51" s="218"/>
      <c r="I51" s="155"/>
      <c r="J51" s="155"/>
      <c r="K51" s="155" t="s">
        <v>159</v>
      </c>
    </row>
    <row r="52" spans="1:11" x14ac:dyDescent="0.25">
      <c r="A52" s="215" t="s">
        <v>308</v>
      </c>
      <c r="B52" s="216" t="s">
        <v>309</v>
      </c>
      <c r="C52" s="217"/>
      <c r="D52" s="217"/>
      <c r="E52" s="217">
        <v>11068533</v>
      </c>
      <c r="F52" s="217">
        <v>11068533</v>
      </c>
      <c r="G52" s="217"/>
      <c r="H52" s="218"/>
      <c r="I52" s="155"/>
      <c r="J52" s="155"/>
      <c r="K52" s="155"/>
    </row>
    <row r="53" spans="1:11" x14ac:dyDescent="0.25">
      <c r="A53" s="211" t="s">
        <v>310</v>
      </c>
      <c r="B53" s="212" t="s">
        <v>311</v>
      </c>
      <c r="C53" s="213"/>
      <c r="D53" s="213"/>
      <c r="E53" s="213">
        <v>11068533</v>
      </c>
      <c r="F53" s="213">
        <v>11068533</v>
      </c>
      <c r="G53" s="213"/>
      <c r="H53" s="214"/>
      <c r="I53" s="161"/>
      <c r="J53" s="161"/>
      <c r="K53" s="161"/>
    </row>
    <row r="54" spans="1:11" x14ac:dyDescent="0.25">
      <c r="A54" s="215" t="s">
        <v>312</v>
      </c>
      <c r="B54" s="216" t="s">
        <v>313</v>
      </c>
      <c r="C54" s="217"/>
      <c r="D54" s="217"/>
      <c r="E54" s="217">
        <v>425326963</v>
      </c>
      <c r="F54" s="217">
        <v>425326963</v>
      </c>
      <c r="G54" s="217"/>
      <c r="H54" s="218"/>
      <c r="I54" s="155"/>
      <c r="J54" s="155"/>
      <c r="K54" s="155"/>
    </row>
    <row r="55" spans="1:11" x14ac:dyDescent="0.25">
      <c r="A55" s="211" t="s">
        <v>314</v>
      </c>
      <c r="B55" s="212" t="s">
        <v>315</v>
      </c>
      <c r="C55" s="213"/>
      <c r="D55" s="213"/>
      <c r="E55" s="213">
        <v>425326963</v>
      </c>
      <c r="F55" s="213">
        <v>425326963</v>
      </c>
      <c r="G55" s="213"/>
      <c r="H55" s="214"/>
      <c r="I55" s="161"/>
      <c r="J55" s="161"/>
      <c r="K55" s="161"/>
    </row>
    <row r="56" spans="1:11" x14ac:dyDescent="0.25">
      <c r="A56" s="215" t="s">
        <v>316</v>
      </c>
      <c r="B56" s="216" t="s">
        <v>317</v>
      </c>
      <c r="C56" s="217"/>
      <c r="D56" s="217"/>
      <c r="E56" s="217">
        <v>160166527</v>
      </c>
      <c r="F56" s="217">
        <v>160166527</v>
      </c>
      <c r="G56" s="217"/>
      <c r="H56" s="218"/>
      <c r="I56" s="155"/>
      <c r="J56" s="155"/>
      <c r="K56" s="155"/>
    </row>
    <row r="57" spans="1:11" x14ac:dyDescent="0.25">
      <c r="A57" s="211" t="s">
        <v>318</v>
      </c>
      <c r="B57" s="212" t="s">
        <v>319</v>
      </c>
      <c r="C57" s="213"/>
      <c r="D57" s="213"/>
      <c r="E57" s="213">
        <v>144262704</v>
      </c>
      <c r="F57" s="213">
        <v>144262704</v>
      </c>
      <c r="G57" s="213"/>
      <c r="H57" s="214"/>
      <c r="I57" s="161"/>
      <c r="J57" s="161"/>
      <c r="K57" s="161"/>
    </row>
    <row r="58" spans="1:11" x14ac:dyDescent="0.25">
      <c r="A58" s="211" t="s">
        <v>442</v>
      </c>
      <c r="B58" s="212" t="s">
        <v>443</v>
      </c>
      <c r="C58" s="213"/>
      <c r="D58" s="213"/>
      <c r="E58" s="213">
        <v>2000000</v>
      </c>
      <c r="F58" s="213">
        <v>2000000</v>
      </c>
      <c r="G58" s="213"/>
      <c r="H58" s="214"/>
      <c r="I58" s="161"/>
      <c r="J58" s="161"/>
      <c r="K58" s="161"/>
    </row>
    <row r="59" spans="1:11" x14ac:dyDescent="0.25">
      <c r="A59" s="211" t="s">
        <v>322</v>
      </c>
      <c r="B59" s="212" t="s">
        <v>311</v>
      </c>
      <c r="C59" s="213"/>
      <c r="D59" s="213"/>
      <c r="E59" s="213">
        <v>4333135</v>
      </c>
      <c r="F59" s="213">
        <v>4333135</v>
      </c>
      <c r="G59" s="213"/>
      <c r="H59" s="214"/>
      <c r="I59" s="161"/>
      <c r="J59" s="161"/>
      <c r="K59" s="161"/>
    </row>
    <row r="60" spans="1:11" x14ac:dyDescent="0.25">
      <c r="A60" s="211" t="s">
        <v>323</v>
      </c>
      <c r="B60" s="212" t="s">
        <v>324</v>
      </c>
      <c r="C60" s="213"/>
      <c r="D60" s="213"/>
      <c r="E60" s="213">
        <v>9570688</v>
      </c>
      <c r="F60" s="213">
        <v>9570688</v>
      </c>
      <c r="G60" s="213"/>
      <c r="H60" s="214"/>
      <c r="I60" s="161"/>
      <c r="J60" s="161"/>
      <c r="K60" s="161"/>
    </row>
    <row r="61" spans="1:11" x14ac:dyDescent="0.25">
      <c r="A61" s="215" t="s">
        <v>346</v>
      </c>
      <c r="B61" s="216" t="s">
        <v>347</v>
      </c>
      <c r="C61" s="217"/>
      <c r="D61" s="217"/>
      <c r="E61" s="217">
        <v>233</v>
      </c>
      <c r="F61" s="217">
        <v>233</v>
      </c>
      <c r="G61" s="217"/>
      <c r="H61" s="218"/>
      <c r="I61" s="155"/>
      <c r="J61" s="155"/>
      <c r="K61" s="155"/>
    </row>
    <row r="62" spans="1:11" x14ac:dyDescent="0.25">
      <c r="A62" s="211" t="s">
        <v>348</v>
      </c>
      <c r="B62" s="212" t="s">
        <v>347</v>
      </c>
      <c r="C62" s="213"/>
      <c r="D62" s="213"/>
      <c r="E62" s="213">
        <v>233</v>
      </c>
      <c r="F62" s="213">
        <v>233</v>
      </c>
      <c r="G62" s="213"/>
      <c r="H62" s="214"/>
      <c r="I62" s="161"/>
      <c r="J62" s="161"/>
      <c r="K62" s="161"/>
    </row>
    <row r="63" spans="1:11" ht="14.4" thickBot="1" x14ac:dyDescent="0.3">
      <c r="A63" s="219" t="s">
        <v>325</v>
      </c>
      <c r="B63" s="220" t="s">
        <v>326</v>
      </c>
      <c r="C63" s="221"/>
      <c r="D63" s="221"/>
      <c r="E63" s="221">
        <v>585431893</v>
      </c>
      <c r="F63" s="221">
        <v>585431893</v>
      </c>
      <c r="G63" s="221"/>
      <c r="H63" s="222"/>
      <c r="I63" s="155"/>
      <c r="J63" s="155"/>
      <c r="K63" s="155"/>
    </row>
    <row r="64" spans="1:11" x14ac:dyDescent="0.25">
      <c r="C64" s="161"/>
      <c r="D64" s="161"/>
      <c r="E64" s="161"/>
      <c r="F64" s="161"/>
      <c r="G64" s="161"/>
      <c r="H64" s="161"/>
      <c r="I64" s="161"/>
      <c r="J64" s="161"/>
      <c r="K64" s="161"/>
    </row>
    <row r="65" spans="2:11" x14ac:dyDescent="0.25">
      <c r="B65" s="168" t="s">
        <v>327</v>
      </c>
      <c r="C65" s="155" t="s">
        <v>444</v>
      </c>
      <c r="D65" s="155" t="s">
        <v>444</v>
      </c>
      <c r="E65" s="155" t="s">
        <v>445</v>
      </c>
      <c r="F65" s="155" t="s">
        <v>445</v>
      </c>
      <c r="G65" s="155" t="s">
        <v>446</v>
      </c>
      <c r="H65" s="155" t="s">
        <v>446</v>
      </c>
      <c r="I65" s="155"/>
      <c r="J65" s="155"/>
      <c r="K65" s="15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1C071-8930-4586-A2AB-21F7518F241F}">
  <dimension ref="A1:F77"/>
  <sheetViews>
    <sheetView view="pageBreakPreview" topLeftCell="A19" zoomScaleNormal="100" zoomScaleSheetLayoutView="100" workbookViewId="0">
      <selection activeCell="C19" sqref="C19"/>
    </sheetView>
  </sheetViews>
  <sheetFormatPr defaultRowHeight="13.8" x14ac:dyDescent="0.25"/>
  <cols>
    <col min="1" max="1" width="10.69921875" customWidth="1"/>
    <col min="2" max="2" width="52.69921875" customWidth="1"/>
    <col min="3" max="3" width="12.09765625" customWidth="1"/>
    <col min="4" max="4" width="48" customWidth="1"/>
    <col min="5" max="5" width="10.59765625"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44210</v>
      </c>
    </row>
    <row r="6" spans="1:6" x14ac:dyDescent="0.25">
      <c r="A6" s="454"/>
      <c r="B6" s="454"/>
      <c r="C6" s="226" t="s">
        <v>174</v>
      </c>
      <c r="D6" s="82">
        <v>44501</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159</v>
      </c>
      <c r="C10" s="142">
        <v>9357643</v>
      </c>
      <c r="D10" s="143"/>
    </row>
    <row r="11" spans="1:6" x14ac:dyDescent="0.25">
      <c r="A11" s="92">
        <v>112</v>
      </c>
      <c r="B11" s="93"/>
      <c r="C11" s="124"/>
      <c r="D11" s="94"/>
      <c r="E11" s="88"/>
      <c r="F11" s="88"/>
    </row>
    <row r="12" spans="1:6" x14ac:dyDescent="0.25">
      <c r="A12" s="95" t="s">
        <v>178</v>
      </c>
      <c r="B12" s="96" t="s">
        <v>190</v>
      </c>
      <c r="C12" s="125">
        <v>1126026</v>
      </c>
      <c r="D12" s="98" t="s">
        <v>179</v>
      </c>
    </row>
    <row r="13" spans="1:6" x14ac:dyDescent="0.25">
      <c r="A13" s="95">
        <v>11212</v>
      </c>
      <c r="B13" s="96" t="s">
        <v>191</v>
      </c>
      <c r="C13" s="126">
        <v>6543639</v>
      </c>
      <c r="D13" s="98" t="s">
        <v>398</v>
      </c>
      <c r="E13" s="227">
        <f>C13/22640</f>
        <v>289.02999116607776</v>
      </c>
    </row>
    <row r="14" spans="1:6" x14ac:dyDescent="0.25">
      <c r="A14" s="95"/>
      <c r="B14" s="96"/>
      <c r="C14" s="126"/>
      <c r="D14" s="98"/>
    </row>
    <row r="15" spans="1:6" s="118" customFormat="1" x14ac:dyDescent="0.25">
      <c r="A15" s="115">
        <v>131</v>
      </c>
      <c r="B15" s="116" t="s">
        <v>194</v>
      </c>
      <c r="C15" s="127"/>
      <c r="D15" s="119"/>
    </row>
    <row r="16" spans="1:6" s="118" customFormat="1" x14ac:dyDescent="0.25">
      <c r="A16" s="115"/>
      <c r="B16" s="116"/>
      <c r="C16" s="127"/>
      <c r="D16" s="119"/>
    </row>
    <row r="17" spans="1:6" s="118" customFormat="1" x14ac:dyDescent="0.25">
      <c r="A17" s="115">
        <v>133</v>
      </c>
      <c r="B17" s="116" t="s">
        <v>192</v>
      </c>
      <c r="C17" s="127">
        <v>290866394</v>
      </c>
      <c r="D17" s="119"/>
    </row>
    <row r="18" spans="1:6" s="118" customFormat="1" x14ac:dyDescent="0.25">
      <c r="A18" s="115"/>
      <c r="B18" s="116"/>
      <c r="C18" s="127"/>
      <c r="D18" s="119"/>
    </row>
    <row r="19" spans="1:6" s="118" customFormat="1" x14ac:dyDescent="0.25">
      <c r="A19" s="115">
        <v>154</v>
      </c>
      <c r="B19" s="116" t="s">
        <v>369</v>
      </c>
      <c r="C19" s="127">
        <v>0</v>
      </c>
      <c r="D19" s="119"/>
    </row>
    <row r="20" spans="1:6" s="118" customFormat="1" x14ac:dyDescent="0.25">
      <c r="A20" s="115"/>
      <c r="B20" s="116"/>
      <c r="C20" s="127"/>
      <c r="D20" s="119"/>
    </row>
    <row r="21" spans="1:6" x14ac:dyDescent="0.25">
      <c r="A21" s="92">
        <v>242</v>
      </c>
      <c r="B21" s="101" t="s">
        <v>180</v>
      </c>
      <c r="C21" s="128">
        <v>7355940</v>
      </c>
      <c r="D21" s="100" t="s">
        <v>399</v>
      </c>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SUM(C26:C27)</f>
        <v>24200000</v>
      </c>
      <c r="D25" s="102">
        <f>SUM(D26:D29)</f>
        <v>0</v>
      </c>
    </row>
    <row r="26" spans="1:6" x14ac:dyDescent="0.25">
      <c r="A26" s="103"/>
      <c r="B26" s="104" t="s">
        <v>168</v>
      </c>
      <c r="C26" s="130">
        <v>24200000</v>
      </c>
      <c r="D26" s="105" t="s">
        <v>400</v>
      </c>
    </row>
    <row r="27" spans="1:6" x14ac:dyDescent="0.25">
      <c r="A27" s="103"/>
      <c r="B27" s="104" t="s">
        <v>195</v>
      </c>
      <c r="C27" s="130"/>
      <c r="D27" s="105"/>
    </row>
    <row r="28" spans="1:6" x14ac:dyDescent="0.25">
      <c r="A28" s="103"/>
      <c r="B28" s="101" t="s">
        <v>182</v>
      </c>
      <c r="C28" s="123">
        <f>SUM(C29:C30)</f>
        <v>4493000</v>
      </c>
      <c r="D28" s="102">
        <f>SUM(D29:D31)</f>
        <v>0</v>
      </c>
    </row>
    <row r="29" spans="1:6" ht="26.4" x14ac:dyDescent="0.25">
      <c r="A29" s="103"/>
      <c r="B29" s="104" t="s">
        <v>204</v>
      </c>
      <c r="C29" s="131">
        <v>4493000</v>
      </c>
      <c r="D29" s="179" t="s">
        <v>140</v>
      </c>
    </row>
    <row r="30" spans="1:6" x14ac:dyDescent="0.25">
      <c r="A30" s="103"/>
      <c r="B30" s="104"/>
      <c r="C30" s="131"/>
      <c r="D30" s="105"/>
    </row>
    <row r="31" spans="1:6" s="21" customFormat="1" x14ac:dyDescent="0.25">
      <c r="A31" s="92">
        <v>3331</v>
      </c>
      <c r="B31" s="120" t="s">
        <v>197</v>
      </c>
      <c r="C31" s="132"/>
      <c r="D31" s="121"/>
      <c r="E31" s="122"/>
      <c r="F31" s="122"/>
    </row>
    <row r="32" spans="1:6" s="21" customFormat="1" x14ac:dyDescent="0.25">
      <c r="A32" s="92"/>
      <c r="B32" s="120"/>
      <c r="C32" s="132"/>
      <c r="D32" s="121"/>
      <c r="E32" s="122"/>
      <c r="F32" s="122"/>
    </row>
    <row r="33" spans="1:6" s="21" customFormat="1" x14ac:dyDescent="0.25">
      <c r="A33" s="92">
        <v>3334</v>
      </c>
      <c r="B33" s="120" t="s">
        <v>385</v>
      </c>
      <c r="C33" s="228">
        <v>10312563</v>
      </c>
      <c r="D33" s="229" t="s">
        <v>401</v>
      </c>
      <c r="E33" s="122"/>
      <c r="F33" s="122"/>
    </row>
    <row r="34" spans="1:6" s="21" customFormat="1" x14ac:dyDescent="0.25">
      <c r="A34" s="92"/>
      <c r="B34" s="120"/>
      <c r="C34" s="132"/>
      <c r="D34" s="121"/>
      <c r="E34" s="122"/>
      <c r="F34" s="122"/>
    </row>
    <row r="35" spans="1:6" ht="14.4" x14ac:dyDescent="0.3">
      <c r="A35" s="92">
        <v>3335</v>
      </c>
      <c r="B35" s="101" t="s">
        <v>183</v>
      </c>
      <c r="C35" s="133">
        <f>SUM(C36:C42)</f>
        <v>48334676</v>
      </c>
      <c r="D35" s="107"/>
    </row>
    <row r="36" spans="1:6" x14ac:dyDescent="0.25">
      <c r="A36" s="95"/>
      <c r="B36" s="96" t="s">
        <v>157</v>
      </c>
      <c r="C36" s="125">
        <v>2314525</v>
      </c>
      <c r="D36" s="108"/>
    </row>
    <row r="37" spans="1:6" x14ac:dyDescent="0.25">
      <c r="A37" s="95"/>
      <c r="B37" s="96" t="s">
        <v>403</v>
      </c>
      <c r="C37" s="125">
        <f>122222*3</f>
        <v>366666</v>
      </c>
      <c r="D37" s="108" t="s">
        <v>360</v>
      </c>
      <c r="E37" s="160">
        <f>C37*10</f>
        <v>3666660</v>
      </c>
    </row>
    <row r="38" spans="1:6" x14ac:dyDescent="0.25">
      <c r="A38" s="95"/>
      <c r="B38" s="96" t="s">
        <v>359</v>
      </c>
      <c r="C38" s="125">
        <v>10115170</v>
      </c>
      <c r="D38" s="108" t="s">
        <v>360</v>
      </c>
    </row>
    <row r="39" spans="1:6" x14ac:dyDescent="0.25">
      <c r="A39" s="95"/>
      <c r="B39" s="96" t="s">
        <v>374</v>
      </c>
      <c r="C39" s="125">
        <v>10273632</v>
      </c>
      <c r="D39" s="108" t="s">
        <v>360</v>
      </c>
    </row>
    <row r="40" spans="1:6" x14ac:dyDescent="0.25">
      <c r="A40" s="95"/>
      <c r="B40" s="96" t="s">
        <v>386</v>
      </c>
      <c r="C40" s="125">
        <v>12603959</v>
      </c>
      <c r="D40" s="108" t="s">
        <v>360</v>
      </c>
    </row>
    <row r="41" spans="1:6" x14ac:dyDescent="0.25">
      <c r="A41" s="95"/>
      <c r="B41" s="96" t="s">
        <v>402</v>
      </c>
      <c r="C41" s="125">
        <v>12660724</v>
      </c>
      <c r="D41" s="108" t="s">
        <v>404</v>
      </c>
    </row>
    <row r="42" spans="1:6" x14ac:dyDescent="0.25">
      <c r="A42" s="95"/>
      <c r="B42" s="96"/>
      <c r="C42" s="125"/>
      <c r="D42" s="108"/>
    </row>
    <row r="43" spans="1:6" s="21" customFormat="1" x14ac:dyDescent="0.25">
      <c r="A43" s="92">
        <v>334</v>
      </c>
      <c r="B43" s="120" t="s">
        <v>159</v>
      </c>
      <c r="C43" s="197">
        <v>245410173</v>
      </c>
      <c r="D43" s="198"/>
    </row>
    <row r="44" spans="1:6" x14ac:dyDescent="0.25">
      <c r="A44" s="95"/>
      <c r="B44" s="96"/>
      <c r="C44" s="125"/>
      <c r="D44" s="108"/>
    </row>
    <row r="45" spans="1:6" x14ac:dyDescent="0.25">
      <c r="A45" s="92">
        <v>335</v>
      </c>
      <c r="B45" s="101" t="s">
        <v>144</v>
      </c>
      <c r="C45" s="123">
        <f>SUM(C46:C51)</f>
        <v>54525496</v>
      </c>
      <c r="D45" s="91"/>
    </row>
    <row r="46" spans="1:6" x14ac:dyDescent="0.25">
      <c r="A46" s="95"/>
      <c r="B46" s="96" t="s">
        <v>405</v>
      </c>
      <c r="C46" s="125">
        <v>11000000</v>
      </c>
      <c r="D46" s="108" t="s">
        <v>411</v>
      </c>
    </row>
    <row r="47" spans="1:6" x14ac:dyDescent="0.25">
      <c r="A47" s="95"/>
      <c r="B47" s="96" t="s">
        <v>406</v>
      </c>
      <c r="C47" s="125">
        <v>13627000</v>
      </c>
      <c r="D47" s="108" t="s">
        <v>411</v>
      </c>
    </row>
    <row r="48" spans="1:6" x14ac:dyDescent="0.25">
      <c r="A48" s="95"/>
      <c r="B48" s="96" t="s">
        <v>407</v>
      </c>
      <c r="C48" s="125">
        <v>1000000</v>
      </c>
      <c r="D48" s="108" t="s">
        <v>412</v>
      </c>
    </row>
    <row r="49" spans="1:6" x14ac:dyDescent="0.25">
      <c r="A49" s="95"/>
      <c r="B49" s="96" t="s">
        <v>408</v>
      </c>
      <c r="C49" s="125">
        <v>27000000</v>
      </c>
      <c r="D49" s="108" t="s">
        <v>411</v>
      </c>
    </row>
    <row r="50" spans="1:6" x14ac:dyDescent="0.25">
      <c r="A50" s="95"/>
      <c r="B50" s="96" t="s">
        <v>409</v>
      </c>
      <c r="C50" s="125">
        <v>1871496</v>
      </c>
      <c r="D50" s="230" t="s">
        <v>413</v>
      </c>
    </row>
    <row r="51" spans="1:6" x14ac:dyDescent="0.25">
      <c r="A51" s="95"/>
      <c r="B51" s="96" t="s">
        <v>410</v>
      </c>
      <c r="C51" s="125">
        <v>27000</v>
      </c>
      <c r="D51" s="108" t="s">
        <v>412</v>
      </c>
    </row>
    <row r="52" spans="1:6" x14ac:dyDescent="0.25">
      <c r="A52" s="103"/>
      <c r="B52" s="104"/>
      <c r="C52" s="131"/>
      <c r="D52" s="109"/>
    </row>
    <row r="53" spans="1:6" ht="26.4" x14ac:dyDescent="0.25">
      <c r="A53" s="92" t="s">
        <v>185</v>
      </c>
      <c r="B53" s="145"/>
      <c r="C53" s="146"/>
      <c r="D53" s="100" t="s">
        <v>155</v>
      </c>
    </row>
    <row r="54" spans="1:6" x14ac:dyDescent="0.25">
      <c r="A54" s="95"/>
      <c r="B54" s="106"/>
      <c r="C54" s="135"/>
      <c r="D54" s="110"/>
    </row>
    <row r="55" spans="1:6" x14ac:dyDescent="0.25">
      <c r="A55" s="92">
        <v>3388</v>
      </c>
      <c r="B55" s="101" t="s">
        <v>208</v>
      </c>
      <c r="C55" s="123">
        <f>SUM(C56:C57)</f>
        <v>1628971</v>
      </c>
      <c r="D55" s="91"/>
    </row>
    <row r="56" spans="1:6" ht="14.4" x14ac:dyDescent="0.3">
      <c r="A56" s="103"/>
      <c r="B56" s="104" t="s">
        <v>414</v>
      </c>
      <c r="C56" s="136">
        <f>1115566+595419+595419+659829+659829</f>
        <v>3626062</v>
      </c>
      <c r="D56" s="105"/>
      <c r="E56" s="89"/>
      <c r="F56" s="89"/>
    </row>
    <row r="57" spans="1:6" ht="14.4" x14ac:dyDescent="0.3">
      <c r="A57" s="103"/>
      <c r="B57" s="104" t="s">
        <v>202</v>
      </c>
      <c r="C57" s="136">
        <f>-338000-318182-227273-286364-254545-572727</f>
        <v>-1997091</v>
      </c>
      <c r="D57" s="105"/>
      <c r="E57" s="89"/>
      <c r="F57" s="89"/>
    </row>
    <row r="58" spans="1:6" ht="14.4" x14ac:dyDescent="0.3">
      <c r="A58" s="103"/>
      <c r="B58" s="104"/>
      <c r="C58" s="136"/>
      <c r="D58" s="105"/>
      <c r="E58" s="89"/>
      <c r="F58" s="89"/>
    </row>
    <row r="59" spans="1:6" ht="14.4" x14ac:dyDescent="0.3">
      <c r="A59" s="92">
        <v>511</v>
      </c>
      <c r="B59" s="101" t="s">
        <v>416</v>
      </c>
      <c r="C59" s="123">
        <f>SUM(C60:C62)</f>
        <v>159292586</v>
      </c>
      <c r="D59" s="111"/>
    </row>
    <row r="60" spans="1:6" x14ac:dyDescent="0.25">
      <c r="A60" s="95"/>
      <c r="B60" s="106" t="s">
        <v>417</v>
      </c>
      <c r="C60" s="199">
        <v>99398880</v>
      </c>
      <c r="D60" s="108"/>
    </row>
    <row r="61" spans="1:6" x14ac:dyDescent="0.25">
      <c r="A61" s="95"/>
      <c r="B61" s="106" t="s">
        <v>418</v>
      </c>
      <c r="C61" s="199">
        <v>59893706</v>
      </c>
      <c r="D61" s="108"/>
    </row>
    <row r="62" spans="1:6" x14ac:dyDescent="0.25">
      <c r="A62" s="95"/>
      <c r="B62" s="106"/>
      <c r="C62" s="199"/>
      <c r="D62" s="108"/>
    </row>
    <row r="63" spans="1:6" x14ac:dyDescent="0.25">
      <c r="A63" s="95"/>
      <c r="B63" s="106"/>
      <c r="C63" s="90"/>
      <c r="D63" s="91"/>
    </row>
    <row r="64" spans="1:6" x14ac:dyDescent="0.25">
      <c r="A64" s="92">
        <v>642</v>
      </c>
      <c r="B64" s="101" t="s">
        <v>159</v>
      </c>
      <c r="C64" s="90"/>
      <c r="D64" s="91"/>
    </row>
    <row r="65" spans="1:4" x14ac:dyDescent="0.25">
      <c r="A65" s="95"/>
      <c r="B65" s="106"/>
      <c r="C65" s="97"/>
      <c r="D65" s="112"/>
    </row>
    <row r="66" spans="1:4" x14ac:dyDescent="0.25">
      <c r="A66" s="92" t="s">
        <v>188</v>
      </c>
      <c r="B66" s="101" t="s">
        <v>159</v>
      </c>
      <c r="C66" s="90"/>
      <c r="D66" s="91"/>
    </row>
    <row r="67" spans="1:4" x14ac:dyDescent="0.25">
      <c r="A67" s="95"/>
      <c r="B67" s="106" t="s">
        <v>415</v>
      </c>
      <c r="C67" s="137"/>
      <c r="D67" s="99"/>
    </row>
    <row r="68" spans="1:4" x14ac:dyDescent="0.25">
      <c r="A68" s="95"/>
      <c r="B68" s="106"/>
      <c r="C68" s="137"/>
      <c r="D68" s="99"/>
    </row>
    <row r="69" spans="1:4" x14ac:dyDescent="0.25">
      <c r="A69" s="92">
        <v>632</v>
      </c>
      <c r="B69" s="101" t="s">
        <v>369</v>
      </c>
      <c r="C69" s="90">
        <v>0</v>
      </c>
      <c r="D69" s="91"/>
    </row>
    <row r="70" spans="1:4" x14ac:dyDescent="0.25">
      <c r="A70" s="95"/>
      <c r="B70" s="106"/>
      <c r="C70" s="106"/>
      <c r="D70" s="108"/>
    </row>
    <row r="71" spans="1:4" x14ac:dyDescent="0.25">
      <c r="A71" s="95"/>
      <c r="B71" s="106"/>
      <c r="C71" s="106"/>
      <c r="D71" s="108"/>
    </row>
    <row r="72" spans="1:4" x14ac:dyDescent="0.25">
      <c r="A72" s="95"/>
      <c r="B72" s="106"/>
      <c r="C72" s="106"/>
      <c r="D72" s="108"/>
    </row>
    <row r="73" spans="1:4" x14ac:dyDescent="0.25">
      <c r="A73" s="95"/>
      <c r="B73" s="106"/>
      <c r="C73" s="106"/>
      <c r="D73" s="108"/>
    </row>
    <row r="74" spans="1:4" x14ac:dyDescent="0.25">
      <c r="A74" s="95"/>
      <c r="B74" s="106"/>
      <c r="C74" s="106"/>
      <c r="D74" s="108"/>
    </row>
    <row r="75" spans="1:4" x14ac:dyDescent="0.25">
      <c r="A75" s="95"/>
      <c r="B75" s="106"/>
      <c r="C75" s="106"/>
      <c r="D75" s="108"/>
    </row>
    <row r="76" spans="1:4" ht="14.4" thickBot="1" x14ac:dyDescent="0.3">
      <c r="A76" s="113"/>
      <c r="B76" s="114"/>
      <c r="C76" s="114"/>
      <c r="D76" s="144"/>
    </row>
    <row r="77" spans="1:4" ht="14.4" thickTop="1" x14ac:dyDescent="0.25"/>
  </sheetData>
  <mergeCells count="2">
    <mergeCell ref="A5:B7"/>
    <mergeCell ref="C9:D9"/>
  </mergeCells>
  <pageMargins left="0.7" right="0.7" top="0.75" bottom="0.75" header="0.3" footer="0.3"/>
  <pageSetup scale="61"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41D89-9FDC-4D64-9A7A-BCB557110E92}">
  <dimension ref="A1:F72"/>
  <sheetViews>
    <sheetView view="pageBreakPreview" zoomScaleNormal="100" zoomScaleSheetLayoutView="100" workbookViewId="0">
      <selection activeCell="C19" sqref="C19"/>
    </sheetView>
  </sheetViews>
  <sheetFormatPr defaultRowHeight="13.8" x14ac:dyDescent="0.25"/>
  <cols>
    <col min="1" max="1" width="10.69921875" customWidth="1"/>
    <col min="2" max="2" width="52.69921875" customWidth="1"/>
    <col min="3" max="3" width="12.09765625" customWidth="1"/>
    <col min="4" max="4" width="48" customWidth="1"/>
  </cols>
  <sheetData>
    <row r="1" spans="1:6" x14ac:dyDescent="0.25">
      <c r="A1" s="71" t="s">
        <v>168</v>
      </c>
      <c r="B1" s="72"/>
      <c r="C1" s="73"/>
      <c r="D1" s="73"/>
    </row>
    <row r="2" spans="1:6" ht="26.4" x14ac:dyDescent="0.25">
      <c r="A2" s="74"/>
      <c r="B2" s="72"/>
      <c r="C2" s="75" t="s">
        <v>169</v>
      </c>
      <c r="D2" s="76" t="s">
        <v>128</v>
      </c>
    </row>
    <row r="3" spans="1:6" ht="26.4" x14ac:dyDescent="0.25">
      <c r="A3" s="71" t="s">
        <v>337</v>
      </c>
      <c r="B3" s="77"/>
      <c r="C3" s="78" t="s">
        <v>170</v>
      </c>
      <c r="D3" s="79" t="s">
        <v>127</v>
      </c>
    </row>
    <row r="4" spans="1:6" x14ac:dyDescent="0.25">
      <c r="A4" s="77"/>
      <c r="B4" s="77"/>
      <c r="C4" s="78" t="s">
        <v>171</v>
      </c>
      <c r="D4" s="80" t="s">
        <v>127</v>
      </c>
    </row>
    <row r="5" spans="1:6" x14ac:dyDescent="0.25">
      <c r="A5" s="454" t="s">
        <v>172</v>
      </c>
      <c r="B5" s="454"/>
      <c r="C5" s="78" t="s">
        <v>173</v>
      </c>
      <c r="D5" s="81">
        <v>44544</v>
      </c>
    </row>
    <row r="6" spans="1:6" x14ac:dyDescent="0.25">
      <c r="A6" s="454"/>
      <c r="B6" s="454"/>
      <c r="C6" s="80" t="s">
        <v>174</v>
      </c>
      <c r="D6" s="82">
        <v>44501</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159</v>
      </c>
      <c r="C10" s="142">
        <v>2665643</v>
      </c>
      <c r="D10" s="143"/>
    </row>
    <row r="11" spans="1:6" x14ac:dyDescent="0.25">
      <c r="A11" s="92">
        <v>112</v>
      </c>
      <c r="B11" s="93"/>
      <c r="C11" s="124"/>
      <c r="D11" s="94"/>
      <c r="E11" s="88"/>
      <c r="F11" s="88"/>
    </row>
    <row r="12" spans="1:6" x14ac:dyDescent="0.25">
      <c r="A12" s="95" t="s">
        <v>178</v>
      </c>
      <c r="B12" s="96" t="s">
        <v>190</v>
      </c>
      <c r="C12" s="125">
        <v>158755722</v>
      </c>
      <c r="D12" s="98" t="s">
        <v>179</v>
      </c>
    </row>
    <row r="13" spans="1:6" x14ac:dyDescent="0.25">
      <c r="A13" s="95">
        <v>11212</v>
      </c>
      <c r="B13" s="96" t="s">
        <v>191</v>
      </c>
      <c r="C13" s="126">
        <v>6657806</v>
      </c>
      <c r="D13" s="98" t="s">
        <v>179</v>
      </c>
    </row>
    <row r="14" spans="1:6" x14ac:dyDescent="0.25">
      <c r="A14" s="95"/>
      <c r="B14" s="96"/>
      <c r="C14" s="126"/>
      <c r="D14" s="98"/>
    </row>
    <row r="15" spans="1:6" s="118" customFormat="1" x14ac:dyDescent="0.25">
      <c r="A15" s="115">
        <v>131</v>
      </c>
      <c r="B15" s="116" t="s">
        <v>194</v>
      </c>
      <c r="C15" s="127"/>
      <c r="D15" s="119"/>
    </row>
    <row r="16" spans="1:6" s="118" customFormat="1" x14ac:dyDescent="0.25">
      <c r="A16" s="115"/>
      <c r="B16" s="116"/>
      <c r="C16" s="127"/>
      <c r="D16" s="119"/>
    </row>
    <row r="17" spans="1:6" s="118" customFormat="1" x14ac:dyDescent="0.25">
      <c r="A17" s="115">
        <v>133</v>
      </c>
      <c r="B17" s="116" t="s">
        <v>192</v>
      </c>
      <c r="C17" s="127">
        <v>289147923</v>
      </c>
      <c r="D17" s="117" t="s">
        <v>382</v>
      </c>
    </row>
    <row r="18" spans="1:6" s="118" customFormat="1" x14ac:dyDescent="0.25">
      <c r="A18" s="115"/>
      <c r="B18" s="116"/>
      <c r="C18" s="127"/>
      <c r="D18" s="119"/>
    </row>
    <row r="19" spans="1:6" s="118" customFormat="1" x14ac:dyDescent="0.25">
      <c r="A19" s="115">
        <v>154</v>
      </c>
      <c r="B19" s="116" t="s">
        <v>369</v>
      </c>
      <c r="C19" s="127">
        <v>0</v>
      </c>
      <c r="D19" s="119"/>
    </row>
    <row r="20" spans="1:6" s="118" customFormat="1" x14ac:dyDescent="0.25">
      <c r="A20" s="115"/>
      <c r="B20" s="116"/>
      <c r="C20" s="127"/>
      <c r="D20" s="119"/>
    </row>
    <row r="21" spans="1:6" x14ac:dyDescent="0.25">
      <c r="A21" s="92">
        <v>242</v>
      </c>
      <c r="B21" s="101" t="s">
        <v>180</v>
      </c>
      <c r="C21" s="128">
        <v>22949383</v>
      </c>
      <c r="D21" s="91"/>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SUM(C26:C28)</f>
        <v>25822550</v>
      </c>
      <c r="D25" s="102">
        <f>SUM(D26:D30)</f>
        <v>0</v>
      </c>
    </row>
    <row r="26" spans="1:6" x14ac:dyDescent="0.25">
      <c r="A26" s="103"/>
      <c r="B26" s="104"/>
      <c r="C26" s="130"/>
      <c r="D26" s="105"/>
    </row>
    <row r="27" spans="1:6" x14ac:dyDescent="0.25">
      <c r="A27" s="103"/>
      <c r="B27" s="104" t="s">
        <v>168</v>
      </c>
      <c r="C27" s="130">
        <v>12100000</v>
      </c>
      <c r="D27" s="105" t="s">
        <v>384</v>
      </c>
    </row>
    <row r="28" spans="1:6" x14ac:dyDescent="0.25">
      <c r="A28" s="103"/>
      <c r="B28" s="104" t="s">
        <v>195</v>
      </c>
      <c r="C28" s="130">
        <v>13722550</v>
      </c>
      <c r="D28" s="105" t="s">
        <v>383</v>
      </c>
    </row>
    <row r="29" spans="1:6" x14ac:dyDescent="0.25">
      <c r="A29" s="103"/>
      <c r="B29" s="101" t="s">
        <v>182</v>
      </c>
      <c r="C29" s="123">
        <f>SUM(C30:C31)</f>
        <v>3853000</v>
      </c>
      <c r="D29" s="102">
        <f>SUM(D30:D32)</f>
        <v>0</v>
      </c>
    </row>
    <row r="30" spans="1:6" ht="26.4" x14ac:dyDescent="0.25">
      <c r="A30" s="103"/>
      <c r="B30" s="104" t="s">
        <v>204</v>
      </c>
      <c r="C30" s="131">
        <v>3853000</v>
      </c>
      <c r="D30" s="179" t="s">
        <v>140</v>
      </c>
    </row>
    <row r="31" spans="1:6" x14ac:dyDescent="0.25">
      <c r="A31" s="103"/>
      <c r="B31" s="104"/>
      <c r="C31" s="131"/>
      <c r="D31" s="105"/>
    </row>
    <row r="32" spans="1:6" s="21" customFormat="1" x14ac:dyDescent="0.25">
      <c r="A32" s="92">
        <v>3331</v>
      </c>
      <c r="B32" s="120" t="s">
        <v>197</v>
      </c>
      <c r="C32" s="132"/>
      <c r="D32" s="121"/>
      <c r="E32" s="122"/>
      <c r="F32" s="122"/>
    </row>
    <row r="33" spans="1:6" s="21" customFormat="1" x14ac:dyDescent="0.25">
      <c r="A33" s="92"/>
      <c r="B33" s="120"/>
      <c r="C33" s="132"/>
      <c r="D33" s="121"/>
      <c r="E33" s="122"/>
      <c r="F33" s="122"/>
    </row>
    <row r="34" spans="1:6" s="21" customFormat="1" x14ac:dyDescent="0.25">
      <c r="A34" s="92">
        <v>3334</v>
      </c>
      <c r="B34" s="120" t="s">
        <v>385</v>
      </c>
      <c r="C34" s="132">
        <v>10312563</v>
      </c>
      <c r="D34" s="121"/>
      <c r="E34" s="122"/>
      <c r="F34" s="122"/>
    </row>
    <row r="35" spans="1:6" s="21" customFormat="1" x14ac:dyDescent="0.25">
      <c r="A35" s="92"/>
      <c r="B35" s="120"/>
      <c r="C35" s="132"/>
      <c r="D35" s="121"/>
      <c r="E35" s="122"/>
      <c r="F35" s="122"/>
    </row>
    <row r="36" spans="1:6" ht="14.4" x14ac:dyDescent="0.3">
      <c r="A36" s="92">
        <v>3335</v>
      </c>
      <c r="B36" s="101" t="s">
        <v>183</v>
      </c>
      <c r="C36" s="133">
        <f>SUM(C37:C42)</f>
        <v>35551730</v>
      </c>
      <c r="D36" s="107"/>
    </row>
    <row r="37" spans="1:6" x14ac:dyDescent="0.25">
      <c r="A37" s="95"/>
      <c r="B37" s="96" t="s">
        <v>157</v>
      </c>
      <c r="C37" s="125">
        <v>2314525</v>
      </c>
      <c r="D37" s="108"/>
    </row>
    <row r="38" spans="1:6" x14ac:dyDescent="0.25">
      <c r="A38" s="95"/>
      <c r="B38" s="96" t="s">
        <v>387</v>
      </c>
      <c r="C38" s="125">
        <f>122222*2</f>
        <v>244444</v>
      </c>
      <c r="D38" s="108" t="s">
        <v>360</v>
      </c>
    </row>
    <row r="39" spans="1:6" x14ac:dyDescent="0.25">
      <c r="A39" s="95"/>
      <c r="B39" s="96" t="s">
        <v>359</v>
      </c>
      <c r="C39" s="125">
        <v>10115170</v>
      </c>
      <c r="D39" s="108" t="s">
        <v>360</v>
      </c>
    </row>
    <row r="40" spans="1:6" x14ac:dyDescent="0.25">
      <c r="A40" s="95"/>
      <c r="B40" s="96" t="s">
        <v>374</v>
      </c>
      <c r="C40" s="125">
        <v>10273632</v>
      </c>
      <c r="D40" s="108" t="s">
        <v>360</v>
      </c>
    </row>
    <row r="41" spans="1:6" x14ac:dyDescent="0.25">
      <c r="A41" s="95"/>
      <c r="B41" s="96" t="s">
        <v>386</v>
      </c>
      <c r="C41" s="125">
        <v>12603959</v>
      </c>
      <c r="D41" s="108" t="s">
        <v>360</v>
      </c>
    </row>
    <row r="42" spans="1:6" x14ac:dyDescent="0.25">
      <c r="A42" s="95"/>
      <c r="B42" s="96"/>
      <c r="C42" s="125"/>
      <c r="D42" s="108"/>
    </row>
    <row r="43" spans="1:6" s="21" customFormat="1" x14ac:dyDescent="0.25">
      <c r="A43" s="92">
        <v>334</v>
      </c>
      <c r="B43" s="120" t="s">
        <v>159</v>
      </c>
      <c r="C43" s="197">
        <v>245410173</v>
      </c>
      <c r="D43" s="198"/>
    </row>
    <row r="44" spans="1:6" x14ac:dyDescent="0.25">
      <c r="A44" s="95"/>
      <c r="B44" s="96"/>
      <c r="C44" s="125"/>
      <c r="D44" s="108"/>
    </row>
    <row r="45" spans="1:6" x14ac:dyDescent="0.25">
      <c r="A45" s="92">
        <v>335</v>
      </c>
      <c r="B45" s="101" t="s">
        <v>144</v>
      </c>
      <c r="C45" s="123"/>
      <c r="D45" s="91"/>
    </row>
    <row r="46" spans="1:6" x14ac:dyDescent="0.25">
      <c r="A46" s="103"/>
      <c r="B46" s="104"/>
      <c r="C46" s="131"/>
      <c r="D46" s="109"/>
    </row>
    <row r="47" spans="1:6" x14ac:dyDescent="0.25">
      <c r="A47" s="103"/>
      <c r="B47" s="104"/>
      <c r="C47" s="131"/>
      <c r="D47" s="109"/>
    </row>
    <row r="48" spans="1:6" ht="26.4" x14ac:dyDescent="0.25">
      <c r="A48" s="92" t="s">
        <v>185</v>
      </c>
      <c r="B48" s="145"/>
      <c r="C48" s="146"/>
      <c r="D48" s="100" t="s">
        <v>155</v>
      </c>
    </row>
    <row r="49" spans="1:6" x14ac:dyDescent="0.25">
      <c r="A49" s="95"/>
      <c r="B49" s="106"/>
      <c r="C49" s="135"/>
      <c r="D49" s="110"/>
    </row>
    <row r="50" spans="1:6" x14ac:dyDescent="0.25">
      <c r="A50" s="92">
        <v>3388</v>
      </c>
      <c r="B50" s="101" t="s">
        <v>208</v>
      </c>
      <c r="C50" s="123">
        <f>SUM(C51:C52)</f>
        <v>1541869</v>
      </c>
      <c r="D50" s="91"/>
    </row>
    <row r="51" spans="1:6" ht="14.4" x14ac:dyDescent="0.3">
      <c r="A51" s="103"/>
      <c r="B51" s="104" t="s">
        <v>388</v>
      </c>
      <c r="C51" s="136">
        <f>1115566+595419+595419+659829</f>
        <v>2966233</v>
      </c>
      <c r="D51" s="105"/>
      <c r="E51" s="89"/>
      <c r="F51" s="89"/>
    </row>
    <row r="52" spans="1:6" ht="14.4" x14ac:dyDescent="0.3">
      <c r="A52" s="103"/>
      <c r="B52" s="104" t="s">
        <v>202</v>
      </c>
      <c r="C52" s="136">
        <f>-338000-318182-227273-286364-254545</f>
        <v>-1424364</v>
      </c>
      <c r="D52" s="105"/>
      <c r="E52" s="89"/>
      <c r="F52" s="89"/>
    </row>
    <row r="53" spans="1:6" ht="14.4" x14ac:dyDescent="0.3">
      <c r="A53" s="103"/>
      <c r="B53" s="104"/>
      <c r="C53" s="136"/>
      <c r="D53" s="105"/>
      <c r="E53" s="89"/>
      <c r="F53" s="89"/>
    </row>
    <row r="54" spans="1:6" ht="14.4" x14ac:dyDescent="0.3">
      <c r="A54" s="92">
        <v>511</v>
      </c>
      <c r="B54" s="101" t="s">
        <v>392</v>
      </c>
      <c r="C54" s="123">
        <f>SUM(C55:C57)</f>
        <v>355907404</v>
      </c>
      <c r="D54" s="111"/>
    </row>
    <row r="55" spans="1:6" x14ac:dyDescent="0.25">
      <c r="A55" s="95"/>
      <c r="B55" s="106" t="s">
        <v>389</v>
      </c>
      <c r="C55" s="199">
        <v>98900640</v>
      </c>
      <c r="D55" s="108"/>
    </row>
    <row r="56" spans="1:6" x14ac:dyDescent="0.25">
      <c r="A56" s="95"/>
      <c r="B56" s="106" t="s">
        <v>390</v>
      </c>
      <c r="C56" s="199">
        <v>59504980</v>
      </c>
      <c r="D56" s="108"/>
    </row>
    <row r="57" spans="1:6" x14ac:dyDescent="0.25">
      <c r="A57" s="95"/>
      <c r="B57" s="106" t="s">
        <v>391</v>
      </c>
      <c r="C57" s="199">
        <v>197501784</v>
      </c>
      <c r="D57" s="108" t="s">
        <v>378</v>
      </c>
    </row>
    <row r="58" spans="1:6" x14ac:dyDescent="0.25">
      <c r="A58" s="95"/>
      <c r="B58" s="106"/>
      <c r="C58" s="90"/>
      <c r="D58" s="91"/>
    </row>
    <row r="59" spans="1:6" x14ac:dyDescent="0.25">
      <c r="A59" s="92">
        <v>642</v>
      </c>
      <c r="B59" s="101" t="s">
        <v>159</v>
      </c>
      <c r="C59" s="90"/>
      <c r="D59" s="91"/>
    </row>
    <row r="60" spans="1:6" x14ac:dyDescent="0.25">
      <c r="A60" s="95"/>
      <c r="B60" s="106"/>
      <c r="C60" s="97"/>
      <c r="D60" s="112"/>
    </row>
    <row r="61" spans="1:6" x14ac:dyDescent="0.25">
      <c r="A61" s="92" t="s">
        <v>188</v>
      </c>
      <c r="B61" s="101" t="s">
        <v>159</v>
      </c>
      <c r="C61" s="90"/>
      <c r="D61" s="91"/>
    </row>
    <row r="62" spans="1:6" x14ac:dyDescent="0.25">
      <c r="A62" s="95"/>
      <c r="B62" s="106" t="s">
        <v>203</v>
      </c>
      <c r="C62" s="137"/>
      <c r="D62" s="99"/>
    </row>
    <row r="63" spans="1:6" x14ac:dyDescent="0.25">
      <c r="A63" s="95"/>
      <c r="B63" s="106"/>
      <c r="C63" s="137"/>
      <c r="D63" s="99"/>
    </row>
    <row r="64" spans="1:6" x14ac:dyDescent="0.25">
      <c r="A64" s="92">
        <v>632</v>
      </c>
      <c r="B64" s="101" t="s">
        <v>369</v>
      </c>
      <c r="C64" s="90">
        <v>0</v>
      </c>
      <c r="D64" s="91"/>
    </row>
    <row r="65" spans="1:4" x14ac:dyDescent="0.25">
      <c r="A65" s="95"/>
      <c r="B65" s="106"/>
      <c r="C65" s="106"/>
      <c r="D65" s="108"/>
    </row>
    <row r="66" spans="1:4" x14ac:dyDescent="0.25">
      <c r="A66" s="95"/>
      <c r="B66" s="106"/>
      <c r="C66" s="106"/>
      <c r="D66" s="108"/>
    </row>
    <row r="67" spans="1:4" x14ac:dyDescent="0.25">
      <c r="A67" s="95"/>
      <c r="B67" s="106"/>
      <c r="C67" s="106"/>
      <c r="D67" s="108"/>
    </row>
    <row r="68" spans="1:4" x14ac:dyDescent="0.25">
      <c r="A68" s="95"/>
      <c r="B68" s="106"/>
      <c r="C68" s="106"/>
      <c r="D68" s="108"/>
    </row>
    <row r="69" spans="1:4" x14ac:dyDescent="0.25">
      <c r="A69" s="95"/>
      <c r="B69" s="106"/>
      <c r="C69" s="106"/>
      <c r="D69" s="108"/>
    </row>
    <row r="70" spans="1:4" x14ac:dyDescent="0.25">
      <c r="A70" s="95"/>
      <c r="B70" s="106"/>
      <c r="C70" s="106"/>
      <c r="D70" s="108"/>
    </row>
    <row r="71" spans="1:4" ht="14.4" thickBot="1" x14ac:dyDescent="0.3">
      <c r="A71" s="113"/>
      <c r="B71" s="114"/>
      <c r="C71" s="114"/>
      <c r="D71" s="144"/>
    </row>
    <row r="72" spans="1:4" ht="14.4" thickTop="1" x14ac:dyDescent="0.25"/>
  </sheetData>
  <mergeCells count="2">
    <mergeCell ref="A5:B7"/>
    <mergeCell ref="C9:D9"/>
  </mergeCells>
  <pageMargins left="0.7" right="0.7" top="0.75" bottom="0.75" header="0.3" footer="0.3"/>
  <pageSetup scale="6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6CBA1-02CA-4398-9EE6-4545C1A55BBA}">
  <dimension ref="A1:H58"/>
  <sheetViews>
    <sheetView workbookViewId="0">
      <pane ySplit="1" topLeftCell="A29" activePane="bottomLeft" state="frozen"/>
      <selection pane="bottomLeft" activeCell="E43" sqref="E43"/>
    </sheetView>
  </sheetViews>
  <sheetFormatPr defaultRowHeight="13.8" x14ac:dyDescent="0.25"/>
  <cols>
    <col min="1" max="1" width="10.09765625" customWidth="1"/>
    <col min="2" max="2" width="30.796875" customWidth="1"/>
    <col min="3" max="3" width="13.69921875" customWidth="1"/>
    <col min="4" max="6" width="14.09765625" customWidth="1"/>
    <col min="7" max="7" width="14" customWidth="1"/>
    <col min="8" max="8" width="14.5" customWidth="1"/>
  </cols>
  <sheetData>
    <row r="1" spans="1:8" x14ac:dyDescent="0.25">
      <c r="A1" s="484" t="s">
        <v>7</v>
      </c>
      <c r="B1" s="484" t="s">
        <v>210</v>
      </c>
      <c r="C1" s="484" t="s">
        <v>211</v>
      </c>
      <c r="D1" s="484" t="s">
        <v>212</v>
      </c>
      <c r="E1" s="484" t="s">
        <v>213</v>
      </c>
      <c r="F1" s="484" t="s">
        <v>214</v>
      </c>
      <c r="G1" s="484" t="s">
        <v>215</v>
      </c>
      <c r="H1" s="484" t="s">
        <v>216</v>
      </c>
    </row>
    <row r="2" spans="1:8" x14ac:dyDescent="0.25">
      <c r="A2" s="182" t="s">
        <v>219</v>
      </c>
      <c r="B2" s="182" t="s">
        <v>220</v>
      </c>
      <c r="C2" s="183">
        <v>46500</v>
      </c>
      <c r="D2" s="183"/>
      <c r="E2" s="183">
        <v>9000000</v>
      </c>
      <c r="F2" s="183">
        <v>2133000</v>
      </c>
      <c r="G2" s="183">
        <v>6913500</v>
      </c>
      <c r="H2" s="183"/>
    </row>
    <row r="3" spans="1:8" x14ac:dyDescent="0.25">
      <c r="A3" s="186" t="s">
        <v>221</v>
      </c>
      <c r="B3" s="186" t="s">
        <v>222</v>
      </c>
      <c r="C3" s="187">
        <v>46500</v>
      </c>
      <c r="D3" s="187"/>
      <c r="E3" s="187">
        <v>9000000</v>
      </c>
      <c r="F3" s="187">
        <v>2133000</v>
      </c>
      <c r="G3" s="187">
        <v>6913500</v>
      </c>
      <c r="H3" s="187"/>
    </row>
    <row r="4" spans="1:8" x14ac:dyDescent="0.25">
      <c r="A4" s="182" t="s">
        <v>223</v>
      </c>
      <c r="B4" s="182" t="s">
        <v>224</v>
      </c>
      <c r="C4" s="183">
        <v>33445014</v>
      </c>
      <c r="D4" s="183"/>
      <c r="E4" s="183">
        <v>522947659</v>
      </c>
      <c r="F4" s="183">
        <v>436534822</v>
      </c>
      <c r="G4" s="183">
        <v>119857851</v>
      </c>
      <c r="H4" s="183"/>
    </row>
    <row r="5" spans="1:8" x14ac:dyDescent="0.25">
      <c r="A5" s="186" t="s">
        <v>225</v>
      </c>
      <c r="B5" s="186" t="s">
        <v>226</v>
      </c>
      <c r="C5" s="187">
        <v>26678822</v>
      </c>
      <c r="D5" s="187"/>
      <c r="E5" s="187">
        <v>522947659</v>
      </c>
      <c r="F5" s="187">
        <v>436534822</v>
      </c>
      <c r="G5" s="187">
        <v>113091659</v>
      </c>
      <c r="H5" s="187"/>
    </row>
    <row r="6" spans="1:8" x14ac:dyDescent="0.25">
      <c r="A6" s="186" t="s">
        <v>178</v>
      </c>
      <c r="B6" s="186" t="s">
        <v>190</v>
      </c>
      <c r="C6" s="187">
        <v>26678822</v>
      </c>
      <c r="D6" s="187"/>
      <c r="E6" s="187">
        <v>522947659</v>
      </c>
      <c r="F6" s="187">
        <v>436534822</v>
      </c>
      <c r="G6" s="187">
        <v>113091659</v>
      </c>
      <c r="H6" s="187"/>
    </row>
    <row r="7" spans="1:8" x14ac:dyDescent="0.25">
      <c r="A7" s="186" t="s">
        <v>227</v>
      </c>
      <c r="B7" s="186" t="s">
        <v>228</v>
      </c>
      <c r="C7" s="187">
        <v>6766192</v>
      </c>
      <c r="D7" s="187"/>
      <c r="E7" s="187"/>
      <c r="F7" s="187"/>
      <c r="G7" s="187">
        <v>6766192</v>
      </c>
      <c r="H7" s="187"/>
    </row>
    <row r="8" spans="1:8" x14ac:dyDescent="0.25">
      <c r="A8" s="186" t="s">
        <v>229</v>
      </c>
      <c r="B8" s="186" t="s">
        <v>191</v>
      </c>
      <c r="C8" s="187">
        <v>6766192</v>
      </c>
      <c r="D8" s="187"/>
      <c r="E8" s="187"/>
      <c r="F8" s="187"/>
      <c r="G8" s="187">
        <v>6766192</v>
      </c>
      <c r="H8" s="187"/>
    </row>
    <row r="9" spans="1:8" x14ac:dyDescent="0.25">
      <c r="A9" s="182" t="s">
        <v>230</v>
      </c>
      <c r="B9" s="182" t="s">
        <v>231</v>
      </c>
      <c r="C9" s="183"/>
      <c r="D9" s="183"/>
      <c r="E9" s="183"/>
      <c r="F9" s="183">
        <v>522944144</v>
      </c>
      <c r="G9" s="183"/>
      <c r="H9" s="183">
        <v>522944144</v>
      </c>
    </row>
    <row r="10" spans="1:8" x14ac:dyDescent="0.25">
      <c r="A10" s="186" t="s">
        <v>232</v>
      </c>
      <c r="B10" s="186" t="s">
        <v>233</v>
      </c>
      <c r="C10" s="187"/>
      <c r="D10" s="187"/>
      <c r="E10" s="187"/>
      <c r="F10" s="187">
        <v>522944144</v>
      </c>
      <c r="G10" s="187"/>
      <c r="H10" s="187">
        <v>522944144</v>
      </c>
    </row>
    <row r="11" spans="1:8" x14ac:dyDescent="0.25">
      <c r="A11" s="186" t="s">
        <v>234</v>
      </c>
      <c r="B11" s="186" t="s">
        <v>235</v>
      </c>
      <c r="C11" s="187"/>
      <c r="D11" s="187"/>
      <c r="E11" s="187"/>
      <c r="F11" s="187">
        <v>522944144</v>
      </c>
      <c r="G11" s="187"/>
      <c r="H11" s="187">
        <v>522944144</v>
      </c>
    </row>
    <row r="12" spans="1:8" x14ac:dyDescent="0.25">
      <c r="A12" s="186" t="s">
        <v>236</v>
      </c>
      <c r="B12" s="186" t="s">
        <v>237</v>
      </c>
      <c r="C12" s="187"/>
      <c r="D12" s="187"/>
      <c r="E12" s="187"/>
      <c r="F12" s="187">
        <v>522944144</v>
      </c>
      <c r="G12" s="187"/>
      <c r="H12" s="187">
        <v>522944144</v>
      </c>
    </row>
    <row r="13" spans="1:8" x14ac:dyDescent="0.25">
      <c r="A13" s="182" t="s">
        <v>238</v>
      </c>
      <c r="B13" s="182" t="s">
        <v>239</v>
      </c>
      <c r="C13" s="183">
        <v>348167686</v>
      </c>
      <c r="D13" s="183"/>
      <c r="E13" s="183">
        <v>2387587</v>
      </c>
      <c r="F13" s="183"/>
      <c r="G13" s="183">
        <v>350555273</v>
      </c>
      <c r="H13" s="183"/>
    </row>
    <row r="14" spans="1:8" x14ac:dyDescent="0.25">
      <c r="A14" s="186" t="s">
        <v>240</v>
      </c>
      <c r="B14" s="186" t="s">
        <v>241</v>
      </c>
      <c r="C14" s="187">
        <v>348167686</v>
      </c>
      <c r="D14" s="187"/>
      <c r="E14" s="187">
        <v>2387587</v>
      </c>
      <c r="F14" s="187"/>
      <c r="G14" s="187">
        <v>350555273</v>
      </c>
      <c r="H14" s="187"/>
    </row>
    <row r="15" spans="1:8" x14ac:dyDescent="0.25">
      <c r="A15" s="186" t="s">
        <v>242</v>
      </c>
      <c r="B15" s="186" t="s">
        <v>241</v>
      </c>
      <c r="C15" s="187">
        <v>348167686</v>
      </c>
      <c r="D15" s="187"/>
      <c r="E15" s="187">
        <v>2387587</v>
      </c>
      <c r="F15" s="187"/>
      <c r="G15" s="187">
        <v>350555273</v>
      </c>
      <c r="H15" s="187"/>
    </row>
    <row r="16" spans="1:8" x14ac:dyDescent="0.25">
      <c r="A16" s="182" t="s">
        <v>243</v>
      </c>
      <c r="B16" s="182" t="s">
        <v>244</v>
      </c>
      <c r="C16" s="183"/>
      <c r="D16" s="183"/>
      <c r="E16" s="183">
        <v>243372808</v>
      </c>
      <c r="F16" s="183"/>
      <c r="G16" s="183">
        <v>243372808</v>
      </c>
      <c r="H16" s="183"/>
    </row>
    <row r="17" spans="1:8" x14ac:dyDescent="0.25">
      <c r="A17" s="182" t="s">
        <v>245</v>
      </c>
      <c r="B17" s="182" t="s">
        <v>246</v>
      </c>
      <c r="C17" s="183">
        <v>49932005</v>
      </c>
      <c r="D17" s="183"/>
      <c r="E17" s="183"/>
      <c r="F17" s="183">
        <v>16851190</v>
      </c>
      <c r="G17" s="183">
        <v>33080815</v>
      </c>
      <c r="H17" s="183"/>
    </row>
    <row r="18" spans="1:8" x14ac:dyDescent="0.25">
      <c r="A18" s="186" t="s">
        <v>247</v>
      </c>
      <c r="B18" s="186" t="s">
        <v>248</v>
      </c>
      <c r="C18" s="187">
        <v>48682905</v>
      </c>
      <c r="D18" s="187"/>
      <c r="E18" s="187"/>
      <c r="F18" s="187">
        <v>16737634</v>
      </c>
      <c r="G18" s="187">
        <v>31945271</v>
      </c>
      <c r="H18" s="187"/>
    </row>
    <row r="19" spans="1:8" x14ac:dyDescent="0.25">
      <c r="A19" s="186" t="s">
        <v>249</v>
      </c>
      <c r="B19" s="186" t="s">
        <v>250</v>
      </c>
      <c r="C19" s="187">
        <v>1249100</v>
      </c>
      <c r="D19" s="187"/>
      <c r="E19" s="187"/>
      <c r="F19" s="187">
        <v>113556</v>
      </c>
      <c r="G19" s="187">
        <v>1135544</v>
      </c>
      <c r="H19" s="187"/>
    </row>
    <row r="20" spans="1:8" x14ac:dyDescent="0.25">
      <c r="A20" s="182" t="s">
        <v>251</v>
      </c>
      <c r="B20" s="182" t="s">
        <v>252</v>
      </c>
      <c r="C20" s="183">
        <v>49349140</v>
      </c>
      <c r="D20" s="183"/>
      <c r="E20" s="183"/>
      <c r="F20" s="183"/>
      <c r="G20" s="183">
        <v>49349140</v>
      </c>
      <c r="H20" s="183"/>
    </row>
    <row r="21" spans="1:8" x14ac:dyDescent="0.25">
      <c r="A21" s="182" t="s">
        <v>253</v>
      </c>
      <c r="B21" s="182" t="s">
        <v>254</v>
      </c>
      <c r="C21" s="183">
        <v>325000</v>
      </c>
      <c r="D21" s="183">
        <v>71924031</v>
      </c>
      <c r="E21" s="183">
        <v>13193000</v>
      </c>
      <c r="F21" s="183">
        <v>26446908</v>
      </c>
      <c r="G21" s="183">
        <v>325000</v>
      </c>
      <c r="H21" s="183">
        <v>85177939</v>
      </c>
    </row>
    <row r="22" spans="1:8" x14ac:dyDescent="0.25">
      <c r="A22" s="186" t="s">
        <v>255</v>
      </c>
      <c r="B22" s="186" t="s">
        <v>256</v>
      </c>
      <c r="C22" s="187">
        <v>325000</v>
      </c>
      <c r="D22" s="187">
        <v>71924031</v>
      </c>
      <c r="E22" s="187">
        <v>13193000</v>
      </c>
      <c r="F22" s="187">
        <v>26446908</v>
      </c>
      <c r="G22" s="187">
        <v>325000</v>
      </c>
      <c r="H22" s="187">
        <v>85177939</v>
      </c>
    </row>
    <row r="23" spans="1:8" x14ac:dyDescent="0.25">
      <c r="A23" s="186" t="s">
        <v>257</v>
      </c>
      <c r="B23" s="186" t="s">
        <v>258</v>
      </c>
      <c r="C23" s="187">
        <v>325000</v>
      </c>
      <c r="D23" s="187">
        <v>71924031</v>
      </c>
      <c r="E23" s="187">
        <v>13193000</v>
      </c>
      <c r="F23" s="187">
        <v>26446908</v>
      </c>
      <c r="G23" s="187">
        <v>325000</v>
      </c>
      <c r="H23" s="187">
        <v>85177939</v>
      </c>
    </row>
    <row r="24" spans="1:8" x14ac:dyDescent="0.25">
      <c r="A24" s="186" t="s">
        <v>259</v>
      </c>
      <c r="B24" s="186" t="s">
        <v>260</v>
      </c>
      <c r="C24" s="187">
        <v>325000</v>
      </c>
      <c r="D24" s="187">
        <v>71924031</v>
      </c>
      <c r="E24" s="187">
        <v>13193000</v>
      </c>
      <c r="F24" s="187">
        <v>26446908</v>
      </c>
      <c r="G24" s="187">
        <v>325000</v>
      </c>
      <c r="H24" s="187">
        <v>85177939</v>
      </c>
    </row>
    <row r="25" spans="1:8" x14ac:dyDescent="0.25">
      <c r="A25" s="182" t="s">
        <v>261</v>
      </c>
      <c r="B25" s="182" t="s">
        <v>262</v>
      </c>
      <c r="C25" s="183">
        <v>12062665</v>
      </c>
      <c r="D25" s="183">
        <v>110926915</v>
      </c>
      <c r="E25" s="183">
        <v>93598274</v>
      </c>
      <c r="F25" s="183">
        <v>14992723</v>
      </c>
      <c r="G25" s="183">
        <v>12062665</v>
      </c>
      <c r="H25" s="183">
        <v>32321364</v>
      </c>
    </row>
    <row r="26" spans="1:8" x14ac:dyDescent="0.25">
      <c r="A26" s="186" t="s">
        <v>393</v>
      </c>
      <c r="B26" s="186" t="s">
        <v>394</v>
      </c>
      <c r="C26" s="187">
        <v>12062665</v>
      </c>
      <c r="D26" s="187"/>
      <c r="E26" s="187"/>
      <c r="F26" s="187"/>
      <c r="G26" s="187">
        <v>12062665</v>
      </c>
      <c r="H26" s="187"/>
    </row>
    <row r="27" spans="1:8" x14ac:dyDescent="0.25">
      <c r="A27" s="186" t="s">
        <v>263</v>
      </c>
      <c r="B27" s="186" t="s">
        <v>264</v>
      </c>
      <c r="C27" s="187"/>
      <c r="D27" s="187">
        <v>110926915</v>
      </c>
      <c r="E27" s="187">
        <v>93598274</v>
      </c>
      <c r="F27" s="187">
        <v>14992723</v>
      </c>
      <c r="G27" s="187"/>
      <c r="H27" s="187">
        <v>32321364</v>
      </c>
    </row>
    <row r="28" spans="1:8" x14ac:dyDescent="0.25">
      <c r="A28" s="182" t="s">
        <v>265</v>
      </c>
      <c r="B28" s="182" t="s">
        <v>266</v>
      </c>
      <c r="C28" s="183"/>
      <c r="D28" s="183">
        <v>276760173</v>
      </c>
      <c r="E28" s="183">
        <v>306799143</v>
      </c>
      <c r="F28" s="183">
        <v>283654658</v>
      </c>
      <c r="G28" s="183"/>
      <c r="H28" s="183">
        <v>253615688</v>
      </c>
    </row>
    <row r="29" spans="1:8" x14ac:dyDescent="0.25">
      <c r="A29" s="186" t="s">
        <v>267</v>
      </c>
      <c r="B29" s="186" t="s">
        <v>268</v>
      </c>
      <c r="C29" s="187"/>
      <c r="D29" s="187">
        <v>276760173</v>
      </c>
      <c r="E29" s="187">
        <v>306799143</v>
      </c>
      <c r="F29" s="187">
        <v>283654658</v>
      </c>
      <c r="G29" s="187"/>
      <c r="H29" s="187">
        <v>253615688</v>
      </c>
    </row>
    <row r="30" spans="1:8" x14ac:dyDescent="0.25">
      <c r="A30" s="182" t="s">
        <v>269</v>
      </c>
      <c r="B30" s="182" t="s">
        <v>270</v>
      </c>
      <c r="C30" s="183"/>
      <c r="D30" s="183"/>
      <c r="E30" s="183"/>
      <c r="F30" s="183"/>
      <c r="G30" s="183"/>
      <c r="H30" s="183"/>
    </row>
    <row r="31" spans="1:8" x14ac:dyDescent="0.25">
      <c r="A31" s="186" t="s">
        <v>271</v>
      </c>
      <c r="B31" s="186" t="s">
        <v>272</v>
      </c>
      <c r="C31" s="187"/>
      <c r="D31" s="187"/>
      <c r="E31" s="187"/>
      <c r="F31" s="187"/>
      <c r="G31" s="187"/>
      <c r="H31" s="187"/>
    </row>
    <row r="32" spans="1:8" x14ac:dyDescent="0.25">
      <c r="A32" s="182" t="s">
        <v>273</v>
      </c>
      <c r="B32" s="182" t="s">
        <v>274</v>
      </c>
      <c r="C32" s="183"/>
      <c r="D32" s="183">
        <v>3629319</v>
      </c>
      <c r="E32" s="183">
        <v>44503175</v>
      </c>
      <c r="F32" s="183">
        <v>44303175</v>
      </c>
      <c r="G32" s="183"/>
      <c r="H32" s="183">
        <v>3429319</v>
      </c>
    </row>
    <row r="33" spans="1:8" x14ac:dyDescent="0.25">
      <c r="A33" s="186" t="s">
        <v>275</v>
      </c>
      <c r="B33" s="186" t="s">
        <v>276</v>
      </c>
      <c r="C33" s="187"/>
      <c r="D33" s="187"/>
      <c r="E33" s="187">
        <v>33964230</v>
      </c>
      <c r="F33" s="187">
        <v>33964230</v>
      </c>
      <c r="G33" s="187"/>
      <c r="H33" s="187"/>
    </row>
    <row r="34" spans="1:8" x14ac:dyDescent="0.25">
      <c r="A34" s="186" t="s">
        <v>277</v>
      </c>
      <c r="B34" s="186" t="s">
        <v>278</v>
      </c>
      <c r="C34" s="187"/>
      <c r="D34" s="187">
        <v>363234</v>
      </c>
      <c r="E34" s="187">
        <v>5993689</v>
      </c>
      <c r="F34" s="187">
        <v>5993689</v>
      </c>
      <c r="G34" s="187"/>
      <c r="H34" s="187">
        <v>363234</v>
      </c>
    </row>
    <row r="35" spans="1:8" x14ac:dyDescent="0.25">
      <c r="A35" s="186" t="s">
        <v>279</v>
      </c>
      <c r="B35" s="186" t="s">
        <v>280</v>
      </c>
      <c r="C35" s="187"/>
      <c r="D35" s="187"/>
      <c r="E35" s="187">
        <v>2830256</v>
      </c>
      <c r="F35" s="187">
        <v>2830256</v>
      </c>
      <c r="G35" s="187"/>
      <c r="H35" s="187"/>
    </row>
    <row r="36" spans="1:8" x14ac:dyDescent="0.25">
      <c r="A36" s="186" t="s">
        <v>281</v>
      </c>
      <c r="B36" s="186" t="s">
        <v>274</v>
      </c>
      <c r="C36" s="187"/>
      <c r="D36" s="187">
        <v>3266085</v>
      </c>
      <c r="E36" s="187">
        <v>1715000</v>
      </c>
      <c r="F36" s="187">
        <v>1515000</v>
      </c>
      <c r="G36" s="187"/>
      <c r="H36" s="187">
        <v>3066085</v>
      </c>
    </row>
    <row r="37" spans="1:8" x14ac:dyDescent="0.25">
      <c r="A37" s="186" t="s">
        <v>282</v>
      </c>
      <c r="B37" s="186" t="s">
        <v>283</v>
      </c>
      <c r="C37" s="187"/>
      <c r="D37" s="187">
        <v>3266085</v>
      </c>
      <c r="E37" s="187">
        <v>1715000</v>
      </c>
      <c r="F37" s="187">
        <v>1515000</v>
      </c>
      <c r="G37" s="187"/>
      <c r="H37" s="187">
        <v>3066085</v>
      </c>
    </row>
    <row r="38" spans="1:8" x14ac:dyDescent="0.25">
      <c r="A38" s="186" t="s">
        <v>284</v>
      </c>
      <c r="B38" s="186" t="s">
        <v>285</v>
      </c>
      <c r="C38" s="187"/>
      <c r="D38" s="187">
        <v>3266085</v>
      </c>
      <c r="E38" s="187">
        <v>1715000</v>
      </c>
      <c r="F38" s="187">
        <v>1515000</v>
      </c>
      <c r="G38" s="187"/>
      <c r="H38" s="187">
        <v>3066085</v>
      </c>
    </row>
    <row r="39" spans="1:8" x14ac:dyDescent="0.25">
      <c r="A39" s="182" t="s">
        <v>286</v>
      </c>
      <c r="B39" s="182" t="s">
        <v>287</v>
      </c>
      <c r="C39" s="183"/>
      <c r="D39" s="183">
        <v>815528850</v>
      </c>
      <c r="E39" s="183"/>
      <c r="F39" s="183"/>
      <c r="G39" s="183"/>
      <c r="H39" s="183">
        <v>815528850</v>
      </c>
    </row>
    <row r="40" spans="1:8" x14ac:dyDescent="0.25">
      <c r="A40" s="186" t="s">
        <v>288</v>
      </c>
      <c r="B40" s="186" t="s">
        <v>289</v>
      </c>
      <c r="C40" s="187"/>
      <c r="D40" s="187">
        <v>815528850</v>
      </c>
      <c r="E40" s="187"/>
      <c r="F40" s="187"/>
      <c r="G40" s="187"/>
      <c r="H40" s="187">
        <v>815528850</v>
      </c>
    </row>
    <row r="41" spans="1:8" x14ac:dyDescent="0.25">
      <c r="A41" s="182" t="s">
        <v>290</v>
      </c>
      <c r="B41" s="182" t="s">
        <v>291</v>
      </c>
      <c r="C41" s="183">
        <v>1020165807</v>
      </c>
      <c r="D41" s="183">
        <v>234724529</v>
      </c>
      <c r="E41" s="183">
        <v>112058974</v>
      </c>
      <c r="F41" s="183"/>
      <c r="G41" s="183">
        <v>1020165807</v>
      </c>
      <c r="H41" s="183">
        <v>122665555</v>
      </c>
    </row>
    <row r="42" spans="1:8" x14ac:dyDescent="0.25">
      <c r="A42" s="186" t="s">
        <v>292</v>
      </c>
      <c r="B42" s="186" t="s">
        <v>293</v>
      </c>
      <c r="C42" s="187">
        <v>1020165807</v>
      </c>
      <c r="D42" s="187"/>
      <c r="E42" s="187"/>
      <c r="F42" s="187"/>
      <c r="G42" s="187">
        <v>1020165807</v>
      </c>
      <c r="H42" s="187"/>
    </row>
    <row r="43" spans="1:8" x14ac:dyDescent="0.25">
      <c r="A43" s="186" t="s">
        <v>294</v>
      </c>
      <c r="B43" s="186" t="s">
        <v>295</v>
      </c>
      <c r="C43" s="187"/>
      <c r="D43" s="187">
        <v>234724529</v>
      </c>
      <c r="E43" s="187">
        <v>112058974</v>
      </c>
      <c r="F43" s="187"/>
      <c r="G43" s="187"/>
      <c r="H43" s="187">
        <v>122665555</v>
      </c>
    </row>
    <row r="44" spans="1:8" x14ac:dyDescent="0.25">
      <c r="A44" s="182" t="s">
        <v>302</v>
      </c>
      <c r="B44" s="182" t="s">
        <v>303</v>
      </c>
      <c r="C44" s="183"/>
      <c r="D44" s="183"/>
      <c r="E44" s="183">
        <v>3515</v>
      </c>
      <c r="F44" s="183">
        <v>3515</v>
      </c>
      <c r="G44" s="183"/>
      <c r="H44" s="183"/>
    </row>
    <row r="45" spans="1:8" x14ac:dyDescent="0.25">
      <c r="A45" s="186" t="s">
        <v>304</v>
      </c>
      <c r="B45" s="186" t="s">
        <v>305</v>
      </c>
      <c r="C45" s="187"/>
      <c r="D45" s="187"/>
      <c r="E45" s="187">
        <v>3515</v>
      </c>
      <c r="F45" s="187">
        <v>3515</v>
      </c>
      <c r="G45" s="187"/>
      <c r="H45" s="187"/>
    </row>
    <row r="46" spans="1:8" x14ac:dyDescent="0.25">
      <c r="A46" s="182" t="s">
        <v>306</v>
      </c>
      <c r="B46" s="182" t="s">
        <v>307</v>
      </c>
      <c r="C46" s="183"/>
      <c r="D46" s="183"/>
      <c r="E46" s="183">
        <v>229644801</v>
      </c>
      <c r="F46" s="183">
        <v>229644801</v>
      </c>
      <c r="G46" s="183"/>
      <c r="H46" s="183"/>
    </row>
    <row r="47" spans="1:8" x14ac:dyDescent="0.25">
      <c r="A47" s="182" t="s">
        <v>308</v>
      </c>
      <c r="B47" s="182" t="s">
        <v>309</v>
      </c>
      <c r="C47" s="183"/>
      <c r="D47" s="183"/>
      <c r="E47" s="183">
        <v>13728007</v>
      </c>
      <c r="F47" s="183">
        <v>13728007</v>
      </c>
      <c r="G47" s="183"/>
      <c r="H47" s="183"/>
    </row>
    <row r="48" spans="1:8" x14ac:dyDescent="0.25">
      <c r="A48" s="186" t="s">
        <v>310</v>
      </c>
      <c r="B48" s="186" t="s">
        <v>311</v>
      </c>
      <c r="C48" s="187"/>
      <c r="D48" s="187"/>
      <c r="E48" s="187">
        <v>13728007</v>
      </c>
      <c r="F48" s="187">
        <v>13728007</v>
      </c>
      <c r="G48" s="187"/>
      <c r="H48" s="187"/>
    </row>
    <row r="49" spans="1:8" x14ac:dyDescent="0.25">
      <c r="A49" s="182" t="s">
        <v>316</v>
      </c>
      <c r="B49" s="182" t="s">
        <v>317</v>
      </c>
      <c r="C49" s="183"/>
      <c r="D49" s="183"/>
      <c r="E49" s="183">
        <v>112058418</v>
      </c>
      <c r="F49" s="183">
        <v>112058418</v>
      </c>
      <c r="G49" s="183"/>
      <c r="H49" s="183"/>
    </row>
    <row r="50" spans="1:8" x14ac:dyDescent="0.25">
      <c r="A50" s="186" t="s">
        <v>318</v>
      </c>
      <c r="B50" s="186" t="s">
        <v>319</v>
      </c>
      <c r="C50" s="187"/>
      <c r="D50" s="187"/>
      <c r="E50" s="187">
        <v>82729563</v>
      </c>
      <c r="F50" s="187">
        <v>82729563</v>
      </c>
      <c r="G50" s="187"/>
      <c r="H50" s="187"/>
    </row>
    <row r="51" spans="1:8" x14ac:dyDescent="0.25">
      <c r="A51" s="186" t="s">
        <v>320</v>
      </c>
      <c r="B51" s="186" t="s">
        <v>321</v>
      </c>
      <c r="C51" s="187"/>
      <c r="D51" s="187"/>
      <c r="E51" s="187">
        <v>189091</v>
      </c>
      <c r="F51" s="187">
        <v>189091</v>
      </c>
      <c r="G51" s="187"/>
      <c r="H51" s="187"/>
    </row>
    <row r="52" spans="1:8" x14ac:dyDescent="0.25">
      <c r="A52" s="186" t="s">
        <v>322</v>
      </c>
      <c r="B52" s="186" t="s">
        <v>311</v>
      </c>
      <c r="C52" s="187"/>
      <c r="D52" s="187"/>
      <c r="E52" s="187">
        <v>6515674</v>
      </c>
      <c r="F52" s="187">
        <v>6515674</v>
      </c>
      <c r="G52" s="187"/>
      <c r="H52" s="187"/>
    </row>
    <row r="53" spans="1:8" x14ac:dyDescent="0.25">
      <c r="A53" s="186" t="s">
        <v>323</v>
      </c>
      <c r="B53" s="186" t="s">
        <v>324</v>
      </c>
      <c r="C53" s="187"/>
      <c r="D53" s="187"/>
      <c r="E53" s="187">
        <v>22624090</v>
      </c>
      <c r="F53" s="187">
        <v>22624090</v>
      </c>
      <c r="G53" s="187"/>
      <c r="H53" s="187"/>
    </row>
    <row r="54" spans="1:8" x14ac:dyDescent="0.25">
      <c r="A54" s="182" t="s">
        <v>349</v>
      </c>
      <c r="B54" s="182" t="s">
        <v>350</v>
      </c>
      <c r="C54" s="183"/>
      <c r="D54" s="183"/>
      <c r="E54" s="183">
        <v>4071</v>
      </c>
      <c r="F54" s="183">
        <v>4071</v>
      </c>
      <c r="G54" s="183"/>
      <c r="H54" s="183"/>
    </row>
    <row r="55" spans="1:8" x14ac:dyDescent="0.25">
      <c r="A55" s="186" t="s">
        <v>351</v>
      </c>
      <c r="B55" s="186" t="s">
        <v>350</v>
      </c>
      <c r="C55" s="187"/>
      <c r="D55" s="187"/>
      <c r="E55" s="187">
        <v>4071</v>
      </c>
      <c r="F55" s="187">
        <v>4071</v>
      </c>
      <c r="G55" s="187"/>
      <c r="H55" s="187"/>
    </row>
    <row r="56" spans="1:8" x14ac:dyDescent="0.25">
      <c r="A56" s="355" t="s">
        <v>325</v>
      </c>
      <c r="B56" s="355" t="s">
        <v>326</v>
      </c>
      <c r="C56" s="356"/>
      <c r="D56" s="356"/>
      <c r="E56" s="356">
        <v>112062489</v>
      </c>
      <c r="F56" s="356">
        <v>112062489</v>
      </c>
      <c r="G56" s="356"/>
      <c r="H56" s="356"/>
    </row>
    <row r="57" spans="1:8" x14ac:dyDescent="0.25">
      <c r="C57" s="161"/>
      <c r="D57" s="161"/>
      <c r="E57" s="161"/>
      <c r="F57" s="161"/>
      <c r="G57" s="161"/>
      <c r="H57" s="161"/>
    </row>
    <row r="58" spans="1:8" x14ac:dyDescent="0.25">
      <c r="B58" s="168" t="s">
        <v>327</v>
      </c>
      <c r="C58" s="155" t="s">
        <v>601</v>
      </c>
      <c r="D58" s="155" t="s">
        <v>601</v>
      </c>
      <c r="E58" s="155" t="s">
        <v>669</v>
      </c>
      <c r="F58" s="155" t="s">
        <v>669</v>
      </c>
      <c r="G58" s="155" t="s">
        <v>670</v>
      </c>
      <c r="H58" s="155" t="s">
        <v>670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BCFD7-FA76-4EB6-BA2A-4670E1A0CF6F}">
  <dimension ref="A1:L64"/>
  <sheetViews>
    <sheetView zoomScale="85" zoomScaleNormal="85" workbookViewId="0">
      <selection activeCell="C19" sqref="C19"/>
    </sheetView>
  </sheetViews>
  <sheetFormatPr defaultRowHeight="13.8" x14ac:dyDescent="0.25"/>
  <cols>
    <col min="1" max="1" width="11.09765625" customWidth="1"/>
    <col min="2" max="2" width="34.09765625" customWidth="1"/>
    <col min="3" max="3" width="15.09765625" customWidth="1"/>
    <col min="4" max="6" width="15.69921875" customWidth="1"/>
    <col min="7" max="7" width="15.59765625" customWidth="1"/>
    <col min="8" max="12" width="16.09765625" customWidth="1"/>
  </cols>
  <sheetData>
    <row r="1" spans="1:12" x14ac:dyDescent="0.25">
      <c r="A1" s="200" t="s">
        <v>7</v>
      </c>
      <c r="B1" s="201" t="s">
        <v>210</v>
      </c>
      <c r="C1" s="201" t="s">
        <v>211</v>
      </c>
      <c r="D1" s="201" t="s">
        <v>212</v>
      </c>
      <c r="E1" s="201" t="s">
        <v>213</v>
      </c>
      <c r="F1" s="201" t="s">
        <v>214</v>
      </c>
      <c r="G1" s="201" t="s">
        <v>215</v>
      </c>
      <c r="H1" s="202" t="s">
        <v>216</v>
      </c>
      <c r="I1" s="223"/>
      <c r="J1" s="223"/>
      <c r="K1" s="223"/>
      <c r="L1" s="223"/>
    </row>
    <row r="2" spans="1:12" x14ac:dyDescent="0.25">
      <c r="A2" s="203" t="s">
        <v>219</v>
      </c>
      <c r="B2" s="204" t="s">
        <v>220</v>
      </c>
      <c r="C2" s="205">
        <v>980643</v>
      </c>
      <c r="D2" s="205"/>
      <c r="E2" s="205">
        <v>10000000</v>
      </c>
      <c r="F2" s="205">
        <v>8315000</v>
      </c>
      <c r="G2" s="205">
        <v>2665643</v>
      </c>
      <c r="H2" s="206"/>
      <c r="I2" s="155"/>
      <c r="J2" s="155"/>
      <c r="K2" s="155"/>
      <c r="L2" s="155"/>
    </row>
    <row r="3" spans="1:12" x14ac:dyDescent="0.25">
      <c r="A3" s="207" t="s">
        <v>221</v>
      </c>
      <c r="B3" s="208" t="s">
        <v>222</v>
      </c>
      <c r="C3" s="209">
        <v>980643</v>
      </c>
      <c r="D3" s="209"/>
      <c r="E3" s="209">
        <v>10000000</v>
      </c>
      <c r="F3" s="209">
        <v>8315000</v>
      </c>
      <c r="G3" s="209">
        <v>2665643</v>
      </c>
      <c r="H3" s="210"/>
      <c r="I3" s="161"/>
      <c r="J3" s="161"/>
      <c r="K3" s="161"/>
      <c r="L3" s="161"/>
    </row>
    <row r="4" spans="1:12" x14ac:dyDescent="0.25">
      <c r="A4" s="203" t="s">
        <v>223</v>
      </c>
      <c r="B4" s="204" t="s">
        <v>224</v>
      </c>
      <c r="C4" s="205">
        <v>141562598</v>
      </c>
      <c r="D4" s="205"/>
      <c r="E4" s="205">
        <v>365442851</v>
      </c>
      <c r="F4" s="205">
        <v>341591921</v>
      </c>
      <c r="G4" s="205">
        <v>165413528</v>
      </c>
      <c r="H4" s="206"/>
      <c r="I4" s="155"/>
      <c r="J4" s="155"/>
      <c r="K4" s="155"/>
      <c r="L4" s="155"/>
    </row>
    <row r="5" spans="1:12" x14ac:dyDescent="0.25">
      <c r="A5" s="207" t="s">
        <v>225</v>
      </c>
      <c r="B5" s="208" t="s">
        <v>226</v>
      </c>
      <c r="C5" s="209">
        <v>134904792</v>
      </c>
      <c r="D5" s="209"/>
      <c r="E5" s="209">
        <v>365442851</v>
      </c>
      <c r="F5" s="209">
        <v>341591921</v>
      </c>
      <c r="G5" s="209">
        <v>158755722</v>
      </c>
      <c r="H5" s="210"/>
      <c r="I5" s="161"/>
      <c r="J5" s="161"/>
      <c r="K5" s="161"/>
      <c r="L5" s="161"/>
    </row>
    <row r="6" spans="1:12" x14ac:dyDescent="0.25">
      <c r="A6" s="207" t="s">
        <v>178</v>
      </c>
      <c r="B6" s="208" t="s">
        <v>190</v>
      </c>
      <c r="C6" s="209">
        <v>134904792</v>
      </c>
      <c r="D6" s="209"/>
      <c r="E6" s="209">
        <v>365442851</v>
      </c>
      <c r="F6" s="209">
        <v>341591921</v>
      </c>
      <c r="G6" s="209">
        <v>158755722</v>
      </c>
      <c r="H6" s="210"/>
      <c r="I6" s="161"/>
      <c r="J6" s="161"/>
      <c r="K6" s="161"/>
      <c r="L6" s="161"/>
    </row>
    <row r="7" spans="1:12" x14ac:dyDescent="0.25">
      <c r="A7" s="207" t="s">
        <v>227</v>
      </c>
      <c r="B7" s="208" t="s">
        <v>228</v>
      </c>
      <c r="C7" s="209">
        <v>6657806</v>
      </c>
      <c r="D7" s="209"/>
      <c r="E7" s="209"/>
      <c r="F7" s="209"/>
      <c r="G7" s="209">
        <v>6657806</v>
      </c>
      <c r="H7" s="210"/>
      <c r="I7" s="161"/>
      <c r="J7" s="161"/>
      <c r="K7" s="161"/>
      <c r="L7" s="161"/>
    </row>
    <row r="8" spans="1:12" x14ac:dyDescent="0.25">
      <c r="A8" s="207" t="s">
        <v>229</v>
      </c>
      <c r="B8" s="208" t="s">
        <v>191</v>
      </c>
      <c r="C8" s="209">
        <v>6657806</v>
      </c>
      <c r="D8" s="209"/>
      <c r="E8" s="209"/>
      <c r="F8" s="209"/>
      <c r="G8" s="209">
        <v>6657806</v>
      </c>
      <c r="H8" s="210"/>
      <c r="I8" s="161"/>
      <c r="J8" s="161"/>
      <c r="K8" s="161"/>
      <c r="L8" s="161"/>
    </row>
    <row r="9" spans="1:12" x14ac:dyDescent="0.25">
      <c r="A9" s="203" t="s">
        <v>230</v>
      </c>
      <c r="B9" s="204" t="s">
        <v>231</v>
      </c>
      <c r="C9" s="205"/>
      <c r="D9" s="205"/>
      <c r="E9" s="205">
        <v>355907404</v>
      </c>
      <c r="F9" s="205">
        <v>355907404</v>
      </c>
      <c r="G9" s="205"/>
      <c r="H9" s="206"/>
      <c r="I9" s="155"/>
      <c r="J9" s="155"/>
      <c r="K9" s="155"/>
      <c r="L9" s="155"/>
    </row>
    <row r="10" spans="1:12" x14ac:dyDescent="0.25">
      <c r="A10" s="211" t="s">
        <v>232</v>
      </c>
      <c r="B10" s="212" t="s">
        <v>233</v>
      </c>
      <c r="C10" s="213"/>
      <c r="D10" s="213"/>
      <c r="E10" s="213">
        <v>355907404</v>
      </c>
      <c r="F10" s="213">
        <v>355907404</v>
      </c>
      <c r="G10" s="213"/>
      <c r="H10" s="214"/>
      <c r="I10" s="161"/>
      <c r="J10" s="161"/>
      <c r="K10" s="161"/>
      <c r="L10" s="161"/>
    </row>
    <row r="11" spans="1:12" x14ac:dyDescent="0.25">
      <c r="A11" s="211" t="s">
        <v>234</v>
      </c>
      <c r="B11" s="212" t="s">
        <v>235</v>
      </c>
      <c r="C11" s="213"/>
      <c r="D11" s="213"/>
      <c r="E11" s="213">
        <v>355907404</v>
      </c>
      <c r="F11" s="213">
        <v>355907404</v>
      </c>
      <c r="G11" s="213"/>
      <c r="H11" s="214"/>
      <c r="I11" s="161"/>
      <c r="J11" s="161"/>
      <c r="K11" s="161"/>
      <c r="L11" s="161"/>
    </row>
    <row r="12" spans="1:12" x14ac:dyDescent="0.25">
      <c r="A12" s="211" t="s">
        <v>236</v>
      </c>
      <c r="B12" s="212" t="s">
        <v>237</v>
      </c>
      <c r="C12" s="213"/>
      <c r="D12" s="213"/>
      <c r="E12" s="213">
        <v>355907404</v>
      </c>
      <c r="F12" s="213">
        <v>355907404</v>
      </c>
      <c r="G12" s="213"/>
      <c r="H12" s="214"/>
      <c r="I12" s="161"/>
      <c r="J12" s="161"/>
      <c r="K12" s="161"/>
      <c r="L12" s="161"/>
    </row>
    <row r="13" spans="1:12" x14ac:dyDescent="0.25">
      <c r="A13" s="215" t="s">
        <v>238</v>
      </c>
      <c r="B13" s="216" t="s">
        <v>239</v>
      </c>
      <c r="C13" s="217">
        <v>286137161</v>
      </c>
      <c r="D13" s="217"/>
      <c r="E13" s="217">
        <v>3010762</v>
      </c>
      <c r="F13" s="217"/>
      <c r="G13" s="217">
        <v>289147923</v>
      </c>
      <c r="H13" s="218"/>
      <c r="I13" s="155"/>
      <c r="J13" s="155"/>
      <c r="K13" s="155"/>
      <c r="L13" s="155"/>
    </row>
    <row r="14" spans="1:12" x14ac:dyDescent="0.25">
      <c r="A14" s="211" t="s">
        <v>240</v>
      </c>
      <c r="B14" s="212" t="s">
        <v>241</v>
      </c>
      <c r="C14" s="213">
        <v>286137161</v>
      </c>
      <c r="D14" s="213"/>
      <c r="E14" s="213">
        <v>3010762</v>
      </c>
      <c r="F14" s="213"/>
      <c r="G14" s="213">
        <v>289147923</v>
      </c>
      <c r="H14" s="214"/>
      <c r="I14" s="161"/>
      <c r="J14" s="161"/>
      <c r="K14" s="161"/>
      <c r="L14" s="161"/>
    </row>
    <row r="15" spans="1:12" x14ac:dyDescent="0.25">
      <c r="A15" s="211" t="s">
        <v>242</v>
      </c>
      <c r="B15" s="212" t="s">
        <v>241</v>
      </c>
      <c r="C15" s="213">
        <v>286137161</v>
      </c>
      <c r="D15" s="213"/>
      <c r="E15" s="213">
        <v>3010762</v>
      </c>
      <c r="F15" s="213"/>
      <c r="G15" s="213">
        <v>289147923</v>
      </c>
      <c r="H15" s="214"/>
      <c r="I15" s="161"/>
      <c r="J15" s="161"/>
      <c r="K15" s="161"/>
      <c r="L15" s="161"/>
    </row>
    <row r="16" spans="1:12" x14ac:dyDescent="0.25">
      <c r="A16" s="215" t="s">
        <v>243</v>
      </c>
      <c r="B16" s="216" t="s">
        <v>244</v>
      </c>
      <c r="C16" s="217"/>
      <c r="D16" s="217"/>
      <c r="E16" s="217">
        <v>237278560</v>
      </c>
      <c r="F16" s="217">
        <v>237278560</v>
      </c>
      <c r="G16" s="217"/>
      <c r="H16" s="218"/>
      <c r="I16" s="155"/>
      <c r="J16" s="155"/>
      <c r="K16" s="155"/>
      <c r="L16" s="155"/>
    </row>
    <row r="17" spans="1:12" x14ac:dyDescent="0.25">
      <c r="A17" s="215" t="s">
        <v>245</v>
      </c>
      <c r="B17" s="216" t="s">
        <v>246</v>
      </c>
      <c r="C17" s="217">
        <v>32863823</v>
      </c>
      <c r="D17" s="217"/>
      <c r="E17" s="217">
        <v>6840000</v>
      </c>
      <c r="F17" s="217">
        <v>16754440</v>
      </c>
      <c r="G17" s="217">
        <v>22949383</v>
      </c>
      <c r="H17" s="218"/>
      <c r="I17" s="155"/>
      <c r="J17" s="155"/>
      <c r="K17" s="155"/>
      <c r="L17" s="155"/>
    </row>
    <row r="18" spans="1:12" x14ac:dyDescent="0.25">
      <c r="A18" s="211" t="s">
        <v>247</v>
      </c>
      <c r="B18" s="212" t="s">
        <v>248</v>
      </c>
      <c r="C18" s="213">
        <v>31510271</v>
      </c>
      <c r="D18" s="213"/>
      <c r="E18" s="213">
        <v>6840000</v>
      </c>
      <c r="F18" s="213">
        <v>16640884</v>
      </c>
      <c r="G18" s="213">
        <v>21709387</v>
      </c>
      <c r="H18" s="214"/>
      <c r="I18" s="161"/>
      <c r="J18" s="161"/>
      <c r="K18" s="161"/>
      <c r="L18" s="161"/>
    </row>
    <row r="19" spans="1:12" x14ac:dyDescent="0.25">
      <c r="A19" s="211" t="s">
        <v>249</v>
      </c>
      <c r="B19" s="212" t="s">
        <v>250</v>
      </c>
      <c r="C19" s="213">
        <v>1353552</v>
      </c>
      <c r="D19" s="213"/>
      <c r="E19" s="213"/>
      <c r="F19" s="213">
        <v>113556</v>
      </c>
      <c r="G19" s="213">
        <v>1239996</v>
      </c>
      <c r="H19" s="214"/>
      <c r="I19" s="161"/>
      <c r="J19" s="161"/>
      <c r="K19" s="161"/>
      <c r="L19" s="161"/>
    </row>
    <row r="20" spans="1:12" x14ac:dyDescent="0.25">
      <c r="A20" s="215" t="s">
        <v>251</v>
      </c>
      <c r="B20" s="216" t="s">
        <v>252</v>
      </c>
      <c r="C20" s="217">
        <v>49349140</v>
      </c>
      <c r="D20" s="217"/>
      <c r="E20" s="217"/>
      <c r="F20" s="217"/>
      <c r="G20" s="217">
        <v>49349140</v>
      </c>
      <c r="H20" s="218"/>
      <c r="I20" s="155"/>
      <c r="J20" s="155"/>
      <c r="K20" s="155"/>
      <c r="L20" s="155"/>
    </row>
    <row r="21" spans="1:12" x14ac:dyDescent="0.25">
      <c r="A21" s="203" t="s">
        <v>253</v>
      </c>
      <c r="B21" s="204" t="s">
        <v>254</v>
      </c>
      <c r="C21" s="205">
        <v>3528000</v>
      </c>
      <c r="D21" s="205">
        <v>44988695</v>
      </c>
      <c r="E21" s="205">
        <v>60339260</v>
      </c>
      <c r="F21" s="205">
        <v>40848115</v>
      </c>
      <c r="G21" s="205">
        <v>3853000</v>
      </c>
      <c r="H21" s="206">
        <v>25822550</v>
      </c>
      <c r="I21" s="155"/>
      <c r="J21" s="155"/>
      <c r="K21" s="155"/>
      <c r="L21" s="155"/>
    </row>
    <row r="22" spans="1:12" x14ac:dyDescent="0.25">
      <c r="A22" s="207" t="s">
        <v>255</v>
      </c>
      <c r="B22" s="208" t="s">
        <v>256</v>
      </c>
      <c r="C22" s="209">
        <v>3528000</v>
      </c>
      <c r="D22" s="209">
        <v>44988695</v>
      </c>
      <c r="E22" s="209">
        <v>60339260</v>
      </c>
      <c r="F22" s="209">
        <v>40848115</v>
      </c>
      <c r="G22" s="209">
        <v>3853000</v>
      </c>
      <c r="H22" s="210">
        <v>25822550</v>
      </c>
      <c r="I22" s="161"/>
      <c r="J22" s="161"/>
      <c r="K22" s="161"/>
      <c r="L22" s="161"/>
    </row>
    <row r="23" spans="1:12" x14ac:dyDescent="0.25">
      <c r="A23" s="207" t="s">
        <v>257</v>
      </c>
      <c r="B23" s="208" t="s">
        <v>258</v>
      </c>
      <c r="C23" s="209">
        <v>3528000</v>
      </c>
      <c r="D23" s="209">
        <v>44988695</v>
      </c>
      <c r="E23" s="209">
        <v>60339260</v>
      </c>
      <c r="F23" s="209">
        <v>40848115</v>
      </c>
      <c r="G23" s="209">
        <v>3853000</v>
      </c>
      <c r="H23" s="210">
        <v>25822550</v>
      </c>
      <c r="I23" s="161"/>
      <c r="J23" s="161"/>
      <c r="K23" s="161"/>
      <c r="L23" s="161"/>
    </row>
    <row r="24" spans="1:12" x14ac:dyDescent="0.25">
      <c r="A24" s="207" t="s">
        <v>259</v>
      </c>
      <c r="B24" s="208" t="s">
        <v>260</v>
      </c>
      <c r="C24" s="209">
        <v>3528000</v>
      </c>
      <c r="D24" s="209">
        <v>44988695</v>
      </c>
      <c r="E24" s="209">
        <v>60339260</v>
      </c>
      <c r="F24" s="209">
        <v>40848115</v>
      </c>
      <c r="G24" s="209">
        <v>3853000</v>
      </c>
      <c r="H24" s="210">
        <v>25822550</v>
      </c>
      <c r="I24" s="161"/>
      <c r="J24" s="161"/>
      <c r="K24" s="161"/>
      <c r="L24" s="161"/>
    </row>
    <row r="25" spans="1:12" x14ac:dyDescent="0.25">
      <c r="A25" s="203" t="s">
        <v>261</v>
      </c>
      <c r="B25" s="204" t="s">
        <v>262</v>
      </c>
      <c r="C25" s="205"/>
      <c r="D25" s="205">
        <v>45200778</v>
      </c>
      <c r="E25" s="205">
        <v>12062665</v>
      </c>
      <c r="F25" s="205">
        <v>12726181</v>
      </c>
      <c r="G25" s="205"/>
      <c r="H25" s="206">
        <v>45864294</v>
      </c>
      <c r="I25" s="155"/>
      <c r="J25" s="155"/>
      <c r="K25" s="155"/>
      <c r="L25" s="155"/>
    </row>
    <row r="26" spans="1:12" x14ac:dyDescent="0.25">
      <c r="A26" s="207" t="s">
        <v>393</v>
      </c>
      <c r="B26" s="208" t="s">
        <v>394</v>
      </c>
      <c r="C26" s="209"/>
      <c r="D26" s="209">
        <v>22375228</v>
      </c>
      <c r="E26" s="209">
        <v>12062665</v>
      </c>
      <c r="F26" s="209"/>
      <c r="G26" s="209"/>
      <c r="H26" s="210">
        <v>10312563</v>
      </c>
      <c r="I26" s="161"/>
      <c r="J26" s="161"/>
      <c r="K26" s="161"/>
      <c r="L26" s="161"/>
    </row>
    <row r="27" spans="1:12" x14ac:dyDescent="0.25">
      <c r="A27" s="207" t="s">
        <v>263</v>
      </c>
      <c r="B27" s="208" t="s">
        <v>264</v>
      </c>
      <c r="C27" s="209"/>
      <c r="D27" s="209">
        <v>22825550</v>
      </c>
      <c r="E27" s="209"/>
      <c r="F27" s="209">
        <v>12726181</v>
      </c>
      <c r="G27" s="209"/>
      <c r="H27" s="210">
        <v>35551731</v>
      </c>
      <c r="I27" s="161"/>
      <c r="J27" s="161"/>
      <c r="K27" s="161"/>
      <c r="L27" s="161"/>
    </row>
    <row r="28" spans="1:12" x14ac:dyDescent="0.25">
      <c r="A28" s="203" t="s">
        <v>265</v>
      </c>
      <c r="B28" s="204" t="s">
        <v>266</v>
      </c>
      <c r="C28" s="205"/>
      <c r="D28" s="205">
        <v>222255028</v>
      </c>
      <c r="E28" s="205">
        <v>248763154</v>
      </c>
      <c r="F28" s="205">
        <v>271918299</v>
      </c>
      <c r="G28" s="205"/>
      <c r="H28" s="206">
        <v>245410173</v>
      </c>
      <c r="I28" s="155"/>
      <c r="J28" s="155"/>
      <c r="K28" s="155"/>
      <c r="L28" s="155"/>
    </row>
    <row r="29" spans="1:12" x14ac:dyDescent="0.25">
      <c r="A29" s="207" t="s">
        <v>267</v>
      </c>
      <c r="B29" s="208" t="s">
        <v>268</v>
      </c>
      <c r="C29" s="209"/>
      <c r="D29" s="209">
        <v>222255028</v>
      </c>
      <c r="E29" s="209">
        <v>248763154</v>
      </c>
      <c r="F29" s="209">
        <v>271918299</v>
      </c>
      <c r="G29" s="209"/>
      <c r="H29" s="210">
        <v>245410173</v>
      </c>
      <c r="I29" s="161"/>
      <c r="J29" s="161"/>
      <c r="K29" s="161"/>
      <c r="L29" s="161"/>
    </row>
    <row r="30" spans="1:12" x14ac:dyDescent="0.25">
      <c r="A30" s="203" t="s">
        <v>269</v>
      </c>
      <c r="B30" s="204" t="s">
        <v>270</v>
      </c>
      <c r="C30" s="205"/>
      <c r="D30" s="205"/>
      <c r="E30" s="205"/>
      <c r="F30" s="205"/>
      <c r="G30" s="205"/>
      <c r="H30" s="206"/>
      <c r="I30" s="155"/>
      <c r="J30" s="155"/>
      <c r="K30" s="155"/>
      <c r="L30" s="155"/>
    </row>
    <row r="31" spans="1:12" x14ac:dyDescent="0.25">
      <c r="A31" s="207" t="s">
        <v>271</v>
      </c>
      <c r="B31" s="208" t="s">
        <v>272</v>
      </c>
      <c r="C31" s="209"/>
      <c r="D31" s="209"/>
      <c r="E31" s="209"/>
      <c r="F31" s="209"/>
      <c r="G31" s="209"/>
      <c r="H31" s="210"/>
      <c r="I31" s="161"/>
      <c r="J31" s="161"/>
      <c r="K31" s="161"/>
      <c r="L31" s="161"/>
    </row>
    <row r="32" spans="1:12" x14ac:dyDescent="0.25">
      <c r="A32" s="203" t="s">
        <v>273</v>
      </c>
      <c r="B32" s="204" t="s">
        <v>274</v>
      </c>
      <c r="C32" s="205"/>
      <c r="D32" s="205">
        <v>1786183</v>
      </c>
      <c r="E32" s="205">
        <v>42038237</v>
      </c>
      <c r="F32" s="205">
        <v>42157157</v>
      </c>
      <c r="G32" s="205"/>
      <c r="H32" s="206">
        <v>1905103</v>
      </c>
      <c r="I32" s="155"/>
      <c r="J32" s="155"/>
      <c r="K32" s="155"/>
      <c r="L32" s="155"/>
    </row>
    <row r="33" spans="1:12" x14ac:dyDescent="0.25">
      <c r="A33" s="207" t="s">
        <v>275</v>
      </c>
      <c r="B33" s="208" t="s">
        <v>276</v>
      </c>
      <c r="C33" s="209"/>
      <c r="D33" s="209"/>
      <c r="E33" s="209">
        <v>32991452</v>
      </c>
      <c r="F33" s="209">
        <v>32991452</v>
      </c>
      <c r="G33" s="209"/>
      <c r="H33" s="210"/>
      <c r="I33" s="161"/>
      <c r="J33" s="161"/>
      <c r="K33" s="161"/>
      <c r="L33" s="161"/>
    </row>
    <row r="34" spans="1:12" x14ac:dyDescent="0.25">
      <c r="A34" s="207" t="s">
        <v>277</v>
      </c>
      <c r="B34" s="208" t="s">
        <v>278</v>
      </c>
      <c r="C34" s="209"/>
      <c r="D34" s="209">
        <v>363234</v>
      </c>
      <c r="E34" s="209">
        <v>5938461</v>
      </c>
      <c r="F34" s="209">
        <v>5938461</v>
      </c>
      <c r="G34" s="209"/>
      <c r="H34" s="210">
        <v>363234</v>
      </c>
      <c r="I34" s="161"/>
      <c r="J34" s="161"/>
      <c r="K34" s="161"/>
      <c r="L34" s="161"/>
    </row>
    <row r="35" spans="1:12" x14ac:dyDescent="0.25">
      <c r="A35" s="207" t="s">
        <v>279</v>
      </c>
      <c r="B35" s="208" t="s">
        <v>280</v>
      </c>
      <c r="C35" s="209"/>
      <c r="D35" s="209"/>
      <c r="E35" s="209">
        <v>1367415</v>
      </c>
      <c r="F35" s="209">
        <v>1367415</v>
      </c>
      <c r="G35" s="209"/>
      <c r="H35" s="210"/>
      <c r="I35" s="161"/>
      <c r="J35" s="161"/>
      <c r="K35" s="161"/>
      <c r="L35" s="161"/>
    </row>
    <row r="36" spans="1:12" x14ac:dyDescent="0.25">
      <c r="A36" s="207" t="s">
        <v>281</v>
      </c>
      <c r="B36" s="208" t="s">
        <v>274</v>
      </c>
      <c r="C36" s="209"/>
      <c r="D36" s="209">
        <v>1422949</v>
      </c>
      <c r="E36" s="209">
        <v>1740909</v>
      </c>
      <c r="F36" s="209">
        <v>1859829</v>
      </c>
      <c r="G36" s="209"/>
      <c r="H36" s="210">
        <v>1541869</v>
      </c>
      <c r="I36" s="161"/>
      <c r="J36" s="161"/>
      <c r="K36" s="161"/>
      <c r="L36" s="161"/>
    </row>
    <row r="37" spans="1:12" x14ac:dyDescent="0.25">
      <c r="A37" s="207" t="s">
        <v>282</v>
      </c>
      <c r="B37" s="208" t="s">
        <v>283</v>
      </c>
      <c r="C37" s="209"/>
      <c r="D37" s="209">
        <v>1422949</v>
      </c>
      <c r="E37" s="209">
        <v>1740909</v>
      </c>
      <c r="F37" s="209">
        <v>1859829</v>
      </c>
      <c r="G37" s="209"/>
      <c r="H37" s="210">
        <v>1541869</v>
      </c>
      <c r="I37" s="161"/>
      <c r="J37" s="161"/>
      <c r="K37" s="161"/>
      <c r="L37" s="161"/>
    </row>
    <row r="38" spans="1:12" x14ac:dyDescent="0.25">
      <c r="A38" s="207" t="s">
        <v>284</v>
      </c>
      <c r="B38" s="208" t="s">
        <v>285</v>
      </c>
      <c r="C38" s="209"/>
      <c r="D38" s="209">
        <v>1422949</v>
      </c>
      <c r="E38" s="209">
        <v>1740909</v>
      </c>
      <c r="F38" s="209">
        <v>1859829</v>
      </c>
      <c r="G38" s="209"/>
      <c r="H38" s="210">
        <v>1541869</v>
      </c>
      <c r="I38" s="161"/>
      <c r="J38" s="161"/>
      <c r="K38" s="161"/>
      <c r="L38" s="161"/>
    </row>
    <row r="39" spans="1:12" x14ac:dyDescent="0.25">
      <c r="A39" s="215" t="s">
        <v>286</v>
      </c>
      <c r="B39" s="216" t="s">
        <v>287</v>
      </c>
      <c r="C39" s="217"/>
      <c r="D39" s="217">
        <v>815528850</v>
      </c>
      <c r="E39" s="217"/>
      <c r="F39" s="217"/>
      <c r="G39" s="217"/>
      <c r="H39" s="218">
        <v>815528850</v>
      </c>
      <c r="I39" s="155"/>
      <c r="J39" s="155"/>
      <c r="K39" s="155"/>
      <c r="L39" s="155"/>
    </row>
    <row r="40" spans="1:12" x14ac:dyDescent="0.25">
      <c r="A40" s="211" t="s">
        <v>288</v>
      </c>
      <c r="B40" s="212" t="s">
        <v>289</v>
      </c>
      <c r="C40" s="213"/>
      <c r="D40" s="213">
        <v>815528850</v>
      </c>
      <c r="E40" s="213"/>
      <c r="F40" s="213"/>
      <c r="G40" s="213"/>
      <c r="H40" s="214">
        <v>815528850</v>
      </c>
      <c r="I40" s="161"/>
      <c r="J40" s="161"/>
      <c r="K40" s="161"/>
      <c r="L40" s="161"/>
    </row>
    <row r="41" spans="1:12" x14ac:dyDescent="0.25">
      <c r="A41" s="215" t="s">
        <v>290</v>
      </c>
      <c r="B41" s="216" t="s">
        <v>291</v>
      </c>
      <c r="C41" s="217">
        <v>797917647</v>
      </c>
      <c r="D41" s="217">
        <v>182579478</v>
      </c>
      <c r="E41" s="217"/>
      <c r="F41" s="217">
        <v>14185816</v>
      </c>
      <c r="G41" s="217">
        <v>797917647</v>
      </c>
      <c r="H41" s="218">
        <v>196765294</v>
      </c>
      <c r="I41" s="155"/>
      <c r="J41" s="155"/>
      <c r="K41" s="155"/>
      <c r="L41" s="155"/>
    </row>
    <row r="42" spans="1:12" x14ac:dyDescent="0.25">
      <c r="A42" s="211" t="s">
        <v>292</v>
      </c>
      <c r="B42" s="212" t="s">
        <v>293</v>
      </c>
      <c r="C42" s="213">
        <v>797917647</v>
      </c>
      <c r="D42" s="213"/>
      <c r="E42" s="213"/>
      <c r="F42" s="213"/>
      <c r="G42" s="213">
        <v>797917647</v>
      </c>
      <c r="H42" s="214"/>
      <c r="I42" s="161"/>
      <c r="J42" s="161"/>
      <c r="K42" s="161"/>
      <c r="L42" s="161"/>
    </row>
    <row r="43" spans="1:12" x14ac:dyDescent="0.25">
      <c r="A43" s="211" t="s">
        <v>294</v>
      </c>
      <c r="B43" s="212" t="s">
        <v>295</v>
      </c>
      <c r="C43" s="213"/>
      <c r="D43" s="213">
        <v>182579478</v>
      </c>
      <c r="E43" s="213"/>
      <c r="F43" s="213">
        <v>14185816</v>
      </c>
      <c r="G43" s="213"/>
      <c r="H43" s="214">
        <v>196765294</v>
      </c>
      <c r="I43" s="161"/>
      <c r="J43" s="161"/>
      <c r="K43" s="161"/>
      <c r="L43" s="161"/>
    </row>
    <row r="44" spans="1:12" x14ac:dyDescent="0.25">
      <c r="A44" s="215" t="s">
        <v>296</v>
      </c>
      <c r="B44" s="216" t="s">
        <v>297</v>
      </c>
      <c r="C44" s="217"/>
      <c r="D44" s="217"/>
      <c r="E44" s="217">
        <v>355907404</v>
      </c>
      <c r="F44" s="217">
        <v>355907404</v>
      </c>
      <c r="G44" s="217"/>
      <c r="H44" s="218"/>
      <c r="I44" s="155"/>
      <c r="J44" s="155"/>
      <c r="K44" s="155"/>
      <c r="L44" s="155"/>
    </row>
    <row r="45" spans="1:12" x14ac:dyDescent="0.25">
      <c r="A45" s="211" t="s">
        <v>298</v>
      </c>
      <c r="B45" s="212" t="s">
        <v>299</v>
      </c>
      <c r="C45" s="213"/>
      <c r="D45" s="213"/>
      <c r="E45" s="213">
        <v>355907404</v>
      </c>
      <c r="F45" s="213">
        <v>355907404</v>
      </c>
      <c r="G45" s="213"/>
      <c r="H45" s="214"/>
      <c r="I45" s="161"/>
      <c r="J45" s="161"/>
      <c r="K45" s="161"/>
      <c r="L45" s="161"/>
    </row>
    <row r="46" spans="1:12" x14ac:dyDescent="0.25">
      <c r="A46" s="211" t="s">
        <v>300</v>
      </c>
      <c r="B46" s="212" t="s">
        <v>301</v>
      </c>
      <c r="C46" s="213"/>
      <c r="D46" s="213"/>
      <c r="E46" s="213">
        <v>355907404</v>
      </c>
      <c r="F46" s="213">
        <v>355907404</v>
      </c>
      <c r="G46" s="213"/>
      <c r="H46" s="214"/>
      <c r="I46" s="161"/>
      <c r="J46" s="161"/>
      <c r="K46" s="161"/>
      <c r="L46" s="161"/>
    </row>
    <row r="47" spans="1:12" x14ac:dyDescent="0.25">
      <c r="A47" s="215" t="s">
        <v>302</v>
      </c>
      <c r="B47" s="216" t="s">
        <v>303</v>
      </c>
      <c r="C47" s="217"/>
      <c r="D47" s="217"/>
      <c r="E47" s="217">
        <v>11447</v>
      </c>
      <c r="F47" s="217">
        <v>11447</v>
      </c>
      <c r="G47" s="217"/>
      <c r="H47" s="218"/>
      <c r="I47" s="155"/>
      <c r="J47" s="155"/>
      <c r="K47" s="155"/>
      <c r="L47" s="155"/>
    </row>
    <row r="48" spans="1:12" x14ac:dyDescent="0.25">
      <c r="A48" s="211" t="s">
        <v>304</v>
      </c>
      <c r="B48" s="212" t="s">
        <v>305</v>
      </c>
      <c r="C48" s="213"/>
      <c r="D48" s="213"/>
      <c r="E48" s="213">
        <v>11447</v>
      </c>
      <c r="F48" s="213">
        <v>11447</v>
      </c>
      <c r="G48" s="213"/>
      <c r="H48" s="214"/>
      <c r="I48" s="161"/>
      <c r="J48" s="161"/>
      <c r="K48" s="161"/>
      <c r="L48" s="161"/>
    </row>
    <row r="49" spans="1:12" x14ac:dyDescent="0.25">
      <c r="A49" s="215" t="s">
        <v>306</v>
      </c>
      <c r="B49" s="216" t="s">
        <v>307</v>
      </c>
      <c r="C49" s="217"/>
      <c r="D49" s="217"/>
      <c r="E49" s="217">
        <v>223396561</v>
      </c>
      <c r="F49" s="217">
        <v>223396561</v>
      </c>
      <c r="G49" s="217"/>
      <c r="H49" s="218"/>
      <c r="I49" s="155"/>
      <c r="J49" s="155"/>
      <c r="K49" s="155"/>
      <c r="L49" s="155"/>
    </row>
    <row r="50" spans="1:12" x14ac:dyDescent="0.25">
      <c r="A50" s="215" t="s">
        <v>308</v>
      </c>
      <c r="B50" s="216" t="s">
        <v>309</v>
      </c>
      <c r="C50" s="217"/>
      <c r="D50" s="217"/>
      <c r="E50" s="217">
        <v>13881999</v>
      </c>
      <c r="F50" s="217">
        <v>13881999</v>
      </c>
      <c r="G50" s="217"/>
      <c r="H50" s="218"/>
      <c r="I50" s="155"/>
      <c r="J50" s="155"/>
      <c r="K50" s="155"/>
      <c r="L50" s="155"/>
    </row>
    <row r="51" spans="1:12" x14ac:dyDescent="0.25">
      <c r="A51" s="211" t="s">
        <v>310</v>
      </c>
      <c r="B51" s="212" t="s">
        <v>311</v>
      </c>
      <c r="C51" s="213"/>
      <c r="D51" s="213"/>
      <c r="E51" s="213">
        <v>13881999</v>
      </c>
      <c r="F51" s="213">
        <v>13881999</v>
      </c>
      <c r="G51" s="213"/>
      <c r="H51" s="214"/>
      <c r="I51" s="161"/>
      <c r="J51" s="161"/>
      <c r="K51" s="161"/>
      <c r="L51" s="161"/>
    </row>
    <row r="52" spans="1:12" x14ac:dyDescent="0.25">
      <c r="A52" s="203" t="s">
        <v>312</v>
      </c>
      <c r="B52" s="204" t="s">
        <v>313</v>
      </c>
      <c r="C52" s="205"/>
      <c r="D52" s="205"/>
      <c r="E52" s="205">
        <v>237278560</v>
      </c>
      <c r="F52" s="205">
        <v>237278560</v>
      </c>
      <c r="G52" s="205"/>
      <c r="H52" s="206"/>
      <c r="I52" s="155"/>
      <c r="J52" s="155"/>
      <c r="K52" s="155"/>
      <c r="L52" s="155"/>
    </row>
    <row r="53" spans="1:12" x14ac:dyDescent="0.25">
      <c r="A53" s="207" t="s">
        <v>314</v>
      </c>
      <c r="B53" s="208" t="s">
        <v>315</v>
      </c>
      <c r="C53" s="209"/>
      <c r="D53" s="209"/>
      <c r="E53" s="209">
        <v>237278560</v>
      </c>
      <c r="F53" s="209">
        <v>237278560</v>
      </c>
      <c r="G53" s="209"/>
      <c r="H53" s="210"/>
      <c r="I53" s="161"/>
      <c r="J53" s="161"/>
      <c r="K53" s="161"/>
      <c r="L53" s="161"/>
    </row>
    <row r="54" spans="1:12" x14ac:dyDescent="0.25">
      <c r="A54" s="215" t="s">
        <v>316</v>
      </c>
      <c r="B54" s="216" t="s">
        <v>317</v>
      </c>
      <c r="C54" s="217"/>
      <c r="D54" s="217"/>
      <c r="E54" s="217">
        <v>104454735</v>
      </c>
      <c r="F54" s="217">
        <v>104454735</v>
      </c>
      <c r="G54" s="217"/>
      <c r="H54" s="218"/>
      <c r="I54" s="155"/>
      <c r="J54" s="155"/>
      <c r="K54" s="155"/>
      <c r="L54" s="155"/>
    </row>
    <row r="55" spans="1:12" x14ac:dyDescent="0.25">
      <c r="A55" s="211" t="s">
        <v>318</v>
      </c>
      <c r="B55" s="212" t="s">
        <v>319</v>
      </c>
      <c r="C55" s="213"/>
      <c r="D55" s="213"/>
      <c r="E55" s="213">
        <v>74914899</v>
      </c>
      <c r="F55" s="213">
        <v>74914899</v>
      </c>
      <c r="G55" s="213"/>
      <c r="H55" s="214"/>
      <c r="I55" s="161"/>
      <c r="J55" s="161"/>
      <c r="K55" s="161"/>
      <c r="L55" s="161"/>
    </row>
    <row r="56" spans="1:12" x14ac:dyDescent="0.25">
      <c r="A56" s="211" t="s">
        <v>322</v>
      </c>
      <c r="B56" s="212" t="s">
        <v>311</v>
      </c>
      <c r="C56" s="213"/>
      <c r="D56" s="213"/>
      <c r="E56" s="213">
        <v>6485521</v>
      </c>
      <c r="F56" s="213">
        <v>6485521</v>
      </c>
      <c r="G56" s="213"/>
      <c r="H56" s="214"/>
      <c r="I56" s="161"/>
      <c r="J56" s="161"/>
      <c r="K56" s="161"/>
      <c r="L56" s="161"/>
    </row>
    <row r="57" spans="1:12" x14ac:dyDescent="0.25">
      <c r="A57" s="211" t="s">
        <v>323</v>
      </c>
      <c r="B57" s="212" t="s">
        <v>324</v>
      </c>
      <c r="C57" s="213"/>
      <c r="D57" s="213"/>
      <c r="E57" s="213">
        <v>23054315</v>
      </c>
      <c r="F57" s="213">
        <v>23054315</v>
      </c>
      <c r="G57" s="213"/>
      <c r="H57" s="214"/>
      <c r="I57" s="161"/>
      <c r="J57" s="161"/>
      <c r="K57" s="161"/>
      <c r="L57" s="161"/>
    </row>
    <row r="58" spans="1:12" x14ac:dyDescent="0.25">
      <c r="A58" s="215" t="s">
        <v>346</v>
      </c>
      <c r="B58" s="216" t="s">
        <v>347</v>
      </c>
      <c r="C58" s="217"/>
      <c r="D58" s="217"/>
      <c r="E58" s="217">
        <v>646</v>
      </c>
      <c r="F58" s="217">
        <v>646</v>
      </c>
      <c r="G58" s="217"/>
      <c r="H58" s="218"/>
      <c r="I58" s="155"/>
      <c r="J58" s="155"/>
      <c r="K58" s="155"/>
      <c r="L58" s="155"/>
    </row>
    <row r="59" spans="1:12" x14ac:dyDescent="0.25">
      <c r="A59" s="211" t="s">
        <v>348</v>
      </c>
      <c r="B59" s="212" t="s">
        <v>347</v>
      </c>
      <c r="C59" s="213"/>
      <c r="D59" s="213"/>
      <c r="E59" s="213">
        <v>646</v>
      </c>
      <c r="F59" s="213">
        <v>646</v>
      </c>
      <c r="G59" s="213"/>
      <c r="H59" s="214"/>
      <c r="I59" s="161"/>
      <c r="J59" s="161"/>
      <c r="K59" s="161"/>
      <c r="L59" s="161"/>
    </row>
    <row r="60" spans="1:12" x14ac:dyDescent="0.25">
      <c r="A60" s="215" t="s">
        <v>349</v>
      </c>
      <c r="B60" s="216" t="s">
        <v>350</v>
      </c>
      <c r="C60" s="217"/>
      <c r="D60" s="217"/>
      <c r="E60" s="217">
        <v>386</v>
      </c>
      <c r="F60" s="217">
        <v>386</v>
      </c>
      <c r="G60" s="217"/>
      <c r="H60" s="218"/>
      <c r="I60" s="155"/>
      <c r="J60" s="155"/>
      <c r="K60" s="155"/>
      <c r="L60" s="155"/>
    </row>
    <row r="61" spans="1:12" x14ac:dyDescent="0.25">
      <c r="A61" s="211" t="s">
        <v>351</v>
      </c>
      <c r="B61" s="212" t="s">
        <v>350</v>
      </c>
      <c r="C61" s="213"/>
      <c r="D61" s="213"/>
      <c r="E61" s="213">
        <v>386</v>
      </c>
      <c r="F61" s="213">
        <v>386</v>
      </c>
      <c r="G61" s="213"/>
      <c r="H61" s="214"/>
      <c r="I61" s="161"/>
      <c r="J61" s="161"/>
      <c r="K61" s="161"/>
      <c r="L61" s="161"/>
    </row>
    <row r="62" spans="1:12" ht="14.4" thickBot="1" x14ac:dyDescent="0.3">
      <c r="A62" s="219" t="s">
        <v>325</v>
      </c>
      <c r="B62" s="220" t="s">
        <v>326</v>
      </c>
      <c r="C62" s="221"/>
      <c r="D62" s="221"/>
      <c r="E62" s="221">
        <v>355919497</v>
      </c>
      <c r="F62" s="221">
        <v>355919497</v>
      </c>
      <c r="G62" s="221"/>
      <c r="H62" s="222"/>
      <c r="I62" s="155"/>
      <c r="J62" s="155"/>
      <c r="K62" s="155"/>
      <c r="L62" s="155"/>
    </row>
    <row r="63" spans="1:12" x14ac:dyDescent="0.25">
      <c r="C63" s="161"/>
      <c r="D63" s="161"/>
      <c r="E63" s="161"/>
      <c r="F63" s="161"/>
      <c r="G63" s="161"/>
      <c r="H63" s="161"/>
      <c r="I63" s="161"/>
      <c r="J63" s="161"/>
      <c r="K63" s="161"/>
      <c r="L63" s="161"/>
    </row>
    <row r="64" spans="1:12" x14ac:dyDescent="0.25">
      <c r="B64" s="168" t="s">
        <v>327</v>
      </c>
      <c r="C64" s="155" t="s">
        <v>395</v>
      </c>
      <c r="D64" s="155" t="s">
        <v>395</v>
      </c>
      <c r="E64" s="155" t="s">
        <v>396</v>
      </c>
      <c r="F64" s="155" t="s">
        <v>396</v>
      </c>
      <c r="G64" s="155" t="s">
        <v>397</v>
      </c>
      <c r="H64" s="155" t="s">
        <v>397</v>
      </c>
      <c r="I64" s="155"/>
      <c r="J64" s="155"/>
      <c r="K64" s="155"/>
      <c r="L64" s="155"/>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81C5-DA93-4FCA-966F-EF0E3E8050CF}">
  <dimension ref="A1:F70"/>
  <sheetViews>
    <sheetView view="pageBreakPreview" zoomScaleNormal="100" zoomScaleSheetLayoutView="100" workbookViewId="0">
      <selection activeCell="D5" sqref="D5"/>
    </sheetView>
  </sheetViews>
  <sheetFormatPr defaultRowHeight="13.8" x14ac:dyDescent="0.25"/>
  <cols>
    <col min="1" max="1" width="10.69921875" customWidth="1"/>
    <col min="2" max="2" width="52.69921875" customWidth="1"/>
    <col min="3" max="3" width="12.09765625" customWidth="1"/>
    <col min="4" max="4" width="48" customWidth="1"/>
  </cols>
  <sheetData>
    <row r="1" spans="1:6" x14ac:dyDescent="0.25">
      <c r="A1" s="71" t="s">
        <v>168</v>
      </c>
      <c r="B1" s="72"/>
      <c r="C1" s="73"/>
      <c r="D1" s="73"/>
    </row>
    <row r="2" spans="1:6" ht="26.4" x14ac:dyDescent="0.25">
      <c r="A2" s="74"/>
      <c r="B2" s="72"/>
      <c r="C2" s="75" t="s">
        <v>169</v>
      </c>
      <c r="D2" s="76" t="s">
        <v>128</v>
      </c>
    </row>
    <row r="3" spans="1:6" ht="26.4" x14ac:dyDescent="0.25">
      <c r="A3" s="71" t="s">
        <v>337</v>
      </c>
      <c r="B3" s="77"/>
      <c r="C3" s="78" t="s">
        <v>170</v>
      </c>
      <c r="D3" s="79" t="s">
        <v>127</v>
      </c>
    </row>
    <row r="4" spans="1:6" x14ac:dyDescent="0.25">
      <c r="A4" s="77"/>
      <c r="B4" s="77"/>
      <c r="C4" s="78" t="s">
        <v>171</v>
      </c>
      <c r="D4" s="80" t="s">
        <v>127</v>
      </c>
    </row>
    <row r="5" spans="1:6" x14ac:dyDescent="0.25">
      <c r="A5" s="454" t="s">
        <v>172</v>
      </c>
      <c r="B5" s="454"/>
      <c r="C5" s="78" t="s">
        <v>173</v>
      </c>
      <c r="D5" s="81">
        <v>44522</v>
      </c>
    </row>
    <row r="6" spans="1:6" x14ac:dyDescent="0.25">
      <c r="A6" s="454"/>
      <c r="B6" s="454"/>
      <c r="C6" s="80" t="s">
        <v>174</v>
      </c>
      <c r="D6" s="82">
        <v>44470</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159</v>
      </c>
      <c r="C10" s="142">
        <v>980643</v>
      </c>
      <c r="D10" s="143"/>
    </row>
    <row r="11" spans="1:6" x14ac:dyDescent="0.25">
      <c r="A11" s="92">
        <v>112</v>
      </c>
      <c r="B11" s="93"/>
      <c r="C11" s="124"/>
      <c r="D11" s="94"/>
      <c r="E11" s="88"/>
      <c r="F11" s="88"/>
    </row>
    <row r="12" spans="1:6" x14ac:dyDescent="0.25">
      <c r="A12" s="95" t="s">
        <v>178</v>
      </c>
      <c r="B12" s="96" t="s">
        <v>190</v>
      </c>
      <c r="C12" s="125">
        <v>134904792</v>
      </c>
      <c r="D12" s="98" t="s">
        <v>179</v>
      </c>
    </row>
    <row r="13" spans="1:6" x14ac:dyDescent="0.25">
      <c r="A13" s="95">
        <v>11212</v>
      </c>
      <c r="B13" s="96" t="s">
        <v>191</v>
      </c>
      <c r="C13" s="126">
        <v>6657806</v>
      </c>
      <c r="D13" s="98" t="s">
        <v>179</v>
      </c>
    </row>
    <row r="14" spans="1:6" x14ac:dyDescent="0.25">
      <c r="A14" s="95"/>
      <c r="B14" s="96"/>
      <c r="C14" s="126"/>
      <c r="D14" s="98"/>
    </row>
    <row r="15" spans="1:6" s="118" customFormat="1" x14ac:dyDescent="0.25">
      <c r="A15" s="115">
        <v>131</v>
      </c>
      <c r="B15" s="116" t="s">
        <v>194</v>
      </c>
      <c r="C15" s="127"/>
      <c r="D15" s="119"/>
    </row>
    <row r="16" spans="1:6" s="118" customFormat="1" x14ac:dyDescent="0.25">
      <c r="A16" s="115"/>
      <c r="B16" s="116"/>
      <c r="C16" s="127"/>
      <c r="D16" s="119"/>
    </row>
    <row r="17" spans="1:6" s="118" customFormat="1" x14ac:dyDescent="0.25">
      <c r="A17" s="115">
        <v>133</v>
      </c>
      <c r="B17" s="116" t="s">
        <v>192</v>
      </c>
      <c r="C17" s="127">
        <v>286137161</v>
      </c>
      <c r="D17" s="117" t="s">
        <v>368</v>
      </c>
    </row>
    <row r="18" spans="1:6" s="118" customFormat="1" x14ac:dyDescent="0.25">
      <c r="A18" s="115"/>
      <c r="B18" s="116"/>
      <c r="C18" s="127"/>
      <c r="D18" s="119"/>
    </row>
    <row r="19" spans="1:6" s="118" customFormat="1" x14ac:dyDescent="0.25">
      <c r="A19" s="115">
        <v>154</v>
      </c>
      <c r="B19" s="116" t="s">
        <v>369</v>
      </c>
      <c r="C19" s="127">
        <v>0</v>
      </c>
      <c r="D19" s="119"/>
    </row>
    <row r="20" spans="1:6" s="118" customFormat="1" x14ac:dyDescent="0.25">
      <c r="A20" s="115"/>
      <c r="B20" s="116"/>
      <c r="C20" s="127"/>
      <c r="D20" s="119"/>
    </row>
    <row r="21" spans="1:6" x14ac:dyDescent="0.25">
      <c r="A21" s="92">
        <v>242</v>
      </c>
      <c r="B21" s="101" t="s">
        <v>180</v>
      </c>
      <c r="C21" s="128">
        <v>32863823</v>
      </c>
      <c r="D21" s="91"/>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SUM(C26:C28)</f>
        <v>44988695</v>
      </c>
      <c r="D25" s="102">
        <f>SUM(D26:D30)</f>
        <v>0</v>
      </c>
    </row>
    <row r="26" spans="1:6" x14ac:dyDescent="0.25">
      <c r="A26" s="103"/>
      <c r="B26" s="104" t="s">
        <v>168</v>
      </c>
      <c r="C26" s="130">
        <v>24200000</v>
      </c>
      <c r="D26" s="105" t="s">
        <v>370</v>
      </c>
    </row>
    <row r="27" spans="1:6" x14ac:dyDescent="0.25">
      <c r="A27" s="103"/>
      <c r="B27" s="104" t="s">
        <v>168</v>
      </c>
      <c r="C27" s="130">
        <v>12100000</v>
      </c>
      <c r="D27" s="105" t="s">
        <v>371</v>
      </c>
    </row>
    <row r="28" spans="1:6" x14ac:dyDescent="0.25">
      <c r="A28" s="103"/>
      <c r="B28" s="104" t="s">
        <v>195</v>
      </c>
      <c r="C28" s="130">
        <v>8688695</v>
      </c>
      <c r="D28" s="105" t="s">
        <v>372</v>
      </c>
    </row>
    <row r="29" spans="1:6" x14ac:dyDescent="0.25">
      <c r="A29" s="103"/>
      <c r="B29" s="101" t="s">
        <v>182</v>
      </c>
      <c r="C29" s="123">
        <f>SUM(C30:C31)</f>
        <v>3528000</v>
      </c>
      <c r="D29" s="102">
        <f>SUM(D30:D32)</f>
        <v>0</v>
      </c>
    </row>
    <row r="30" spans="1:6" ht="26.4" x14ac:dyDescent="0.25">
      <c r="A30" s="103"/>
      <c r="B30" s="104" t="s">
        <v>204</v>
      </c>
      <c r="C30" s="131">
        <v>3528000</v>
      </c>
      <c r="D30" s="179" t="s">
        <v>140</v>
      </c>
    </row>
    <row r="31" spans="1:6" x14ac:dyDescent="0.25">
      <c r="A31" s="103"/>
      <c r="B31" s="104"/>
      <c r="C31" s="131"/>
      <c r="D31" s="105"/>
    </row>
    <row r="32" spans="1:6" s="21" customFormat="1" x14ac:dyDescent="0.25">
      <c r="A32" s="92">
        <v>3331</v>
      </c>
      <c r="B32" s="120" t="s">
        <v>197</v>
      </c>
      <c r="C32" s="132"/>
      <c r="D32" s="121"/>
      <c r="E32" s="122"/>
      <c r="F32" s="122"/>
    </row>
    <row r="33" spans="1:6" s="21" customFormat="1" x14ac:dyDescent="0.25">
      <c r="A33" s="92"/>
      <c r="B33" s="120"/>
      <c r="C33" s="132"/>
      <c r="D33" s="121"/>
      <c r="E33" s="122"/>
      <c r="F33" s="122"/>
    </row>
    <row r="34" spans="1:6" s="21" customFormat="1" x14ac:dyDescent="0.25">
      <c r="A34" s="92">
        <v>3334</v>
      </c>
      <c r="B34" s="120" t="s">
        <v>381</v>
      </c>
      <c r="C34" s="132">
        <v>22375228</v>
      </c>
      <c r="D34" s="121"/>
      <c r="E34" s="122"/>
      <c r="F34" s="122"/>
    </row>
    <row r="35" spans="1:6" s="21" customFormat="1" x14ac:dyDescent="0.25">
      <c r="A35" s="92"/>
      <c r="B35" s="120"/>
      <c r="C35" s="132"/>
      <c r="D35" s="121"/>
      <c r="E35" s="122"/>
      <c r="F35" s="122"/>
    </row>
    <row r="36" spans="1:6" ht="14.4" x14ac:dyDescent="0.3">
      <c r="A36" s="92">
        <v>3335</v>
      </c>
      <c r="B36" s="101" t="s">
        <v>183</v>
      </c>
      <c r="C36" s="133">
        <f>SUM(C37:C41)</f>
        <v>22825549</v>
      </c>
      <c r="D36" s="107"/>
    </row>
    <row r="37" spans="1:6" x14ac:dyDescent="0.25">
      <c r="A37" s="95"/>
      <c r="B37" s="96" t="s">
        <v>157</v>
      </c>
      <c r="C37" s="125">
        <v>2314525</v>
      </c>
      <c r="D37" s="108"/>
    </row>
    <row r="38" spans="1:6" x14ac:dyDescent="0.25">
      <c r="A38" s="95"/>
      <c r="B38" s="96" t="s">
        <v>373</v>
      </c>
      <c r="C38" s="125">
        <v>122222</v>
      </c>
      <c r="D38" s="108" t="s">
        <v>360</v>
      </c>
    </row>
    <row r="39" spans="1:6" x14ac:dyDescent="0.25">
      <c r="A39" s="95"/>
      <c r="B39" s="96" t="s">
        <v>359</v>
      </c>
      <c r="C39" s="125">
        <v>10115170</v>
      </c>
      <c r="D39" s="108" t="s">
        <v>360</v>
      </c>
    </row>
    <row r="40" spans="1:6" x14ac:dyDescent="0.25">
      <c r="A40" s="95"/>
      <c r="B40" s="96" t="s">
        <v>374</v>
      </c>
      <c r="C40" s="125">
        <v>10273632</v>
      </c>
      <c r="D40" s="108" t="s">
        <v>360</v>
      </c>
    </row>
    <row r="41" spans="1:6" x14ac:dyDescent="0.25">
      <c r="A41" s="95"/>
      <c r="B41" s="96"/>
      <c r="C41" s="125"/>
      <c r="D41" s="108"/>
    </row>
    <row r="42" spans="1:6" s="21" customFormat="1" x14ac:dyDescent="0.25">
      <c r="A42" s="92">
        <v>334</v>
      </c>
      <c r="B42" s="120" t="s">
        <v>159</v>
      </c>
      <c r="C42" s="197">
        <v>222255028</v>
      </c>
      <c r="D42" s="198"/>
    </row>
    <row r="43" spans="1:6" x14ac:dyDescent="0.25">
      <c r="A43" s="95"/>
      <c r="B43" s="96"/>
      <c r="C43" s="125"/>
      <c r="D43" s="108"/>
    </row>
    <row r="44" spans="1:6" x14ac:dyDescent="0.25">
      <c r="A44" s="92">
        <v>335</v>
      </c>
      <c r="B44" s="101" t="s">
        <v>144</v>
      </c>
      <c r="C44" s="123"/>
      <c r="D44" s="91"/>
    </row>
    <row r="45" spans="1:6" x14ac:dyDescent="0.25">
      <c r="A45" s="103"/>
      <c r="B45" s="104"/>
      <c r="C45" s="131"/>
      <c r="D45" s="109"/>
    </row>
    <row r="46" spans="1:6" x14ac:dyDescent="0.25">
      <c r="A46" s="103"/>
      <c r="B46" s="104"/>
      <c r="C46" s="131"/>
      <c r="D46" s="109"/>
    </row>
    <row r="47" spans="1:6" ht="26.4" x14ac:dyDescent="0.25">
      <c r="A47" s="92" t="s">
        <v>185</v>
      </c>
      <c r="B47" s="145"/>
      <c r="C47" s="146"/>
      <c r="D47" s="100" t="s">
        <v>155</v>
      </c>
    </row>
    <row r="48" spans="1:6" x14ac:dyDescent="0.25">
      <c r="A48" s="95"/>
      <c r="B48" s="106"/>
      <c r="C48" s="135"/>
      <c r="D48" s="110"/>
    </row>
    <row r="49" spans="1:6" x14ac:dyDescent="0.25">
      <c r="A49" s="92">
        <v>3388</v>
      </c>
      <c r="B49" s="101" t="s">
        <v>208</v>
      </c>
      <c r="C49" s="123">
        <f>SUM(C50:C51)</f>
        <v>1422949</v>
      </c>
      <c r="D49" s="91"/>
    </row>
    <row r="50" spans="1:6" ht="14.4" x14ac:dyDescent="0.3">
      <c r="A50" s="103"/>
      <c r="B50" s="104" t="s">
        <v>375</v>
      </c>
      <c r="C50" s="136">
        <f>1115566+595419+595419</f>
        <v>2306404</v>
      </c>
      <c r="D50" s="105"/>
      <c r="E50" s="89"/>
      <c r="F50" s="89"/>
    </row>
    <row r="51" spans="1:6" ht="14.4" x14ac:dyDescent="0.3">
      <c r="A51" s="103"/>
      <c r="B51" s="104" t="s">
        <v>202</v>
      </c>
      <c r="C51" s="136">
        <f>-338000-318182-227273</f>
        <v>-883455</v>
      </c>
      <c r="D51" s="105"/>
      <c r="E51" s="89"/>
      <c r="F51" s="89"/>
    </row>
    <row r="52" spans="1:6" ht="14.4" x14ac:dyDescent="0.3">
      <c r="A52" s="103"/>
      <c r="B52" s="104"/>
      <c r="C52" s="136"/>
      <c r="D52" s="105"/>
      <c r="E52" s="89"/>
      <c r="F52" s="89"/>
    </row>
    <row r="53" spans="1:6" ht="14.4" x14ac:dyDescent="0.3">
      <c r="A53" s="92">
        <v>511</v>
      </c>
      <c r="B53" s="101" t="s">
        <v>379</v>
      </c>
      <c r="C53" s="123">
        <f>SUM(C54:C55)</f>
        <v>401791600</v>
      </c>
      <c r="D53" s="111"/>
    </row>
    <row r="54" spans="1:6" x14ac:dyDescent="0.25">
      <c r="A54" s="95"/>
      <c r="B54" s="106" t="s">
        <v>376</v>
      </c>
      <c r="C54" s="199">
        <v>203141840</v>
      </c>
      <c r="D54" s="108"/>
    </row>
    <row r="55" spans="1:6" x14ac:dyDescent="0.25">
      <c r="A55" s="95"/>
      <c r="B55" s="106" t="s">
        <v>377</v>
      </c>
      <c r="C55" s="199">
        <v>198649760</v>
      </c>
      <c r="D55" s="108" t="s">
        <v>378</v>
      </c>
    </row>
    <row r="56" spans="1:6" x14ac:dyDescent="0.25">
      <c r="A56" s="95"/>
      <c r="B56" s="106"/>
      <c r="C56" s="90"/>
      <c r="D56" s="91"/>
    </row>
    <row r="57" spans="1:6" x14ac:dyDescent="0.25">
      <c r="A57" s="92">
        <v>642</v>
      </c>
      <c r="B57" s="101" t="s">
        <v>159</v>
      </c>
      <c r="C57" s="90"/>
      <c r="D57" s="91"/>
    </row>
    <row r="58" spans="1:6" x14ac:dyDescent="0.25">
      <c r="A58" s="95"/>
      <c r="B58" s="106"/>
      <c r="C58" s="97"/>
      <c r="D58" s="112"/>
    </row>
    <row r="59" spans="1:6" x14ac:dyDescent="0.25">
      <c r="A59" s="92" t="s">
        <v>188</v>
      </c>
      <c r="B59" s="101" t="s">
        <v>159</v>
      </c>
      <c r="C59" s="90"/>
      <c r="D59" s="91"/>
    </row>
    <row r="60" spans="1:6" x14ac:dyDescent="0.25">
      <c r="A60" s="95"/>
      <c r="B60" s="106" t="s">
        <v>203</v>
      </c>
      <c r="C60" s="137"/>
      <c r="D60" s="99"/>
    </row>
    <row r="61" spans="1:6" x14ac:dyDescent="0.25">
      <c r="A61" s="95"/>
      <c r="B61" s="106"/>
      <c r="C61" s="137"/>
      <c r="D61" s="99"/>
    </row>
    <row r="62" spans="1:6" x14ac:dyDescent="0.25">
      <c r="A62" s="92">
        <v>632</v>
      </c>
      <c r="B62" s="145" t="s">
        <v>380</v>
      </c>
      <c r="C62" s="147">
        <v>0</v>
      </c>
      <c r="D62" s="100"/>
    </row>
    <row r="63" spans="1:6" x14ac:dyDescent="0.25">
      <c r="A63" s="95"/>
      <c r="B63" s="106"/>
      <c r="C63" s="106"/>
      <c r="D63" s="108"/>
    </row>
    <row r="64" spans="1:6" x14ac:dyDescent="0.25">
      <c r="A64" s="95"/>
      <c r="B64" s="106"/>
      <c r="C64" s="106"/>
      <c r="D64" s="108"/>
    </row>
    <row r="65" spans="1:4" x14ac:dyDescent="0.25">
      <c r="A65" s="95"/>
      <c r="B65" s="106"/>
      <c r="C65" s="106"/>
      <c r="D65" s="108"/>
    </row>
    <row r="66" spans="1:4" x14ac:dyDescent="0.25">
      <c r="A66" s="95"/>
      <c r="B66" s="106"/>
      <c r="C66" s="106"/>
      <c r="D66" s="108"/>
    </row>
    <row r="67" spans="1:4" x14ac:dyDescent="0.25">
      <c r="A67" s="95"/>
      <c r="B67" s="106"/>
      <c r="C67" s="106"/>
      <c r="D67" s="108"/>
    </row>
    <row r="68" spans="1:4" x14ac:dyDescent="0.25">
      <c r="A68" s="95"/>
      <c r="B68" s="106"/>
      <c r="C68" s="106"/>
      <c r="D68" s="108"/>
    </row>
    <row r="69" spans="1:4" ht="14.4" thickBot="1" x14ac:dyDescent="0.3">
      <c r="A69" s="113"/>
      <c r="B69" s="114"/>
      <c r="C69" s="114"/>
      <c r="D69" s="144"/>
    </row>
    <row r="70" spans="1:4" ht="14.4" thickTop="1" x14ac:dyDescent="0.25"/>
  </sheetData>
  <mergeCells count="2">
    <mergeCell ref="A5:B7"/>
    <mergeCell ref="C9:D9"/>
  </mergeCells>
  <pageMargins left="0.7" right="0.7" top="0.75" bottom="0.75" header="0.3" footer="0.3"/>
  <pageSetup scale="61"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0D6CF-6C3B-4FA2-BB98-7C4720B06892}">
  <dimension ref="A1:F70"/>
  <sheetViews>
    <sheetView view="pageBreakPreview" topLeftCell="A43" zoomScaleNormal="100" zoomScaleSheetLayoutView="100" workbookViewId="0">
      <selection activeCell="D43" sqref="D43"/>
    </sheetView>
  </sheetViews>
  <sheetFormatPr defaultRowHeight="13.8" x14ac:dyDescent="0.25"/>
  <cols>
    <col min="1" max="1" width="10.69921875" customWidth="1"/>
    <col min="2" max="2" width="52.69921875" customWidth="1"/>
    <col min="3" max="3" width="12.09765625" customWidth="1"/>
    <col min="4" max="4" width="48" customWidth="1"/>
  </cols>
  <sheetData>
    <row r="1" spans="1:6" x14ac:dyDescent="0.25">
      <c r="A1" s="71" t="s">
        <v>168</v>
      </c>
      <c r="B1" s="72"/>
      <c r="C1" s="73"/>
      <c r="D1" s="73"/>
    </row>
    <row r="2" spans="1:6" ht="26.4" x14ac:dyDescent="0.25">
      <c r="A2" s="74"/>
      <c r="B2" s="72"/>
      <c r="C2" s="75" t="s">
        <v>169</v>
      </c>
      <c r="D2" s="76" t="s">
        <v>128</v>
      </c>
    </row>
    <row r="3" spans="1:6" ht="26.4" x14ac:dyDescent="0.25">
      <c r="A3" s="71" t="s">
        <v>337</v>
      </c>
      <c r="B3" s="77"/>
      <c r="C3" s="78" t="s">
        <v>170</v>
      </c>
      <c r="D3" s="79" t="s">
        <v>127</v>
      </c>
    </row>
    <row r="4" spans="1:6" x14ac:dyDescent="0.25">
      <c r="A4" s="77"/>
      <c r="B4" s="77"/>
      <c r="C4" s="78" t="s">
        <v>171</v>
      </c>
      <c r="D4" s="80" t="s">
        <v>127</v>
      </c>
    </row>
    <row r="5" spans="1:6" x14ac:dyDescent="0.25">
      <c r="A5" s="454" t="s">
        <v>172</v>
      </c>
      <c r="B5" s="454"/>
      <c r="C5" s="78" t="s">
        <v>173</v>
      </c>
      <c r="D5" s="81">
        <v>44484</v>
      </c>
    </row>
    <row r="6" spans="1:6" x14ac:dyDescent="0.25">
      <c r="A6" s="454"/>
      <c r="B6" s="454"/>
      <c r="C6" s="80" t="s">
        <v>174</v>
      </c>
      <c r="D6" s="82">
        <v>44440</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ht="26.4" x14ac:dyDescent="0.25">
      <c r="A10" s="140">
        <v>111</v>
      </c>
      <c r="B10" s="141" t="s">
        <v>339</v>
      </c>
      <c r="C10" s="142">
        <v>32643</v>
      </c>
      <c r="D10" s="180" t="s">
        <v>338</v>
      </c>
    </row>
    <row r="11" spans="1:6" x14ac:dyDescent="0.25">
      <c r="A11" s="92">
        <v>112</v>
      </c>
      <c r="B11" s="93"/>
      <c r="C11" s="124"/>
      <c r="D11" s="94"/>
      <c r="E11" s="88"/>
      <c r="F11" s="88"/>
    </row>
    <row r="12" spans="1:6" x14ac:dyDescent="0.25">
      <c r="A12" s="95" t="s">
        <v>178</v>
      </c>
      <c r="B12" s="96" t="s">
        <v>190</v>
      </c>
      <c r="C12" s="125">
        <v>29927592</v>
      </c>
      <c r="D12" s="98" t="s">
        <v>179</v>
      </c>
    </row>
    <row r="13" spans="1:6" x14ac:dyDescent="0.25">
      <c r="A13" s="95">
        <v>11212</v>
      </c>
      <c r="B13" s="96" t="s">
        <v>191</v>
      </c>
      <c r="C13" s="126">
        <v>6657806</v>
      </c>
      <c r="D13" s="98" t="s">
        <v>179</v>
      </c>
    </row>
    <row r="14" spans="1:6" x14ac:dyDescent="0.25">
      <c r="A14" s="95"/>
      <c r="B14" s="96"/>
      <c r="C14" s="126"/>
      <c r="D14" s="98"/>
    </row>
    <row r="15" spans="1:6" s="118" customFormat="1" x14ac:dyDescent="0.25">
      <c r="A15" s="115">
        <v>131</v>
      </c>
      <c r="B15" s="116" t="s">
        <v>194</v>
      </c>
      <c r="C15" s="127"/>
      <c r="D15" s="119"/>
    </row>
    <row r="16" spans="1:6" s="118" customFormat="1" x14ac:dyDescent="0.25">
      <c r="A16" s="115"/>
      <c r="B16" s="116"/>
      <c r="C16" s="127"/>
      <c r="D16" s="119"/>
    </row>
    <row r="17" spans="1:6" s="118" customFormat="1" x14ac:dyDescent="0.25">
      <c r="A17" s="115">
        <v>133</v>
      </c>
      <c r="B17" s="116" t="s">
        <v>192</v>
      </c>
      <c r="C17" s="127">
        <v>284004467</v>
      </c>
      <c r="D17" s="119"/>
    </row>
    <row r="18" spans="1:6" s="118" customFormat="1" x14ac:dyDescent="0.25">
      <c r="A18" s="115"/>
      <c r="B18" s="116"/>
      <c r="C18" s="127"/>
      <c r="D18" s="119"/>
    </row>
    <row r="19" spans="1:6" s="118" customFormat="1" ht="26.4" x14ac:dyDescent="0.25">
      <c r="A19" s="115">
        <v>154</v>
      </c>
      <c r="B19" s="116" t="s">
        <v>367</v>
      </c>
      <c r="C19" s="127">
        <f>'TB9.21'!E12</f>
        <v>206571230</v>
      </c>
      <c r="D19" s="119" t="s">
        <v>366</v>
      </c>
    </row>
    <row r="20" spans="1:6" s="118" customFormat="1" x14ac:dyDescent="0.25">
      <c r="A20" s="115"/>
      <c r="B20" s="116"/>
      <c r="C20" s="127"/>
      <c r="D20" s="119"/>
    </row>
    <row r="21" spans="1:6" x14ac:dyDescent="0.25">
      <c r="A21" s="92">
        <v>242</v>
      </c>
      <c r="B21" s="101" t="s">
        <v>180</v>
      </c>
      <c r="C21" s="128">
        <v>48940263</v>
      </c>
      <c r="D21" s="91"/>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SUM(C26:C27)</f>
        <v>24200000</v>
      </c>
      <c r="D25" s="102">
        <f>SUM(D26:D29)</f>
        <v>0</v>
      </c>
    </row>
    <row r="26" spans="1:6" x14ac:dyDescent="0.25">
      <c r="A26" s="103"/>
      <c r="B26" s="104" t="s">
        <v>168</v>
      </c>
      <c r="C26" s="130">
        <v>12100000</v>
      </c>
      <c r="D26" s="105" t="s">
        <v>354</v>
      </c>
    </row>
    <row r="27" spans="1:6" x14ac:dyDescent="0.25">
      <c r="A27" s="103"/>
      <c r="B27" s="104" t="s">
        <v>168</v>
      </c>
      <c r="C27" s="130">
        <v>12100000</v>
      </c>
      <c r="D27" s="105" t="s">
        <v>354</v>
      </c>
    </row>
    <row r="28" spans="1:6" x14ac:dyDescent="0.25">
      <c r="A28" s="103"/>
      <c r="B28" s="101" t="s">
        <v>182</v>
      </c>
      <c r="C28" s="123">
        <f>SUM(C29:C30)</f>
        <v>3923800</v>
      </c>
      <c r="D28" s="102">
        <f>SUM(D29:D31)</f>
        <v>0</v>
      </c>
    </row>
    <row r="29" spans="1:6" ht="26.4" x14ac:dyDescent="0.25">
      <c r="A29" s="103"/>
      <c r="B29" s="104" t="s">
        <v>204</v>
      </c>
      <c r="C29" s="131">
        <v>3213000</v>
      </c>
      <c r="D29" s="179" t="s">
        <v>140</v>
      </c>
    </row>
    <row r="30" spans="1:6" x14ac:dyDescent="0.25">
      <c r="A30" s="103"/>
      <c r="B30" s="104" t="s">
        <v>355</v>
      </c>
      <c r="C30" s="131">
        <v>710800</v>
      </c>
      <c r="D30" s="105" t="s">
        <v>356</v>
      </c>
    </row>
    <row r="31" spans="1:6" s="21" customFormat="1" x14ac:dyDescent="0.25">
      <c r="A31" s="92">
        <v>3331</v>
      </c>
      <c r="B31" s="120" t="s">
        <v>197</v>
      </c>
      <c r="C31" s="132"/>
      <c r="D31" s="121"/>
      <c r="E31" s="122"/>
      <c r="F31" s="122"/>
    </row>
    <row r="32" spans="1:6" s="21" customFormat="1" x14ac:dyDescent="0.25">
      <c r="A32" s="92"/>
      <c r="B32" s="120"/>
      <c r="C32" s="132"/>
      <c r="D32" s="121"/>
      <c r="E32" s="122"/>
      <c r="F32" s="122"/>
    </row>
    <row r="33" spans="1:4" ht="14.4" x14ac:dyDescent="0.3">
      <c r="A33" s="92">
        <v>3335</v>
      </c>
      <c r="B33" s="101" t="s">
        <v>183</v>
      </c>
      <c r="C33" s="133">
        <f>SUM(C34:C42)</f>
        <v>44388839</v>
      </c>
      <c r="D33" s="107"/>
    </row>
    <row r="34" spans="1:4" x14ac:dyDescent="0.25">
      <c r="A34" s="95"/>
      <c r="B34" s="96" t="s">
        <v>157</v>
      </c>
      <c r="C34" s="125">
        <v>2314525</v>
      </c>
      <c r="D34" s="108" t="s">
        <v>184</v>
      </c>
    </row>
    <row r="35" spans="1:4" x14ac:dyDescent="0.25">
      <c r="A35" s="95"/>
      <c r="B35" s="96" t="s">
        <v>160</v>
      </c>
      <c r="C35" s="125">
        <v>21171928</v>
      </c>
      <c r="D35" s="108" t="s">
        <v>184</v>
      </c>
    </row>
    <row r="36" spans="1:4" x14ac:dyDescent="0.25">
      <c r="A36" s="95"/>
      <c r="B36" s="96" t="s">
        <v>199</v>
      </c>
      <c r="C36" s="125">
        <v>10670549</v>
      </c>
      <c r="D36" s="108" t="s">
        <v>184</v>
      </c>
    </row>
    <row r="37" spans="1:4" x14ac:dyDescent="0.25">
      <c r="A37" s="95"/>
      <c r="B37" s="96" t="s">
        <v>358</v>
      </c>
      <c r="C37" s="125">
        <v>-249999</v>
      </c>
      <c r="D37" s="108" t="s">
        <v>184</v>
      </c>
    </row>
    <row r="38" spans="1:4" x14ac:dyDescent="0.25">
      <c r="A38" s="95"/>
      <c r="B38" s="96" t="s">
        <v>161</v>
      </c>
      <c r="C38" s="125">
        <v>122222</v>
      </c>
      <c r="D38" s="108" t="s">
        <v>184</v>
      </c>
    </row>
    <row r="39" spans="1:4" x14ac:dyDescent="0.25">
      <c r="A39" s="95"/>
      <c r="B39" s="96" t="s">
        <v>198</v>
      </c>
      <c r="C39" s="125">
        <v>122222</v>
      </c>
      <c r="D39" s="108" t="s">
        <v>184</v>
      </c>
    </row>
    <row r="40" spans="1:4" x14ac:dyDescent="0.25">
      <c r="A40" s="95"/>
      <c r="B40" s="96" t="s">
        <v>357</v>
      </c>
      <c r="C40" s="125">
        <v>122222</v>
      </c>
      <c r="D40" s="108" t="s">
        <v>184</v>
      </c>
    </row>
    <row r="41" spans="1:4" x14ac:dyDescent="0.25">
      <c r="A41" s="95"/>
      <c r="B41" s="96" t="s">
        <v>359</v>
      </c>
      <c r="C41" s="125">
        <v>10115170</v>
      </c>
      <c r="D41" s="108" t="s">
        <v>360</v>
      </c>
    </row>
    <row r="42" spans="1:4" x14ac:dyDescent="0.25">
      <c r="A42" s="95"/>
      <c r="B42" s="96"/>
      <c r="C42" s="125"/>
      <c r="D42" s="108"/>
    </row>
    <row r="43" spans="1:4" s="21" customFormat="1" ht="27.6" x14ac:dyDescent="0.25">
      <c r="A43" s="92">
        <v>334</v>
      </c>
      <c r="B43" s="120" t="s">
        <v>159</v>
      </c>
      <c r="C43" s="197">
        <v>222384560</v>
      </c>
      <c r="D43" s="198" t="s">
        <v>364</v>
      </c>
    </row>
    <row r="44" spans="1:4" x14ac:dyDescent="0.25">
      <c r="A44" s="95"/>
      <c r="B44" s="96"/>
      <c r="C44" s="125"/>
      <c r="D44" s="108"/>
    </row>
    <row r="45" spans="1:4" x14ac:dyDescent="0.25">
      <c r="A45" s="92">
        <v>335</v>
      </c>
      <c r="B45" s="101" t="s">
        <v>144</v>
      </c>
      <c r="C45" s="123"/>
      <c r="D45" s="91"/>
    </row>
    <row r="46" spans="1:4" x14ac:dyDescent="0.25">
      <c r="A46" s="103"/>
      <c r="B46" s="104"/>
      <c r="C46" s="131"/>
      <c r="D46" s="109"/>
    </row>
    <row r="47" spans="1:4" x14ac:dyDescent="0.25">
      <c r="A47" s="103"/>
      <c r="B47" s="104"/>
      <c r="C47" s="131"/>
      <c r="D47" s="109"/>
    </row>
    <row r="48" spans="1:4" ht="26.4" x14ac:dyDescent="0.25">
      <c r="A48" s="92" t="s">
        <v>185</v>
      </c>
      <c r="B48" s="145"/>
      <c r="C48" s="146"/>
      <c r="D48" s="100" t="s">
        <v>155</v>
      </c>
    </row>
    <row r="49" spans="1:6" x14ac:dyDescent="0.25">
      <c r="A49" s="95"/>
      <c r="B49" s="106"/>
      <c r="C49" s="135"/>
      <c r="D49" s="110"/>
    </row>
    <row r="50" spans="1:6" x14ac:dyDescent="0.25">
      <c r="A50" s="92">
        <v>3388</v>
      </c>
      <c r="B50" s="101" t="s">
        <v>208</v>
      </c>
      <c r="C50" s="123">
        <f>SUM(C51:C52)</f>
        <v>1054803</v>
      </c>
      <c r="D50" s="91"/>
    </row>
    <row r="51" spans="1:6" ht="14.4" x14ac:dyDescent="0.3">
      <c r="A51" s="103"/>
      <c r="B51" s="104" t="s">
        <v>361</v>
      </c>
      <c r="C51" s="136">
        <f>1115566+595419</f>
        <v>1710985</v>
      </c>
      <c r="D51" s="105"/>
      <c r="E51" s="89"/>
      <c r="F51" s="89"/>
    </row>
    <row r="52" spans="1:6" ht="14.4" x14ac:dyDescent="0.3">
      <c r="A52" s="103"/>
      <c r="B52" s="104" t="s">
        <v>202</v>
      </c>
      <c r="C52" s="136">
        <f>-338000-318182</f>
        <v>-656182</v>
      </c>
      <c r="D52" s="105"/>
      <c r="E52" s="89"/>
      <c r="F52" s="89"/>
    </row>
    <row r="53" spans="1:6" x14ac:dyDescent="0.25">
      <c r="A53" s="92"/>
      <c r="B53" s="101" t="s">
        <v>362</v>
      </c>
      <c r="C53" s="123">
        <v>200000</v>
      </c>
      <c r="D53" s="91"/>
    </row>
    <row r="54" spans="1:6" ht="14.4" x14ac:dyDescent="0.3">
      <c r="A54" s="103"/>
      <c r="B54" s="104"/>
      <c r="C54" s="136"/>
      <c r="D54" s="105"/>
      <c r="E54" s="89"/>
      <c r="F54" s="89"/>
    </row>
    <row r="55" spans="1:6" ht="14.4" x14ac:dyDescent="0.3">
      <c r="A55" s="92">
        <v>511</v>
      </c>
      <c r="B55" s="101" t="s">
        <v>363</v>
      </c>
      <c r="C55" s="123"/>
      <c r="D55" s="111"/>
    </row>
    <row r="56" spans="1:6" x14ac:dyDescent="0.25">
      <c r="A56" s="95"/>
      <c r="B56" s="106"/>
      <c r="C56" s="90"/>
      <c r="D56" s="91"/>
    </row>
    <row r="57" spans="1:6" x14ac:dyDescent="0.25">
      <c r="A57" s="92">
        <v>642</v>
      </c>
      <c r="B57" s="101" t="s">
        <v>159</v>
      </c>
      <c r="C57" s="90"/>
      <c r="D57" s="91"/>
    </row>
    <row r="58" spans="1:6" x14ac:dyDescent="0.25">
      <c r="A58" s="95"/>
      <c r="B58" s="106"/>
      <c r="C58" s="97"/>
      <c r="D58" s="112"/>
    </row>
    <row r="59" spans="1:6" x14ac:dyDescent="0.25">
      <c r="A59" s="92" t="s">
        <v>188</v>
      </c>
      <c r="B59" s="101" t="s">
        <v>159</v>
      </c>
      <c r="C59" s="90"/>
      <c r="D59" s="91"/>
    </row>
    <row r="60" spans="1:6" x14ac:dyDescent="0.25">
      <c r="A60" s="95"/>
      <c r="B60" s="106" t="s">
        <v>203</v>
      </c>
      <c r="C60" s="137"/>
      <c r="D60" s="99"/>
    </row>
    <row r="61" spans="1:6" x14ac:dyDescent="0.25">
      <c r="A61" s="95"/>
      <c r="B61" s="106"/>
      <c r="C61" s="137"/>
      <c r="D61" s="99"/>
    </row>
    <row r="62" spans="1:6" x14ac:dyDescent="0.25">
      <c r="A62" s="92">
        <v>632</v>
      </c>
      <c r="B62" s="145" t="s">
        <v>365</v>
      </c>
      <c r="C62" s="147">
        <v>0</v>
      </c>
      <c r="D62" s="100" t="s">
        <v>366</v>
      </c>
    </row>
    <row r="63" spans="1:6" x14ac:dyDescent="0.25">
      <c r="A63" s="95"/>
      <c r="B63" s="106"/>
      <c r="C63" s="106"/>
      <c r="D63" s="108"/>
    </row>
    <row r="64" spans="1:6" x14ac:dyDescent="0.25">
      <c r="A64" s="95"/>
      <c r="B64" s="106"/>
      <c r="C64" s="106"/>
      <c r="D64" s="108"/>
    </row>
    <row r="65" spans="1:4" x14ac:dyDescent="0.25">
      <c r="A65" s="95"/>
      <c r="B65" s="106"/>
      <c r="C65" s="106"/>
      <c r="D65" s="108"/>
    </row>
    <row r="66" spans="1:4" x14ac:dyDescent="0.25">
      <c r="A66" s="95"/>
      <c r="B66" s="106"/>
      <c r="C66" s="106"/>
      <c r="D66" s="108"/>
    </row>
    <row r="67" spans="1:4" x14ac:dyDescent="0.25">
      <c r="A67" s="95"/>
      <c r="B67" s="106"/>
      <c r="C67" s="106"/>
      <c r="D67" s="108"/>
    </row>
    <row r="68" spans="1:4" x14ac:dyDescent="0.25">
      <c r="A68" s="95"/>
      <c r="B68" s="106"/>
      <c r="C68" s="106"/>
      <c r="D68" s="108"/>
    </row>
    <row r="69" spans="1:4" ht="14.4" thickBot="1" x14ac:dyDescent="0.3">
      <c r="A69" s="113"/>
      <c r="B69" s="114"/>
      <c r="C69" s="114"/>
      <c r="D69" s="144"/>
    </row>
    <row r="70" spans="1:4" ht="14.4" thickTop="1" x14ac:dyDescent="0.25"/>
  </sheetData>
  <mergeCells count="2">
    <mergeCell ref="A5:B7"/>
    <mergeCell ref="C9:D9"/>
  </mergeCells>
  <pageMargins left="0.7" right="0.7" top="0.75" bottom="0.75" header="0.3" footer="0.3"/>
  <pageSetup scale="61"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B4D0-C916-419B-B09D-8B802BC9AD9D}">
  <dimension ref="A1:L56"/>
  <sheetViews>
    <sheetView workbookViewId="0">
      <pane ySplit="1" topLeftCell="A2" activePane="bottomLeft" state="frozen"/>
      <selection activeCell="D115" sqref="D115"/>
      <selection pane="bottomLeft" activeCell="D115" sqref="D115"/>
    </sheetView>
  </sheetViews>
  <sheetFormatPr defaultRowHeight="13.8" x14ac:dyDescent="0.25"/>
  <cols>
    <col min="1" max="1" width="11.09765625" customWidth="1"/>
    <col min="2" max="2" width="34.09765625" customWidth="1"/>
    <col min="3" max="4" width="12.69921875" bestFit="1" customWidth="1"/>
    <col min="5" max="5" width="14.69921875" bestFit="1" customWidth="1"/>
    <col min="6" max="6" width="14.3984375" bestFit="1" customWidth="1"/>
    <col min="7" max="7" width="12.8984375" bestFit="1" customWidth="1"/>
    <col min="8" max="8" width="12.69921875" bestFit="1" customWidth="1"/>
    <col min="9" max="9" width="16.3984375" bestFit="1" customWidth="1"/>
    <col min="10" max="10" width="12.8984375" bestFit="1" customWidth="1"/>
    <col min="11" max="12" width="16.09765625" customWidth="1"/>
  </cols>
  <sheetData>
    <row r="1" spans="1:12" x14ac:dyDescent="0.25">
      <c r="A1" s="194" t="s">
        <v>7</v>
      </c>
      <c r="B1" s="195" t="s">
        <v>210</v>
      </c>
      <c r="C1" s="195" t="s">
        <v>211</v>
      </c>
      <c r="D1" s="195" t="s">
        <v>212</v>
      </c>
      <c r="E1" s="195" t="s">
        <v>213</v>
      </c>
      <c r="F1" s="195" t="s">
        <v>214</v>
      </c>
      <c r="G1" s="195" t="s">
        <v>215</v>
      </c>
      <c r="H1" s="196" t="s">
        <v>216</v>
      </c>
      <c r="I1" s="174" t="s">
        <v>340</v>
      </c>
      <c r="J1" s="174" t="s">
        <v>341</v>
      </c>
      <c r="K1" s="175" t="s">
        <v>177</v>
      </c>
      <c r="L1" s="175"/>
    </row>
    <row r="2" spans="1:12" x14ac:dyDescent="0.25">
      <c r="A2" s="181" t="s">
        <v>219</v>
      </c>
      <c r="B2" s="182" t="s">
        <v>220</v>
      </c>
      <c r="C2" s="183">
        <v>2284643</v>
      </c>
      <c r="D2" s="183"/>
      <c r="E2" s="183">
        <v>200000</v>
      </c>
      <c r="F2" s="183">
        <v>2452000</v>
      </c>
      <c r="G2" s="183">
        <v>32643</v>
      </c>
      <c r="H2" s="184"/>
      <c r="I2" s="154"/>
      <c r="J2" s="154"/>
      <c r="K2" s="155" t="s">
        <v>159</v>
      </c>
      <c r="L2" s="155"/>
    </row>
    <row r="3" spans="1:12" x14ac:dyDescent="0.25">
      <c r="A3" s="185" t="s">
        <v>221</v>
      </c>
      <c r="B3" s="186" t="s">
        <v>222</v>
      </c>
      <c r="C3" s="187">
        <v>2284643</v>
      </c>
      <c r="D3" s="187"/>
      <c r="E3" s="187">
        <v>200000</v>
      </c>
      <c r="F3" s="187">
        <v>2452000</v>
      </c>
      <c r="G3" s="187">
        <v>32643</v>
      </c>
      <c r="H3" s="188"/>
      <c r="I3" s="160">
        <v>32643</v>
      </c>
      <c r="J3" s="160">
        <f>G3-I3</f>
        <v>0</v>
      </c>
      <c r="K3" s="189" t="s">
        <v>338</v>
      </c>
      <c r="L3" s="161"/>
    </row>
    <row r="4" spans="1:12" x14ac:dyDescent="0.25">
      <c r="A4" s="181" t="s">
        <v>223</v>
      </c>
      <c r="B4" s="182" t="s">
        <v>224</v>
      </c>
      <c r="C4" s="183">
        <v>411773754</v>
      </c>
      <c r="D4" s="183"/>
      <c r="E4" s="183">
        <v>20245</v>
      </c>
      <c r="F4" s="183">
        <v>375208601</v>
      </c>
      <c r="G4" s="183">
        <v>36585398</v>
      </c>
      <c r="H4" s="184"/>
      <c r="I4" s="154"/>
      <c r="J4" s="154"/>
      <c r="K4" s="155" t="s">
        <v>159</v>
      </c>
      <c r="L4" s="155"/>
    </row>
    <row r="5" spans="1:12" x14ac:dyDescent="0.25">
      <c r="A5" s="185" t="s">
        <v>225</v>
      </c>
      <c r="B5" s="186" t="s">
        <v>226</v>
      </c>
      <c r="C5" s="187">
        <v>405115948</v>
      </c>
      <c r="D5" s="187"/>
      <c r="E5" s="187">
        <v>20245</v>
      </c>
      <c r="F5" s="187">
        <v>375208601</v>
      </c>
      <c r="G5" s="187">
        <v>29927592</v>
      </c>
      <c r="H5" s="188"/>
      <c r="I5" s="160"/>
      <c r="J5" s="160"/>
      <c r="K5" s="161"/>
      <c r="L5" s="161"/>
    </row>
    <row r="6" spans="1:12" x14ac:dyDescent="0.25">
      <c r="A6" s="185" t="s">
        <v>178</v>
      </c>
      <c r="B6" s="186" t="s">
        <v>190</v>
      </c>
      <c r="C6" s="187">
        <v>405115948</v>
      </c>
      <c r="D6" s="187"/>
      <c r="E6" s="187">
        <v>20245</v>
      </c>
      <c r="F6" s="187">
        <v>375208601</v>
      </c>
      <c r="G6" s="187">
        <v>29927592</v>
      </c>
      <c r="H6" s="188"/>
      <c r="I6" s="160">
        <v>29927592</v>
      </c>
      <c r="J6" s="160">
        <f>G6-I6</f>
        <v>0</v>
      </c>
      <c r="K6" s="161"/>
      <c r="L6" s="161"/>
    </row>
    <row r="7" spans="1:12" x14ac:dyDescent="0.25">
      <c r="A7" s="185" t="s">
        <v>227</v>
      </c>
      <c r="B7" s="186" t="s">
        <v>228</v>
      </c>
      <c r="C7" s="187">
        <v>6657806</v>
      </c>
      <c r="D7" s="187"/>
      <c r="E7" s="187"/>
      <c r="F7" s="187"/>
      <c r="G7" s="187">
        <v>6657806</v>
      </c>
      <c r="H7" s="188"/>
      <c r="I7" s="160"/>
      <c r="J7" s="160"/>
      <c r="K7" s="161"/>
      <c r="L7" s="161"/>
    </row>
    <row r="8" spans="1:12" x14ac:dyDescent="0.25">
      <c r="A8" s="185" t="s">
        <v>229</v>
      </c>
      <c r="B8" s="186" t="s">
        <v>191</v>
      </c>
      <c r="C8" s="187">
        <v>6657806</v>
      </c>
      <c r="D8" s="187"/>
      <c r="E8" s="187"/>
      <c r="F8" s="187"/>
      <c r="G8" s="187">
        <v>6657806</v>
      </c>
      <c r="H8" s="188"/>
      <c r="I8" s="160">
        <v>6657806</v>
      </c>
      <c r="J8" s="160">
        <f>G8-I8</f>
        <v>0</v>
      </c>
      <c r="K8" s="161"/>
      <c r="L8" s="161"/>
    </row>
    <row r="9" spans="1:12" x14ac:dyDescent="0.25">
      <c r="A9" s="181" t="s">
        <v>238</v>
      </c>
      <c r="B9" s="182" t="s">
        <v>239</v>
      </c>
      <c r="C9" s="183">
        <v>282770599</v>
      </c>
      <c r="D9" s="183"/>
      <c r="E9" s="183">
        <v>1233868</v>
      </c>
      <c r="F9" s="183"/>
      <c r="G9" s="183">
        <v>284004467</v>
      </c>
      <c r="H9" s="184"/>
      <c r="I9" s="154"/>
      <c r="J9" s="154"/>
      <c r="K9" s="155" t="s">
        <v>159</v>
      </c>
      <c r="L9" s="155"/>
    </row>
    <row r="10" spans="1:12" x14ac:dyDescent="0.25">
      <c r="A10" s="185" t="s">
        <v>240</v>
      </c>
      <c r="B10" s="186" t="s">
        <v>241</v>
      </c>
      <c r="C10" s="187">
        <v>282770599</v>
      </c>
      <c r="D10" s="187"/>
      <c r="E10" s="187">
        <v>1233868</v>
      </c>
      <c r="F10" s="187"/>
      <c r="G10" s="187">
        <v>284004467</v>
      </c>
      <c r="H10" s="188"/>
      <c r="I10" s="160">
        <v>284004467</v>
      </c>
      <c r="J10" s="160">
        <f>G10-I10</f>
        <v>0</v>
      </c>
      <c r="K10" s="161"/>
      <c r="L10" s="161"/>
    </row>
    <row r="11" spans="1:12" x14ac:dyDescent="0.25">
      <c r="A11" s="185" t="s">
        <v>242</v>
      </c>
      <c r="B11" s="186" t="s">
        <v>241</v>
      </c>
      <c r="C11" s="187">
        <v>282770599</v>
      </c>
      <c r="D11" s="187"/>
      <c r="E11" s="187">
        <v>1233868</v>
      </c>
      <c r="F11" s="187"/>
      <c r="G11" s="187">
        <v>284004467</v>
      </c>
      <c r="H11" s="188"/>
      <c r="I11" s="160"/>
      <c r="J11" s="160"/>
      <c r="K11" s="161"/>
      <c r="L11" s="161"/>
    </row>
    <row r="12" spans="1:12" x14ac:dyDescent="0.25">
      <c r="A12" s="181" t="s">
        <v>243</v>
      </c>
      <c r="B12" s="182" t="s">
        <v>244</v>
      </c>
      <c r="C12" s="183"/>
      <c r="D12" s="183"/>
      <c r="E12" s="183">
        <v>206571230</v>
      </c>
      <c r="F12" s="183">
        <v>206571230</v>
      </c>
      <c r="G12" s="183"/>
      <c r="H12" s="184"/>
      <c r="I12" s="154">
        <v>206571230</v>
      </c>
      <c r="J12" s="154">
        <f>G12-I12</f>
        <v>-206571230</v>
      </c>
      <c r="K12" s="177" t="s">
        <v>342</v>
      </c>
      <c r="L12" s="155"/>
    </row>
    <row r="13" spans="1:12" x14ac:dyDescent="0.25">
      <c r="A13" s="181" t="s">
        <v>245</v>
      </c>
      <c r="B13" s="182" t="s">
        <v>246</v>
      </c>
      <c r="C13" s="183">
        <v>65694703</v>
      </c>
      <c r="D13" s="183"/>
      <c r="E13" s="183"/>
      <c r="F13" s="183">
        <v>16754440</v>
      </c>
      <c r="G13" s="183">
        <v>48940263</v>
      </c>
      <c r="H13" s="184"/>
      <c r="I13" s="154">
        <f>Note9.21!C21</f>
        <v>48940263</v>
      </c>
      <c r="J13" s="154">
        <f t="shared" ref="J13:J16" si="0">G13-I13</f>
        <v>0</v>
      </c>
      <c r="K13" s="155" t="s">
        <v>159</v>
      </c>
      <c r="L13" s="155"/>
    </row>
    <row r="14" spans="1:12" x14ac:dyDescent="0.25">
      <c r="A14" s="185" t="s">
        <v>247</v>
      </c>
      <c r="B14" s="186" t="s">
        <v>248</v>
      </c>
      <c r="C14" s="187">
        <v>64114039</v>
      </c>
      <c r="D14" s="187"/>
      <c r="E14" s="187"/>
      <c r="F14" s="187">
        <v>16640884</v>
      </c>
      <c r="G14" s="187">
        <v>47473155</v>
      </c>
      <c r="H14" s="188"/>
      <c r="I14" s="160">
        <v>47473155</v>
      </c>
      <c r="J14" s="160">
        <f t="shared" si="0"/>
        <v>0</v>
      </c>
      <c r="K14" s="161"/>
      <c r="L14" s="161"/>
    </row>
    <row r="15" spans="1:12" x14ac:dyDescent="0.25">
      <c r="A15" s="185" t="s">
        <v>249</v>
      </c>
      <c r="B15" s="186" t="s">
        <v>250</v>
      </c>
      <c r="C15" s="187">
        <v>1580664</v>
      </c>
      <c r="D15" s="187"/>
      <c r="E15" s="187"/>
      <c r="F15" s="187">
        <v>113556</v>
      </c>
      <c r="G15" s="187">
        <v>1467108</v>
      </c>
      <c r="H15" s="188"/>
      <c r="I15" s="160">
        <v>1467108</v>
      </c>
      <c r="J15" s="160">
        <f t="shared" si="0"/>
        <v>0</v>
      </c>
      <c r="K15" s="161"/>
      <c r="L15" s="161"/>
    </row>
    <row r="16" spans="1:12" x14ac:dyDescent="0.25">
      <c r="A16" s="181" t="s">
        <v>251</v>
      </c>
      <c r="B16" s="182" t="s">
        <v>252</v>
      </c>
      <c r="C16" s="183">
        <v>49349140</v>
      </c>
      <c r="D16" s="183"/>
      <c r="E16" s="183"/>
      <c r="F16" s="183"/>
      <c r="G16" s="183">
        <v>49349140</v>
      </c>
      <c r="H16" s="184"/>
      <c r="I16" s="154">
        <v>49349140</v>
      </c>
      <c r="J16" s="154">
        <f t="shared" si="0"/>
        <v>0</v>
      </c>
      <c r="K16" s="155" t="s">
        <v>159</v>
      </c>
      <c r="L16" s="155"/>
    </row>
    <row r="17" spans="1:12" x14ac:dyDescent="0.25">
      <c r="A17" s="181" t="s">
        <v>253</v>
      </c>
      <c r="B17" s="182" t="s">
        <v>254</v>
      </c>
      <c r="C17" s="183">
        <v>2898000</v>
      </c>
      <c r="D17" s="183">
        <v>126249129</v>
      </c>
      <c r="E17" s="183">
        <v>116693982</v>
      </c>
      <c r="F17" s="183">
        <v>13619053</v>
      </c>
      <c r="G17" s="183">
        <v>3923800</v>
      </c>
      <c r="H17" s="184">
        <v>24200000</v>
      </c>
      <c r="I17" s="154"/>
      <c r="J17" s="154"/>
      <c r="K17" s="155"/>
      <c r="L17" s="155"/>
    </row>
    <row r="18" spans="1:12" x14ac:dyDescent="0.25">
      <c r="A18" s="185" t="s">
        <v>255</v>
      </c>
      <c r="B18" s="186" t="s">
        <v>256</v>
      </c>
      <c r="C18" s="187">
        <v>2898000</v>
      </c>
      <c r="D18" s="187">
        <v>126249129</v>
      </c>
      <c r="E18" s="187">
        <v>116693982</v>
      </c>
      <c r="F18" s="187">
        <v>13619053</v>
      </c>
      <c r="G18" s="187">
        <v>3923800</v>
      </c>
      <c r="H18" s="188">
        <v>24200000</v>
      </c>
      <c r="I18" s="160"/>
      <c r="J18" s="160"/>
      <c r="K18" s="161"/>
      <c r="L18" s="161"/>
    </row>
    <row r="19" spans="1:12" x14ac:dyDescent="0.25">
      <c r="A19" s="185" t="s">
        <v>257</v>
      </c>
      <c r="B19" s="186" t="s">
        <v>258</v>
      </c>
      <c r="C19" s="187">
        <v>2898000</v>
      </c>
      <c r="D19" s="187">
        <v>126249129</v>
      </c>
      <c r="E19" s="187">
        <v>116693982</v>
      </c>
      <c r="F19" s="187">
        <v>13619053</v>
      </c>
      <c r="G19" s="187">
        <v>3923800</v>
      </c>
      <c r="H19" s="188">
        <v>24200000</v>
      </c>
      <c r="I19" s="160"/>
      <c r="J19" s="160"/>
      <c r="K19" s="161"/>
      <c r="L19" s="161"/>
    </row>
    <row r="20" spans="1:12" x14ac:dyDescent="0.25">
      <c r="A20" s="185" t="s">
        <v>259</v>
      </c>
      <c r="B20" s="186" t="s">
        <v>260</v>
      </c>
      <c r="C20" s="187">
        <v>2898000</v>
      </c>
      <c r="D20" s="187">
        <v>126249129</v>
      </c>
      <c r="E20" s="187">
        <v>116693982</v>
      </c>
      <c r="F20" s="187">
        <v>13619053</v>
      </c>
      <c r="G20" s="187">
        <v>3923800</v>
      </c>
      <c r="H20" s="188">
        <v>24200000</v>
      </c>
      <c r="I20" s="160"/>
      <c r="J20" s="160"/>
      <c r="K20" s="161"/>
      <c r="L20" s="161"/>
    </row>
    <row r="21" spans="1:12" x14ac:dyDescent="0.25">
      <c r="A21" s="181" t="s">
        <v>261</v>
      </c>
      <c r="B21" s="182" t="s">
        <v>262</v>
      </c>
      <c r="C21" s="183"/>
      <c r="D21" s="183">
        <v>34401447</v>
      </c>
      <c r="E21" s="183">
        <v>249999</v>
      </c>
      <c r="F21" s="183">
        <v>10237392</v>
      </c>
      <c r="G21" s="183"/>
      <c r="H21" s="184">
        <v>44388840</v>
      </c>
      <c r="I21" s="154"/>
      <c r="J21" s="154"/>
      <c r="K21" s="155" t="s">
        <v>159</v>
      </c>
      <c r="L21" s="155"/>
    </row>
    <row r="22" spans="1:12" x14ac:dyDescent="0.25">
      <c r="A22" s="185" t="s">
        <v>263</v>
      </c>
      <c r="B22" s="186" t="s">
        <v>264</v>
      </c>
      <c r="C22" s="187"/>
      <c r="D22" s="187">
        <v>34401447</v>
      </c>
      <c r="E22" s="187">
        <v>249999</v>
      </c>
      <c r="F22" s="187">
        <v>10237392</v>
      </c>
      <c r="G22" s="187"/>
      <c r="H22" s="188">
        <v>44388840</v>
      </c>
      <c r="I22" s="160">
        <v>44388840</v>
      </c>
      <c r="J22" s="160">
        <f>H22-I22</f>
        <v>0</v>
      </c>
      <c r="K22" s="161"/>
      <c r="L22" s="161"/>
    </row>
    <row r="23" spans="1:12" x14ac:dyDescent="0.25">
      <c r="A23" s="181" t="s">
        <v>265</v>
      </c>
      <c r="B23" s="182" t="s">
        <v>266</v>
      </c>
      <c r="C23" s="183"/>
      <c r="D23" s="183">
        <v>220264509</v>
      </c>
      <c r="E23" s="183">
        <v>242931235</v>
      </c>
      <c r="F23" s="183">
        <v>245051286</v>
      </c>
      <c r="G23" s="183"/>
      <c r="H23" s="184">
        <v>222384560</v>
      </c>
      <c r="I23" s="154"/>
      <c r="J23" s="154"/>
      <c r="K23" s="155" t="s">
        <v>159</v>
      </c>
      <c r="L23" s="155"/>
    </row>
    <row r="24" spans="1:12" x14ac:dyDescent="0.25">
      <c r="A24" s="185" t="s">
        <v>267</v>
      </c>
      <c r="B24" s="186" t="s">
        <v>268</v>
      </c>
      <c r="C24" s="187"/>
      <c r="D24" s="187">
        <v>220264509</v>
      </c>
      <c r="E24" s="187">
        <v>242931235</v>
      </c>
      <c r="F24" s="187">
        <v>245051286</v>
      </c>
      <c r="G24" s="187"/>
      <c r="H24" s="188">
        <v>222384560</v>
      </c>
      <c r="I24" s="160">
        <v>222384560</v>
      </c>
      <c r="J24" s="160">
        <f>H24-I24</f>
        <v>0</v>
      </c>
      <c r="K24" s="161"/>
      <c r="L24" s="161"/>
    </row>
    <row r="25" spans="1:12" x14ac:dyDescent="0.25">
      <c r="A25" s="181" t="s">
        <v>269</v>
      </c>
      <c r="B25" s="182" t="s">
        <v>270</v>
      </c>
      <c r="C25" s="183"/>
      <c r="D25" s="183"/>
      <c r="E25" s="183"/>
      <c r="F25" s="183"/>
      <c r="G25" s="183"/>
      <c r="H25" s="184"/>
      <c r="I25" s="154"/>
      <c r="J25" s="154"/>
      <c r="K25" s="155" t="s">
        <v>159</v>
      </c>
      <c r="L25" s="155"/>
    </row>
    <row r="26" spans="1:12" x14ac:dyDescent="0.25">
      <c r="A26" s="185" t="s">
        <v>271</v>
      </c>
      <c r="B26" s="186" t="s">
        <v>272</v>
      </c>
      <c r="C26" s="187"/>
      <c r="D26" s="187"/>
      <c r="E26" s="187"/>
      <c r="F26" s="187"/>
      <c r="G26" s="187"/>
      <c r="H26" s="188"/>
      <c r="I26" s="160"/>
      <c r="J26" s="160"/>
      <c r="K26" s="161"/>
      <c r="L26" s="161"/>
    </row>
    <row r="27" spans="1:12" x14ac:dyDescent="0.25">
      <c r="A27" s="181" t="s">
        <v>273</v>
      </c>
      <c r="B27" s="182" t="s">
        <v>274</v>
      </c>
      <c r="C27" s="183"/>
      <c r="D27" s="183">
        <v>2512466</v>
      </c>
      <c r="E27" s="183">
        <v>40496753</v>
      </c>
      <c r="F27" s="183">
        <v>39602324</v>
      </c>
      <c r="G27" s="183">
        <v>318182</v>
      </c>
      <c r="H27" s="184">
        <v>1936219</v>
      </c>
      <c r="I27" s="154"/>
      <c r="J27" s="154"/>
      <c r="K27" s="177" t="s">
        <v>343</v>
      </c>
      <c r="L27" s="155"/>
    </row>
    <row r="28" spans="1:12" x14ac:dyDescent="0.25">
      <c r="A28" s="185" t="s">
        <v>275</v>
      </c>
      <c r="B28" s="186" t="s">
        <v>276</v>
      </c>
      <c r="C28" s="187"/>
      <c r="D28" s="187">
        <v>1088624</v>
      </c>
      <c r="E28" s="187">
        <v>30859569</v>
      </c>
      <c r="F28" s="187">
        <v>29770945</v>
      </c>
      <c r="G28" s="187"/>
      <c r="H28" s="188"/>
      <c r="I28" s="160"/>
      <c r="J28" s="160"/>
      <c r="K28" s="161"/>
      <c r="L28" s="161"/>
    </row>
    <row r="29" spans="1:12" x14ac:dyDescent="0.25">
      <c r="A29" s="185" t="s">
        <v>277</v>
      </c>
      <c r="B29" s="186" t="s">
        <v>278</v>
      </c>
      <c r="C29" s="187"/>
      <c r="D29" s="187">
        <v>559186</v>
      </c>
      <c r="E29" s="187">
        <v>5554722</v>
      </c>
      <c r="F29" s="187">
        <v>5358770</v>
      </c>
      <c r="G29" s="187"/>
      <c r="H29" s="188">
        <v>363234</v>
      </c>
      <c r="I29" s="160"/>
      <c r="J29" s="160"/>
      <c r="K29" s="161"/>
      <c r="L29" s="161"/>
    </row>
    <row r="30" spans="1:12" x14ac:dyDescent="0.25">
      <c r="A30" s="185" t="s">
        <v>279</v>
      </c>
      <c r="B30" s="186" t="s">
        <v>280</v>
      </c>
      <c r="C30" s="187"/>
      <c r="D30" s="187">
        <v>87090</v>
      </c>
      <c r="E30" s="187">
        <v>2564280</v>
      </c>
      <c r="F30" s="187">
        <v>2477190</v>
      </c>
      <c r="G30" s="187"/>
      <c r="H30" s="188"/>
      <c r="I30" s="160"/>
      <c r="J30" s="160"/>
      <c r="K30" s="161"/>
      <c r="L30" s="161"/>
    </row>
    <row r="31" spans="1:12" x14ac:dyDescent="0.25">
      <c r="A31" s="185" t="s">
        <v>281</v>
      </c>
      <c r="B31" s="186" t="s">
        <v>274</v>
      </c>
      <c r="C31" s="187"/>
      <c r="D31" s="187">
        <v>777566</v>
      </c>
      <c r="E31" s="187">
        <v>1518182</v>
      </c>
      <c r="F31" s="187">
        <v>1995419</v>
      </c>
      <c r="G31" s="187">
        <v>318182</v>
      </c>
      <c r="H31" s="188">
        <v>1572985</v>
      </c>
      <c r="I31" s="160">
        <v>1254803</v>
      </c>
      <c r="J31" s="160">
        <f>H31-I31</f>
        <v>318182</v>
      </c>
      <c r="K31" s="189" t="s">
        <v>344</v>
      </c>
      <c r="L31" s="161"/>
    </row>
    <row r="32" spans="1:12" x14ac:dyDescent="0.25">
      <c r="A32" s="185" t="s">
        <v>282</v>
      </c>
      <c r="B32" s="186" t="s">
        <v>283</v>
      </c>
      <c r="C32" s="187"/>
      <c r="D32" s="187">
        <v>777566</v>
      </c>
      <c r="E32" s="187">
        <v>1518182</v>
      </c>
      <c r="F32" s="187">
        <v>1995419</v>
      </c>
      <c r="G32" s="187">
        <v>318182</v>
      </c>
      <c r="H32" s="188">
        <v>1572985</v>
      </c>
      <c r="I32" s="160"/>
      <c r="J32" s="160"/>
      <c r="K32" s="161"/>
      <c r="L32" s="161"/>
    </row>
    <row r="33" spans="1:12" x14ac:dyDescent="0.25">
      <c r="A33" s="185" t="s">
        <v>284</v>
      </c>
      <c r="B33" s="186" t="s">
        <v>285</v>
      </c>
      <c r="C33" s="187"/>
      <c r="D33" s="187">
        <v>777566</v>
      </c>
      <c r="E33" s="187">
        <v>1518182</v>
      </c>
      <c r="F33" s="187">
        <v>1995419</v>
      </c>
      <c r="G33" s="187">
        <v>318182</v>
      </c>
      <c r="H33" s="188">
        <v>1572985</v>
      </c>
      <c r="I33" s="160"/>
      <c r="J33" s="160"/>
      <c r="K33" s="161"/>
      <c r="L33" s="161"/>
    </row>
    <row r="34" spans="1:12" x14ac:dyDescent="0.25">
      <c r="A34" s="181" t="s">
        <v>286</v>
      </c>
      <c r="B34" s="182" t="s">
        <v>287</v>
      </c>
      <c r="C34" s="183"/>
      <c r="D34" s="183">
        <v>815528850</v>
      </c>
      <c r="E34" s="183"/>
      <c r="F34" s="183"/>
      <c r="G34" s="183"/>
      <c r="H34" s="184">
        <v>815528850</v>
      </c>
      <c r="I34" s="154"/>
      <c r="J34" s="154"/>
      <c r="K34" s="155" t="s">
        <v>159</v>
      </c>
      <c r="L34" s="155"/>
    </row>
    <row r="35" spans="1:12" x14ac:dyDescent="0.25">
      <c r="A35" s="185" t="s">
        <v>288</v>
      </c>
      <c r="B35" s="186" t="s">
        <v>289</v>
      </c>
      <c r="C35" s="187"/>
      <c r="D35" s="187">
        <v>815528850</v>
      </c>
      <c r="E35" s="187"/>
      <c r="F35" s="187"/>
      <c r="G35" s="187"/>
      <c r="H35" s="188">
        <v>815528850</v>
      </c>
      <c r="I35" s="160"/>
      <c r="J35" s="160"/>
      <c r="K35" s="161"/>
      <c r="L35" s="161"/>
    </row>
    <row r="36" spans="1:12" x14ac:dyDescent="0.25">
      <c r="A36" s="181" t="s">
        <v>290</v>
      </c>
      <c r="B36" s="182" t="s">
        <v>291</v>
      </c>
      <c r="C36" s="183">
        <v>797917647</v>
      </c>
      <c r="D36" s="183">
        <v>413732085</v>
      </c>
      <c r="E36" s="183">
        <v>301076792</v>
      </c>
      <c r="F36" s="183"/>
      <c r="G36" s="183">
        <v>797917647</v>
      </c>
      <c r="H36" s="184">
        <v>112655293</v>
      </c>
      <c r="I36" s="154"/>
      <c r="J36" s="154"/>
      <c r="K36" s="155"/>
      <c r="L36" s="155"/>
    </row>
    <row r="37" spans="1:12" x14ac:dyDescent="0.25">
      <c r="A37" s="185" t="s">
        <v>292</v>
      </c>
      <c r="B37" s="186" t="s">
        <v>293</v>
      </c>
      <c r="C37" s="187">
        <v>797917647</v>
      </c>
      <c r="D37" s="187"/>
      <c r="E37" s="187"/>
      <c r="F37" s="187"/>
      <c r="G37" s="187">
        <v>797917647</v>
      </c>
      <c r="H37" s="188"/>
      <c r="I37" s="160"/>
      <c r="J37" s="160"/>
      <c r="K37" s="161"/>
      <c r="L37" s="161"/>
    </row>
    <row r="38" spans="1:12" x14ac:dyDescent="0.25">
      <c r="A38" s="185" t="s">
        <v>294</v>
      </c>
      <c r="B38" s="186" t="s">
        <v>295</v>
      </c>
      <c r="C38" s="187"/>
      <c r="D38" s="187">
        <v>413732085</v>
      </c>
      <c r="E38" s="187">
        <v>301076792</v>
      </c>
      <c r="F38" s="187"/>
      <c r="G38" s="187"/>
      <c r="H38" s="188">
        <v>112655293</v>
      </c>
      <c r="I38" s="160"/>
      <c r="J38" s="160"/>
      <c r="K38" s="161"/>
      <c r="L38" s="161"/>
    </row>
    <row r="39" spans="1:12" x14ac:dyDescent="0.25">
      <c r="A39" s="181" t="s">
        <v>302</v>
      </c>
      <c r="B39" s="182" t="s">
        <v>303</v>
      </c>
      <c r="C39" s="183"/>
      <c r="D39" s="183"/>
      <c r="E39" s="183">
        <v>20245</v>
      </c>
      <c r="F39" s="183">
        <v>20245</v>
      </c>
      <c r="G39" s="183"/>
      <c r="H39" s="184"/>
      <c r="I39" s="154"/>
      <c r="J39" s="154"/>
      <c r="K39" s="155" t="s">
        <v>159</v>
      </c>
      <c r="L39" s="155"/>
    </row>
    <row r="40" spans="1:12" x14ac:dyDescent="0.25">
      <c r="A40" s="185" t="s">
        <v>304</v>
      </c>
      <c r="B40" s="186" t="s">
        <v>305</v>
      </c>
      <c r="C40" s="187"/>
      <c r="D40" s="187"/>
      <c r="E40" s="187">
        <v>20245</v>
      </c>
      <c r="F40" s="187">
        <v>20245</v>
      </c>
      <c r="G40" s="187"/>
      <c r="H40" s="188"/>
      <c r="I40" s="160"/>
      <c r="J40" s="160"/>
      <c r="K40" s="161"/>
      <c r="L40" s="161"/>
    </row>
    <row r="41" spans="1:12" x14ac:dyDescent="0.25">
      <c r="A41" s="181" t="s">
        <v>306</v>
      </c>
      <c r="B41" s="182" t="s">
        <v>307</v>
      </c>
      <c r="C41" s="183"/>
      <c r="D41" s="183"/>
      <c r="E41" s="183">
        <v>194399527</v>
      </c>
      <c r="F41" s="183">
        <v>194399527</v>
      </c>
      <c r="G41" s="183"/>
      <c r="H41" s="184"/>
      <c r="I41" s="154"/>
      <c r="J41" s="154"/>
      <c r="K41" s="155" t="s">
        <v>159</v>
      </c>
      <c r="L41" s="155"/>
    </row>
    <row r="42" spans="1:12" x14ac:dyDescent="0.25">
      <c r="A42" s="181" t="s">
        <v>308</v>
      </c>
      <c r="B42" s="182" t="s">
        <v>309</v>
      </c>
      <c r="C42" s="183"/>
      <c r="D42" s="183"/>
      <c r="E42" s="183">
        <v>12171703</v>
      </c>
      <c r="F42" s="183">
        <v>12171703</v>
      </c>
      <c r="G42" s="183"/>
      <c r="H42" s="184"/>
      <c r="I42" s="154"/>
      <c r="J42" s="154"/>
      <c r="K42" s="155"/>
      <c r="L42" s="155"/>
    </row>
    <row r="43" spans="1:12" x14ac:dyDescent="0.25">
      <c r="A43" s="185" t="s">
        <v>310</v>
      </c>
      <c r="B43" s="186" t="s">
        <v>311</v>
      </c>
      <c r="C43" s="187"/>
      <c r="D43" s="187"/>
      <c r="E43" s="187">
        <v>12171703</v>
      </c>
      <c r="F43" s="187">
        <v>12171703</v>
      </c>
      <c r="G43" s="187"/>
      <c r="H43" s="188"/>
      <c r="I43" s="160"/>
      <c r="J43" s="160"/>
      <c r="K43" s="161"/>
      <c r="L43" s="161"/>
    </row>
    <row r="44" spans="1:12" x14ac:dyDescent="0.25">
      <c r="A44" s="181" t="s">
        <v>312</v>
      </c>
      <c r="B44" s="182" t="s">
        <v>313</v>
      </c>
      <c r="C44" s="183"/>
      <c r="D44" s="183"/>
      <c r="E44" s="183">
        <v>206571230</v>
      </c>
      <c r="F44" s="183">
        <v>206571230</v>
      </c>
      <c r="G44" s="183"/>
      <c r="H44" s="184"/>
      <c r="I44" s="154">
        <v>0</v>
      </c>
      <c r="J44" s="154">
        <f>E44-I44</f>
        <v>206571230</v>
      </c>
      <c r="K44" s="177" t="s">
        <v>345</v>
      </c>
      <c r="L44" s="155"/>
    </row>
    <row r="45" spans="1:12" x14ac:dyDescent="0.25">
      <c r="A45" s="185" t="s">
        <v>314</v>
      </c>
      <c r="B45" s="186" t="s">
        <v>315</v>
      </c>
      <c r="C45" s="187"/>
      <c r="D45" s="187"/>
      <c r="E45" s="187">
        <v>206571230</v>
      </c>
      <c r="F45" s="187">
        <v>206571230</v>
      </c>
      <c r="G45" s="187"/>
      <c r="H45" s="188"/>
      <c r="I45" s="160"/>
      <c r="J45" s="160"/>
      <c r="K45" s="161"/>
      <c r="L45" s="161"/>
    </row>
    <row r="46" spans="1:12" x14ac:dyDescent="0.25">
      <c r="A46" s="181" t="s">
        <v>316</v>
      </c>
      <c r="B46" s="182" t="s">
        <v>317</v>
      </c>
      <c r="C46" s="183"/>
      <c r="D46" s="183"/>
      <c r="E46" s="183">
        <v>94548081</v>
      </c>
      <c r="F46" s="183">
        <v>94525859</v>
      </c>
      <c r="G46" s="183">
        <v>22222</v>
      </c>
      <c r="H46" s="184"/>
      <c r="I46" s="154"/>
      <c r="J46" s="154"/>
      <c r="K46" s="155"/>
      <c r="L46" s="155"/>
    </row>
    <row r="47" spans="1:12" x14ac:dyDescent="0.25">
      <c r="A47" s="185" t="s">
        <v>318</v>
      </c>
      <c r="B47" s="186" t="s">
        <v>319</v>
      </c>
      <c r="C47" s="187"/>
      <c r="D47" s="187"/>
      <c r="E47" s="187">
        <v>75457109</v>
      </c>
      <c r="F47" s="187">
        <v>75457109</v>
      </c>
      <c r="G47" s="187"/>
      <c r="H47" s="188"/>
      <c r="I47" s="160"/>
      <c r="J47" s="160"/>
      <c r="K47" s="161"/>
      <c r="L47" s="161"/>
    </row>
    <row r="48" spans="1:12" x14ac:dyDescent="0.25">
      <c r="A48" s="185" t="s">
        <v>322</v>
      </c>
      <c r="B48" s="186" t="s">
        <v>311</v>
      </c>
      <c r="C48" s="187"/>
      <c r="D48" s="187"/>
      <c r="E48" s="187">
        <v>5833403</v>
      </c>
      <c r="F48" s="187">
        <v>5811181</v>
      </c>
      <c r="G48" s="187">
        <v>22222</v>
      </c>
      <c r="H48" s="188"/>
      <c r="I48" s="160"/>
      <c r="J48" s="160"/>
      <c r="K48" s="161"/>
      <c r="L48" s="161"/>
    </row>
    <row r="49" spans="1:12" x14ac:dyDescent="0.25">
      <c r="A49" s="185" t="s">
        <v>323</v>
      </c>
      <c r="B49" s="186" t="s">
        <v>324</v>
      </c>
      <c r="C49" s="187"/>
      <c r="D49" s="187"/>
      <c r="E49" s="187">
        <v>13257569</v>
      </c>
      <c r="F49" s="187">
        <v>13257569</v>
      </c>
      <c r="G49" s="187"/>
      <c r="H49" s="188"/>
      <c r="I49" s="160"/>
      <c r="J49" s="160"/>
      <c r="K49" s="161"/>
      <c r="L49" s="161"/>
    </row>
    <row r="50" spans="1:12" x14ac:dyDescent="0.25">
      <c r="A50" s="181" t="s">
        <v>346</v>
      </c>
      <c r="B50" s="182" t="s">
        <v>347</v>
      </c>
      <c r="C50" s="183"/>
      <c r="D50" s="183"/>
      <c r="E50" s="183">
        <v>53</v>
      </c>
      <c r="F50" s="183">
        <v>53</v>
      </c>
      <c r="G50" s="183"/>
      <c r="H50" s="184"/>
      <c r="I50" s="154"/>
      <c r="J50" s="154"/>
      <c r="K50" s="155"/>
      <c r="L50" s="155"/>
    </row>
    <row r="51" spans="1:12" x14ac:dyDescent="0.25">
      <c r="A51" s="185" t="s">
        <v>348</v>
      </c>
      <c r="B51" s="186" t="s">
        <v>347</v>
      </c>
      <c r="C51" s="187"/>
      <c r="D51" s="187"/>
      <c r="E51" s="187">
        <v>53</v>
      </c>
      <c r="F51" s="187">
        <v>53</v>
      </c>
      <c r="G51" s="187"/>
      <c r="H51" s="188"/>
      <c r="I51" s="160"/>
      <c r="J51" s="160"/>
      <c r="K51" s="161"/>
      <c r="L51" s="161"/>
    </row>
    <row r="52" spans="1:12" x14ac:dyDescent="0.25">
      <c r="A52" s="181" t="s">
        <v>349</v>
      </c>
      <c r="B52" s="182" t="s">
        <v>350</v>
      </c>
      <c r="C52" s="183"/>
      <c r="D52" s="183"/>
      <c r="E52" s="183">
        <v>1</v>
      </c>
      <c r="F52" s="183">
        <v>1</v>
      </c>
      <c r="G52" s="183"/>
      <c r="H52" s="184"/>
      <c r="I52" s="154"/>
      <c r="J52" s="154"/>
      <c r="K52" s="155"/>
      <c r="L52" s="155"/>
    </row>
    <row r="53" spans="1:12" x14ac:dyDescent="0.25">
      <c r="A53" s="185" t="s">
        <v>351</v>
      </c>
      <c r="B53" s="186" t="s">
        <v>350</v>
      </c>
      <c r="C53" s="187"/>
      <c r="D53" s="187"/>
      <c r="E53" s="187">
        <v>1</v>
      </c>
      <c r="F53" s="187">
        <v>1</v>
      </c>
      <c r="G53" s="187"/>
      <c r="H53" s="188"/>
      <c r="I53" s="160"/>
      <c r="J53" s="160"/>
      <c r="K53" s="161"/>
      <c r="L53" s="161"/>
    </row>
    <row r="54" spans="1:12" ht="14.4" thickBot="1" x14ac:dyDescent="0.3">
      <c r="A54" s="190" t="s">
        <v>325</v>
      </c>
      <c r="B54" s="191" t="s">
        <v>326</v>
      </c>
      <c r="C54" s="192"/>
      <c r="D54" s="192"/>
      <c r="E54" s="192">
        <v>301097090</v>
      </c>
      <c r="F54" s="192">
        <v>301097090</v>
      </c>
      <c r="G54" s="192"/>
      <c r="H54" s="193"/>
      <c r="I54" s="154"/>
      <c r="J54" s="154"/>
      <c r="K54" s="155"/>
      <c r="L54" s="155"/>
    </row>
    <row r="55" spans="1:12" x14ac:dyDescent="0.25">
      <c r="C55" s="161"/>
      <c r="D55" s="161"/>
      <c r="E55" s="161"/>
      <c r="F55" s="161"/>
      <c r="G55" s="161"/>
      <c r="H55" s="161"/>
      <c r="I55" s="160"/>
      <c r="J55" s="160"/>
      <c r="K55" s="161"/>
      <c r="L55" s="161"/>
    </row>
    <row r="56" spans="1:12" x14ac:dyDescent="0.25">
      <c r="B56" s="168" t="s">
        <v>327</v>
      </c>
      <c r="C56" s="155" t="s">
        <v>330</v>
      </c>
      <c r="D56" s="155" t="s">
        <v>330</v>
      </c>
      <c r="E56" s="155" t="s">
        <v>352</v>
      </c>
      <c r="F56" s="155" t="s">
        <v>352</v>
      </c>
      <c r="G56" s="155" t="s">
        <v>353</v>
      </c>
      <c r="H56" s="155" t="s">
        <v>353</v>
      </c>
      <c r="I56" s="154"/>
      <c r="J56" s="154"/>
      <c r="K56" s="155"/>
      <c r="L56" s="15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06F9-32B8-4458-9204-91C3AA09BA0D}">
  <dimension ref="A1:F58"/>
  <sheetViews>
    <sheetView view="pageBreakPreview" topLeftCell="A46" zoomScaleNormal="100" zoomScaleSheetLayoutView="100" workbookViewId="0">
      <selection activeCell="D115" sqref="D115"/>
    </sheetView>
  </sheetViews>
  <sheetFormatPr defaultRowHeight="13.8" x14ac:dyDescent="0.25"/>
  <cols>
    <col min="1" max="1" width="10.69921875" customWidth="1"/>
    <col min="2" max="2" width="52.69921875" customWidth="1"/>
    <col min="3" max="3" width="12.09765625" customWidth="1"/>
    <col min="4" max="4" width="48" customWidth="1"/>
  </cols>
  <sheetData>
    <row r="1" spans="1:6" x14ac:dyDescent="0.25">
      <c r="A1" s="71" t="s">
        <v>168</v>
      </c>
      <c r="B1" s="72"/>
      <c r="C1" s="73"/>
      <c r="D1" s="73"/>
    </row>
    <row r="2" spans="1:6" ht="26.4" x14ac:dyDescent="0.25">
      <c r="A2" s="74"/>
      <c r="B2" s="72"/>
      <c r="C2" s="75" t="s">
        <v>169</v>
      </c>
      <c r="D2" s="76" t="s">
        <v>128</v>
      </c>
    </row>
    <row r="3" spans="1:6" ht="26.4" x14ac:dyDescent="0.25">
      <c r="A3" s="71" t="s">
        <v>337</v>
      </c>
      <c r="B3" s="77"/>
      <c r="C3" s="78" t="s">
        <v>170</v>
      </c>
      <c r="D3" s="79" t="s">
        <v>127</v>
      </c>
    </row>
    <row r="4" spans="1:6" x14ac:dyDescent="0.25">
      <c r="A4" s="77"/>
      <c r="B4" s="77"/>
      <c r="C4" s="78" t="s">
        <v>171</v>
      </c>
      <c r="D4" s="80" t="s">
        <v>127</v>
      </c>
    </row>
    <row r="5" spans="1:6" x14ac:dyDescent="0.25">
      <c r="A5" s="454" t="s">
        <v>172</v>
      </c>
      <c r="B5" s="454"/>
      <c r="C5" s="78" t="s">
        <v>173</v>
      </c>
      <c r="D5" s="81">
        <v>44462</v>
      </c>
    </row>
    <row r="6" spans="1:6" x14ac:dyDescent="0.25">
      <c r="A6" s="454"/>
      <c r="B6" s="454"/>
      <c r="C6" s="80" t="s">
        <v>174</v>
      </c>
      <c r="D6" s="82">
        <v>44409</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189</v>
      </c>
      <c r="C10" s="142">
        <v>2284643</v>
      </c>
      <c r="D10" s="143"/>
    </row>
    <row r="11" spans="1:6" x14ac:dyDescent="0.25">
      <c r="A11" s="92">
        <v>112</v>
      </c>
      <c r="B11" s="93"/>
      <c r="C11" s="124"/>
      <c r="D11" s="94"/>
      <c r="E11" s="88"/>
      <c r="F11" s="88"/>
    </row>
    <row r="12" spans="1:6" x14ac:dyDescent="0.25">
      <c r="A12" s="95" t="s">
        <v>178</v>
      </c>
      <c r="B12" s="96" t="s">
        <v>190</v>
      </c>
      <c r="C12" s="125">
        <v>405115948</v>
      </c>
      <c r="D12" s="98" t="s">
        <v>179</v>
      </c>
    </row>
    <row r="13" spans="1:6" x14ac:dyDescent="0.25">
      <c r="A13" s="95">
        <v>11212</v>
      </c>
      <c r="B13" s="96" t="s">
        <v>191</v>
      </c>
      <c r="C13" s="126">
        <v>6657806</v>
      </c>
      <c r="D13" s="98" t="s">
        <v>179</v>
      </c>
    </row>
    <row r="14" spans="1:6" s="118" customFormat="1" x14ac:dyDescent="0.25">
      <c r="A14" s="115">
        <v>131</v>
      </c>
      <c r="B14" s="116" t="s">
        <v>194</v>
      </c>
      <c r="C14" s="127"/>
      <c r="D14" s="119"/>
    </row>
    <row r="15" spans="1:6" s="118" customFormat="1" x14ac:dyDescent="0.25">
      <c r="A15" s="115">
        <v>133</v>
      </c>
      <c r="B15" s="116" t="s">
        <v>192</v>
      </c>
      <c r="C15" s="127">
        <v>282770599</v>
      </c>
      <c r="D15" s="117" t="s">
        <v>193</v>
      </c>
    </row>
    <row r="16" spans="1:6" x14ac:dyDescent="0.25">
      <c r="A16" s="92">
        <v>242</v>
      </c>
      <c r="B16" s="101" t="s">
        <v>180</v>
      </c>
      <c r="C16" s="128">
        <v>65694703</v>
      </c>
      <c r="D16" s="91"/>
    </row>
    <row r="17" spans="1:6" x14ac:dyDescent="0.25">
      <c r="A17" s="92"/>
      <c r="B17" s="101"/>
      <c r="C17" s="129"/>
      <c r="D17" s="91"/>
    </row>
    <row r="18" spans="1:6" x14ac:dyDescent="0.25">
      <c r="A18" s="92">
        <v>244</v>
      </c>
      <c r="B18" s="101" t="s">
        <v>195</v>
      </c>
      <c r="C18" s="123">
        <v>49349140</v>
      </c>
      <c r="D18" s="91" t="s">
        <v>196</v>
      </c>
    </row>
    <row r="19" spans="1:6" x14ac:dyDescent="0.25">
      <c r="A19" s="92">
        <v>331</v>
      </c>
      <c r="B19" s="101" t="s">
        <v>181</v>
      </c>
      <c r="C19" s="123">
        <f>SUM(C20:C21)</f>
        <v>126249129</v>
      </c>
      <c r="D19" s="102">
        <f>SUM(D20:D23)</f>
        <v>0</v>
      </c>
    </row>
    <row r="20" spans="1:6" x14ac:dyDescent="0.25">
      <c r="A20" s="103"/>
      <c r="B20" s="104" t="s">
        <v>168</v>
      </c>
      <c r="C20" s="130">
        <v>12100000</v>
      </c>
      <c r="D20" s="105" t="s">
        <v>206</v>
      </c>
    </row>
    <row r="21" spans="1:6" x14ac:dyDescent="0.25">
      <c r="A21" s="103"/>
      <c r="B21" s="104" t="s">
        <v>195</v>
      </c>
      <c r="C21" s="130">
        <v>114149129</v>
      </c>
      <c r="D21" s="105" t="s">
        <v>205</v>
      </c>
    </row>
    <row r="22" spans="1:6" x14ac:dyDescent="0.25">
      <c r="A22" s="103"/>
      <c r="B22" s="101" t="s">
        <v>182</v>
      </c>
      <c r="C22" s="123">
        <f>SUM(C23:C24)</f>
        <v>2898000</v>
      </c>
      <c r="D22" s="102">
        <f>SUM(D23:D24)</f>
        <v>0</v>
      </c>
    </row>
    <row r="23" spans="1:6" ht="26.4" x14ac:dyDescent="0.25">
      <c r="A23" s="103"/>
      <c r="B23" s="104" t="s">
        <v>204</v>
      </c>
      <c r="C23" s="131">
        <v>2898000</v>
      </c>
      <c r="D23" s="179" t="s">
        <v>140</v>
      </c>
    </row>
    <row r="24" spans="1:6" s="21" customFormat="1" x14ac:dyDescent="0.25">
      <c r="A24" s="92">
        <v>3331</v>
      </c>
      <c r="B24" s="120" t="s">
        <v>197</v>
      </c>
      <c r="C24" s="132"/>
      <c r="D24" s="121"/>
      <c r="E24" s="122"/>
      <c r="F24" s="122"/>
    </row>
    <row r="25" spans="1:6" s="21" customFormat="1" x14ac:dyDescent="0.25">
      <c r="A25" s="92"/>
      <c r="B25" s="120"/>
      <c r="C25" s="132"/>
      <c r="D25" s="121"/>
      <c r="E25" s="122"/>
      <c r="F25" s="122"/>
    </row>
    <row r="26" spans="1:6" ht="14.4" x14ac:dyDescent="0.3">
      <c r="A26" s="92">
        <v>3335</v>
      </c>
      <c r="B26" s="101" t="s">
        <v>183</v>
      </c>
      <c r="C26" s="133">
        <f>SUM(C27:C32)</f>
        <v>34401446</v>
      </c>
      <c r="D26" s="107"/>
    </row>
    <row r="27" spans="1:6" x14ac:dyDescent="0.25">
      <c r="A27" s="95"/>
      <c r="B27" s="96" t="s">
        <v>157</v>
      </c>
      <c r="C27" s="125">
        <v>2314525</v>
      </c>
      <c r="D27" s="108" t="s">
        <v>184</v>
      </c>
    </row>
    <row r="28" spans="1:6" x14ac:dyDescent="0.25">
      <c r="A28" s="95"/>
      <c r="B28" s="96" t="s">
        <v>160</v>
      </c>
      <c r="C28" s="125">
        <v>21171928</v>
      </c>
      <c r="D28" s="108" t="s">
        <v>184</v>
      </c>
    </row>
    <row r="29" spans="1:6" x14ac:dyDescent="0.25">
      <c r="A29" s="95"/>
      <c r="B29" s="96" t="s">
        <v>199</v>
      </c>
      <c r="C29" s="125">
        <v>10670549</v>
      </c>
      <c r="D29" s="108" t="s">
        <v>184</v>
      </c>
    </row>
    <row r="30" spans="1:6" x14ac:dyDescent="0.25">
      <c r="A30" s="95"/>
      <c r="B30" s="96" t="s">
        <v>161</v>
      </c>
      <c r="C30" s="125">
        <v>122222</v>
      </c>
      <c r="D30" s="108" t="s">
        <v>184</v>
      </c>
    </row>
    <row r="31" spans="1:6" x14ac:dyDescent="0.25">
      <c r="A31" s="95"/>
      <c r="B31" s="96" t="s">
        <v>198</v>
      </c>
      <c r="C31" s="125">
        <v>122222</v>
      </c>
      <c r="D31" s="108" t="s">
        <v>184</v>
      </c>
    </row>
    <row r="32" spans="1:6" x14ac:dyDescent="0.25">
      <c r="A32" s="95"/>
      <c r="B32" s="106"/>
      <c r="C32" s="134"/>
      <c r="D32" s="108"/>
    </row>
    <row r="33" spans="1:6" ht="14.4" x14ac:dyDescent="0.3">
      <c r="A33" s="92">
        <v>334</v>
      </c>
      <c r="B33" s="145" t="s">
        <v>200</v>
      </c>
      <c r="C33" s="148">
        <v>34401447</v>
      </c>
      <c r="D33" s="149" t="s">
        <v>201</v>
      </c>
    </row>
    <row r="34" spans="1:6" x14ac:dyDescent="0.25">
      <c r="A34" s="95"/>
      <c r="B34" s="96"/>
      <c r="C34" s="125"/>
      <c r="D34" s="108"/>
    </row>
    <row r="35" spans="1:6" x14ac:dyDescent="0.25">
      <c r="A35" s="92">
        <v>335</v>
      </c>
      <c r="B35" s="101" t="s">
        <v>144</v>
      </c>
      <c r="C35" s="123"/>
      <c r="D35" s="91"/>
    </row>
    <row r="36" spans="1:6" x14ac:dyDescent="0.25">
      <c r="A36" s="103"/>
      <c r="B36" s="104"/>
      <c r="C36" s="131"/>
      <c r="D36" s="109"/>
    </row>
    <row r="37" spans="1:6" x14ac:dyDescent="0.25">
      <c r="A37" s="103"/>
      <c r="B37" s="104"/>
      <c r="C37" s="131"/>
      <c r="D37" s="109"/>
    </row>
    <row r="38" spans="1:6" ht="26.4" x14ac:dyDescent="0.25">
      <c r="A38" s="92" t="s">
        <v>185</v>
      </c>
      <c r="B38" s="145"/>
      <c r="C38" s="146"/>
      <c r="D38" s="100" t="s">
        <v>155</v>
      </c>
    </row>
    <row r="39" spans="1:6" x14ac:dyDescent="0.25">
      <c r="A39" s="95"/>
      <c r="B39" s="106"/>
      <c r="C39" s="135"/>
      <c r="D39" s="110"/>
    </row>
    <row r="40" spans="1:6" ht="26.4" x14ac:dyDescent="0.25">
      <c r="A40" s="92">
        <v>3388</v>
      </c>
      <c r="B40" s="145" t="s">
        <v>208</v>
      </c>
      <c r="C40" s="146">
        <f>SUM(C41:C43)</f>
        <v>777566</v>
      </c>
      <c r="D40" s="100" t="s">
        <v>209</v>
      </c>
    </row>
    <row r="41" spans="1:6" ht="14.4" x14ac:dyDescent="0.3">
      <c r="A41" s="103"/>
      <c r="B41" s="104" t="s">
        <v>186</v>
      </c>
      <c r="C41" s="136">
        <v>1115566</v>
      </c>
      <c r="D41" s="105"/>
      <c r="E41" s="89"/>
      <c r="F41" s="89"/>
    </row>
    <row r="42" spans="1:6" ht="14.4" x14ac:dyDescent="0.3">
      <c r="A42" s="103"/>
      <c r="B42" s="104" t="s">
        <v>202</v>
      </c>
      <c r="C42" s="136">
        <v>-338000</v>
      </c>
      <c r="D42" s="105"/>
      <c r="E42" s="89"/>
      <c r="F42" s="89"/>
    </row>
    <row r="43" spans="1:6" ht="14.4" x14ac:dyDescent="0.3">
      <c r="A43" s="103"/>
      <c r="B43" s="104"/>
      <c r="C43" s="136"/>
      <c r="D43" s="105"/>
      <c r="E43" s="89"/>
      <c r="F43" s="89"/>
    </row>
    <row r="44" spans="1:6" ht="14.4" x14ac:dyDescent="0.3">
      <c r="A44" s="92">
        <v>511</v>
      </c>
      <c r="B44" s="101" t="s">
        <v>187</v>
      </c>
      <c r="C44" s="123">
        <v>620905280</v>
      </c>
      <c r="D44" s="111"/>
      <c r="E44">
        <f>D44/C44</f>
        <v>0</v>
      </c>
    </row>
    <row r="45" spans="1:6" x14ac:dyDescent="0.25">
      <c r="A45" s="95"/>
      <c r="B45" s="106"/>
      <c r="C45" s="90"/>
      <c r="D45" s="91"/>
    </row>
    <row r="46" spans="1:6" ht="26.4" x14ac:dyDescent="0.25">
      <c r="A46" s="92">
        <v>642</v>
      </c>
      <c r="B46" s="145" t="s">
        <v>159</v>
      </c>
      <c r="C46" s="147"/>
      <c r="D46" s="100" t="s">
        <v>207</v>
      </c>
    </row>
    <row r="47" spans="1:6" x14ac:dyDescent="0.25">
      <c r="A47" s="95"/>
      <c r="B47" s="106"/>
      <c r="C47" s="97"/>
      <c r="D47" s="112"/>
    </row>
    <row r="48" spans="1:6" x14ac:dyDescent="0.25">
      <c r="A48" s="92" t="s">
        <v>188</v>
      </c>
      <c r="B48" s="101" t="s">
        <v>159</v>
      </c>
      <c r="C48" s="90"/>
      <c r="D48" s="91"/>
    </row>
    <row r="49" spans="1:4" x14ac:dyDescent="0.25">
      <c r="A49" s="95"/>
      <c r="B49" s="106" t="s">
        <v>203</v>
      </c>
      <c r="C49" s="137"/>
      <c r="D49" s="99"/>
    </row>
    <row r="50" spans="1:4" x14ac:dyDescent="0.25">
      <c r="A50" s="95"/>
      <c r="B50" s="106"/>
      <c r="C50" s="137"/>
      <c r="D50" s="99"/>
    </row>
    <row r="51" spans="1:4" x14ac:dyDescent="0.25">
      <c r="A51" s="95"/>
      <c r="B51" s="106"/>
      <c r="C51" s="106"/>
      <c r="D51" s="108"/>
    </row>
    <row r="52" spans="1:4" x14ac:dyDescent="0.25">
      <c r="A52" s="95"/>
      <c r="B52" s="106"/>
      <c r="C52" s="106"/>
      <c r="D52" s="108"/>
    </row>
    <row r="53" spans="1:4" x14ac:dyDescent="0.25">
      <c r="A53" s="95"/>
      <c r="B53" s="106"/>
      <c r="C53" s="106"/>
      <c r="D53" s="108"/>
    </row>
    <row r="54" spans="1:4" x14ac:dyDescent="0.25">
      <c r="A54" s="95"/>
      <c r="B54" s="106"/>
      <c r="C54" s="106"/>
      <c r="D54" s="108"/>
    </row>
    <row r="55" spans="1:4" x14ac:dyDescent="0.25">
      <c r="A55" s="95"/>
      <c r="B55" s="106"/>
      <c r="C55" s="106"/>
      <c r="D55" s="108"/>
    </row>
    <row r="56" spans="1:4" x14ac:dyDescent="0.25">
      <c r="A56" s="95"/>
      <c r="B56" s="106"/>
      <c r="C56" s="106"/>
      <c r="D56" s="108"/>
    </row>
    <row r="57" spans="1:4" ht="14.4" thickBot="1" x14ac:dyDescent="0.3">
      <c r="A57" s="113"/>
      <c r="B57" s="114"/>
      <c r="C57" s="114"/>
      <c r="D57" s="144"/>
    </row>
    <row r="58" spans="1:4" ht="14.4" thickTop="1" x14ac:dyDescent="0.25"/>
  </sheetData>
  <mergeCells count="2">
    <mergeCell ref="A5:B7"/>
    <mergeCell ref="C9:D9"/>
  </mergeCells>
  <pageMargins left="0.7" right="0.7" top="0.75" bottom="0.75" header="0.3" footer="0.3"/>
  <pageSetup scale="68"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01021-ECC8-4D8B-B4C2-0BB1F4113895}">
  <dimension ref="A1:Q60"/>
  <sheetViews>
    <sheetView zoomScale="85" zoomScaleNormal="85" workbookViewId="0">
      <pane ySplit="1" topLeftCell="A32" activePane="bottomLeft" state="frozen"/>
      <selection activeCell="D115" sqref="D115"/>
      <selection pane="bottomLeft" activeCell="D115" sqref="D115"/>
    </sheetView>
  </sheetViews>
  <sheetFormatPr defaultRowHeight="13.8" x14ac:dyDescent="0.25"/>
  <cols>
    <col min="1" max="1" width="11.09765625" customWidth="1"/>
    <col min="2" max="2" width="34.09765625" customWidth="1"/>
    <col min="3" max="4" width="14" bestFit="1" customWidth="1"/>
    <col min="5" max="5" width="16" bestFit="1" customWidth="1"/>
    <col min="6" max="6" width="15.69921875" customWidth="1"/>
    <col min="7" max="8" width="14" bestFit="1" customWidth="1"/>
    <col min="9" max="9" width="16.09765625" hidden="1" customWidth="1"/>
    <col min="10" max="10" width="16.8984375" hidden="1" customWidth="1"/>
    <col min="11" max="11" width="13.8984375" customWidth="1"/>
    <col min="12" max="12" width="17.69921875" style="160" customWidth="1"/>
    <col min="13" max="13" width="17.69921875" customWidth="1"/>
  </cols>
  <sheetData>
    <row r="1" spans="1:17" ht="14.4" thickTop="1" x14ac:dyDescent="0.25">
      <c r="A1" s="169" t="s">
        <v>7</v>
      </c>
      <c r="B1" s="170" t="s">
        <v>210</v>
      </c>
      <c r="C1" s="171" t="s">
        <v>211</v>
      </c>
      <c r="D1" s="171" t="s">
        <v>212</v>
      </c>
      <c r="E1" s="171" t="s">
        <v>213</v>
      </c>
      <c r="F1" s="171" t="s">
        <v>214</v>
      </c>
      <c r="G1" s="171" t="s">
        <v>215</v>
      </c>
      <c r="H1" s="172" t="s">
        <v>216</v>
      </c>
      <c r="I1" s="173" t="s">
        <v>217</v>
      </c>
      <c r="J1" s="173" t="s">
        <v>218</v>
      </c>
      <c r="K1" s="174" t="s">
        <v>332</v>
      </c>
      <c r="L1" s="174" t="s">
        <v>333</v>
      </c>
      <c r="M1" s="175" t="s">
        <v>177</v>
      </c>
    </row>
    <row r="2" spans="1:17" x14ac:dyDescent="0.25">
      <c r="A2" s="150" t="s">
        <v>219</v>
      </c>
      <c r="B2" s="151" t="s">
        <v>220</v>
      </c>
      <c r="C2" s="152">
        <v>4637643</v>
      </c>
      <c r="D2" s="152"/>
      <c r="E2" s="152"/>
      <c r="F2" s="152">
        <v>2353000</v>
      </c>
      <c r="G2" s="152">
        <v>2284643</v>
      </c>
      <c r="H2" s="153"/>
      <c r="I2" s="154">
        <v>5349243</v>
      </c>
      <c r="J2" s="154"/>
      <c r="K2" s="154"/>
      <c r="L2" s="154"/>
      <c r="M2" s="155" t="s">
        <v>159</v>
      </c>
      <c r="N2">
        <v>2284643</v>
      </c>
      <c r="P2" s="160">
        <f>G2-N2</f>
        <v>0</v>
      </c>
      <c r="Q2" s="160">
        <f>H2-O2</f>
        <v>0</v>
      </c>
    </row>
    <row r="3" spans="1:17" x14ac:dyDescent="0.25">
      <c r="A3" s="156" t="s">
        <v>221</v>
      </c>
      <c r="B3" s="157" t="s">
        <v>222</v>
      </c>
      <c r="C3" s="158">
        <v>4637643</v>
      </c>
      <c r="D3" s="158"/>
      <c r="E3" s="158"/>
      <c r="F3" s="158">
        <v>2353000</v>
      </c>
      <c r="G3" s="158">
        <v>2284643</v>
      </c>
      <c r="H3" s="159"/>
      <c r="I3" s="160">
        <v>5349243</v>
      </c>
      <c r="J3" s="160"/>
      <c r="K3" s="160">
        <v>2284643</v>
      </c>
      <c r="L3" s="160">
        <f>G3-K3</f>
        <v>0</v>
      </c>
      <c r="M3" s="161"/>
      <c r="N3">
        <v>2284643</v>
      </c>
      <c r="P3" s="160">
        <f t="shared" ref="P3:P58" si="0">G3-N3</f>
        <v>0</v>
      </c>
      <c r="Q3" s="160">
        <f t="shared" ref="Q3:Q58" si="1">H3-O3</f>
        <v>0</v>
      </c>
    </row>
    <row r="4" spans="1:17" x14ac:dyDescent="0.25">
      <c r="A4" s="150" t="s">
        <v>223</v>
      </c>
      <c r="B4" s="151" t="s">
        <v>224</v>
      </c>
      <c r="C4" s="152">
        <v>71000174</v>
      </c>
      <c r="D4" s="152"/>
      <c r="E4" s="152">
        <v>620916095</v>
      </c>
      <c r="F4" s="152">
        <v>280142515</v>
      </c>
      <c r="G4" s="152">
        <v>411773754</v>
      </c>
      <c r="H4" s="153"/>
      <c r="I4" s="154">
        <v>33038741</v>
      </c>
      <c r="J4" s="154"/>
      <c r="K4" s="154"/>
      <c r="L4" s="154"/>
      <c r="M4" s="155" t="s">
        <v>159</v>
      </c>
      <c r="N4">
        <v>411773754</v>
      </c>
      <c r="P4" s="160">
        <f t="shared" si="0"/>
        <v>0</v>
      </c>
      <c r="Q4" s="160">
        <f t="shared" si="1"/>
        <v>0</v>
      </c>
    </row>
    <row r="5" spans="1:17" x14ac:dyDescent="0.25">
      <c r="A5" s="156" t="s">
        <v>225</v>
      </c>
      <c r="B5" s="157" t="s">
        <v>226</v>
      </c>
      <c r="C5" s="158">
        <v>64342368</v>
      </c>
      <c r="D5" s="158"/>
      <c r="E5" s="158">
        <v>620916095</v>
      </c>
      <c r="F5" s="158">
        <v>280142515</v>
      </c>
      <c r="G5" s="158">
        <v>405115948</v>
      </c>
      <c r="H5" s="159"/>
      <c r="I5" s="160">
        <v>26380935</v>
      </c>
      <c r="J5" s="160"/>
      <c r="K5" s="160"/>
      <c r="M5" s="161"/>
      <c r="N5">
        <v>405115948</v>
      </c>
      <c r="P5" s="160">
        <f t="shared" si="0"/>
        <v>0</v>
      </c>
      <c r="Q5" s="160">
        <f t="shared" si="1"/>
        <v>0</v>
      </c>
    </row>
    <row r="6" spans="1:17" x14ac:dyDescent="0.25">
      <c r="A6" s="156" t="s">
        <v>178</v>
      </c>
      <c r="B6" s="157" t="s">
        <v>190</v>
      </c>
      <c r="C6" s="158">
        <v>64342368</v>
      </c>
      <c r="D6" s="158"/>
      <c r="E6" s="158">
        <v>620916095</v>
      </c>
      <c r="F6" s="158">
        <v>280142515</v>
      </c>
      <c r="G6" s="158">
        <v>405115948</v>
      </c>
      <c r="H6" s="159"/>
      <c r="I6" s="160">
        <v>26380935</v>
      </c>
      <c r="J6" s="160"/>
      <c r="K6" s="160">
        <v>405115948</v>
      </c>
      <c r="L6" s="160">
        <f>G6-K6</f>
        <v>0</v>
      </c>
      <c r="M6" s="161"/>
      <c r="N6">
        <v>405115948</v>
      </c>
      <c r="P6" s="160">
        <f t="shared" si="0"/>
        <v>0</v>
      </c>
      <c r="Q6" s="160">
        <f t="shared" si="1"/>
        <v>0</v>
      </c>
    </row>
    <row r="7" spans="1:17" x14ac:dyDescent="0.25">
      <c r="A7" s="156" t="s">
        <v>227</v>
      </c>
      <c r="B7" s="157" t="s">
        <v>228</v>
      </c>
      <c r="C7" s="158">
        <v>6657806</v>
      </c>
      <c r="D7" s="158"/>
      <c r="E7" s="158"/>
      <c r="F7" s="158"/>
      <c r="G7" s="158">
        <v>6657806</v>
      </c>
      <c r="H7" s="159"/>
      <c r="I7" s="160">
        <v>6657806</v>
      </c>
      <c r="J7" s="160"/>
      <c r="K7" s="160"/>
      <c r="M7" s="161"/>
      <c r="N7">
        <v>6657806</v>
      </c>
      <c r="P7" s="160">
        <f t="shared" si="0"/>
        <v>0</v>
      </c>
      <c r="Q7" s="160">
        <f t="shared" si="1"/>
        <v>0</v>
      </c>
    </row>
    <row r="8" spans="1:17" x14ac:dyDescent="0.25">
      <c r="A8" s="156" t="s">
        <v>229</v>
      </c>
      <c r="B8" s="157" t="s">
        <v>191</v>
      </c>
      <c r="C8" s="158">
        <v>6657806</v>
      </c>
      <c r="D8" s="158"/>
      <c r="E8" s="158"/>
      <c r="F8" s="158"/>
      <c r="G8" s="158">
        <v>6657806</v>
      </c>
      <c r="H8" s="159"/>
      <c r="I8" s="160">
        <v>6657806</v>
      </c>
      <c r="J8" s="160"/>
      <c r="K8" s="176">
        <v>289.02999999999997</v>
      </c>
      <c r="L8" s="160">
        <f>G8-K8*23035</f>
        <v>-4.9999999813735485E-2</v>
      </c>
      <c r="M8" s="161" t="s">
        <v>159</v>
      </c>
      <c r="N8">
        <v>6657806</v>
      </c>
      <c r="P8" s="160">
        <f t="shared" si="0"/>
        <v>0</v>
      </c>
      <c r="Q8" s="160">
        <f t="shared" si="1"/>
        <v>0</v>
      </c>
    </row>
    <row r="9" spans="1:17" x14ac:dyDescent="0.25">
      <c r="A9" s="150" t="s">
        <v>230</v>
      </c>
      <c r="B9" s="151" t="s">
        <v>231</v>
      </c>
      <c r="C9" s="152"/>
      <c r="D9" s="152"/>
      <c r="E9" s="152">
        <v>620905280</v>
      </c>
      <c r="F9" s="152">
        <v>620905280</v>
      </c>
      <c r="G9" s="152"/>
      <c r="H9" s="153"/>
      <c r="I9" s="154"/>
      <c r="J9" s="154"/>
      <c r="K9" s="154"/>
      <c r="L9" s="154"/>
      <c r="M9" s="155" t="s">
        <v>159</v>
      </c>
      <c r="P9" s="160">
        <f t="shared" si="0"/>
        <v>0</v>
      </c>
      <c r="Q9" s="160">
        <f t="shared" si="1"/>
        <v>0</v>
      </c>
    </row>
    <row r="10" spans="1:17" x14ac:dyDescent="0.25">
      <c r="A10" s="156" t="s">
        <v>232</v>
      </c>
      <c r="B10" s="157" t="s">
        <v>233</v>
      </c>
      <c r="C10" s="158"/>
      <c r="D10" s="158"/>
      <c r="E10" s="158">
        <v>620905280</v>
      </c>
      <c r="F10" s="158">
        <v>620905280</v>
      </c>
      <c r="G10" s="158"/>
      <c r="H10" s="159"/>
      <c r="I10" s="160"/>
      <c r="J10" s="160"/>
      <c r="K10" s="160"/>
      <c r="M10" s="161"/>
      <c r="P10" s="160">
        <f t="shared" si="0"/>
        <v>0</v>
      </c>
      <c r="Q10" s="160">
        <f t="shared" si="1"/>
        <v>0</v>
      </c>
    </row>
    <row r="11" spans="1:17" x14ac:dyDescent="0.25">
      <c r="A11" s="156" t="s">
        <v>234</v>
      </c>
      <c r="B11" s="157" t="s">
        <v>235</v>
      </c>
      <c r="C11" s="158"/>
      <c r="D11" s="158"/>
      <c r="E11" s="158">
        <v>620905280</v>
      </c>
      <c r="F11" s="158">
        <v>620905280</v>
      </c>
      <c r="G11" s="158"/>
      <c r="H11" s="159"/>
      <c r="I11" s="160"/>
      <c r="J11" s="160"/>
      <c r="K11" s="160"/>
      <c r="M11" s="161"/>
      <c r="P11" s="160">
        <f t="shared" si="0"/>
        <v>0</v>
      </c>
      <c r="Q11" s="160">
        <f t="shared" si="1"/>
        <v>0</v>
      </c>
    </row>
    <row r="12" spans="1:17" x14ac:dyDescent="0.25">
      <c r="A12" s="156" t="s">
        <v>236</v>
      </c>
      <c r="B12" s="157" t="s">
        <v>237</v>
      </c>
      <c r="C12" s="158"/>
      <c r="D12" s="158"/>
      <c r="E12" s="158">
        <v>620905280</v>
      </c>
      <c r="F12" s="158">
        <v>620905280</v>
      </c>
      <c r="G12" s="158"/>
      <c r="H12" s="159"/>
      <c r="I12" s="160"/>
      <c r="J12" s="160"/>
      <c r="K12" s="160"/>
      <c r="M12" s="161"/>
      <c r="P12" s="160">
        <f t="shared" si="0"/>
        <v>0</v>
      </c>
      <c r="Q12" s="160">
        <f t="shared" si="1"/>
        <v>0</v>
      </c>
    </row>
    <row r="13" spans="1:17" x14ac:dyDescent="0.25">
      <c r="A13" s="150" t="s">
        <v>238</v>
      </c>
      <c r="B13" s="151" t="s">
        <v>239</v>
      </c>
      <c r="C13" s="152">
        <v>281670599</v>
      </c>
      <c r="D13" s="152"/>
      <c r="E13" s="152">
        <v>1100000</v>
      </c>
      <c r="F13" s="152"/>
      <c r="G13" s="152">
        <v>282770599</v>
      </c>
      <c r="H13" s="153"/>
      <c r="I13" s="154">
        <v>244892235</v>
      </c>
      <c r="J13" s="154"/>
      <c r="K13" s="154">
        <f>Note8.21!C15</f>
        <v>282770599</v>
      </c>
      <c r="L13" s="154">
        <f>G13-K13</f>
        <v>0</v>
      </c>
      <c r="M13" s="177" t="s">
        <v>334</v>
      </c>
      <c r="N13">
        <v>282770599</v>
      </c>
      <c r="P13" s="160">
        <f t="shared" si="0"/>
        <v>0</v>
      </c>
      <c r="Q13" s="160">
        <f t="shared" si="1"/>
        <v>0</v>
      </c>
    </row>
    <row r="14" spans="1:17" x14ac:dyDescent="0.25">
      <c r="A14" s="156" t="s">
        <v>240</v>
      </c>
      <c r="B14" s="157" t="s">
        <v>241</v>
      </c>
      <c r="C14" s="158">
        <v>281670599</v>
      </c>
      <c r="D14" s="158"/>
      <c r="E14" s="158">
        <v>1100000</v>
      </c>
      <c r="F14" s="158"/>
      <c r="G14" s="158">
        <v>282770599</v>
      </c>
      <c r="H14" s="159"/>
      <c r="I14" s="160">
        <v>244892235</v>
      </c>
      <c r="J14" s="160"/>
      <c r="K14" s="160"/>
      <c r="M14" s="161"/>
      <c r="N14">
        <v>282770599</v>
      </c>
      <c r="P14" s="160">
        <f t="shared" si="0"/>
        <v>0</v>
      </c>
      <c r="Q14" s="160">
        <f t="shared" si="1"/>
        <v>0</v>
      </c>
    </row>
    <row r="15" spans="1:17" x14ac:dyDescent="0.25">
      <c r="A15" s="156" t="s">
        <v>242</v>
      </c>
      <c r="B15" s="157" t="s">
        <v>241</v>
      </c>
      <c r="C15" s="158">
        <v>281670599</v>
      </c>
      <c r="D15" s="158"/>
      <c r="E15" s="158">
        <v>1100000</v>
      </c>
      <c r="F15" s="158"/>
      <c r="G15" s="158">
        <v>282770599</v>
      </c>
      <c r="H15" s="159"/>
      <c r="I15" s="160">
        <v>244892235</v>
      </c>
      <c r="J15" s="160"/>
      <c r="K15" s="160"/>
      <c r="M15" s="161"/>
      <c r="N15">
        <v>282770599</v>
      </c>
      <c r="P15" s="160">
        <f t="shared" si="0"/>
        <v>0</v>
      </c>
      <c r="Q15" s="160">
        <f t="shared" si="1"/>
        <v>0</v>
      </c>
    </row>
    <row r="16" spans="1:17" x14ac:dyDescent="0.25">
      <c r="A16" s="150" t="s">
        <v>243</v>
      </c>
      <c r="B16" s="151" t="s">
        <v>244</v>
      </c>
      <c r="C16" s="152"/>
      <c r="D16" s="152"/>
      <c r="E16" s="152">
        <v>205067557</v>
      </c>
      <c r="F16" s="152">
        <v>205067557</v>
      </c>
      <c r="G16" s="152"/>
      <c r="H16" s="153"/>
      <c r="I16" s="154"/>
      <c r="J16" s="154"/>
      <c r="K16" s="154"/>
      <c r="L16" s="154"/>
      <c r="M16" s="155"/>
      <c r="P16" s="160">
        <f t="shared" si="0"/>
        <v>0</v>
      </c>
      <c r="Q16" s="160">
        <f t="shared" si="1"/>
        <v>0</v>
      </c>
    </row>
    <row r="17" spans="1:17" x14ac:dyDescent="0.25">
      <c r="A17" s="150" t="s">
        <v>245</v>
      </c>
      <c r="B17" s="151" t="s">
        <v>246</v>
      </c>
      <c r="C17" s="152">
        <v>82449143</v>
      </c>
      <c r="D17" s="152"/>
      <c r="E17" s="152"/>
      <c r="F17" s="152">
        <v>16754440</v>
      </c>
      <c r="G17" s="152">
        <v>65694703</v>
      </c>
      <c r="H17" s="153"/>
      <c r="I17" s="154">
        <v>6396500</v>
      </c>
      <c r="J17" s="154"/>
      <c r="K17" s="154"/>
      <c r="L17" s="154"/>
      <c r="M17" s="155" t="s">
        <v>159</v>
      </c>
      <c r="N17">
        <v>65694703</v>
      </c>
      <c r="P17" s="160">
        <f t="shared" si="0"/>
        <v>0</v>
      </c>
      <c r="Q17" s="160">
        <f t="shared" si="1"/>
        <v>0</v>
      </c>
    </row>
    <row r="18" spans="1:17" x14ac:dyDescent="0.25">
      <c r="A18" s="156" t="s">
        <v>247</v>
      </c>
      <c r="B18" s="157" t="s">
        <v>248</v>
      </c>
      <c r="C18" s="158">
        <v>80754923</v>
      </c>
      <c r="D18" s="158"/>
      <c r="E18" s="158"/>
      <c r="F18" s="158">
        <v>16640884</v>
      </c>
      <c r="G18" s="158">
        <v>64114039</v>
      </c>
      <c r="H18" s="159"/>
      <c r="I18" s="160">
        <v>5068500</v>
      </c>
      <c r="J18" s="160"/>
      <c r="K18" s="160">
        <v>64114039</v>
      </c>
      <c r="L18" s="160">
        <f>G18-K18</f>
        <v>0</v>
      </c>
      <c r="M18" s="161"/>
      <c r="N18">
        <v>64114039</v>
      </c>
      <c r="P18" s="160">
        <f t="shared" si="0"/>
        <v>0</v>
      </c>
      <c r="Q18" s="160">
        <f t="shared" si="1"/>
        <v>0</v>
      </c>
    </row>
    <row r="19" spans="1:17" x14ac:dyDescent="0.25">
      <c r="A19" s="156" t="s">
        <v>249</v>
      </c>
      <c r="B19" s="157" t="s">
        <v>250</v>
      </c>
      <c r="C19" s="158">
        <v>1694220</v>
      </c>
      <c r="D19" s="158"/>
      <c r="E19" s="158"/>
      <c r="F19" s="158">
        <v>113556</v>
      </c>
      <c r="G19" s="158">
        <v>1580664</v>
      </c>
      <c r="H19" s="159"/>
      <c r="I19" s="160">
        <v>1328000</v>
      </c>
      <c r="J19" s="160"/>
      <c r="K19" s="160">
        <v>1580664</v>
      </c>
      <c r="L19" s="160">
        <f>G19-K19</f>
        <v>0</v>
      </c>
      <c r="M19" s="161"/>
      <c r="N19">
        <v>1580664</v>
      </c>
      <c r="P19" s="160">
        <f t="shared" si="0"/>
        <v>0</v>
      </c>
      <c r="Q19" s="160">
        <f t="shared" si="1"/>
        <v>0</v>
      </c>
    </row>
    <row r="20" spans="1:17" x14ac:dyDescent="0.25">
      <c r="A20" s="150" t="s">
        <v>251</v>
      </c>
      <c r="B20" s="151" t="s">
        <v>252</v>
      </c>
      <c r="C20" s="152">
        <v>49349140</v>
      </c>
      <c r="D20" s="152"/>
      <c r="E20" s="152"/>
      <c r="F20" s="152"/>
      <c r="G20" s="152">
        <v>49349140</v>
      </c>
      <c r="H20" s="153"/>
      <c r="I20" s="154">
        <v>49349140</v>
      </c>
      <c r="J20" s="154"/>
      <c r="K20" s="154"/>
      <c r="L20" s="154"/>
      <c r="M20" s="155" t="s">
        <v>159</v>
      </c>
      <c r="N20">
        <v>49349140</v>
      </c>
      <c r="P20" s="160">
        <f t="shared" si="0"/>
        <v>0</v>
      </c>
      <c r="Q20" s="160">
        <f t="shared" si="1"/>
        <v>0</v>
      </c>
    </row>
    <row r="21" spans="1:17" x14ac:dyDescent="0.25">
      <c r="A21" s="150" t="s">
        <v>253</v>
      </c>
      <c r="B21" s="151" t="s">
        <v>254</v>
      </c>
      <c r="C21" s="152">
        <v>2583000</v>
      </c>
      <c r="D21" s="152">
        <v>148306329</v>
      </c>
      <c r="E21" s="152">
        <v>34472200</v>
      </c>
      <c r="F21" s="152">
        <v>12100000</v>
      </c>
      <c r="G21" s="152">
        <v>2898000</v>
      </c>
      <c r="H21" s="153">
        <v>126249129</v>
      </c>
      <c r="I21" s="154"/>
      <c r="J21" s="154">
        <v>12100000</v>
      </c>
      <c r="K21" s="154"/>
      <c r="L21" s="154"/>
      <c r="M21" s="177" t="s">
        <v>140</v>
      </c>
      <c r="N21">
        <v>2898000</v>
      </c>
      <c r="O21">
        <v>126249129</v>
      </c>
      <c r="P21" s="160">
        <f t="shared" si="0"/>
        <v>0</v>
      </c>
      <c r="Q21" s="160">
        <f t="shared" si="1"/>
        <v>0</v>
      </c>
    </row>
    <row r="22" spans="1:17" x14ac:dyDescent="0.25">
      <c r="A22" s="156" t="s">
        <v>255</v>
      </c>
      <c r="B22" s="157" t="s">
        <v>256</v>
      </c>
      <c r="C22" s="158">
        <v>2583000</v>
      </c>
      <c r="D22" s="158">
        <v>148306329</v>
      </c>
      <c r="E22" s="158">
        <v>34472200</v>
      </c>
      <c r="F22" s="158">
        <v>12100000</v>
      </c>
      <c r="G22" s="158">
        <v>2898000</v>
      </c>
      <c r="H22" s="159">
        <v>126249129</v>
      </c>
      <c r="I22" s="160"/>
      <c r="J22" s="160">
        <v>12100000</v>
      </c>
      <c r="K22" s="160"/>
      <c r="M22" s="161"/>
      <c r="N22">
        <v>2898000</v>
      </c>
      <c r="O22">
        <v>126249129</v>
      </c>
      <c r="P22" s="160">
        <f t="shared" si="0"/>
        <v>0</v>
      </c>
      <c r="Q22" s="160">
        <f t="shared" si="1"/>
        <v>0</v>
      </c>
    </row>
    <row r="23" spans="1:17" x14ac:dyDescent="0.25">
      <c r="A23" s="156" t="s">
        <v>257</v>
      </c>
      <c r="B23" s="157" t="s">
        <v>258</v>
      </c>
      <c r="C23" s="158">
        <v>2583000</v>
      </c>
      <c r="D23" s="158">
        <v>148306329</v>
      </c>
      <c r="E23" s="158">
        <v>34472200</v>
      </c>
      <c r="F23" s="158">
        <v>12100000</v>
      </c>
      <c r="G23" s="158">
        <v>2898000</v>
      </c>
      <c r="H23" s="159">
        <v>126249129</v>
      </c>
      <c r="I23" s="160"/>
      <c r="J23" s="160">
        <v>12100000</v>
      </c>
      <c r="K23" s="160"/>
      <c r="M23" s="161"/>
      <c r="N23">
        <v>2898000</v>
      </c>
      <c r="O23">
        <v>126249129</v>
      </c>
      <c r="P23" s="160">
        <f t="shared" si="0"/>
        <v>0</v>
      </c>
      <c r="Q23" s="160">
        <f t="shared" si="1"/>
        <v>0</v>
      </c>
    </row>
    <row r="24" spans="1:17" x14ac:dyDescent="0.25">
      <c r="A24" s="156" t="s">
        <v>259</v>
      </c>
      <c r="B24" s="157" t="s">
        <v>260</v>
      </c>
      <c r="C24" s="158">
        <v>2583000</v>
      </c>
      <c r="D24" s="158">
        <v>148306329</v>
      </c>
      <c r="E24" s="158">
        <v>34472200</v>
      </c>
      <c r="F24" s="158">
        <v>12100000</v>
      </c>
      <c r="G24" s="158">
        <v>2898000</v>
      </c>
      <c r="H24" s="159">
        <v>126249129</v>
      </c>
      <c r="I24" s="160"/>
      <c r="J24" s="160">
        <v>12100000</v>
      </c>
      <c r="K24" s="160"/>
      <c r="M24" s="161"/>
      <c r="N24">
        <v>2898000</v>
      </c>
      <c r="O24">
        <v>126249129</v>
      </c>
      <c r="P24" s="160">
        <f t="shared" si="0"/>
        <v>0</v>
      </c>
      <c r="Q24" s="160">
        <f t="shared" si="1"/>
        <v>0</v>
      </c>
    </row>
    <row r="25" spans="1:17" x14ac:dyDescent="0.25">
      <c r="A25" s="150" t="s">
        <v>261</v>
      </c>
      <c r="B25" s="151" t="s">
        <v>262</v>
      </c>
      <c r="C25" s="152"/>
      <c r="D25" s="152">
        <v>23608676</v>
      </c>
      <c r="E25" s="152"/>
      <c r="F25" s="152">
        <v>10792771</v>
      </c>
      <c r="G25" s="152"/>
      <c r="H25" s="153">
        <v>34401447</v>
      </c>
      <c r="I25" s="154"/>
      <c r="J25" s="154">
        <v>41238098</v>
      </c>
      <c r="K25" s="154"/>
      <c r="L25" s="154"/>
      <c r="M25" s="155"/>
      <c r="O25">
        <v>34401447</v>
      </c>
      <c r="P25" s="160">
        <f t="shared" si="0"/>
        <v>0</v>
      </c>
      <c r="Q25" s="160">
        <f t="shared" si="1"/>
        <v>0</v>
      </c>
    </row>
    <row r="26" spans="1:17" x14ac:dyDescent="0.25">
      <c r="A26" s="156" t="s">
        <v>263</v>
      </c>
      <c r="B26" s="157" t="s">
        <v>264</v>
      </c>
      <c r="C26" s="158"/>
      <c r="D26" s="158">
        <v>23608676</v>
      </c>
      <c r="E26" s="158"/>
      <c r="F26" s="158">
        <v>10792771</v>
      </c>
      <c r="G26" s="158"/>
      <c r="H26" s="159">
        <v>34401447</v>
      </c>
      <c r="I26" s="160"/>
      <c r="J26" s="160">
        <v>41238098</v>
      </c>
      <c r="K26" s="160"/>
      <c r="M26" s="161"/>
      <c r="O26">
        <v>34401447</v>
      </c>
      <c r="P26" s="160">
        <f t="shared" si="0"/>
        <v>0</v>
      </c>
      <c r="Q26" s="160">
        <f t="shared" si="1"/>
        <v>0</v>
      </c>
    </row>
    <row r="27" spans="1:17" x14ac:dyDescent="0.25">
      <c r="A27" s="150" t="s">
        <v>265</v>
      </c>
      <c r="B27" s="151" t="s">
        <v>266</v>
      </c>
      <c r="C27" s="152"/>
      <c r="D27" s="152">
        <v>208861976</v>
      </c>
      <c r="E27" s="152">
        <v>232021080</v>
      </c>
      <c r="F27" s="152">
        <v>243423613</v>
      </c>
      <c r="G27" s="152"/>
      <c r="H27" s="162">
        <v>220264509</v>
      </c>
      <c r="I27" s="154"/>
      <c r="J27" s="154">
        <v>213790113</v>
      </c>
      <c r="K27" s="154"/>
      <c r="L27" s="154"/>
      <c r="M27" s="155"/>
      <c r="O27">
        <v>220264509</v>
      </c>
      <c r="P27" s="160">
        <f t="shared" si="0"/>
        <v>0</v>
      </c>
      <c r="Q27" s="160">
        <f t="shared" si="1"/>
        <v>0</v>
      </c>
    </row>
    <row r="28" spans="1:17" x14ac:dyDescent="0.25">
      <c r="A28" s="156" t="s">
        <v>267</v>
      </c>
      <c r="B28" s="157" t="s">
        <v>268</v>
      </c>
      <c r="C28" s="158"/>
      <c r="D28" s="158">
        <v>208861976</v>
      </c>
      <c r="E28" s="158">
        <v>232021080</v>
      </c>
      <c r="F28" s="158">
        <v>243423613</v>
      </c>
      <c r="G28" s="158"/>
      <c r="H28" s="159">
        <v>220264509</v>
      </c>
      <c r="I28" s="160"/>
      <c r="J28" s="160">
        <v>213790113</v>
      </c>
      <c r="K28" s="163">
        <v>220264510</v>
      </c>
      <c r="L28" s="160">
        <f>H28-K28</f>
        <v>-1</v>
      </c>
      <c r="M28" s="178" t="s">
        <v>335</v>
      </c>
      <c r="O28">
        <v>220264509</v>
      </c>
      <c r="P28" s="160">
        <f t="shared" si="0"/>
        <v>0</v>
      </c>
      <c r="Q28" s="160">
        <f t="shared" si="1"/>
        <v>0</v>
      </c>
    </row>
    <row r="29" spans="1:17" x14ac:dyDescent="0.25">
      <c r="A29" s="150" t="s">
        <v>269</v>
      </c>
      <c r="B29" s="151" t="s">
        <v>270</v>
      </c>
      <c r="C29" s="152"/>
      <c r="D29" s="152"/>
      <c r="E29" s="152"/>
      <c r="F29" s="152"/>
      <c r="G29" s="152"/>
      <c r="H29" s="153"/>
      <c r="I29" s="154"/>
      <c r="J29" s="154">
        <v>54283211</v>
      </c>
      <c r="K29" s="154"/>
      <c r="L29" s="154"/>
      <c r="M29" s="155"/>
      <c r="P29" s="160">
        <f t="shared" si="0"/>
        <v>0</v>
      </c>
      <c r="Q29" s="160">
        <f t="shared" si="1"/>
        <v>0</v>
      </c>
    </row>
    <row r="30" spans="1:17" x14ac:dyDescent="0.25">
      <c r="A30" s="156" t="s">
        <v>271</v>
      </c>
      <c r="B30" s="157" t="s">
        <v>272</v>
      </c>
      <c r="C30" s="158"/>
      <c r="D30" s="158"/>
      <c r="E30" s="158"/>
      <c r="F30" s="158"/>
      <c r="G30" s="158"/>
      <c r="H30" s="159"/>
      <c r="I30" s="160"/>
      <c r="J30" s="160">
        <v>54283211</v>
      </c>
      <c r="K30" s="160"/>
      <c r="M30" s="161"/>
      <c r="P30" s="160">
        <f t="shared" si="0"/>
        <v>0</v>
      </c>
      <c r="Q30" s="160">
        <f t="shared" si="1"/>
        <v>0</v>
      </c>
    </row>
    <row r="31" spans="1:17" x14ac:dyDescent="0.25">
      <c r="A31" s="150" t="s">
        <v>273</v>
      </c>
      <c r="B31" s="151" t="s">
        <v>274</v>
      </c>
      <c r="C31" s="152"/>
      <c r="D31" s="152">
        <v>886381</v>
      </c>
      <c r="E31" s="152">
        <v>37584239</v>
      </c>
      <c r="F31" s="152">
        <v>39210324</v>
      </c>
      <c r="G31" s="152"/>
      <c r="H31" s="153">
        <v>2512466</v>
      </c>
      <c r="I31" s="154">
        <v>360000</v>
      </c>
      <c r="J31" s="154">
        <v>363234</v>
      </c>
      <c r="K31" s="154"/>
      <c r="L31" s="154"/>
      <c r="M31" s="155"/>
      <c r="O31">
        <v>2512466</v>
      </c>
      <c r="P31" s="160">
        <f t="shared" si="0"/>
        <v>0</v>
      </c>
      <c r="Q31" s="160">
        <f t="shared" si="1"/>
        <v>0</v>
      </c>
    </row>
    <row r="32" spans="1:17" x14ac:dyDescent="0.25">
      <c r="A32" s="156" t="s">
        <v>275</v>
      </c>
      <c r="B32" s="157" t="s">
        <v>276</v>
      </c>
      <c r="C32" s="158"/>
      <c r="D32" s="158"/>
      <c r="E32" s="158">
        <v>28532321</v>
      </c>
      <c r="F32" s="158">
        <v>29620945</v>
      </c>
      <c r="G32" s="158"/>
      <c r="H32" s="159">
        <v>1088624</v>
      </c>
      <c r="I32" s="160">
        <v>360000</v>
      </c>
      <c r="J32" s="160"/>
      <c r="K32" s="160"/>
      <c r="M32" s="161"/>
      <c r="O32">
        <v>1088624</v>
      </c>
      <c r="P32" s="160">
        <f t="shared" si="0"/>
        <v>0</v>
      </c>
      <c r="Q32" s="160">
        <f t="shared" si="1"/>
        <v>0</v>
      </c>
    </row>
    <row r="33" spans="1:17" x14ac:dyDescent="0.25">
      <c r="A33" s="156" t="s">
        <v>277</v>
      </c>
      <c r="B33" s="157" t="s">
        <v>278</v>
      </c>
      <c r="C33" s="158"/>
      <c r="D33" s="158">
        <v>363234</v>
      </c>
      <c r="E33" s="158">
        <v>5135818</v>
      </c>
      <c r="F33" s="158">
        <v>5331770</v>
      </c>
      <c r="G33" s="158"/>
      <c r="H33" s="159">
        <v>559186</v>
      </c>
      <c r="I33" s="160"/>
      <c r="J33" s="160">
        <v>363234</v>
      </c>
      <c r="K33" s="160"/>
      <c r="M33" s="161"/>
      <c r="O33">
        <v>559186</v>
      </c>
      <c r="P33" s="160">
        <f t="shared" si="0"/>
        <v>0</v>
      </c>
      <c r="Q33" s="160">
        <f t="shared" si="1"/>
        <v>0</v>
      </c>
    </row>
    <row r="34" spans="1:17" x14ac:dyDescent="0.25">
      <c r="A34" s="156" t="s">
        <v>279</v>
      </c>
      <c r="B34" s="157" t="s">
        <v>280</v>
      </c>
      <c r="C34" s="158"/>
      <c r="D34" s="158"/>
      <c r="E34" s="158">
        <v>2378100</v>
      </c>
      <c r="F34" s="158">
        <v>2465190</v>
      </c>
      <c r="G34" s="158"/>
      <c r="H34" s="159">
        <v>87090</v>
      </c>
      <c r="I34" s="160"/>
      <c r="J34" s="160"/>
      <c r="K34" s="160"/>
      <c r="M34" s="161"/>
      <c r="O34">
        <v>87090</v>
      </c>
      <c r="P34" s="160">
        <f t="shared" si="0"/>
        <v>0</v>
      </c>
      <c r="Q34" s="160">
        <f t="shared" si="1"/>
        <v>0</v>
      </c>
    </row>
    <row r="35" spans="1:17" x14ac:dyDescent="0.25">
      <c r="A35" s="156" t="s">
        <v>281</v>
      </c>
      <c r="B35" s="157" t="s">
        <v>274</v>
      </c>
      <c r="C35" s="158"/>
      <c r="D35" s="158">
        <v>523147</v>
      </c>
      <c r="E35" s="158">
        <v>1538000</v>
      </c>
      <c r="F35" s="158">
        <v>1792419</v>
      </c>
      <c r="G35" s="158"/>
      <c r="H35" s="159">
        <v>777566</v>
      </c>
      <c r="I35" s="160"/>
      <c r="J35" s="160"/>
      <c r="K35" s="160"/>
      <c r="M35" s="161"/>
      <c r="O35">
        <v>777566</v>
      </c>
      <c r="P35" s="160">
        <f t="shared" si="0"/>
        <v>0</v>
      </c>
      <c r="Q35" s="160">
        <f t="shared" si="1"/>
        <v>0</v>
      </c>
    </row>
    <row r="36" spans="1:17" x14ac:dyDescent="0.25">
      <c r="A36" s="156" t="s">
        <v>282</v>
      </c>
      <c r="B36" s="157" t="s">
        <v>283</v>
      </c>
      <c r="C36" s="158"/>
      <c r="D36" s="158">
        <v>523147</v>
      </c>
      <c r="E36" s="158">
        <v>1538000</v>
      </c>
      <c r="F36" s="158">
        <v>1792419</v>
      </c>
      <c r="G36" s="158"/>
      <c r="H36" s="159">
        <v>777566</v>
      </c>
      <c r="I36" s="160"/>
      <c r="J36" s="160"/>
      <c r="K36" s="160"/>
      <c r="M36" s="161"/>
      <c r="O36">
        <v>777566</v>
      </c>
      <c r="P36" s="160">
        <f t="shared" si="0"/>
        <v>0</v>
      </c>
      <c r="Q36" s="160">
        <f t="shared" si="1"/>
        <v>0</v>
      </c>
    </row>
    <row r="37" spans="1:17" x14ac:dyDescent="0.25">
      <c r="A37" s="156" t="s">
        <v>284</v>
      </c>
      <c r="B37" s="157" t="s">
        <v>285</v>
      </c>
      <c r="C37" s="158"/>
      <c r="D37" s="158">
        <v>523147</v>
      </c>
      <c r="E37" s="158">
        <v>1538000</v>
      </c>
      <c r="F37" s="158">
        <v>1792419</v>
      </c>
      <c r="G37" s="158"/>
      <c r="H37" s="159">
        <v>777566</v>
      </c>
      <c r="I37" s="160"/>
      <c r="J37" s="160"/>
      <c r="K37" s="160">
        <v>777566</v>
      </c>
      <c r="L37" s="160">
        <f>H37-K37</f>
        <v>0</v>
      </c>
      <c r="M37" s="178" t="s">
        <v>336</v>
      </c>
      <c r="O37">
        <v>777566</v>
      </c>
      <c r="P37" s="160">
        <f t="shared" si="0"/>
        <v>0</v>
      </c>
      <c r="Q37" s="160">
        <f t="shared" si="1"/>
        <v>0</v>
      </c>
    </row>
    <row r="38" spans="1:17" x14ac:dyDescent="0.25">
      <c r="A38" s="150" t="s">
        <v>286</v>
      </c>
      <c r="B38" s="151" t="s">
        <v>287</v>
      </c>
      <c r="C38" s="152"/>
      <c r="D38" s="152">
        <v>815528850</v>
      </c>
      <c r="E38" s="152"/>
      <c r="F38" s="152"/>
      <c r="G38" s="152"/>
      <c r="H38" s="153">
        <v>815528850</v>
      </c>
      <c r="I38" s="154"/>
      <c r="J38" s="154">
        <v>815528850</v>
      </c>
      <c r="K38" s="154"/>
      <c r="L38" s="154"/>
      <c r="M38" s="155"/>
      <c r="O38">
        <v>815528850</v>
      </c>
      <c r="P38" s="160">
        <f t="shared" si="0"/>
        <v>0</v>
      </c>
      <c r="Q38" s="160">
        <f t="shared" si="1"/>
        <v>0</v>
      </c>
    </row>
    <row r="39" spans="1:17" x14ac:dyDescent="0.25">
      <c r="A39" s="156" t="s">
        <v>288</v>
      </c>
      <c r="B39" s="157" t="s">
        <v>289</v>
      </c>
      <c r="C39" s="158"/>
      <c r="D39" s="158">
        <v>815528850</v>
      </c>
      <c r="E39" s="158"/>
      <c r="F39" s="158"/>
      <c r="G39" s="158"/>
      <c r="H39" s="159">
        <v>815528850</v>
      </c>
      <c r="I39" s="160"/>
      <c r="J39" s="160">
        <v>815528850</v>
      </c>
      <c r="K39" s="160"/>
      <c r="M39" s="161"/>
      <c r="O39">
        <v>815528850</v>
      </c>
      <c r="P39" s="160">
        <f t="shared" si="0"/>
        <v>0</v>
      </c>
      <c r="Q39" s="160">
        <f t="shared" si="1"/>
        <v>0</v>
      </c>
    </row>
    <row r="40" spans="1:17" x14ac:dyDescent="0.25">
      <c r="A40" s="150" t="s">
        <v>290</v>
      </c>
      <c r="B40" s="151" t="s">
        <v>291</v>
      </c>
      <c r="C40" s="152">
        <v>797917647</v>
      </c>
      <c r="D40" s="152">
        <v>92415134</v>
      </c>
      <c r="E40" s="152"/>
      <c r="F40" s="152">
        <v>321316951</v>
      </c>
      <c r="G40" s="152">
        <v>797917647</v>
      </c>
      <c r="H40" s="153">
        <v>413732085</v>
      </c>
      <c r="I40" s="154">
        <v>881634524</v>
      </c>
      <c r="J40" s="154">
        <v>83716877</v>
      </c>
      <c r="K40" s="154"/>
      <c r="L40" s="154"/>
      <c r="M40" s="155"/>
      <c r="N40">
        <v>797917647</v>
      </c>
      <c r="O40">
        <v>413732085</v>
      </c>
      <c r="P40" s="160">
        <f t="shared" si="0"/>
        <v>0</v>
      </c>
      <c r="Q40" s="160">
        <f t="shared" si="1"/>
        <v>0</v>
      </c>
    </row>
    <row r="41" spans="1:17" x14ac:dyDescent="0.25">
      <c r="A41" s="156" t="s">
        <v>292</v>
      </c>
      <c r="B41" s="157" t="s">
        <v>293</v>
      </c>
      <c r="C41" s="158">
        <v>797917647</v>
      </c>
      <c r="D41" s="158"/>
      <c r="E41" s="158"/>
      <c r="F41" s="158"/>
      <c r="G41" s="158">
        <v>797917647</v>
      </c>
      <c r="H41" s="159"/>
      <c r="I41" s="160">
        <v>881634524</v>
      </c>
      <c r="J41" s="160">
        <v>83716877</v>
      </c>
      <c r="K41" s="160"/>
      <c r="M41" s="161"/>
      <c r="N41">
        <v>797917647</v>
      </c>
      <c r="P41" s="160">
        <f t="shared" si="0"/>
        <v>0</v>
      </c>
      <c r="Q41" s="160">
        <f t="shared" si="1"/>
        <v>0</v>
      </c>
    </row>
    <row r="42" spans="1:17" x14ac:dyDescent="0.25">
      <c r="A42" s="156" t="s">
        <v>294</v>
      </c>
      <c r="B42" s="157" t="s">
        <v>295</v>
      </c>
      <c r="C42" s="158"/>
      <c r="D42" s="158">
        <v>92415134</v>
      </c>
      <c r="E42" s="158"/>
      <c r="F42" s="158">
        <v>321316951</v>
      </c>
      <c r="G42" s="158"/>
      <c r="H42" s="159">
        <v>413732085</v>
      </c>
      <c r="I42" s="160"/>
      <c r="J42" s="160"/>
      <c r="K42" s="160"/>
      <c r="M42" s="161"/>
      <c r="O42">
        <v>413732085</v>
      </c>
      <c r="P42" s="160">
        <f t="shared" si="0"/>
        <v>0</v>
      </c>
      <c r="Q42" s="160">
        <f t="shared" si="1"/>
        <v>0</v>
      </c>
    </row>
    <row r="43" spans="1:17" x14ac:dyDescent="0.25">
      <c r="A43" s="150" t="s">
        <v>296</v>
      </c>
      <c r="B43" s="151" t="s">
        <v>297</v>
      </c>
      <c r="C43" s="152"/>
      <c r="D43" s="152"/>
      <c r="E43" s="152">
        <v>620905280</v>
      </c>
      <c r="F43" s="152">
        <v>620905280</v>
      </c>
      <c r="G43" s="152"/>
      <c r="H43" s="153"/>
      <c r="I43" s="154"/>
      <c r="J43" s="154"/>
      <c r="K43" s="154"/>
      <c r="L43" s="154"/>
      <c r="M43" s="155"/>
      <c r="P43" s="160">
        <f t="shared" si="0"/>
        <v>0</v>
      </c>
      <c r="Q43" s="160">
        <f t="shared" si="1"/>
        <v>0</v>
      </c>
    </row>
    <row r="44" spans="1:17" x14ac:dyDescent="0.25">
      <c r="A44" s="156" t="s">
        <v>298</v>
      </c>
      <c r="B44" s="157" t="s">
        <v>299</v>
      </c>
      <c r="C44" s="158"/>
      <c r="D44" s="158"/>
      <c r="E44" s="158">
        <v>620905280</v>
      </c>
      <c r="F44" s="158">
        <v>620905280</v>
      </c>
      <c r="G44" s="158"/>
      <c r="H44" s="159"/>
      <c r="I44" s="160"/>
      <c r="J44" s="160"/>
      <c r="K44" s="160"/>
      <c r="M44" s="161"/>
      <c r="P44" s="160">
        <f t="shared" si="0"/>
        <v>0</v>
      </c>
      <c r="Q44" s="160">
        <f t="shared" si="1"/>
        <v>0</v>
      </c>
    </row>
    <row r="45" spans="1:17" x14ac:dyDescent="0.25">
      <c r="A45" s="156" t="s">
        <v>300</v>
      </c>
      <c r="B45" s="157" t="s">
        <v>301</v>
      </c>
      <c r="C45" s="158"/>
      <c r="D45" s="158"/>
      <c r="E45" s="158">
        <v>620905280</v>
      </c>
      <c r="F45" s="158">
        <v>620905280</v>
      </c>
      <c r="G45" s="158"/>
      <c r="H45" s="159"/>
      <c r="I45" s="160"/>
      <c r="J45" s="160"/>
      <c r="K45" s="160"/>
      <c r="M45" s="161"/>
      <c r="P45" s="160">
        <f t="shared" si="0"/>
        <v>0</v>
      </c>
      <c r="Q45" s="160">
        <f t="shared" si="1"/>
        <v>0</v>
      </c>
    </row>
    <row r="46" spans="1:17" x14ac:dyDescent="0.25">
      <c r="A46" s="150" t="s">
        <v>302</v>
      </c>
      <c r="B46" s="151" t="s">
        <v>303</v>
      </c>
      <c r="C46" s="152"/>
      <c r="D46" s="152"/>
      <c r="E46" s="152">
        <v>10815</v>
      </c>
      <c r="F46" s="152">
        <v>10815</v>
      </c>
      <c r="G46" s="152"/>
      <c r="H46" s="153"/>
      <c r="I46" s="154"/>
      <c r="J46" s="154"/>
      <c r="K46" s="154"/>
      <c r="L46" s="154"/>
      <c r="M46" s="155"/>
      <c r="P46" s="160">
        <f t="shared" si="0"/>
        <v>0</v>
      </c>
      <c r="Q46" s="160">
        <f t="shared" si="1"/>
        <v>0</v>
      </c>
    </row>
    <row r="47" spans="1:17" x14ac:dyDescent="0.25">
      <c r="A47" s="156" t="s">
        <v>304</v>
      </c>
      <c r="B47" s="157" t="s">
        <v>305</v>
      </c>
      <c r="C47" s="158"/>
      <c r="D47" s="158"/>
      <c r="E47" s="158">
        <v>10815</v>
      </c>
      <c r="F47" s="158">
        <v>10815</v>
      </c>
      <c r="G47" s="158"/>
      <c r="H47" s="159"/>
      <c r="I47" s="160"/>
      <c r="J47" s="160"/>
      <c r="K47" s="160"/>
      <c r="M47" s="161"/>
      <c r="P47" s="160">
        <f t="shared" si="0"/>
        <v>0</v>
      </c>
      <c r="Q47" s="160">
        <f t="shared" si="1"/>
        <v>0</v>
      </c>
    </row>
    <row r="48" spans="1:17" x14ac:dyDescent="0.25">
      <c r="A48" s="150" t="s">
        <v>306</v>
      </c>
      <c r="B48" s="151" t="s">
        <v>307</v>
      </c>
      <c r="C48" s="152"/>
      <c r="D48" s="152"/>
      <c r="E48" s="152">
        <v>192895854</v>
      </c>
      <c r="F48" s="152">
        <v>192895854</v>
      </c>
      <c r="G48" s="152"/>
      <c r="H48" s="153"/>
      <c r="I48" s="154"/>
      <c r="J48" s="154"/>
      <c r="K48" s="154"/>
      <c r="L48" s="154"/>
      <c r="M48" s="155"/>
      <c r="P48" s="160">
        <f t="shared" si="0"/>
        <v>0</v>
      </c>
      <c r="Q48" s="160">
        <f t="shared" si="1"/>
        <v>0</v>
      </c>
    </row>
    <row r="49" spans="1:17" x14ac:dyDescent="0.25">
      <c r="A49" s="150" t="s">
        <v>308</v>
      </c>
      <c r="B49" s="151" t="s">
        <v>309</v>
      </c>
      <c r="C49" s="152"/>
      <c r="D49" s="152"/>
      <c r="E49" s="152">
        <v>12171703</v>
      </c>
      <c r="F49" s="152">
        <v>12171703</v>
      </c>
      <c r="G49" s="152"/>
      <c r="H49" s="153"/>
      <c r="I49" s="154"/>
      <c r="J49" s="154"/>
      <c r="K49" s="154"/>
      <c r="L49" s="154"/>
      <c r="M49" s="155"/>
      <c r="P49" s="160">
        <f t="shared" si="0"/>
        <v>0</v>
      </c>
      <c r="Q49" s="160">
        <f t="shared" si="1"/>
        <v>0</v>
      </c>
    </row>
    <row r="50" spans="1:17" x14ac:dyDescent="0.25">
      <c r="A50" s="156" t="s">
        <v>310</v>
      </c>
      <c r="B50" s="157" t="s">
        <v>311</v>
      </c>
      <c r="C50" s="158"/>
      <c r="D50" s="158"/>
      <c r="E50" s="158">
        <v>12171703</v>
      </c>
      <c r="F50" s="158">
        <v>12171703</v>
      </c>
      <c r="G50" s="158"/>
      <c r="H50" s="159"/>
      <c r="I50" s="160"/>
      <c r="J50" s="160"/>
      <c r="K50" s="160"/>
      <c r="M50" s="161"/>
      <c r="P50" s="160">
        <f t="shared" si="0"/>
        <v>0</v>
      </c>
      <c r="Q50" s="160">
        <f t="shared" si="1"/>
        <v>0</v>
      </c>
    </row>
    <row r="51" spans="1:17" x14ac:dyDescent="0.25">
      <c r="A51" s="150" t="s">
        <v>312</v>
      </c>
      <c r="B51" s="151" t="s">
        <v>313</v>
      </c>
      <c r="C51" s="152"/>
      <c r="D51" s="152"/>
      <c r="E51" s="152">
        <v>205067557</v>
      </c>
      <c r="F51" s="152">
        <v>205067557</v>
      </c>
      <c r="G51" s="152"/>
      <c r="H51" s="153"/>
      <c r="I51" s="154"/>
      <c r="J51" s="154"/>
      <c r="K51" s="154"/>
      <c r="L51" s="154"/>
      <c r="M51" s="155"/>
      <c r="P51" s="160">
        <f t="shared" si="0"/>
        <v>0</v>
      </c>
      <c r="Q51" s="160">
        <f t="shared" si="1"/>
        <v>0</v>
      </c>
    </row>
    <row r="52" spans="1:17" x14ac:dyDescent="0.25">
      <c r="A52" s="156" t="s">
        <v>314</v>
      </c>
      <c r="B52" s="157" t="s">
        <v>315</v>
      </c>
      <c r="C52" s="158"/>
      <c r="D52" s="158"/>
      <c r="E52" s="158">
        <v>205067557</v>
      </c>
      <c r="F52" s="158">
        <v>205067557</v>
      </c>
      <c r="G52" s="158"/>
      <c r="H52" s="159"/>
      <c r="I52" s="160"/>
      <c r="J52" s="160"/>
      <c r="K52" s="160"/>
      <c r="M52" s="161"/>
      <c r="P52" s="160">
        <f t="shared" si="0"/>
        <v>0</v>
      </c>
      <c r="Q52" s="160">
        <f t="shared" si="1"/>
        <v>0</v>
      </c>
    </row>
    <row r="53" spans="1:17" x14ac:dyDescent="0.25">
      <c r="A53" s="150" t="s">
        <v>316</v>
      </c>
      <c r="B53" s="151" t="s">
        <v>317</v>
      </c>
      <c r="C53" s="152"/>
      <c r="D53" s="152"/>
      <c r="E53" s="152">
        <v>94531587</v>
      </c>
      <c r="F53" s="152">
        <v>94531587</v>
      </c>
      <c r="G53" s="152"/>
      <c r="H53" s="153"/>
      <c r="I53" s="154"/>
      <c r="J53" s="154"/>
      <c r="K53" s="154"/>
      <c r="L53" s="154"/>
      <c r="M53" s="155"/>
      <c r="P53" s="160">
        <f t="shared" si="0"/>
        <v>0</v>
      </c>
      <c r="Q53" s="160">
        <f t="shared" si="1"/>
        <v>0</v>
      </c>
    </row>
    <row r="54" spans="1:17" x14ac:dyDescent="0.25">
      <c r="A54" s="156" t="s">
        <v>318</v>
      </c>
      <c r="B54" s="157" t="s">
        <v>319</v>
      </c>
      <c r="C54" s="158"/>
      <c r="D54" s="158"/>
      <c r="E54" s="158">
        <v>75457109</v>
      </c>
      <c r="F54" s="158">
        <v>75457109</v>
      </c>
      <c r="G54" s="158"/>
      <c r="H54" s="159"/>
      <c r="I54" s="160"/>
      <c r="J54" s="160"/>
      <c r="K54" s="160"/>
      <c r="M54" s="161"/>
      <c r="P54" s="160">
        <f t="shared" si="0"/>
        <v>0</v>
      </c>
      <c r="Q54" s="160">
        <f t="shared" si="1"/>
        <v>0</v>
      </c>
    </row>
    <row r="55" spans="1:17" x14ac:dyDescent="0.25">
      <c r="A55" s="156" t="s">
        <v>320</v>
      </c>
      <c r="B55" s="157" t="s">
        <v>321</v>
      </c>
      <c r="C55" s="158"/>
      <c r="D55" s="158"/>
      <c r="E55" s="158">
        <v>140000</v>
      </c>
      <c r="F55" s="158">
        <v>140000</v>
      </c>
      <c r="G55" s="158"/>
      <c r="H55" s="159"/>
      <c r="I55" s="160"/>
      <c r="J55" s="160"/>
      <c r="K55" s="160"/>
      <c r="M55" s="161"/>
      <c r="P55" s="160">
        <f t="shared" si="0"/>
        <v>0</v>
      </c>
      <c r="Q55" s="160">
        <f t="shared" si="1"/>
        <v>0</v>
      </c>
    </row>
    <row r="56" spans="1:17" x14ac:dyDescent="0.25">
      <c r="A56" s="156" t="s">
        <v>322</v>
      </c>
      <c r="B56" s="157" t="s">
        <v>311</v>
      </c>
      <c r="C56" s="158"/>
      <c r="D56" s="158"/>
      <c r="E56" s="158">
        <v>5774403</v>
      </c>
      <c r="F56" s="158">
        <v>5774403</v>
      </c>
      <c r="G56" s="158"/>
      <c r="H56" s="159"/>
      <c r="I56" s="160"/>
      <c r="J56" s="160"/>
      <c r="K56" s="160"/>
      <c r="M56" s="161"/>
      <c r="P56" s="160">
        <f t="shared" si="0"/>
        <v>0</v>
      </c>
      <c r="Q56" s="160">
        <f t="shared" si="1"/>
        <v>0</v>
      </c>
    </row>
    <row r="57" spans="1:17" x14ac:dyDescent="0.25">
      <c r="A57" s="156" t="s">
        <v>323</v>
      </c>
      <c r="B57" s="157" t="s">
        <v>324</v>
      </c>
      <c r="C57" s="158"/>
      <c r="D57" s="158"/>
      <c r="E57" s="158">
        <v>13160075</v>
      </c>
      <c r="F57" s="158">
        <v>13160075</v>
      </c>
      <c r="G57" s="158"/>
      <c r="H57" s="159"/>
      <c r="I57" s="160"/>
      <c r="J57" s="160"/>
      <c r="K57" s="160"/>
      <c r="M57" s="161"/>
      <c r="P57" s="160">
        <f t="shared" si="0"/>
        <v>0</v>
      </c>
      <c r="Q57" s="160">
        <f t="shared" si="1"/>
        <v>0</v>
      </c>
    </row>
    <row r="58" spans="1:17" ht="14.4" thickBot="1" x14ac:dyDescent="0.3">
      <c r="A58" s="164" t="s">
        <v>325</v>
      </c>
      <c r="B58" s="165" t="s">
        <v>326</v>
      </c>
      <c r="C58" s="166"/>
      <c r="D58" s="166"/>
      <c r="E58" s="166">
        <v>620916095</v>
      </c>
      <c r="F58" s="166">
        <v>620916095</v>
      </c>
      <c r="G58" s="166"/>
      <c r="H58" s="167"/>
      <c r="I58" s="154"/>
      <c r="J58" s="154"/>
      <c r="K58" s="154"/>
      <c r="L58" s="154"/>
      <c r="M58" s="155"/>
      <c r="P58" s="160">
        <f t="shared" si="0"/>
        <v>0</v>
      </c>
      <c r="Q58" s="160">
        <f t="shared" si="1"/>
        <v>0</v>
      </c>
    </row>
    <row r="59" spans="1:17" ht="14.4" thickTop="1" x14ac:dyDescent="0.25">
      <c r="C59" s="160"/>
      <c r="D59" s="160"/>
      <c r="E59" s="160"/>
      <c r="F59" s="160"/>
      <c r="G59" s="160"/>
      <c r="H59" s="160"/>
      <c r="I59" s="160"/>
      <c r="J59" s="160"/>
      <c r="K59" s="160"/>
      <c r="M59" s="161"/>
      <c r="N59" t="s">
        <v>330</v>
      </c>
      <c r="O59" t="s">
        <v>330</v>
      </c>
    </row>
    <row r="60" spans="1:17" x14ac:dyDescent="0.25">
      <c r="B60" s="168" t="s">
        <v>327</v>
      </c>
      <c r="C60" s="154" t="s">
        <v>328</v>
      </c>
      <c r="D60" s="154" t="s">
        <v>328</v>
      </c>
      <c r="E60" s="154" t="s">
        <v>329</v>
      </c>
      <c r="F60" s="154" t="s">
        <v>329</v>
      </c>
      <c r="G60" s="154" t="s">
        <v>330</v>
      </c>
      <c r="H60" s="154" t="s">
        <v>330</v>
      </c>
      <c r="I60" s="154" t="s">
        <v>331</v>
      </c>
      <c r="J60" s="154" t="s">
        <v>331</v>
      </c>
      <c r="K60" s="154"/>
      <c r="L60" s="154"/>
      <c r="M60" s="15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94A04-5B2F-4EB5-882D-C1D716E9F6EA}">
  <dimension ref="A1:H157"/>
  <sheetViews>
    <sheetView view="pageBreakPreview" topLeftCell="A11" zoomScale="85" zoomScaleNormal="100" zoomScaleSheetLayoutView="85" workbookViewId="0">
      <pane ySplit="3" topLeftCell="A110" activePane="bottomLeft" state="frozen"/>
      <selection activeCell="C17" sqref="A17:XFD17"/>
      <selection pane="bottomLeft" activeCell="D115" sqref="D115"/>
    </sheetView>
  </sheetViews>
  <sheetFormatPr defaultColWidth="9.09765625" defaultRowHeight="13.8" x14ac:dyDescent="0.25"/>
  <cols>
    <col min="1" max="1" width="4.3984375" style="20" customWidth="1"/>
    <col min="2" max="2" width="10.09765625" style="21" customWidth="1"/>
    <col min="3" max="3" width="72.296875" style="22" customWidth="1"/>
    <col min="4" max="4" width="28.69921875" style="21" customWidth="1"/>
    <col min="5" max="5" width="27.09765625" style="44" customWidth="1"/>
    <col min="6" max="6" width="25.59765625" style="21" customWidth="1"/>
    <col min="7" max="7" width="19.59765625" style="21" customWidth="1"/>
    <col min="8" max="16384" width="9.09765625" style="21"/>
  </cols>
  <sheetData>
    <row r="1" spans="1:8" x14ac:dyDescent="0.25">
      <c r="A1" s="20" t="s">
        <v>0</v>
      </c>
      <c r="B1" s="1"/>
      <c r="C1" s="2"/>
      <c r="D1" s="3"/>
    </row>
    <row r="2" spans="1:8" ht="17.399999999999999" x14ac:dyDescent="0.25">
      <c r="A2" s="479" t="s">
        <v>1</v>
      </c>
      <c r="B2" s="479"/>
      <c r="C2" s="479"/>
      <c r="D2" s="479"/>
      <c r="E2" s="479"/>
      <c r="F2" s="479"/>
      <c r="G2" s="479"/>
      <c r="H2" s="20"/>
    </row>
    <row r="3" spans="1:8" ht="11.25" customHeight="1" x14ac:dyDescent="0.25">
      <c r="A3" s="480" t="s">
        <v>137</v>
      </c>
      <c r="B3" s="480"/>
      <c r="C3" s="480"/>
      <c r="D3" s="480"/>
      <c r="E3" s="480"/>
      <c r="F3" s="480"/>
      <c r="G3" s="480"/>
    </row>
    <row r="4" spans="1:8" ht="14.25" customHeight="1" x14ac:dyDescent="0.25">
      <c r="A4" s="1"/>
      <c r="B4" s="4"/>
      <c r="D4" s="5"/>
    </row>
    <row r="5" spans="1:8" ht="21.75" customHeight="1" x14ac:dyDescent="0.25">
      <c r="A5" s="1"/>
      <c r="B5" s="4"/>
      <c r="F5" s="28" t="s">
        <v>2</v>
      </c>
      <c r="G5" s="29" t="s">
        <v>130</v>
      </c>
    </row>
    <row r="6" spans="1:8" ht="21.75" customHeight="1" x14ac:dyDescent="0.25">
      <c r="A6" s="1"/>
      <c r="B6" s="1"/>
      <c r="C6" s="4"/>
      <c r="F6" s="30" t="s">
        <v>3</v>
      </c>
      <c r="G6" s="31" t="s">
        <v>127</v>
      </c>
    </row>
    <row r="7" spans="1:8" ht="21.75" customHeight="1" x14ac:dyDescent="0.25">
      <c r="A7" s="1"/>
      <c r="B7" s="1"/>
      <c r="C7" s="4"/>
      <c r="F7" s="30" t="s">
        <v>4</v>
      </c>
      <c r="G7" s="31" t="s">
        <v>138</v>
      </c>
    </row>
    <row r="8" spans="1:8" ht="21.75" customHeight="1" x14ac:dyDescent="0.25">
      <c r="A8" s="6"/>
      <c r="B8" s="7"/>
      <c r="C8" s="4"/>
      <c r="F8" s="30" t="s">
        <v>5</v>
      </c>
      <c r="G8" s="31" t="s">
        <v>128</v>
      </c>
    </row>
    <row r="9" spans="1:8" x14ac:dyDescent="0.25">
      <c r="A9" s="8"/>
      <c r="B9" s="8"/>
      <c r="C9" s="2"/>
      <c r="D9" s="3"/>
      <c r="F9" s="32" t="s">
        <v>31</v>
      </c>
      <c r="G9" s="64">
        <v>44348</v>
      </c>
    </row>
    <row r="10" spans="1:8" x14ac:dyDescent="0.25">
      <c r="A10" s="8"/>
      <c r="B10" s="8"/>
      <c r="C10" s="2"/>
      <c r="D10" s="3"/>
      <c r="F10" s="32" t="s">
        <v>32</v>
      </c>
      <c r="G10" s="65">
        <v>44392</v>
      </c>
    </row>
    <row r="11" spans="1:8" x14ac:dyDescent="0.25">
      <c r="A11" s="8"/>
      <c r="B11" s="8"/>
      <c r="C11" s="2"/>
      <c r="D11" s="3"/>
      <c r="E11" s="45"/>
      <c r="F11" s="3"/>
    </row>
    <row r="12" spans="1:8" x14ac:dyDescent="0.25">
      <c r="A12" s="481" t="s">
        <v>6</v>
      </c>
      <c r="B12" s="482" t="s">
        <v>7</v>
      </c>
      <c r="C12" s="482" t="s">
        <v>8</v>
      </c>
      <c r="D12" s="483" t="s">
        <v>33</v>
      </c>
      <c r="E12" s="483"/>
      <c r="F12" s="483"/>
      <c r="G12" s="483"/>
    </row>
    <row r="13" spans="1:8" x14ac:dyDescent="0.25">
      <c r="A13" s="481"/>
      <c r="B13" s="482"/>
      <c r="C13" s="482"/>
      <c r="D13" s="9"/>
      <c r="E13" s="10" t="str">
        <f>F6</f>
        <v>Sen 1</v>
      </c>
      <c r="F13" s="10" t="str">
        <f>F7</f>
        <v>Sen 2</v>
      </c>
      <c r="G13" s="10" t="str">
        <f>F8</f>
        <v>Manager</v>
      </c>
    </row>
    <row r="14" spans="1:8" ht="13.5" customHeight="1" x14ac:dyDescent="0.25">
      <c r="A14" s="11">
        <v>1</v>
      </c>
      <c r="B14" s="12">
        <v>2</v>
      </c>
      <c r="C14" s="12">
        <v>3</v>
      </c>
      <c r="D14" s="13">
        <v>4</v>
      </c>
      <c r="E14" s="35">
        <v>5</v>
      </c>
      <c r="F14" s="14">
        <v>6</v>
      </c>
      <c r="G14" s="14">
        <v>7</v>
      </c>
    </row>
    <row r="15" spans="1:8" ht="27.6" x14ac:dyDescent="0.25">
      <c r="A15" s="478">
        <v>1</v>
      </c>
      <c r="B15" s="459">
        <v>111</v>
      </c>
      <c r="C15" s="15" t="s">
        <v>35</v>
      </c>
      <c r="D15" s="61"/>
      <c r="E15" s="62" t="s">
        <v>129</v>
      </c>
      <c r="F15" s="61"/>
      <c r="G15" s="61"/>
    </row>
    <row r="16" spans="1:8" s="24" customFormat="1" x14ac:dyDescent="0.25">
      <c r="A16" s="478"/>
      <c r="B16" s="459"/>
      <c r="C16" s="15" t="s">
        <v>37</v>
      </c>
      <c r="D16" s="16"/>
      <c r="E16" s="47" t="s">
        <v>129</v>
      </c>
      <c r="F16" s="23"/>
      <c r="G16" s="23"/>
    </row>
    <row r="17" spans="1:7" s="24" customFormat="1" x14ac:dyDescent="0.25">
      <c r="A17" s="478"/>
      <c r="B17" s="459"/>
      <c r="C17" s="15" t="s">
        <v>36</v>
      </c>
      <c r="D17" s="16"/>
      <c r="E17" s="47" t="s">
        <v>129</v>
      </c>
      <c r="F17" s="23"/>
      <c r="G17" s="23"/>
    </row>
    <row r="18" spans="1:7" s="24" customFormat="1" x14ac:dyDescent="0.25">
      <c r="A18" s="478"/>
      <c r="B18" s="459"/>
      <c r="C18" s="15" t="s">
        <v>38</v>
      </c>
      <c r="D18" s="16"/>
      <c r="E18" s="47" t="s">
        <v>129</v>
      </c>
      <c r="F18" s="23"/>
      <c r="G18" s="23"/>
    </row>
    <row r="19" spans="1:7" s="24" customFormat="1" ht="27.6" x14ac:dyDescent="0.25">
      <c r="A19" s="478"/>
      <c r="B19" s="459"/>
      <c r="C19" s="17" t="s">
        <v>58</v>
      </c>
      <c r="D19" s="16"/>
      <c r="E19" s="47" t="s">
        <v>129</v>
      </c>
      <c r="F19" s="23"/>
      <c r="G19" s="23"/>
    </row>
    <row r="20" spans="1:7" s="24" customFormat="1" ht="27.6" x14ac:dyDescent="0.25">
      <c r="A20" s="457">
        <v>2</v>
      </c>
      <c r="B20" s="459">
        <v>112</v>
      </c>
      <c r="C20" s="15" t="s">
        <v>42</v>
      </c>
      <c r="D20" s="16"/>
      <c r="E20" s="47" t="s">
        <v>129</v>
      </c>
      <c r="F20" s="23"/>
      <c r="G20" s="23"/>
    </row>
    <row r="21" spans="1:7" s="24" customFormat="1" ht="41.4" x14ac:dyDescent="0.25">
      <c r="A21" s="457"/>
      <c r="B21" s="459"/>
      <c r="C21" s="15" t="s">
        <v>39</v>
      </c>
      <c r="D21" s="16"/>
      <c r="E21" s="66" t="s">
        <v>166</v>
      </c>
      <c r="F21" s="23"/>
      <c r="G21" s="23"/>
    </row>
    <row r="22" spans="1:7" s="24" customFormat="1" ht="27.6" x14ac:dyDescent="0.25">
      <c r="A22" s="457"/>
      <c r="B22" s="459"/>
      <c r="C22" s="15" t="s">
        <v>40</v>
      </c>
      <c r="D22" s="16"/>
      <c r="E22" s="47" t="s">
        <v>129</v>
      </c>
      <c r="F22" s="23"/>
      <c r="G22" s="23"/>
    </row>
    <row r="23" spans="1:7" s="24" customFormat="1" ht="27.6" x14ac:dyDescent="0.25">
      <c r="A23" s="457"/>
      <c r="B23" s="459"/>
      <c r="C23" s="15" t="s">
        <v>41</v>
      </c>
      <c r="D23" s="16"/>
      <c r="E23" s="47" t="s">
        <v>129</v>
      </c>
      <c r="F23" s="23"/>
      <c r="G23" s="23"/>
    </row>
    <row r="24" spans="1:7" s="24" customFormat="1" ht="41.4" x14ac:dyDescent="0.25">
      <c r="A24" s="457"/>
      <c r="B24" s="459"/>
      <c r="C24" s="15" t="s">
        <v>59</v>
      </c>
      <c r="D24" s="16"/>
      <c r="E24" s="47" t="s">
        <v>129</v>
      </c>
      <c r="F24" s="23"/>
      <c r="G24" s="23"/>
    </row>
    <row r="25" spans="1:7" s="24" customFormat="1" ht="41.4" x14ac:dyDescent="0.25">
      <c r="A25" s="457"/>
      <c r="B25" s="459"/>
      <c r="C25" s="15" t="s">
        <v>43</v>
      </c>
      <c r="D25" s="16"/>
      <c r="E25" s="47" t="s">
        <v>129</v>
      </c>
      <c r="F25" s="23"/>
      <c r="G25" s="23"/>
    </row>
    <row r="26" spans="1:7" s="40" customFormat="1" ht="27.6" x14ac:dyDescent="0.25">
      <c r="A26" s="466">
        <v>3</v>
      </c>
      <c r="B26" s="468">
        <v>128</v>
      </c>
      <c r="C26" s="37" t="s">
        <v>44</v>
      </c>
      <c r="D26" s="38"/>
      <c r="E26" s="46"/>
      <c r="F26" s="39"/>
      <c r="G26" s="39"/>
    </row>
    <row r="27" spans="1:7" s="40" customFormat="1" x14ac:dyDescent="0.25">
      <c r="A27" s="470"/>
      <c r="B27" s="471"/>
      <c r="C27" s="37" t="s">
        <v>45</v>
      </c>
      <c r="D27" s="38"/>
      <c r="E27" s="46"/>
      <c r="F27" s="39"/>
      <c r="G27" s="39"/>
    </row>
    <row r="28" spans="1:7" s="24" customFormat="1" ht="27.6" x14ac:dyDescent="0.25">
      <c r="A28" s="477">
        <v>4</v>
      </c>
      <c r="B28" s="459">
        <v>131</v>
      </c>
      <c r="C28" s="15" t="s">
        <v>46</v>
      </c>
      <c r="D28" s="16"/>
      <c r="E28" s="47" t="s">
        <v>129</v>
      </c>
      <c r="F28" s="23"/>
      <c r="G28" s="23"/>
    </row>
    <row r="29" spans="1:7" s="24" customFormat="1" x14ac:dyDescent="0.25">
      <c r="A29" s="477"/>
      <c r="B29" s="459"/>
      <c r="C29" s="15" t="s">
        <v>47</v>
      </c>
      <c r="D29" s="16"/>
      <c r="E29" s="47" t="s">
        <v>129</v>
      </c>
      <c r="F29" s="23"/>
      <c r="G29" s="23"/>
    </row>
    <row r="30" spans="1:7" s="24" customFormat="1" x14ac:dyDescent="0.25">
      <c r="A30" s="477"/>
      <c r="B30" s="459"/>
      <c r="C30" s="15" t="s">
        <v>36</v>
      </c>
      <c r="D30" s="16"/>
      <c r="E30" s="47" t="s">
        <v>129</v>
      </c>
      <c r="F30" s="23"/>
      <c r="G30" s="23"/>
    </row>
    <row r="31" spans="1:7" s="24" customFormat="1" x14ac:dyDescent="0.25">
      <c r="A31" s="477"/>
      <c r="B31" s="459"/>
      <c r="C31" s="15" t="s">
        <v>48</v>
      </c>
      <c r="D31" s="16"/>
      <c r="E31" s="47" t="s">
        <v>142</v>
      </c>
      <c r="F31" s="23"/>
      <c r="G31" s="23"/>
    </row>
    <row r="32" spans="1:7" s="24" customFormat="1" x14ac:dyDescent="0.25">
      <c r="A32" s="477"/>
      <c r="B32" s="459"/>
      <c r="C32" s="15" t="s">
        <v>9</v>
      </c>
      <c r="D32" s="16"/>
      <c r="E32" s="47" t="s">
        <v>129</v>
      </c>
      <c r="F32" s="23"/>
      <c r="G32" s="23"/>
    </row>
    <row r="33" spans="1:7" s="24" customFormat="1" ht="41.4" x14ac:dyDescent="0.25">
      <c r="A33" s="477"/>
      <c r="B33" s="459"/>
      <c r="C33" s="25" t="s">
        <v>49</v>
      </c>
      <c r="D33" s="16"/>
      <c r="E33" s="47" t="s">
        <v>129</v>
      </c>
      <c r="F33" s="23"/>
      <c r="G33" s="23"/>
    </row>
    <row r="34" spans="1:7" s="24" customFormat="1" x14ac:dyDescent="0.25">
      <c r="A34" s="477"/>
      <c r="B34" s="459"/>
      <c r="C34" s="19" t="s">
        <v>52</v>
      </c>
      <c r="D34" s="16"/>
      <c r="E34" s="47" t="s">
        <v>129</v>
      </c>
      <c r="F34" s="23"/>
      <c r="G34" s="23"/>
    </row>
    <row r="35" spans="1:7" s="24" customFormat="1" ht="27.6" x14ac:dyDescent="0.25">
      <c r="A35" s="477"/>
      <c r="B35" s="459"/>
      <c r="C35" s="19" t="s">
        <v>50</v>
      </c>
      <c r="D35" s="16"/>
      <c r="E35" s="47" t="s">
        <v>129</v>
      </c>
      <c r="F35" s="23"/>
      <c r="G35" s="23"/>
    </row>
    <row r="36" spans="1:7" s="24" customFormat="1" x14ac:dyDescent="0.25">
      <c r="A36" s="477"/>
      <c r="B36" s="459"/>
      <c r="C36" s="19" t="s">
        <v>51</v>
      </c>
      <c r="D36" s="16"/>
      <c r="E36" s="47" t="s">
        <v>129</v>
      </c>
      <c r="F36" s="23"/>
      <c r="G36" s="23"/>
    </row>
    <row r="37" spans="1:7" s="24" customFormat="1" ht="27.6" x14ac:dyDescent="0.25">
      <c r="A37" s="477"/>
      <c r="B37" s="459"/>
      <c r="C37" s="25" t="s">
        <v>53</v>
      </c>
      <c r="D37" s="16"/>
      <c r="E37" s="47" t="s">
        <v>129</v>
      </c>
      <c r="F37" s="23"/>
      <c r="G37" s="23"/>
    </row>
    <row r="38" spans="1:7" s="24" customFormat="1" ht="27.6" x14ac:dyDescent="0.25">
      <c r="A38" s="477"/>
      <c r="B38" s="459"/>
      <c r="C38" s="15" t="s">
        <v>40</v>
      </c>
      <c r="D38" s="16"/>
      <c r="E38" s="47" t="s">
        <v>139</v>
      </c>
      <c r="F38" s="23"/>
      <c r="G38" s="23"/>
    </row>
    <row r="39" spans="1:7" s="24" customFormat="1" ht="27.6" x14ac:dyDescent="0.25">
      <c r="A39" s="477"/>
      <c r="B39" s="459"/>
      <c r="C39" s="15" t="s">
        <v>41</v>
      </c>
      <c r="D39" s="16"/>
      <c r="E39" s="47" t="s">
        <v>139</v>
      </c>
      <c r="F39" s="23"/>
      <c r="G39" s="23"/>
    </row>
    <row r="40" spans="1:7" s="24" customFormat="1" x14ac:dyDescent="0.25">
      <c r="A40" s="457">
        <v>5</v>
      </c>
      <c r="B40" s="459">
        <v>133</v>
      </c>
      <c r="C40" s="15" t="s">
        <v>54</v>
      </c>
      <c r="D40" s="16"/>
      <c r="E40" s="47" t="s">
        <v>129</v>
      </c>
      <c r="F40" s="23"/>
      <c r="G40" s="23"/>
    </row>
    <row r="41" spans="1:7" s="24" customFormat="1" ht="236.4" x14ac:dyDescent="0.25">
      <c r="A41" s="457"/>
      <c r="B41" s="459"/>
      <c r="C41" s="15" t="s">
        <v>64</v>
      </c>
      <c r="D41" s="16"/>
      <c r="E41" s="47" t="s">
        <v>129</v>
      </c>
      <c r="F41" s="23"/>
      <c r="G41" s="23"/>
    </row>
    <row r="42" spans="1:7" s="51" customFormat="1" x14ac:dyDescent="0.25">
      <c r="A42" s="466">
        <v>6</v>
      </c>
      <c r="B42" s="468">
        <v>138</v>
      </c>
      <c r="C42" s="37" t="s">
        <v>57</v>
      </c>
      <c r="D42" s="37"/>
      <c r="E42" s="49"/>
      <c r="F42" s="50"/>
      <c r="G42" s="50"/>
    </row>
    <row r="43" spans="1:7" s="51" customFormat="1" x14ac:dyDescent="0.25">
      <c r="A43" s="467"/>
      <c r="B43" s="469"/>
      <c r="C43" s="37" t="s">
        <v>36</v>
      </c>
      <c r="D43" s="37"/>
      <c r="E43" s="49"/>
      <c r="F43" s="50"/>
      <c r="G43" s="50"/>
    </row>
    <row r="44" spans="1:7" s="51" customFormat="1" x14ac:dyDescent="0.25">
      <c r="A44" s="467"/>
      <c r="B44" s="469"/>
      <c r="C44" s="37" t="s">
        <v>56</v>
      </c>
      <c r="D44" s="37"/>
      <c r="E44" s="49"/>
      <c r="F44" s="50"/>
      <c r="G44" s="50"/>
    </row>
    <row r="45" spans="1:7" s="51" customFormat="1" ht="41.4" x14ac:dyDescent="0.25">
      <c r="A45" s="467"/>
      <c r="B45" s="469"/>
      <c r="C45" s="41" t="s">
        <v>60</v>
      </c>
      <c r="D45" s="52"/>
      <c r="E45" s="49"/>
      <c r="F45" s="50"/>
      <c r="G45" s="50"/>
    </row>
    <row r="46" spans="1:7" s="51" customFormat="1" x14ac:dyDescent="0.25">
      <c r="A46" s="467"/>
      <c r="B46" s="469"/>
      <c r="C46" s="41" t="s">
        <v>55</v>
      </c>
      <c r="D46" s="52"/>
      <c r="E46" s="49"/>
      <c r="F46" s="50"/>
      <c r="G46" s="50"/>
    </row>
    <row r="47" spans="1:7" s="40" customFormat="1" x14ac:dyDescent="0.25">
      <c r="A47" s="475">
        <f>A42+1</f>
        <v>7</v>
      </c>
      <c r="B47" s="476">
        <v>141</v>
      </c>
      <c r="C47" s="37" t="s">
        <v>61</v>
      </c>
      <c r="D47" s="54"/>
      <c r="E47" s="46"/>
      <c r="F47" s="39"/>
      <c r="G47" s="39"/>
    </row>
    <row r="48" spans="1:7" s="40" customFormat="1" x14ac:dyDescent="0.25">
      <c r="A48" s="475"/>
      <c r="B48" s="476"/>
      <c r="C48" s="37" t="s">
        <v>36</v>
      </c>
      <c r="D48" s="54"/>
      <c r="E48" s="46"/>
      <c r="F48" s="39"/>
      <c r="G48" s="39"/>
    </row>
    <row r="49" spans="1:7" s="40" customFormat="1" x14ac:dyDescent="0.25">
      <c r="A49" s="475"/>
      <c r="B49" s="476"/>
      <c r="C49" s="37" t="s">
        <v>62</v>
      </c>
      <c r="D49" s="54"/>
      <c r="E49" s="46"/>
      <c r="F49" s="39"/>
      <c r="G49" s="39"/>
    </row>
    <row r="50" spans="1:7" s="40" customFormat="1" x14ac:dyDescent="0.25">
      <c r="A50" s="475"/>
      <c r="B50" s="476"/>
      <c r="C50" s="37" t="s">
        <v>63</v>
      </c>
      <c r="D50" s="54"/>
      <c r="E50" s="46"/>
      <c r="F50" s="39"/>
      <c r="G50" s="39"/>
    </row>
    <row r="51" spans="1:7" s="24" customFormat="1" ht="27.6" x14ac:dyDescent="0.25">
      <c r="A51" s="457">
        <v>8</v>
      </c>
      <c r="B51" s="459" t="s">
        <v>10</v>
      </c>
      <c r="C51" s="17" t="s">
        <v>67</v>
      </c>
      <c r="D51" s="18"/>
      <c r="E51" s="47" t="s">
        <v>144</v>
      </c>
      <c r="F51" s="23"/>
      <c r="G51" s="23"/>
    </row>
    <row r="52" spans="1:7" s="24" customFormat="1" x14ac:dyDescent="0.25">
      <c r="A52" s="457"/>
      <c r="B52" s="459"/>
      <c r="C52" s="17" t="s">
        <v>65</v>
      </c>
      <c r="D52" s="18"/>
      <c r="E52" s="47" t="s">
        <v>139</v>
      </c>
      <c r="F52" s="23"/>
      <c r="G52" s="23"/>
    </row>
    <row r="53" spans="1:7" s="24" customFormat="1" x14ac:dyDescent="0.25">
      <c r="A53" s="457"/>
      <c r="B53" s="459"/>
      <c r="C53" s="17" t="s">
        <v>102</v>
      </c>
      <c r="D53" s="18"/>
      <c r="E53" s="47" t="s">
        <v>159</v>
      </c>
      <c r="F53" s="23"/>
      <c r="G53" s="23"/>
    </row>
    <row r="54" spans="1:7" s="24" customFormat="1" ht="27.6" x14ac:dyDescent="0.25">
      <c r="A54" s="457"/>
      <c r="B54" s="459"/>
      <c r="C54" s="17" t="s">
        <v>66</v>
      </c>
      <c r="D54" s="18"/>
      <c r="E54" s="47" t="s">
        <v>143</v>
      </c>
      <c r="F54" s="23"/>
      <c r="G54" s="23"/>
    </row>
    <row r="55" spans="1:7" s="24" customFormat="1" x14ac:dyDescent="0.25">
      <c r="A55" s="457"/>
      <c r="B55" s="459"/>
      <c r="C55" s="15" t="s">
        <v>36</v>
      </c>
      <c r="D55" s="18"/>
      <c r="E55" s="47" t="s">
        <v>139</v>
      </c>
      <c r="F55" s="23"/>
      <c r="G55" s="23"/>
    </row>
    <row r="56" spans="1:7" s="24" customFormat="1" x14ac:dyDescent="0.25">
      <c r="A56" s="457"/>
      <c r="B56" s="459"/>
      <c r="C56" s="15" t="s">
        <v>12</v>
      </c>
      <c r="D56" s="18"/>
      <c r="E56" s="47" t="s">
        <v>139</v>
      </c>
      <c r="F56" s="23"/>
      <c r="G56" s="23"/>
    </row>
    <row r="57" spans="1:7" s="24" customFormat="1" x14ac:dyDescent="0.25">
      <c r="A57" s="457"/>
      <c r="B57" s="459"/>
      <c r="C57" s="15" t="s">
        <v>68</v>
      </c>
      <c r="D57" s="18"/>
      <c r="E57" s="47" t="s">
        <v>139</v>
      </c>
      <c r="F57" s="23"/>
      <c r="G57" s="23"/>
    </row>
    <row r="58" spans="1:7" s="24" customFormat="1" ht="27.6" x14ac:dyDescent="0.25">
      <c r="A58" s="457"/>
      <c r="B58" s="459"/>
      <c r="C58" s="15" t="s">
        <v>11</v>
      </c>
      <c r="D58" s="18"/>
      <c r="E58" s="47" t="s">
        <v>139</v>
      </c>
      <c r="F58" s="23"/>
      <c r="G58" s="23"/>
    </row>
    <row r="59" spans="1:7" s="24" customFormat="1" x14ac:dyDescent="0.25">
      <c r="A59" s="457"/>
      <c r="B59" s="459"/>
      <c r="C59" s="15" t="s">
        <v>70</v>
      </c>
      <c r="D59" s="18"/>
      <c r="E59" s="47" t="s">
        <v>129</v>
      </c>
      <c r="F59" s="23"/>
      <c r="G59" s="23"/>
    </row>
    <row r="60" spans="1:7" s="24" customFormat="1" ht="41.4" x14ac:dyDescent="0.25">
      <c r="A60" s="457"/>
      <c r="B60" s="459"/>
      <c r="C60" s="17" t="s">
        <v>69</v>
      </c>
      <c r="D60" s="18"/>
      <c r="E60" s="47" t="s">
        <v>139</v>
      </c>
      <c r="F60" s="23"/>
      <c r="G60" s="23"/>
    </row>
    <row r="61" spans="1:7" s="24" customFormat="1" ht="27.6" x14ac:dyDescent="0.25">
      <c r="A61" s="457"/>
      <c r="B61" s="459"/>
      <c r="C61" s="15" t="s">
        <v>13</v>
      </c>
      <c r="D61" s="18"/>
      <c r="E61" s="47" t="s">
        <v>139</v>
      </c>
      <c r="F61" s="23"/>
      <c r="G61" s="23"/>
    </row>
    <row r="62" spans="1:7" s="24" customFormat="1" x14ac:dyDescent="0.25">
      <c r="A62" s="457"/>
      <c r="B62" s="459"/>
      <c r="C62" s="15" t="s">
        <v>71</v>
      </c>
      <c r="D62" s="18"/>
      <c r="E62" s="47" t="s">
        <v>139</v>
      </c>
      <c r="F62" s="23"/>
      <c r="G62" s="23"/>
    </row>
    <row r="63" spans="1:7" s="24" customFormat="1" ht="27.6" x14ac:dyDescent="0.25">
      <c r="A63" s="457">
        <v>9</v>
      </c>
      <c r="B63" s="459">
        <v>242</v>
      </c>
      <c r="C63" s="19" t="s">
        <v>74</v>
      </c>
      <c r="D63" s="18">
        <v>92666307</v>
      </c>
      <c r="E63" s="47" t="s">
        <v>167</v>
      </c>
      <c r="F63" s="23"/>
      <c r="G63" s="23"/>
    </row>
    <row r="64" spans="1:7" s="24" customFormat="1" ht="96.6" x14ac:dyDescent="0.25">
      <c r="A64" s="457"/>
      <c r="B64" s="459"/>
      <c r="C64" s="15" t="s">
        <v>73</v>
      </c>
      <c r="D64" s="18"/>
      <c r="E64" s="47" t="s">
        <v>129</v>
      </c>
      <c r="F64" s="23"/>
      <c r="G64" s="23"/>
    </row>
    <row r="65" spans="1:7" s="24" customFormat="1" x14ac:dyDescent="0.25">
      <c r="A65" s="457"/>
      <c r="B65" s="459"/>
      <c r="C65" s="15" t="s">
        <v>72</v>
      </c>
      <c r="D65" s="18"/>
      <c r="E65" s="47" t="s">
        <v>145</v>
      </c>
      <c r="F65" s="23"/>
      <c r="G65" s="23"/>
    </row>
    <row r="66" spans="1:7" s="24" customFormat="1" x14ac:dyDescent="0.25">
      <c r="A66" s="457"/>
      <c r="B66" s="459"/>
      <c r="C66" s="15" t="s">
        <v>36</v>
      </c>
      <c r="D66" s="18"/>
      <c r="E66" s="47" t="s">
        <v>146</v>
      </c>
      <c r="F66" s="23"/>
      <c r="G66" s="23"/>
    </row>
    <row r="67" spans="1:7" s="40" customFormat="1" ht="41.4" x14ac:dyDescent="0.25">
      <c r="A67" s="475">
        <v>10</v>
      </c>
      <c r="B67" s="476" t="s">
        <v>14</v>
      </c>
      <c r="C67" s="55" t="s">
        <v>76</v>
      </c>
      <c r="D67" s="54"/>
      <c r="E67" s="46"/>
      <c r="F67" s="39"/>
      <c r="G67" s="39"/>
    </row>
    <row r="68" spans="1:7" s="40" customFormat="1" ht="41.4" x14ac:dyDescent="0.25">
      <c r="A68" s="475"/>
      <c r="B68" s="476"/>
      <c r="C68" s="37" t="s">
        <v>15</v>
      </c>
      <c r="D68" s="54"/>
      <c r="E68" s="46"/>
      <c r="F68" s="39"/>
      <c r="G68" s="39"/>
    </row>
    <row r="69" spans="1:7" s="40" customFormat="1" ht="82.8" x14ac:dyDescent="0.25">
      <c r="A69" s="475"/>
      <c r="B69" s="476"/>
      <c r="C69" s="37" t="s">
        <v>78</v>
      </c>
      <c r="D69" s="54"/>
      <c r="E69" s="46"/>
      <c r="F69" s="39"/>
      <c r="G69" s="39"/>
    </row>
    <row r="70" spans="1:7" s="40" customFormat="1" x14ac:dyDescent="0.25">
      <c r="A70" s="475"/>
      <c r="B70" s="476"/>
      <c r="C70" s="37" t="s">
        <v>75</v>
      </c>
      <c r="D70" s="54"/>
      <c r="E70" s="46"/>
      <c r="F70" s="39"/>
      <c r="G70" s="39"/>
    </row>
    <row r="71" spans="1:7" s="51" customFormat="1" ht="41.4" x14ac:dyDescent="0.25">
      <c r="A71" s="475"/>
      <c r="B71" s="476"/>
      <c r="C71" s="37" t="s">
        <v>77</v>
      </c>
      <c r="D71" s="52"/>
      <c r="E71" s="49"/>
      <c r="F71" s="50"/>
      <c r="G71" s="50"/>
    </row>
    <row r="72" spans="1:7" s="51" customFormat="1" ht="27.6" x14ac:dyDescent="0.25">
      <c r="A72" s="475"/>
      <c r="B72" s="476"/>
      <c r="C72" s="37" t="s">
        <v>79</v>
      </c>
      <c r="D72" s="52"/>
      <c r="E72" s="49"/>
      <c r="F72" s="50"/>
      <c r="G72" s="50"/>
    </row>
    <row r="73" spans="1:7" s="51" customFormat="1" x14ac:dyDescent="0.25">
      <c r="A73" s="475"/>
      <c r="B73" s="476"/>
      <c r="C73" s="37" t="s">
        <v>36</v>
      </c>
      <c r="D73" s="52"/>
      <c r="E73" s="49"/>
      <c r="F73" s="50"/>
      <c r="G73" s="50"/>
    </row>
    <row r="74" spans="1:7" s="40" customFormat="1" x14ac:dyDescent="0.25">
      <c r="A74" s="475">
        <v>11</v>
      </c>
      <c r="B74" s="476">
        <v>241</v>
      </c>
      <c r="C74" s="56" t="s">
        <v>16</v>
      </c>
      <c r="D74" s="54"/>
      <c r="E74" s="46"/>
      <c r="F74" s="39"/>
      <c r="G74" s="39"/>
    </row>
    <row r="75" spans="1:7" s="40" customFormat="1" ht="27.6" x14ac:dyDescent="0.25">
      <c r="A75" s="475"/>
      <c r="B75" s="476"/>
      <c r="C75" s="57" t="s">
        <v>17</v>
      </c>
      <c r="D75" s="54"/>
      <c r="E75" s="46"/>
      <c r="F75" s="39"/>
      <c r="G75" s="39"/>
    </row>
    <row r="76" spans="1:7" s="40" customFormat="1" x14ac:dyDescent="0.25">
      <c r="A76" s="475"/>
      <c r="B76" s="476"/>
      <c r="C76" s="56" t="s">
        <v>18</v>
      </c>
      <c r="D76" s="54"/>
      <c r="E76" s="46"/>
      <c r="F76" s="39"/>
      <c r="G76" s="39"/>
    </row>
    <row r="77" spans="1:7" s="40" customFormat="1" x14ac:dyDescent="0.25">
      <c r="A77" s="475"/>
      <c r="B77" s="476"/>
      <c r="C77" s="37" t="s">
        <v>36</v>
      </c>
      <c r="D77" s="54"/>
      <c r="E77" s="46"/>
      <c r="F77" s="39"/>
      <c r="G77" s="39"/>
    </row>
    <row r="78" spans="1:7" s="24" customFormat="1" ht="27.6" x14ac:dyDescent="0.25">
      <c r="A78" s="34"/>
      <c r="B78" s="463">
        <v>244</v>
      </c>
      <c r="C78" s="15" t="s">
        <v>131</v>
      </c>
      <c r="D78" s="18"/>
      <c r="E78" s="47" t="s">
        <v>139</v>
      </c>
      <c r="F78" s="23"/>
      <c r="G78" s="23"/>
    </row>
    <row r="79" spans="1:7" s="24" customFormat="1" x14ac:dyDescent="0.25">
      <c r="A79" s="34"/>
      <c r="B79" s="465"/>
      <c r="C79" s="15" t="s">
        <v>132</v>
      </c>
      <c r="D79" s="18"/>
      <c r="E79" s="47" t="s">
        <v>129</v>
      </c>
      <c r="F79" s="23"/>
      <c r="G79" s="23"/>
    </row>
    <row r="80" spans="1:7" s="24" customFormat="1" ht="27.6" x14ac:dyDescent="0.25">
      <c r="A80" s="457">
        <v>12</v>
      </c>
      <c r="B80" s="459">
        <v>331</v>
      </c>
      <c r="C80" s="15" t="s">
        <v>80</v>
      </c>
      <c r="D80" s="18"/>
      <c r="E80" s="47" t="s">
        <v>129</v>
      </c>
      <c r="F80" s="23"/>
      <c r="G80" s="23"/>
    </row>
    <row r="81" spans="1:7" s="24" customFormat="1" x14ac:dyDescent="0.25">
      <c r="A81" s="457"/>
      <c r="B81" s="459"/>
      <c r="C81" s="15" t="s">
        <v>47</v>
      </c>
      <c r="D81" s="18"/>
      <c r="E81" s="47" t="s">
        <v>133</v>
      </c>
      <c r="F81" s="23"/>
      <c r="G81" s="23"/>
    </row>
    <row r="82" spans="1:7" s="24" customFormat="1" x14ac:dyDescent="0.25">
      <c r="A82" s="457"/>
      <c r="B82" s="459"/>
      <c r="C82" s="15" t="s">
        <v>36</v>
      </c>
      <c r="D82" s="18"/>
      <c r="E82" s="47" t="s">
        <v>129</v>
      </c>
      <c r="F82" s="23"/>
      <c r="G82" s="23"/>
    </row>
    <row r="83" spans="1:7" s="24" customFormat="1" x14ac:dyDescent="0.25">
      <c r="A83" s="457"/>
      <c r="B83" s="459"/>
      <c r="C83" s="472" t="s">
        <v>81</v>
      </c>
      <c r="D83" s="69">
        <f>SUM(D84:D85)</f>
        <v>148306329</v>
      </c>
      <c r="E83" s="69" t="s">
        <v>163</v>
      </c>
      <c r="F83" s="23"/>
      <c r="G83" s="70"/>
    </row>
    <row r="84" spans="1:7" s="24" customFormat="1" x14ac:dyDescent="0.25">
      <c r="A84" s="457"/>
      <c r="B84" s="459"/>
      <c r="C84" s="473"/>
      <c r="D84" s="67">
        <f>46257200-24200000+12100000</f>
        <v>34157200</v>
      </c>
      <c r="E84" s="67" t="s">
        <v>164</v>
      </c>
      <c r="F84" s="23"/>
      <c r="G84" s="23"/>
    </row>
    <row r="85" spans="1:7" s="24" customFormat="1" ht="41.4" x14ac:dyDescent="0.25">
      <c r="A85" s="457"/>
      <c r="B85" s="459"/>
      <c r="C85" s="474"/>
      <c r="D85" s="67">
        <f>8414913+105734216</f>
        <v>114149129</v>
      </c>
      <c r="E85" s="67" t="s">
        <v>165</v>
      </c>
      <c r="F85" s="23"/>
      <c r="G85" s="23"/>
    </row>
    <row r="86" spans="1:7" s="24" customFormat="1" x14ac:dyDescent="0.25">
      <c r="A86" s="457"/>
      <c r="B86" s="459"/>
      <c r="C86" s="15" t="s">
        <v>19</v>
      </c>
      <c r="D86" s="18"/>
      <c r="E86" s="47" t="s">
        <v>151</v>
      </c>
      <c r="F86" s="23"/>
      <c r="G86" s="23"/>
    </row>
    <row r="87" spans="1:7" s="24" customFormat="1" ht="27.6" x14ac:dyDescent="0.25">
      <c r="A87" s="457"/>
      <c r="B87" s="459"/>
      <c r="C87" s="19" t="s">
        <v>84</v>
      </c>
      <c r="D87" s="18"/>
      <c r="E87" s="47" t="s">
        <v>139</v>
      </c>
      <c r="F87" s="23"/>
      <c r="G87" s="23"/>
    </row>
    <row r="88" spans="1:7" s="24" customFormat="1" ht="27.6" x14ac:dyDescent="0.25">
      <c r="A88" s="457"/>
      <c r="B88" s="459"/>
      <c r="C88" s="19" t="s">
        <v>50</v>
      </c>
      <c r="D88" s="18"/>
      <c r="E88" s="47" t="s">
        <v>139</v>
      </c>
      <c r="F88" s="23"/>
      <c r="G88" s="23"/>
    </row>
    <row r="89" spans="1:7" s="24" customFormat="1" x14ac:dyDescent="0.25">
      <c r="A89" s="457"/>
      <c r="B89" s="459"/>
      <c r="C89" s="19" t="s">
        <v>51</v>
      </c>
      <c r="D89" s="18"/>
      <c r="E89" s="47" t="s">
        <v>129</v>
      </c>
      <c r="F89" s="23"/>
      <c r="G89" s="23"/>
    </row>
    <row r="90" spans="1:7" s="24" customFormat="1" x14ac:dyDescent="0.25">
      <c r="A90" s="457"/>
      <c r="B90" s="459"/>
      <c r="C90" s="15" t="s">
        <v>83</v>
      </c>
      <c r="D90" s="18"/>
      <c r="E90" s="47" t="s">
        <v>139</v>
      </c>
      <c r="F90" s="23"/>
      <c r="G90" s="23"/>
    </row>
    <row r="91" spans="1:7" s="24" customFormat="1" ht="96.6" x14ac:dyDescent="0.25">
      <c r="A91" s="457"/>
      <c r="B91" s="459"/>
      <c r="C91" s="19" t="s">
        <v>82</v>
      </c>
      <c r="D91" s="18">
        <v>2583000</v>
      </c>
      <c r="E91" s="66" t="s">
        <v>140</v>
      </c>
      <c r="F91" s="23"/>
      <c r="G91" s="23"/>
    </row>
    <row r="92" spans="1:7" s="24" customFormat="1" ht="27.6" x14ac:dyDescent="0.25">
      <c r="A92" s="457"/>
      <c r="B92" s="459"/>
      <c r="C92" s="15" t="s">
        <v>40</v>
      </c>
      <c r="D92" s="18"/>
      <c r="E92" s="47" t="s">
        <v>139</v>
      </c>
      <c r="F92" s="23"/>
      <c r="G92" s="23"/>
    </row>
    <row r="93" spans="1:7" s="24" customFormat="1" ht="27.6" x14ac:dyDescent="0.25">
      <c r="A93" s="457"/>
      <c r="B93" s="459"/>
      <c r="C93" s="15" t="s">
        <v>41</v>
      </c>
      <c r="D93" s="18"/>
      <c r="E93" s="47" t="s">
        <v>139</v>
      </c>
      <c r="F93" s="23"/>
      <c r="G93" s="23"/>
    </row>
    <row r="94" spans="1:7" s="40" customFormat="1" x14ac:dyDescent="0.25">
      <c r="A94" s="475">
        <v>13</v>
      </c>
      <c r="B94" s="476">
        <v>333</v>
      </c>
      <c r="C94" s="37" t="s">
        <v>36</v>
      </c>
      <c r="D94" s="54"/>
      <c r="E94" s="46"/>
      <c r="F94" s="39"/>
      <c r="G94" s="39"/>
    </row>
    <row r="95" spans="1:7" s="24" customFormat="1" x14ac:dyDescent="0.25">
      <c r="A95" s="475"/>
      <c r="B95" s="476"/>
      <c r="C95" s="472" t="s">
        <v>85</v>
      </c>
      <c r="D95" s="68" t="s">
        <v>152</v>
      </c>
      <c r="E95" s="69">
        <f>SUM(E96:E98)</f>
        <v>23608675</v>
      </c>
      <c r="F95" s="23"/>
      <c r="G95" s="70"/>
    </row>
    <row r="96" spans="1:7" s="24" customFormat="1" ht="27.6" x14ac:dyDescent="0.25">
      <c r="A96" s="475"/>
      <c r="B96" s="476"/>
      <c r="C96" s="473"/>
      <c r="D96" s="18" t="s">
        <v>157</v>
      </c>
      <c r="E96" s="67">
        <v>2314525</v>
      </c>
      <c r="F96" s="23"/>
      <c r="G96" s="23"/>
    </row>
    <row r="97" spans="1:7" s="24" customFormat="1" x14ac:dyDescent="0.25">
      <c r="A97" s="475"/>
      <c r="B97" s="476"/>
      <c r="C97" s="473"/>
      <c r="D97" s="18" t="s">
        <v>160</v>
      </c>
      <c r="E97" s="67">
        <v>21171928</v>
      </c>
      <c r="F97" s="23"/>
      <c r="G97" s="23"/>
    </row>
    <row r="98" spans="1:7" s="24" customFormat="1" x14ac:dyDescent="0.25">
      <c r="A98" s="475"/>
      <c r="B98" s="476"/>
      <c r="C98" s="474"/>
      <c r="D98" s="18" t="s">
        <v>161</v>
      </c>
      <c r="E98" s="67">
        <v>122222</v>
      </c>
      <c r="F98" s="23"/>
      <c r="G98" s="23"/>
    </row>
    <row r="99" spans="1:7" s="40" customFormat="1" ht="41.4" x14ac:dyDescent="0.25">
      <c r="A99" s="475"/>
      <c r="B99" s="476"/>
      <c r="C99" s="41" t="s">
        <v>86</v>
      </c>
      <c r="D99" s="54"/>
      <c r="E99" s="46"/>
      <c r="F99" s="39"/>
      <c r="G99" s="39"/>
    </row>
    <row r="100" spans="1:7" s="40" customFormat="1" ht="82.8" x14ac:dyDescent="0.25">
      <c r="A100" s="475"/>
      <c r="B100" s="476"/>
      <c r="C100" s="41" t="s">
        <v>92</v>
      </c>
      <c r="D100" s="54"/>
      <c r="E100" s="46"/>
      <c r="F100" s="39"/>
      <c r="G100" s="39"/>
    </row>
    <row r="101" spans="1:7" s="24" customFormat="1" ht="41.4" x14ac:dyDescent="0.25">
      <c r="A101" s="475"/>
      <c r="B101" s="476"/>
      <c r="C101" s="15" t="s">
        <v>87</v>
      </c>
      <c r="D101" s="18"/>
      <c r="E101" s="47" t="s">
        <v>162</v>
      </c>
      <c r="F101" s="23"/>
      <c r="G101" s="23"/>
    </row>
    <row r="102" spans="1:7" s="40" customFormat="1" x14ac:dyDescent="0.25">
      <c r="A102" s="475"/>
      <c r="B102" s="476"/>
      <c r="C102" s="37" t="s">
        <v>88</v>
      </c>
      <c r="D102" s="54"/>
      <c r="E102" s="46"/>
      <c r="F102" s="39"/>
      <c r="G102" s="39"/>
    </row>
    <row r="103" spans="1:7" s="40" customFormat="1" ht="27.6" x14ac:dyDescent="0.25">
      <c r="A103" s="475"/>
      <c r="B103" s="476"/>
      <c r="C103" s="63" t="s">
        <v>20</v>
      </c>
      <c r="D103" s="54"/>
      <c r="E103" s="46"/>
      <c r="F103" s="39"/>
      <c r="G103" s="39"/>
    </row>
    <row r="104" spans="1:7" s="40" customFormat="1" x14ac:dyDescent="0.25">
      <c r="A104" s="475">
        <v>14</v>
      </c>
      <c r="B104" s="476">
        <v>341</v>
      </c>
      <c r="C104" s="37" t="s">
        <v>122</v>
      </c>
      <c r="D104" s="54"/>
      <c r="E104" s="46"/>
      <c r="F104" s="39"/>
      <c r="G104" s="39"/>
    </row>
    <row r="105" spans="1:7" s="40" customFormat="1" x14ac:dyDescent="0.25">
      <c r="A105" s="475"/>
      <c r="B105" s="476"/>
      <c r="C105" s="37" t="s">
        <v>121</v>
      </c>
      <c r="D105" s="54"/>
      <c r="E105" s="46"/>
      <c r="F105" s="39"/>
      <c r="G105" s="39"/>
    </row>
    <row r="106" spans="1:7" s="40" customFormat="1" x14ac:dyDescent="0.25">
      <c r="A106" s="475"/>
      <c r="B106" s="476"/>
      <c r="C106" s="37" t="s">
        <v>120</v>
      </c>
      <c r="D106" s="54"/>
      <c r="E106" s="46"/>
      <c r="F106" s="39"/>
      <c r="G106" s="39"/>
    </row>
    <row r="107" spans="1:7" s="40" customFormat="1" x14ac:dyDescent="0.25">
      <c r="A107" s="475"/>
      <c r="B107" s="476"/>
      <c r="C107" s="37" t="s">
        <v>36</v>
      </c>
      <c r="D107" s="54"/>
      <c r="E107" s="46"/>
      <c r="F107" s="39"/>
      <c r="G107" s="39"/>
    </row>
    <row r="108" spans="1:7" s="40" customFormat="1" ht="27.6" x14ac:dyDescent="0.25">
      <c r="A108" s="475"/>
      <c r="B108" s="476"/>
      <c r="C108" s="58" t="s">
        <v>126</v>
      </c>
      <c r="D108" s="54"/>
      <c r="E108" s="46"/>
      <c r="F108" s="39"/>
      <c r="G108" s="39"/>
    </row>
    <row r="109" spans="1:7" s="40" customFormat="1" ht="41.4" x14ac:dyDescent="0.25">
      <c r="A109" s="475"/>
      <c r="B109" s="476"/>
      <c r="C109" s="58" t="s">
        <v>125</v>
      </c>
      <c r="D109" s="54"/>
      <c r="E109" s="46"/>
      <c r="F109" s="39"/>
      <c r="G109" s="39"/>
    </row>
    <row r="110" spans="1:7" s="40" customFormat="1" ht="27.6" x14ac:dyDescent="0.25">
      <c r="A110" s="475"/>
      <c r="B110" s="476"/>
      <c r="C110" s="59" t="s">
        <v>123</v>
      </c>
      <c r="D110" s="54"/>
      <c r="E110" s="46"/>
      <c r="F110" s="39"/>
      <c r="G110" s="39"/>
    </row>
    <row r="111" spans="1:7" s="40" customFormat="1" ht="27.6" x14ac:dyDescent="0.25">
      <c r="A111" s="475"/>
      <c r="B111" s="476"/>
      <c r="C111" s="60" t="s">
        <v>124</v>
      </c>
      <c r="D111" s="54"/>
      <c r="E111" s="46"/>
      <c r="F111" s="39"/>
      <c r="G111" s="39"/>
    </row>
    <row r="112" spans="1:7" s="24" customFormat="1" ht="27.6" x14ac:dyDescent="0.25">
      <c r="A112" s="457">
        <v>15</v>
      </c>
      <c r="B112" s="459" t="s">
        <v>34</v>
      </c>
      <c r="C112" s="15" t="s">
        <v>116</v>
      </c>
      <c r="D112" s="18"/>
      <c r="E112" s="47" t="s">
        <v>141</v>
      </c>
      <c r="F112" s="23"/>
      <c r="G112" s="23"/>
    </row>
    <row r="113" spans="1:7" s="24" customFormat="1" ht="27.6" x14ac:dyDescent="0.25">
      <c r="A113" s="457"/>
      <c r="B113" s="459"/>
      <c r="C113" s="15" t="s">
        <v>117</v>
      </c>
      <c r="D113" s="18"/>
      <c r="E113" s="47" t="s">
        <v>129</v>
      </c>
      <c r="F113" s="23"/>
      <c r="G113" s="23"/>
    </row>
    <row r="114" spans="1:7" s="24" customFormat="1" ht="41.4" x14ac:dyDescent="0.25">
      <c r="A114" s="457"/>
      <c r="B114" s="459"/>
      <c r="C114" s="15" t="s">
        <v>21</v>
      </c>
      <c r="D114" s="18"/>
      <c r="E114" s="66" t="s">
        <v>155</v>
      </c>
      <c r="F114" s="23"/>
      <c r="G114" s="23"/>
    </row>
    <row r="115" spans="1:7" s="24" customFormat="1" ht="27.6" x14ac:dyDescent="0.25">
      <c r="A115" s="457"/>
      <c r="B115" s="459"/>
      <c r="C115" s="15" t="s">
        <v>118</v>
      </c>
      <c r="D115" s="18"/>
      <c r="E115" s="47" t="s">
        <v>129</v>
      </c>
      <c r="F115" s="23"/>
      <c r="G115" s="23"/>
    </row>
    <row r="116" spans="1:7" s="24" customFormat="1" x14ac:dyDescent="0.25">
      <c r="A116" s="457"/>
      <c r="B116" s="459"/>
      <c r="C116" s="15" t="s">
        <v>119</v>
      </c>
      <c r="D116" s="18"/>
      <c r="E116" s="47" t="s">
        <v>139</v>
      </c>
      <c r="F116" s="23"/>
      <c r="G116" s="23"/>
    </row>
    <row r="117" spans="1:7" s="24" customFormat="1" x14ac:dyDescent="0.25">
      <c r="A117" s="457"/>
      <c r="B117" s="459"/>
      <c r="C117" s="17" t="s">
        <v>36</v>
      </c>
      <c r="D117" s="18"/>
      <c r="E117" s="47" t="s">
        <v>151</v>
      </c>
      <c r="F117" s="23"/>
      <c r="G117" s="23"/>
    </row>
    <row r="118" spans="1:7" s="40" customFormat="1" ht="55.2" x14ac:dyDescent="0.25">
      <c r="A118" s="466">
        <v>16</v>
      </c>
      <c r="B118" s="468">
        <v>335</v>
      </c>
      <c r="C118" s="37" t="s">
        <v>89</v>
      </c>
      <c r="D118" s="54"/>
      <c r="E118" s="46"/>
      <c r="F118" s="39"/>
      <c r="G118" s="39"/>
    </row>
    <row r="119" spans="1:7" s="40" customFormat="1" x14ac:dyDescent="0.25">
      <c r="A119" s="467"/>
      <c r="B119" s="469"/>
      <c r="C119" s="41" t="s">
        <v>36</v>
      </c>
      <c r="D119" s="54"/>
      <c r="E119" s="46"/>
      <c r="F119" s="39"/>
      <c r="G119" s="39"/>
    </row>
    <row r="120" spans="1:7" s="40" customFormat="1" x14ac:dyDescent="0.25">
      <c r="A120" s="470"/>
      <c r="B120" s="471"/>
      <c r="C120" s="37" t="s">
        <v>90</v>
      </c>
      <c r="D120" s="54"/>
      <c r="E120" s="46"/>
      <c r="F120" s="39"/>
      <c r="G120" s="39"/>
    </row>
    <row r="121" spans="1:7" s="40" customFormat="1" ht="27.6" x14ac:dyDescent="0.25">
      <c r="A121" s="53">
        <v>17</v>
      </c>
      <c r="B121" s="36">
        <v>3387</v>
      </c>
      <c r="C121" s="41" t="s">
        <v>91</v>
      </c>
      <c r="D121" s="54"/>
      <c r="E121" s="46"/>
      <c r="F121" s="39"/>
      <c r="G121" s="39"/>
    </row>
    <row r="122" spans="1:7" s="24" customFormat="1" ht="27.6" x14ac:dyDescent="0.25">
      <c r="A122" s="457">
        <v>18</v>
      </c>
      <c r="B122" s="459">
        <v>411</v>
      </c>
      <c r="C122" s="17" t="s">
        <v>22</v>
      </c>
      <c r="D122" s="18"/>
      <c r="E122" s="47" t="s">
        <v>129</v>
      </c>
      <c r="F122" s="23"/>
      <c r="G122" s="23"/>
    </row>
    <row r="123" spans="1:7" s="24" customFormat="1" x14ac:dyDescent="0.25">
      <c r="A123" s="457"/>
      <c r="B123" s="459"/>
      <c r="C123" s="17" t="s">
        <v>23</v>
      </c>
      <c r="D123" s="18"/>
      <c r="E123" s="47" t="s">
        <v>129</v>
      </c>
      <c r="F123" s="23"/>
      <c r="G123" s="23"/>
    </row>
    <row r="124" spans="1:7" s="24" customFormat="1" ht="27.6" x14ac:dyDescent="0.25">
      <c r="A124" s="457"/>
      <c r="B124" s="459"/>
      <c r="C124" s="33" t="s">
        <v>115</v>
      </c>
      <c r="D124" s="18"/>
      <c r="E124" s="47" t="s">
        <v>129</v>
      </c>
      <c r="F124" s="23"/>
      <c r="G124" s="23"/>
    </row>
    <row r="125" spans="1:7" s="40" customFormat="1" ht="27.6" x14ac:dyDescent="0.25">
      <c r="A125" s="466">
        <v>19</v>
      </c>
      <c r="B125" s="468">
        <v>413</v>
      </c>
      <c r="C125" s="41" t="s">
        <v>113</v>
      </c>
      <c r="D125" s="54"/>
      <c r="E125" s="46"/>
      <c r="F125" s="39"/>
      <c r="G125" s="39"/>
    </row>
    <row r="126" spans="1:7" s="40" customFormat="1" x14ac:dyDescent="0.25">
      <c r="A126" s="470"/>
      <c r="B126" s="471"/>
      <c r="C126" s="41" t="s">
        <v>114</v>
      </c>
      <c r="D126" s="54"/>
      <c r="E126" s="46"/>
      <c r="F126" s="39"/>
      <c r="G126" s="39"/>
    </row>
    <row r="127" spans="1:7" s="40" customFormat="1" x14ac:dyDescent="0.25">
      <c r="A127" s="466">
        <v>20</v>
      </c>
      <c r="B127" s="468">
        <v>421</v>
      </c>
      <c r="C127" s="41" t="s">
        <v>24</v>
      </c>
      <c r="D127" s="54"/>
      <c r="E127" s="46"/>
      <c r="F127" s="39"/>
      <c r="G127" s="39"/>
    </row>
    <row r="128" spans="1:7" s="40" customFormat="1" x14ac:dyDescent="0.25">
      <c r="A128" s="467"/>
      <c r="B128" s="469"/>
      <c r="C128" s="37" t="s">
        <v>25</v>
      </c>
      <c r="D128" s="54"/>
      <c r="E128" s="46"/>
      <c r="F128" s="39"/>
      <c r="G128" s="39"/>
    </row>
    <row r="129" spans="1:7" s="40" customFormat="1" x14ac:dyDescent="0.25">
      <c r="A129" s="467"/>
      <c r="B129" s="469"/>
      <c r="C129" s="37" t="s">
        <v>112</v>
      </c>
      <c r="D129" s="54"/>
      <c r="E129" s="46"/>
      <c r="F129" s="39"/>
      <c r="G129" s="39"/>
    </row>
    <row r="130" spans="1:7" s="24" customFormat="1" ht="27.6" x14ac:dyDescent="0.25">
      <c r="A130" s="457">
        <v>21</v>
      </c>
      <c r="B130" s="459">
        <v>511</v>
      </c>
      <c r="C130" s="17" t="s">
        <v>105</v>
      </c>
      <c r="D130" s="18"/>
      <c r="E130" s="47" t="s">
        <v>156</v>
      </c>
      <c r="F130" s="23"/>
      <c r="G130" s="23"/>
    </row>
    <row r="131" spans="1:7" s="24" customFormat="1" ht="27.6" x14ac:dyDescent="0.25">
      <c r="A131" s="457"/>
      <c r="B131" s="459"/>
      <c r="C131" s="17" t="s">
        <v>106</v>
      </c>
      <c r="D131" s="18"/>
      <c r="E131" s="47" t="s">
        <v>129</v>
      </c>
      <c r="F131" s="23"/>
      <c r="G131" s="23"/>
    </row>
    <row r="132" spans="1:7" s="24" customFormat="1" ht="27.6" x14ac:dyDescent="0.25">
      <c r="A132" s="457"/>
      <c r="B132" s="459"/>
      <c r="C132" s="17" t="s">
        <v>108</v>
      </c>
      <c r="D132" s="18"/>
      <c r="E132" s="47" t="s">
        <v>144</v>
      </c>
      <c r="F132" s="23"/>
      <c r="G132" s="23"/>
    </row>
    <row r="133" spans="1:7" s="24" customFormat="1" x14ac:dyDescent="0.25">
      <c r="A133" s="457"/>
      <c r="B133" s="459"/>
      <c r="C133" s="17" t="s">
        <v>36</v>
      </c>
      <c r="D133" s="18"/>
      <c r="E133" s="47" t="s">
        <v>129</v>
      </c>
      <c r="F133" s="23"/>
      <c r="G133" s="23"/>
    </row>
    <row r="134" spans="1:7" s="24" customFormat="1" ht="27.6" x14ac:dyDescent="0.25">
      <c r="A134" s="457"/>
      <c r="B134" s="459"/>
      <c r="C134" s="17" t="s">
        <v>110</v>
      </c>
      <c r="D134" s="18"/>
      <c r="E134" s="47" t="s">
        <v>144</v>
      </c>
      <c r="F134" s="23"/>
      <c r="G134" s="23"/>
    </row>
    <row r="135" spans="1:7" s="24" customFormat="1" x14ac:dyDescent="0.25">
      <c r="A135" s="457"/>
      <c r="B135" s="459"/>
      <c r="C135" s="17" t="s">
        <v>109</v>
      </c>
      <c r="D135" s="18"/>
      <c r="E135" s="47" t="s">
        <v>129</v>
      </c>
      <c r="F135" s="23"/>
      <c r="G135" s="23"/>
    </row>
    <row r="136" spans="1:7" s="24" customFormat="1" x14ac:dyDescent="0.25">
      <c r="A136" s="457"/>
      <c r="B136" s="459"/>
      <c r="C136" s="17" t="s">
        <v>111</v>
      </c>
      <c r="D136" s="18"/>
      <c r="E136" s="47" t="s">
        <v>144</v>
      </c>
      <c r="F136" s="23"/>
      <c r="G136" s="23"/>
    </row>
    <row r="137" spans="1:7" s="24" customFormat="1" ht="27.6" x14ac:dyDescent="0.25">
      <c r="A137" s="457"/>
      <c r="B137" s="459"/>
      <c r="C137" s="17" t="s">
        <v>107</v>
      </c>
      <c r="D137" s="17"/>
      <c r="E137" s="47"/>
      <c r="F137" s="23"/>
      <c r="G137" s="23"/>
    </row>
    <row r="138" spans="1:7" s="24" customFormat="1" x14ac:dyDescent="0.25">
      <c r="A138" s="460">
        <v>22</v>
      </c>
      <c r="B138" s="463">
        <v>515</v>
      </c>
      <c r="C138" s="17" t="s">
        <v>101</v>
      </c>
      <c r="D138" s="17"/>
      <c r="E138" s="47" t="s">
        <v>129</v>
      </c>
      <c r="F138" s="23"/>
      <c r="G138" s="23"/>
    </row>
    <row r="139" spans="1:7" s="24" customFormat="1" x14ac:dyDescent="0.25">
      <c r="A139" s="461"/>
      <c r="B139" s="464"/>
      <c r="C139" s="17" t="s">
        <v>100</v>
      </c>
      <c r="D139" s="17"/>
      <c r="E139" s="47" t="s">
        <v>129</v>
      </c>
      <c r="F139" s="23"/>
      <c r="G139" s="23"/>
    </row>
    <row r="140" spans="1:7" s="24" customFormat="1" x14ac:dyDescent="0.25">
      <c r="A140" s="462"/>
      <c r="B140" s="465"/>
      <c r="C140" s="17" t="s">
        <v>36</v>
      </c>
      <c r="D140" s="17"/>
      <c r="E140" s="47" t="s">
        <v>129</v>
      </c>
      <c r="F140" s="23"/>
      <c r="G140" s="23"/>
    </row>
    <row r="141" spans="1:7" s="24" customFormat="1" x14ac:dyDescent="0.25">
      <c r="A141" s="457">
        <v>23</v>
      </c>
      <c r="B141" s="459">
        <v>632</v>
      </c>
      <c r="C141" s="17" t="s">
        <v>103</v>
      </c>
      <c r="D141" s="18"/>
      <c r="E141" s="47" t="s">
        <v>129</v>
      </c>
      <c r="F141" s="23"/>
      <c r="G141" s="23"/>
    </row>
    <row r="142" spans="1:7" s="24" customFormat="1" x14ac:dyDescent="0.25">
      <c r="A142" s="457"/>
      <c r="B142" s="459"/>
      <c r="C142" s="17" t="s">
        <v>104</v>
      </c>
      <c r="D142" s="18"/>
      <c r="E142" s="47" t="s">
        <v>129</v>
      </c>
      <c r="F142" s="23"/>
      <c r="G142" s="23"/>
    </row>
    <row r="143" spans="1:7" s="24" customFormat="1" ht="27.6" x14ac:dyDescent="0.25">
      <c r="A143" s="457"/>
      <c r="B143" s="459"/>
      <c r="C143" s="17" t="s">
        <v>26</v>
      </c>
      <c r="D143" s="18"/>
      <c r="E143" s="47" t="s">
        <v>129</v>
      </c>
      <c r="F143" s="23"/>
      <c r="G143" s="23"/>
    </row>
    <row r="144" spans="1:7" s="24" customFormat="1" x14ac:dyDescent="0.25">
      <c r="A144" s="457"/>
      <c r="B144" s="459"/>
      <c r="C144" s="17" t="s">
        <v>36</v>
      </c>
      <c r="D144" s="18"/>
      <c r="E144" s="47" t="s">
        <v>129</v>
      </c>
      <c r="F144" s="23"/>
      <c r="G144" s="23"/>
    </row>
    <row r="145" spans="1:7" s="24" customFormat="1" x14ac:dyDescent="0.25">
      <c r="A145" s="457"/>
      <c r="B145" s="459"/>
      <c r="C145" s="17" t="s">
        <v>27</v>
      </c>
      <c r="D145" s="18"/>
      <c r="E145" s="47" t="s">
        <v>129</v>
      </c>
      <c r="F145" s="23"/>
      <c r="G145" s="23"/>
    </row>
    <row r="146" spans="1:7" s="40" customFormat="1" x14ac:dyDescent="0.25">
      <c r="A146" s="466">
        <v>24</v>
      </c>
      <c r="B146" s="468">
        <v>635</v>
      </c>
      <c r="C146" s="41" t="s">
        <v>99</v>
      </c>
      <c r="D146" s="54"/>
      <c r="E146" s="46"/>
      <c r="F146" s="39"/>
      <c r="G146" s="39"/>
    </row>
    <row r="147" spans="1:7" s="40" customFormat="1" x14ac:dyDescent="0.25">
      <c r="A147" s="467"/>
      <c r="B147" s="469"/>
      <c r="C147" s="41" t="s">
        <v>100</v>
      </c>
      <c r="D147" s="54"/>
      <c r="E147" s="46"/>
      <c r="F147" s="39"/>
      <c r="G147" s="39"/>
    </row>
    <row r="148" spans="1:7" s="40" customFormat="1" x14ac:dyDescent="0.25">
      <c r="A148" s="467"/>
      <c r="B148" s="469"/>
      <c r="C148" s="41" t="s">
        <v>36</v>
      </c>
      <c r="D148" s="54"/>
      <c r="E148" s="46"/>
      <c r="F148" s="39"/>
      <c r="G148" s="39"/>
    </row>
    <row r="149" spans="1:7" s="24" customFormat="1" ht="27.6" x14ac:dyDescent="0.25">
      <c r="A149" s="457">
        <v>25</v>
      </c>
      <c r="B149" s="458">
        <v>641642</v>
      </c>
      <c r="C149" s="17" t="s">
        <v>96</v>
      </c>
      <c r="D149" s="18"/>
      <c r="E149" s="47" t="s">
        <v>129</v>
      </c>
      <c r="F149" s="23"/>
      <c r="G149" s="23"/>
    </row>
    <row r="150" spans="1:7" s="24" customFormat="1" x14ac:dyDescent="0.25">
      <c r="A150" s="457"/>
      <c r="B150" s="458"/>
      <c r="C150" s="17" t="s">
        <v>36</v>
      </c>
      <c r="D150" s="18"/>
      <c r="E150" s="47" t="s">
        <v>129</v>
      </c>
      <c r="F150" s="23"/>
      <c r="G150" s="23"/>
    </row>
    <row r="151" spans="1:7" s="24" customFormat="1" x14ac:dyDescent="0.25">
      <c r="A151" s="457"/>
      <c r="B151" s="458"/>
      <c r="C151" s="17" t="s">
        <v>98</v>
      </c>
      <c r="D151" s="18"/>
      <c r="E151" s="47" t="s">
        <v>129</v>
      </c>
      <c r="F151" s="23"/>
      <c r="G151" s="23"/>
    </row>
    <row r="152" spans="1:7" s="24" customFormat="1" ht="69" x14ac:dyDescent="0.25">
      <c r="A152" s="457"/>
      <c r="B152" s="458"/>
      <c r="C152" s="17" t="s">
        <v>97</v>
      </c>
      <c r="D152" s="18"/>
      <c r="E152" s="47" t="s">
        <v>129</v>
      </c>
      <c r="F152" s="23"/>
      <c r="G152" s="23"/>
    </row>
    <row r="153" spans="1:7" s="51" customFormat="1" ht="96.6" x14ac:dyDescent="0.25">
      <c r="A153" s="53">
        <v>26</v>
      </c>
      <c r="B153" s="36">
        <v>711</v>
      </c>
      <c r="C153" s="41" t="s">
        <v>94</v>
      </c>
      <c r="D153" s="52"/>
      <c r="E153" s="49"/>
      <c r="F153" s="50"/>
      <c r="G153" s="50"/>
    </row>
    <row r="154" spans="1:7" s="51" customFormat="1" ht="69" x14ac:dyDescent="0.25">
      <c r="A154" s="53">
        <v>27</v>
      </c>
      <c r="B154" s="36">
        <v>811</v>
      </c>
      <c r="C154" s="41" t="s">
        <v>95</v>
      </c>
      <c r="D154" s="52"/>
      <c r="E154" s="49"/>
      <c r="F154" s="50"/>
      <c r="G154" s="50"/>
    </row>
    <row r="155" spans="1:7" s="40" customFormat="1" ht="27.6" x14ac:dyDescent="0.25">
      <c r="A155" s="42">
        <v>28</v>
      </c>
      <c r="B155" s="43">
        <v>821</v>
      </c>
      <c r="C155" s="37" t="s">
        <v>93</v>
      </c>
      <c r="D155" s="54"/>
      <c r="E155" s="46"/>
      <c r="F155" s="39"/>
      <c r="G155" s="39"/>
    </row>
    <row r="156" spans="1:7" x14ac:dyDescent="0.25">
      <c r="A156" s="457">
        <v>29</v>
      </c>
      <c r="B156" s="459" t="s">
        <v>28</v>
      </c>
      <c r="C156" s="15" t="s">
        <v>29</v>
      </c>
      <c r="D156" s="18"/>
      <c r="E156" s="48"/>
      <c r="F156" s="27"/>
      <c r="G156" s="27"/>
    </row>
    <row r="157" spans="1:7" x14ac:dyDescent="0.25">
      <c r="A157" s="457"/>
      <c r="B157" s="459"/>
      <c r="C157" s="19" t="s">
        <v>30</v>
      </c>
      <c r="D157" s="27"/>
      <c r="E157" s="48"/>
      <c r="F157" s="27"/>
      <c r="G157" s="27"/>
    </row>
  </sheetData>
  <mergeCells count="59">
    <mergeCell ref="A2:G2"/>
    <mergeCell ref="A3:G3"/>
    <mergeCell ref="A12:A13"/>
    <mergeCell ref="B12:B13"/>
    <mergeCell ref="C12:C13"/>
    <mergeCell ref="D12:G12"/>
    <mergeCell ref="A15:A19"/>
    <mergeCell ref="B15:B19"/>
    <mergeCell ref="A20:A25"/>
    <mergeCell ref="B20:B25"/>
    <mergeCell ref="A26:A27"/>
    <mergeCell ref="B26:B27"/>
    <mergeCell ref="A28:A39"/>
    <mergeCell ref="B28:B39"/>
    <mergeCell ref="A40:A41"/>
    <mergeCell ref="B40:B41"/>
    <mergeCell ref="A42:A46"/>
    <mergeCell ref="B42:B46"/>
    <mergeCell ref="A47:A50"/>
    <mergeCell ref="B47:B50"/>
    <mergeCell ref="A51:A62"/>
    <mergeCell ref="B51:B62"/>
    <mergeCell ref="A63:A66"/>
    <mergeCell ref="B63:B66"/>
    <mergeCell ref="A67:A73"/>
    <mergeCell ref="B67:B73"/>
    <mergeCell ref="A74:A77"/>
    <mergeCell ref="B74:B77"/>
    <mergeCell ref="B78:B79"/>
    <mergeCell ref="C83:C85"/>
    <mergeCell ref="A94:A103"/>
    <mergeCell ref="B94:B103"/>
    <mergeCell ref="C95:C98"/>
    <mergeCell ref="A104:A111"/>
    <mergeCell ref="B104:B111"/>
    <mergeCell ref="A80:A93"/>
    <mergeCell ref="B80:B93"/>
    <mergeCell ref="A112:A117"/>
    <mergeCell ref="B112:B117"/>
    <mergeCell ref="A118:A120"/>
    <mergeCell ref="B118:B120"/>
    <mergeCell ref="A122:A124"/>
    <mergeCell ref="B122:B124"/>
    <mergeCell ref="A125:A126"/>
    <mergeCell ref="B125:B126"/>
    <mergeCell ref="A127:A129"/>
    <mergeCell ref="B127:B129"/>
    <mergeCell ref="A130:A137"/>
    <mergeCell ref="B130:B137"/>
    <mergeCell ref="A149:A152"/>
    <mergeCell ref="B149:B152"/>
    <mergeCell ref="A156:A157"/>
    <mergeCell ref="B156:B157"/>
    <mergeCell ref="A138:A140"/>
    <mergeCell ref="B138:B140"/>
    <mergeCell ref="A141:A145"/>
    <mergeCell ref="B141:B145"/>
    <mergeCell ref="A146:A148"/>
    <mergeCell ref="B146:B148"/>
  </mergeCells>
  <pageMargins left="0.7" right="0.7" top="0.75" bottom="0.75" header="0.3" footer="0.3"/>
  <pageSetup scale="48"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75F8B-ABA5-4BB7-B650-3D2BDBC0A89B}">
  <dimension ref="A1:H157"/>
  <sheetViews>
    <sheetView view="pageBreakPreview" topLeftCell="A11" zoomScale="85" zoomScaleNormal="100" zoomScaleSheetLayoutView="85" workbookViewId="0">
      <pane ySplit="3" topLeftCell="A74" activePane="bottomLeft" state="frozen"/>
      <selection activeCell="D115" sqref="D115"/>
      <selection pane="bottomLeft" activeCell="D115" sqref="D115"/>
    </sheetView>
  </sheetViews>
  <sheetFormatPr defaultColWidth="9.09765625" defaultRowHeight="13.8" x14ac:dyDescent="0.25"/>
  <cols>
    <col min="1" max="1" width="4.3984375" style="20" customWidth="1"/>
    <col min="2" max="2" width="10.09765625" style="21" customWidth="1"/>
    <col min="3" max="3" width="72.296875" style="22" customWidth="1"/>
    <col min="4" max="4" width="28.69921875" style="21" customWidth="1"/>
    <col min="5" max="5" width="27.09765625" style="44" customWidth="1"/>
    <col min="6" max="6" width="25.59765625" style="21" customWidth="1"/>
    <col min="7" max="7" width="19.59765625" style="21" customWidth="1"/>
    <col min="8" max="16384" width="9.09765625" style="21"/>
  </cols>
  <sheetData>
    <row r="1" spans="1:8" x14ac:dyDescent="0.25">
      <c r="A1" s="20" t="s">
        <v>0</v>
      </c>
      <c r="B1" s="1"/>
      <c r="C1" s="2"/>
      <c r="D1" s="3"/>
    </row>
    <row r="2" spans="1:8" ht="17.399999999999999" x14ac:dyDescent="0.25">
      <c r="A2" s="479" t="s">
        <v>1</v>
      </c>
      <c r="B2" s="479"/>
      <c r="C2" s="479"/>
      <c r="D2" s="479"/>
      <c r="E2" s="479"/>
      <c r="F2" s="479"/>
      <c r="G2" s="479"/>
      <c r="H2" s="20"/>
    </row>
    <row r="3" spans="1:8" ht="11.25" customHeight="1" x14ac:dyDescent="0.25">
      <c r="A3" s="480" t="s">
        <v>137</v>
      </c>
      <c r="B3" s="480"/>
      <c r="C3" s="480"/>
      <c r="D3" s="480"/>
      <c r="E3" s="480"/>
      <c r="F3" s="480"/>
      <c r="G3" s="480"/>
    </row>
    <row r="4" spans="1:8" ht="14.25" customHeight="1" x14ac:dyDescent="0.25">
      <c r="A4" s="1"/>
      <c r="B4" s="4"/>
      <c r="D4" s="5"/>
    </row>
    <row r="5" spans="1:8" ht="21.75" customHeight="1" x14ac:dyDescent="0.25">
      <c r="A5" s="1"/>
      <c r="B5" s="4"/>
      <c r="F5" s="28" t="s">
        <v>2</v>
      </c>
      <c r="G5" s="29" t="s">
        <v>130</v>
      </c>
    </row>
    <row r="6" spans="1:8" ht="21.75" customHeight="1" x14ac:dyDescent="0.25">
      <c r="A6" s="1"/>
      <c r="B6" s="1"/>
      <c r="C6" s="4"/>
      <c r="F6" s="30" t="s">
        <v>3</v>
      </c>
      <c r="G6" s="31" t="s">
        <v>127</v>
      </c>
    </row>
    <row r="7" spans="1:8" ht="21.75" customHeight="1" x14ac:dyDescent="0.25">
      <c r="A7" s="1"/>
      <c r="B7" s="1"/>
      <c r="C7" s="4"/>
      <c r="F7" s="30" t="s">
        <v>4</v>
      </c>
      <c r="G7" s="31" t="s">
        <v>138</v>
      </c>
    </row>
    <row r="8" spans="1:8" ht="21.75" customHeight="1" x14ac:dyDescent="0.25">
      <c r="A8" s="6"/>
      <c r="B8" s="7"/>
      <c r="C8" s="4"/>
      <c r="F8" s="30" t="s">
        <v>5</v>
      </c>
      <c r="G8" s="31" t="s">
        <v>128</v>
      </c>
    </row>
    <row r="9" spans="1:8" x14ac:dyDescent="0.25">
      <c r="A9" s="8"/>
      <c r="B9" s="8"/>
      <c r="C9" s="2"/>
      <c r="D9" s="3"/>
      <c r="F9" s="32" t="s">
        <v>31</v>
      </c>
      <c r="G9" s="64">
        <v>44348</v>
      </c>
    </row>
    <row r="10" spans="1:8" x14ac:dyDescent="0.25">
      <c r="A10" s="8"/>
      <c r="B10" s="8"/>
      <c r="C10" s="2"/>
      <c r="D10" s="3"/>
      <c r="F10" s="32" t="s">
        <v>32</v>
      </c>
      <c r="G10" s="65">
        <v>44392</v>
      </c>
    </row>
    <row r="11" spans="1:8" x14ac:dyDescent="0.25">
      <c r="A11" s="8"/>
      <c r="B11" s="8"/>
      <c r="C11" s="2"/>
      <c r="D11" s="3"/>
      <c r="E11" s="45"/>
      <c r="F11" s="3"/>
    </row>
    <row r="12" spans="1:8" x14ac:dyDescent="0.25">
      <c r="A12" s="481" t="s">
        <v>6</v>
      </c>
      <c r="B12" s="482" t="s">
        <v>7</v>
      </c>
      <c r="C12" s="482" t="s">
        <v>8</v>
      </c>
      <c r="D12" s="483" t="s">
        <v>33</v>
      </c>
      <c r="E12" s="483"/>
      <c r="F12" s="483"/>
      <c r="G12" s="483"/>
    </row>
    <row r="13" spans="1:8" x14ac:dyDescent="0.25">
      <c r="A13" s="481"/>
      <c r="B13" s="482"/>
      <c r="C13" s="482"/>
      <c r="D13" s="9"/>
      <c r="E13" s="10" t="str">
        <f>F6</f>
        <v>Sen 1</v>
      </c>
      <c r="F13" s="10" t="str">
        <f>F7</f>
        <v>Sen 2</v>
      </c>
      <c r="G13" s="10" t="str">
        <f>F8</f>
        <v>Manager</v>
      </c>
    </row>
    <row r="14" spans="1:8" ht="13.5" customHeight="1" x14ac:dyDescent="0.25">
      <c r="A14" s="11">
        <v>1</v>
      </c>
      <c r="B14" s="12">
        <v>2</v>
      </c>
      <c r="C14" s="12">
        <v>3</v>
      </c>
      <c r="D14" s="13">
        <v>4</v>
      </c>
      <c r="E14" s="35">
        <v>5</v>
      </c>
      <c r="F14" s="14">
        <v>6</v>
      </c>
      <c r="G14" s="14">
        <v>7</v>
      </c>
    </row>
    <row r="15" spans="1:8" ht="27.6" x14ac:dyDescent="0.25">
      <c r="A15" s="478">
        <v>1</v>
      </c>
      <c r="B15" s="459">
        <v>111</v>
      </c>
      <c r="C15" s="15" t="s">
        <v>35</v>
      </c>
      <c r="D15" s="61"/>
      <c r="E15" s="62" t="s">
        <v>129</v>
      </c>
      <c r="F15" s="61"/>
      <c r="G15" s="61"/>
    </row>
    <row r="16" spans="1:8" s="24" customFormat="1" x14ac:dyDescent="0.25">
      <c r="A16" s="478"/>
      <c r="B16" s="459"/>
      <c r="C16" s="15" t="s">
        <v>37</v>
      </c>
      <c r="D16" s="16"/>
      <c r="E16" s="47" t="s">
        <v>129</v>
      </c>
      <c r="F16" s="23"/>
      <c r="G16" s="23"/>
    </row>
    <row r="17" spans="1:7" s="24" customFormat="1" x14ac:dyDescent="0.25">
      <c r="A17" s="478"/>
      <c r="B17" s="459"/>
      <c r="C17" s="15" t="s">
        <v>36</v>
      </c>
      <c r="D17" s="16"/>
      <c r="E17" s="47" t="s">
        <v>129</v>
      </c>
      <c r="F17" s="23"/>
      <c r="G17" s="23"/>
    </row>
    <row r="18" spans="1:7" s="24" customFormat="1" x14ac:dyDescent="0.25">
      <c r="A18" s="478"/>
      <c r="B18" s="459"/>
      <c r="C18" s="15" t="s">
        <v>38</v>
      </c>
      <c r="D18" s="16"/>
      <c r="E18" s="47" t="s">
        <v>129</v>
      </c>
      <c r="F18" s="23"/>
      <c r="G18" s="23"/>
    </row>
    <row r="19" spans="1:7" s="24" customFormat="1" ht="27.6" x14ac:dyDescent="0.25">
      <c r="A19" s="478"/>
      <c r="B19" s="459"/>
      <c r="C19" s="17" t="s">
        <v>58</v>
      </c>
      <c r="D19" s="16"/>
      <c r="E19" s="47" t="s">
        <v>129</v>
      </c>
      <c r="F19" s="23"/>
      <c r="G19" s="23"/>
    </row>
    <row r="20" spans="1:7" s="24" customFormat="1" ht="27.6" x14ac:dyDescent="0.25">
      <c r="A20" s="457">
        <v>2</v>
      </c>
      <c r="B20" s="459">
        <v>112</v>
      </c>
      <c r="C20" s="15" t="s">
        <v>42</v>
      </c>
      <c r="D20" s="16"/>
      <c r="E20" s="47" t="s">
        <v>129</v>
      </c>
      <c r="F20" s="23"/>
      <c r="G20" s="23"/>
    </row>
    <row r="21" spans="1:7" s="24" customFormat="1" x14ac:dyDescent="0.25">
      <c r="A21" s="457"/>
      <c r="B21" s="459"/>
      <c r="C21" s="15" t="s">
        <v>39</v>
      </c>
      <c r="D21" s="16"/>
      <c r="E21" s="47" t="s">
        <v>129</v>
      </c>
      <c r="F21" s="23"/>
      <c r="G21" s="23"/>
    </row>
    <row r="22" spans="1:7" s="24" customFormat="1" ht="27.6" x14ac:dyDescent="0.25">
      <c r="A22" s="457"/>
      <c r="B22" s="459"/>
      <c r="C22" s="15" t="s">
        <v>40</v>
      </c>
      <c r="D22" s="16"/>
      <c r="E22" s="47" t="s">
        <v>129</v>
      </c>
      <c r="F22" s="23"/>
      <c r="G22" s="23"/>
    </row>
    <row r="23" spans="1:7" s="24" customFormat="1" ht="27.6" x14ac:dyDescent="0.25">
      <c r="A23" s="457"/>
      <c r="B23" s="459"/>
      <c r="C23" s="15" t="s">
        <v>41</v>
      </c>
      <c r="D23" s="16"/>
      <c r="E23" s="47" t="s">
        <v>129</v>
      </c>
      <c r="F23" s="23"/>
      <c r="G23" s="23"/>
    </row>
    <row r="24" spans="1:7" s="24" customFormat="1" ht="41.4" x14ac:dyDescent="0.25">
      <c r="A24" s="457"/>
      <c r="B24" s="459"/>
      <c r="C24" s="15" t="s">
        <v>59</v>
      </c>
      <c r="D24" s="16"/>
      <c r="E24" s="47" t="s">
        <v>129</v>
      </c>
      <c r="F24" s="23"/>
      <c r="G24" s="23"/>
    </row>
    <row r="25" spans="1:7" s="24" customFormat="1" ht="41.4" x14ac:dyDescent="0.25">
      <c r="A25" s="457"/>
      <c r="B25" s="459"/>
      <c r="C25" s="15" t="s">
        <v>43</v>
      </c>
      <c r="D25" s="16"/>
      <c r="E25" s="47" t="s">
        <v>129</v>
      </c>
      <c r="F25" s="23"/>
      <c r="G25" s="23"/>
    </row>
    <row r="26" spans="1:7" s="40" customFormat="1" ht="27.6" x14ac:dyDescent="0.25">
      <c r="A26" s="466">
        <v>3</v>
      </c>
      <c r="B26" s="468">
        <v>128</v>
      </c>
      <c r="C26" s="37" t="s">
        <v>44</v>
      </c>
      <c r="D26" s="38"/>
      <c r="E26" s="46"/>
      <c r="F26" s="39"/>
      <c r="G26" s="39"/>
    </row>
    <row r="27" spans="1:7" s="40" customFormat="1" x14ac:dyDescent="0.25">
      <c r="A27" s="470"/>
      <c r="B27" s="471"/>
      <c r="C27" s="37" t="s">
        <v>45</v>
      </c>
      <c r="D27" s="38"/>
      <c r="E27" s="46"/>
      <c r="F27" s="39"/>
      <c r="G27" s="39"/>
    </row>
    <row r="28" spans="1:7" s="24" customFormat="1" ht="27.6" x14ac:dyDescent="0.25">
      <c r="A28" s="477">
        <v>4</v>
      </c>
      <c r="B28" s="459">
        <v>131</v>
      </c>
      <c r="C28" s="15" t="s">
        <v>46</v>
      </c>
      <c r="D28" s="16"/>
      <c r="E28" s="47" t="s">
        <v>129</v>
      </c>
      <c r="F28" s="23"/>
      <c r="G28" s="23"/>
    </row>
    <row r="29" spans="1:7" s="24" customFormat="1" x14ac:dyDescent="0.25">
      <c r="A29" s="477"/>
      <c r="B29" s="459"/>
      <c r="C29" s="15" t="s">
        <v>47</v>
      </c>
      <c r="D29" s="16"/>
      <c r="E29" s="47" t="s">
        <v>129</v>
      </c>
      <c r="F29" s="23"/>
      <c r="G29" s="23"/>
    </row>
    <row r="30" spans="1:7" s="24" customFormat="1" x14ac:dyDescent="0.25">
      <c r="A30" s="477"/>
      <c r="B30" s="459"/>
      <c r="C30" s="15" t="s">
        <v>36</v>
      </c>
      <c r="D30" s="16"/>
      <c r="E30" s="47" t="s">
        <v>129</v>
      </c>
      <c r="F30" s="23"/>
      <c r="G30" s="23"/>
    </row>
    <row r="31" spans="1:7" s="24" customFormat="1" x14ac:dyDescent="0.25">
      <c r="A31" s="477"/>
      <c r="B31" s="459"/>
      <c r="C31" s="15" t="s">
        <v>48</v>
      </c>
      <c r="D31" s="16"/>
      <c r="E31" s="47" t="s">
        <v>142</v>
      </c>
      <c r="F31" s="23"/>
      <c r="G31" s="23"/>
    </row>
    <row r="32" spans="1:7" s="24" customFormat="1" x14ac:dyDescent="0.25">
      <c r="A32" s="477"/>
      <c r="B32" s="459"/>
      <c r="C32" s="15" t="s">
        <v>9</v>
      </c>
      <c r="D32" s="16"/>
      <c r="E32" s="47" t="s">
        <v>129</v>
      </c>
      <c r="F32" s="23"/>
      <c r="G32" s="23"/>
    </row>
    <row r="33" spans="1:7" s="24" customFormat="1" ht="41.4" x14ac:dyDescent="0.25">
      <c r="A33" s="477"/>
      <c r="B33" s="459"/>
      <c r="C33" s="25" t="s">
        <v>49</v>
      </c>
      <c r="D33" s="16"/>
      <c r="E33" s="47" t="s">
        <v>129</v>
      </c>
      <c r="F33" s="23"/>
      <c r="G33" s="23"/>
    </row>
    <row r="34" spans="1:7" s="24" customFormat="1" x14ac:dyDescent="0.25">
      <c r="A34" s="477"/>
      <c r="B34" s="459"/>
      <c r="C34" s="19" t="s">
        <v>52</v>
      </c>
      <c r="D34" s="16"/>
      <c r="E34" s="47" t="s">
        <v>129</v>
      </c>
      <c r="F34" s="23"/>
      <c r="G34" s="23"/>
    </row>
    <row r="35" spans="1:7" s="24" customFormat="1" ht="27.6" x14ac:dyDescent="0.25">
      <c r="A35" s="477"/>
      <c r="B35" s="459"/>
      <c r="C35" s="19" t="s">
        <v>50</v>
      </c>
      <c r="D35" s="16"/>
      <c r="E35" s="47" t="s">
        <v>129</v>
      </c>
      <c r="F35" s="23"/>
      <c r="G35" s="23"/>
    </row>
    <row r="36" spans="1:7" s="24" customFormat="1" x14ac:dyDescent="0.25">
      <c r="A36" s="477"/>
      <c r="B36" s="459"/>
      <c r="C36" s="19" t="s">
        <v>51</v>
      </c>
      <c r="D36" s="16"/>
      <c r="E36" s="47" t="s">
        <v>129</v>
      </c>
      <c r="F36" s="23"/>
      <c r="G36" s="23"/>
    </row>
    <row r="37" spans="1:7" s="24" customFormat="1" ht="27.6" x14ac:dyDescent="0.25">
      <c r="A37" s="477"/>
      <c r="B37" s="459"/>
      <c r="C37" s="25" t="s">
        <v>53</v>
      </c>
      <c r="D37" s="16"/>
      <c r="E37" s="47" t="s">
        <v>129</v>
      </c>
      <c r="F37" s="23"/>
      <c r="G37" s="23"/>
    </row>
    <row r="38" spans="1:7" s="24" customFormat="1" ht="27.6" x14ac:dyDescent="0.25">
      <c r="A38" s="477"/>
      <c r="B38" s="459"/>
      <c r="C38" s="15" t="s">
        <v>40</v>
      </c>
      <c r="D38" s="16"/>
      <c r="E38" s="47" t="s">
        <v>139</v>
      </c>
      <c r="F38" s="23"/>
      <c r="G38" s="23"/>
    </row>
    <row r="39" spans="1:7" s="24" customFormat="1" ht="27.6" x14ac:dyDescent="0.25">
      <c r="A39" s="477"/>
      <c r="B39" s="459"/>
      <c r="C39" s="15" t="s">
        <v>41</v>
      </c>
      <c r="D39" s="16"/>
      <c r="E39" s="47" t="s">
        <v>139</v>
      </c>
      <c r="F39" s="23"/>
      <c r="G39" s="23"/>
    </row>
    <row r="40" spans="1:7" s="24" customFormat="1" x14ac:dyDescent="0.25">
      <c r="A40" s="457">
        <v>5</v>
      </c>
      <c r="B40" s="459">
        <v>133</v>
      </c>
      <c r="C40" s="15" t="s">
        <v>54</v>
      </c>
      <c r="D40" s="16"/>
      <c r="E40" s="47" t="s">
        <v>129</v>
      </c>
      <c r="F40" s="23"/>
      <c r="G40" s="23"/>
    </row>
    <row r="41" spans="1:7" s="24" customFormat="1" ht="236.4" x14ac:dyDescent="0.25">
      <c r="A41" s="457"/>
      <c r="B41" s="459"/>
      <c r="C41" s="15" t="s">
        <v>64</v>
      </c>
      <c r="D41" s="16"/>
      <c r="E41" s="47" t="s">
        <v>129</v>
      </c>
      <c r="F41" s="23"/>
      <c r="G41" s="23"/>
    </row>
    <row r="42" spans="1:7" s="51" customFormat="1" x14ac:dyDescent="0.25">
      <c r="A42" s="466">
        <v>6</v>
      </c>
      <c r="B42" s="468">
        <v>138</v>
      </c>
      <c r="C42" s="37" t="s">
        <v>57</v>
      </c>
      <c r="D42" s="37"/>
      <c r="E42" s="49"/>
      <c r="F42" s="50"/>
      <c r="G42" s="50"/>
    </row>
    <row r="43" spans="1:7" s="51" customFormat="1" x14ac:dyDescent="0.25">
      <c r="A43" s="467"/>
      <c r="B43" s="469"/>
      <c r="C43" s="37" t="s">
        <v>36</v>
      </c>
      <c r="D43" s="37"/>
      <c r="E43" s="49"/>
      <c r="F43" s="50"/>
      <c r="G43" s="50"/>
    </row>
    <row r="44" spans="1:7" s="51" customFormat="1" x14ac:dyDescent="0.25">
      <c r="A44" s="467"/>
      <c r="B44" s="469"/>
      <c r="C44" s="37" t="s">
        <v>56</v>
      </c>
      <c r="D44" s="37"/>
      <c r="E44" s="49"/>
      <c r="F44" s="50"/>
      <c r="G44" s="50"/>
    </row>
    <row r="45" spans="1:7" s="51" customFormat="1" ht="41.4" x14ac:dyDescent="0.25">
      <c r="A45" s="467"/>
      <c r="B45" s="469"/>
      <c r="C45" s="41" t="s">
        <v>60</v>
      </c>
      <c r="D45" s="52"/>
      <c r="E45" s="49"/>
      <c r="F45" s="50"/>
      <c r="G45" s="50"/>
    </row>
    <row r="46" spans="1:7" s="51" customFormat="1" x14ac:dyDescent="0.25">
      <c r="A46" s="467"/>
      <c r="B46" s="469"/>
      <c r="C46" s="41" t="s">
        <v>55</v>
      </c>
      <c r="D46" s="52"/>
      <c r="E46" s="49"/>
      <c r="F46" s="50"/>
      <c r="G46" s="50"/>
    </row>
    <row r="47" spans="1:7" s="40" customFormat="1" x14ac:dyDescent="0.25">
      <c r="A47" s="475">
        <f>A42+1</f>
        <v>7</v>
      </c>
      <c r="B47" s="476">
        <v>141</v>
      </c>
      <c r="C47" s="37" t="s">
        <v>61</v>
      </c>
      <c r="D47" s="54"/>
      <c r="E47" s="46"/>
      <c r="F47" s="39"/>
      <c r="G47" s="39"/>
    </row>
    <row r="48" spans="1:7" s="40" customFormat="1" x14ac:dyDescent="0.25">
      <c r="A48" s="475"/>
      <c r="B48" s="476"/>
      <c r="C48" s="37" t="s">
        <v>36</v>
      </c>
      <c r="D48" s="54"/>
      <c r="E48" s="46"/>
      <c r="F48" s="39"/>
      <c r="G48" s="39"/>
    </row>
    <row r="49" spans="1:7" s="40" customFormat="1" x14ac:dyDescent="0.25">
      <c r="A49" s="475"/>
      <c r="B49" s="476"/>
      <c r="C49" s="37" t="s">
        <v>62</v>
      </c>
      <c r="D49" s="54"/>
      <c r="E49" s="46"/>
      <c r="F49" s="39"/>
      <c r="G49" s="39"/>
    </row>
    <row r="50" spans="1:7" s="40" customFormat="1" x14ac:dyDescent="0.25">
      <c r="A50" s="475"/>
      <c r="B50" s="476"/>
      <c r="C50" s="37" t="s">
        <v>63</v>
      </c>
      <c r="D50" s="54"/>
      <c r="E50" s="46"/>
      <c r="F50" s="39"/>
      <c r="G50" s="39"/>
    </row>
    <row r="51" spans="1:7" s="24" customFormat="1" ht="27.6" x14ac:dyDescent="0.25">
      <c r="A51" s="457">
        <v>8</v>
      </c>
      <c r="B51" s="459" t="s">
        <v>10</v>
      </c>
      <c r="C51" s="17" t="s">
        <v>67</v>
      </c>
      <c r="D51" s="18"/>
      <c r="E51" s="47" t="s">
        <v>144</v>
      </c>
      <c r="F51" s="23"/>
      <c r="G51" s="23"/>
    </row>
    <row r="52" spans="1:7" s="24" customFormat="1" x14ac:dyDescent="0.25">
      <c r="A52" s="457"/>
      <c r="B52" s="459"/>
      <c r="C52" s="17" t="s">
        <v>65</v>
      </c>
      <c r="D52" s="18"/>
      <c r="E52" s="47" t="s">
        <v>139</v>
      </c>
      <c r="F52" s="23"/>
      <c r="G52" s="23"/>
    </row>
    <row r="53" spans="1:7" s="24" customFormat="1" ht="27.6" x14ac:dyDescent="0.25">
      <c r="A53" s="457"/>
      <c r="B53" s="459"/>
      <c r="C53" s="17" t="s">
        <v>102</v>
      </c>
      <c r="D53" s="18"/>
      <c r="E53" s="66" t="s">
        <v>158</v>
      </c>
      <c r="F53" s="23"/>
      <c r="G53" s="23"/>
    </row>
    <row r="54" spans="1:7" s="24" customFormat="1" ht="27.6" x14ac:dyDescent="0.25">
      <c r="A54" s="457"/>
      <c r="B54" s="459"/>
      <c r="C54" s="17" t="s">
        <v>66</v>
      </c>
      <c r="D54" s="18"/>
      <c r="E54" s="47" t="s">
        <v>143</v>
      </c>
      <c r="F54" s="23"/>
      <c r="G54" s="23"/>
    </row>
    <row r="55" spans="1:7" s="24" customFormat="1" x14ac:dyDescent="0.25">
      <c r="A55" s="457"/>
      <c r="B55" s="459"/>
      <c r="C55" s="15" t="s">
        <v>36</v>
      </c>
      <c r="D55" s="18"/>
      <c r="E55" s="47" t="s">
        <v>139</v>
      </c>
      <c r="F55" s="23"/>
      <c r="G55" s="23"/>
    </row>
    <row r="56" spans="1:7" s="24" customFormat="1" x14ac:dyDescent="0.25">
      <c r="A56" s="457"/>
      <c r="B56" s="459"/>
      <c r="C56" s="15" t="s">
        <v>12</v>
      </c>
      <c r="D56" s="18"/>
      <c r="E56" s="47" t="s">
        <v>139</v>
      </c>
      <c r="F56" s="23"/>
      <c r="G56" s="23"/>
    </row>
    <row r="57" spans="1:7" s="24" customFormat="1" x14ac:dyDescent="0.25">
      <c r="A57" s="457"/>
      <c r="B57" s="459"/>
      <c r="C57" s="15" t="s">
        <v>68</v>
      </c>
      <c r="D57" s="18"/>
      <c r="E57" s="47" t="s">
        <v>139</v>
      </c>
      <c r="F57" s="23"/>
      <c r="G57" s="23"/>
    </row>
    <row r="58" spans="1:7" s="24" customFormat="1" ht="27.6" x14ac:dyDescent="0.25">
      <c r="A58" s="457"/>
      <c r="B58" s="459"/>
      <c r="C58" s="15" t="s">
        <v>11</v>
      </c>
      <c r="D58" s="18"/>
      <c r="E58" s="47" t="s">
        <v>139</v>
      </c>
      <c r="F58" s="23"/>
      <c r="G58" s="23"/>
    </row>
    <row r="59" spans="1:7" s="24" customFormat="1" x14ac:dyDescent="0.25">
      <c r="A59" s="457"/>
      <c r="B59" s="459"/>
      <c r="C59" s="15" t="s">
        <v>70</v>
      </c>
      <c r="D59" s="18"/>
      <c r="E59" s="47" t="s">
        <v>129</v>
      </c>
      <c r="F59" s="23"/>
      <c r="G59" s="23"/>
    </row>
    <row r="60" spans="1:7" s="24" customFormat="1" ht="41.4" x14ac:dyDescent="0.25">
      <c r="A60" s="457"/>
      <c r="B60" s="459"/>
      <c r="C60" s="17" t="s">
        <v>69</v>
      </c>
      <c r="D60" s="18"/>
      <c r="E60" s="47" t="s">
        <v>139</v>
      </c>
      <c r="F60" s="23"/>
      <c r="G60" s="23"/>
    </row>
    <row r="61" spans="1:7" s="24" customFormat="1" ht="27.6" x14ac:dyDescent="0.25">
      <c r="A61" s="457"/>
      <c r="B61" s="459"/>
      <c r="C61" s="15" t="s">
        <v>13</v>
      </c>
      <c r="D61" s="18"/>
      <c r="E61" s="47" t="s">
        <v>139</v>
      </c>
      <c r="F61" s="23"/>
      <c r="G61" s="23"/>
    </row>
    <row r="62" spans="1:7" s="24" customFormat="1" x14ac:dyDescent="0.25">
      <c r="A62" s="457"/>
      <c r="B62" s="459"/>
      <c r="C62" s="15" t="s">
        <v>71</v>
      </c>
      <c r="D62" s="18"/>
      <c r="E62" s="47" t="s">
        <v>139</v>
      </c>
      <c r="F62" s="23"/>
      <c r="G62" s="23"/>
    </row>
    <row r="63" spans="1:7" s="24" customFormat="1" ht="27.6" x14ac:dyDescent="0.25">
      <c r="A63" s="457">
        <v>9</v>
      </c>
      <c r="B63" s="459">
        <v>242</v>
      </c>
      <c r="C63" s="19" t="s">
        <v>74</v>
      </c>
      <c r="D63" s="18"/>
      <c r="E63" s="47" t="s">
        <v>147</v>
      </c>
      <c r="F63" s="23"/>
      <c r="G63" s="23"/>
    </row>
    <row r="64" spans="1:7" s="24" customFormat="1" ht="96.6" x14ac:dyDescent="0.25">
      <c r="A64" s="457"/>
      <c r="B64" s="459"/>
      <c r="C64" s="15" t="s">
        <v>73</v>
      </c>
      <c r="D64" s="18"/>
      <c r="E64" s="47" t="s">
        <v>129</v>
      </c>
      <c r="F64" s="23"/>
      <c r="G64" s="23"/>
    </row>
    <row r="65" spans="1:7" s="24" customFormat="1" x14ac:dyDescent="0.25">
      <c r="A65" s="457"/>
      <c r="B65" s="459"/>
      <c r="C65" s="15" t="s">
        <v>72</v>
      </c>
      <c r="D65" s="18"/>
      <c r="E65" s="47" t="s">
        <v>145</v>
      </c>
      <c r="F65" s="23"/>
      <c r="G65" s="23"/>
    </row>
    <row r="66" spans="1:7" s="24" customFormat="1" x14ac:dyDescent="0.25">
      <c r="A66" s="457"/>
      <c r="B66" s="459"/>
      <c r="C66" s="15" t="s">
        <v>36</v>
      </c>
      <c r="D66" s="18"/>
      <c r="E66" s="47" t="s">
        <v>146</v>
      </c>
      <c r="F66" s="23"/>
      <c r="G66" s="23"/>
    </row>
    <row r="67" spans="1:7" s="40" customFormat="1" ht="41.4" x14ac:dyDescent="0.25">
      <c r="A67" s="475">
        <v>10</v>
      </c>
      <c r="B67" s="476" t="s">
        <v>14</v>
      </c>
      <c r="C67" s="55" t="s">
        <v>76</v>
      </c>
      <c r="D67" s="54"/>
      <c r="E67" s="46"/>
      <c r="F67" s="39"/>
      <c r="G67" s="39"/>
    </row>
    <row r="68" spans="1:7" s="40" customFormat="1" ht="41.4" x14ac:dyDescent="0.25">
      <c r="A68" s="475"/>
      <c r="B68" s="476"/>
      <c r="C68" s="37" t="s">
        <v>15</v>
      </c>
      <c r="D68" s="54"/>
      <c r="E68" s="46"/>
      <c r="F68" s="39"/>
      <c r="G68" s="39"/>
    </row>
    <row r="69" spans="1:7" s="40" customFormat="1" ht="82.8" x14ac:dyDescent="0.25">
      <c r="A69" s="475"/>
      <c r="B69" s="476"/>
      <c r="C69" s="37" t="s">
        <v>78</v>
      </c>
      <c r="D69" s="54"/>
      <c r="E69" s="46"/>
      <c r="F69" s="39"/>
      <c r="G69" s="39"/>
    </row>
    <row r="70" spans="1:7" s="40" customFormat="1" x14ac:dyDescent="0.25">
      <c r="A70" s="475"/>
      <c r="B70" s="476"/>
      <c r="C70" s="37" t="s">
        <v>75</v>
      </c>
      <c r="D70" s="54"/>
      <c r="E70" s="46"/>
      <c r="F70" s="39"/>
      <c r="G70" s="39"/>
    </row>
    <row r="71" spans="1:7" s="51" customFormat="1" ht="41.4" x14ac:dyDescent="0.25">
      <c r="A71" s="475"/>
      <c r="B71" s="476"/>
      <c r="C71" s="37" t="s">
        <v>77</v>
      </c>
      <c r="D71" s="52"/>
      <c r="E71" s="49"/>
      <c r="F71" s="50"/>
      <c r="G71" s="50"/>
    </row>
    <row r="72" spans="1:7" s="51" customFormat="1" ht="27.6" x14ac:dyDescent="0.25">
      <c r="A72" s="475"/>
      <c r="B72" s="476"/>
      <c r="C72" s="37" t="s">
        <v>79</v>
      </c>
      <c r="D72" s="52"/>
      <c r="E72" s="49"/>
      <c r="F72" s="50"/>
      <c r="G72" s="50"/>
    </row>
    <row r="73" spans="1:7" s="51" customFormat="1" x14ac:dyDescent="0.25">
      <c r="A73" s="475"/>
      <c r="B73" s="476"/>
      <c r="C73" s="37" t="s">
        <v>36</v>
      </c>
      <c r="D73" s="52"/>
      <c r="E73" s="49"/>
      <c r="F73" s="50"/>
      <c r="G73" s="50"/>
    </row>
    <row r="74" spans="1:7" s="40" customFormat="1" x14ac:dyDescent="0.25">
      <c r="A74" s="475">
        <v>11</v>
      </c>
      <c r="B74" s="476">
        <v>241</v>
      </c>
      <c r="C74" s="56" t="s">
        <v>16</v>
      </c>
      <c r="D74" s="54"/>
      <c r="E74" s="46"/>
      <c r="F74" s="39"/>
      <c r="G74" s="39"/>
    </row>
    <row r="75" spans="1:7" s="40" customFormat="1" ht="27.6" x14ac:dyDescent="0.25">
      <c r="A75" s="475"/>
      <c r="B75" s="476"/>
      <c r="C75" s="57" t="s">
        <v>17</v>
      </c>
      <c r="D75" s="54"/>
      <c r="E75" s="46"/>
      <c r="F75" s="39"/>
      <c r="G75" s="39"/>
    </row>
    <row r="76" spans="1:7" s="40" customFormat="1" x14ac:dyDescent="0.25">
      <c r="A76" s="475"/>
      <c r="B76" s="476"/>
      <c r="C76" s="56" t="s">
        <v>18</v>
      </c>
      <c r="D76" s="54"/>
      <c r="E76" s="46"/>
      <c r="F76" s="39"/>
      <c r="G76" s="39"/>
    </row>
    <row r="77" spans="1:7" s="40" customFormat="1" x14ac:dyDescent="0.25">
      <c r="A77" s="475"/>
      <c r="B77" s="476"/>
      <c r="C77" s="37" t="s">
        <v>36</v>
      </c>
      <c r="D77" s="54"/>
      <c r="E77" s="46"/>
      <c r="F77" s="39"/>
      <c r="G77" s="39"/>
    </row>
    <row r="78" spans="1:7" s="24" customFormat="1" ht="27.6" x14ac:dyDescent="0.25">
      <c r="A78" s="34"/>
      <c r="B78" s="463">
        <v>244</v>
      </c>
      <c r="C78" s="15" t="s">
        <v>131</v>
      </c>
      <c r="D78" s="18"/>
      <c r="E78" s="47" t="s">
        <v>139</v>
      </c>
      <c r="F78" s="23"/>
      <c r="G78" s="23"/>
    </row>
    <row r="79" spans="1:7" s="24" customFormat="1" x14ac:dyDescent="0.25">
      <c r="A79" s="34"/>
      <c r="B79" s="465"/>
      <c r="C79" s="15" t="s">
        <v>132</v>
      </c>
      <c r="D79" s="18"/>
      <c r="E79" s="47" t="s">
        <v>129</v>
      </c>
      <c r="F79" s="23"/>
      <c r="G79" s="23"/>
    </row>
    <row r="80" spans="1:7" s="24" customFormat="1" ht="27.6" x14ac:dyDescent="0.25">
      <c r="A80" s="457">
        <v>12</v>
      </c>
      <c r="B80" s="459">
        <v>331</v>
      </c>
      <c r="C80" s="15" t="s">
        <v>80</v>
      </c>
      <c r="D80" s="18"/>
      <c r="E80" s="47" t="s">
        <v>129</v>
      </c>
      <c r="F80" s="23"/>
      <c r="G80" s="23"/>
    </row>
    <row r="81" spans="1:7" s="24" customFormat="1" x14ac:dyDescent="0.25">
      <c r="A81" s="457"/>
      <c r="B81" s="459"/>
      <c r="C81" s="15" t="s">
        <v>47</v>
      </c>
      <c r="D81" s="18"/>
      <c r="E81" s="47" t="s">
        <v>133</v>
      </c>
      <c r="F81" s="23"/>
      <c r="G81" s="23"/>
    </row>
    <row r="82" spans="1:7" s="24" customFormat="1" x14ac:dyDescent="0.25">
      <c r="A82" s="457"/>
      <c r="B82" s="459"/>
      <c r="C82" s="15" t="s">
        <v>36</v>
      </c>
      <c r="D82" s="18"/>
      <c r="E82" s="47" t="s">
        <v>129</v>
      </c>
      <c r="F82" s="23"/>
      <c r="G82" s="23"/>
    </row>
    <row r="83" spans="1:7" s="24" customFormat="1" x14ac:dyDescent="0.25">
      <c r="A83" s="457"/>
      <c r="B83" s="459"/>
      <c r="C83" s="472" t="s">
        <v>81</v>
      </c>
      <c r="D83" s="68" t="s">
        <v>150</v>
      </c>
      <c r="E83" s="69">
        <f>SUM(E84:E85)</f>
        <v>54672113</v>
      </c>
      <c r="F83" s="23"/>
      <c r="G83" s="23"/>
    </row>
    <row r="84" spans="1:7" s="24" customFormat="1" x14ac:dyDescent="0.25">
      <c r="A84" s="457"/>
      <c r="B84" s="459"/>
      <c r="C84" s="473"/>
      <c r="D84" s="18" t="s">
        <v>148</v>
      </c>
      <c r="E84" s="67">
        <v>46257200</v>
      </c>
      <c r="F84" s="23"/>
      <c r="G84" s="23"/>
    </row>
    <row r="85" spans="1:7" s="24" customFormat="1" ht="27.6" x14ac:dyDescent="0.25">
      <c r="A85" s="457"/>
      <c r="B85" s="459"/>
      <c r="C85" s="474"/>
      <c r="D85" s="18" t="s">
        <v>149</v>
      </c>
      <c r="E85" s="67">
        <v>8414913</v>
      </c>
      <c r="F85" s="23"/>
      <c r="G85" s="23"/>
    </row>
    <row r="86" spans="1:7" s="24" customFormat="1" x14ac:dyDescent="0.25">
      <c r="A86" s="457"/>
      <c r="B86" s="459"/>
      <c r="C86" s="15" t="s">
        <v>19</v>
      </c>
      <c r="D86" s="18"/>
      <c r="E86" s="47" t="s">
        <v>151</v>
      </c>
      <c r="F86" s="23"/>
      <c r="G86" s="23"/>
    </row>
    <row r="87" spans="1:7" s="24" customFormat="1" ht="27.6" x14ac:dyDescent="0.25">
      <c r="A87" s="457"/>
      <c r="B87" s="459"/>
      <c r="C87" s="19" t="s">
        <v>84</v>
      </c>
      <c r="D87" s="18"/>
      <c r="E87" s="47" t="s">
        <v>139</v>
      </c>
      <c r="F87" s="23"/>
      <c r="G87" s="23"/>
    </row>
    <row r="88" spans="1:7" s="24" customFormat="1" ht="27.6" x14ac:dyDescent="0.25">
      <c r="A88" s="457"/>
      <c r="B88" s="459"/>
      <c r="C88" s="19" t="s">
        <v>50</v>
      </c>
      <c r="D88" s="18"/>
      <c r="E88" s="47" t="s">
        <v>139</v>
      </c>
      <c r="F88" s="23"/>
      <c r="G88" s="23"/>
    </row>
    <row r="89" spans="1:7" s="24" customFormat="1" x14ac:dyDescent="0.25">
      <c r="A89" s="457"/>
      <c r="B89" s="459"/>
      <c r="C89" s="19" t="s">
        <v>51</v>
      </c>
      <c r="D89" s="18"/>
      <c r="E89" s="47" t="s">
        <v>129</v>
      </c>
      <c r="F89" s="23"/>
      <c r="G89" s="23"/>
    </row>
    <row r="90" spans="1:7" s="24" customFormat="1" x14ac:dyDescent="0.25">
      <c r="A90" s="457"/>
      <c r="B90" s="459"/>
      <c r="C90" s="15" t="s">
        <v>83</v>
      </c>
      <c r="D90" s="18"/>
      <c r="E90" s="47" t="s">
        <v>139</v>
      </c>
      <c r="F90" s="23"/>
      <c r="G90" s="23"/>
    </row>
    <row r="91" spans="1:7" s="24" customFormat="1" ht="96.6" x14ac:dyDescent="0.25">
      <c r="A91" s="457"/>
      <c r="B91" s="459"/>
      <c r="C91" s="19" t="s">
        <v>82</v>
      </c>
      <c r="D91" s="18"/>
      <c r="E91" s="66" t="s">
        <v>140</v>
      </c>
      <c r="F91" s="23"/>
      <c r="G91" s="23"/>
    </row>
    <row r="92" spans="1:7" s="24" customFormat="1" ht="27.6" x14ac:dyDescent="0.25">
      <c r="A92" s="457"/>
      <c r="B92" s="459"/>
      <c r="C92" s="15" t="s">
        <v>40</v>
      </c>
      <c r="D92" s="18"/>
      <c r="E92" s="47" t="s">
        <v>139</v>
      </c>
      <c r="F92" s="23"/>
      <c r="G92" s="23"/>
    </row>
    <row r="93" spans="1:7" s="24" customFormat="1" ht="27.6" x14ac:dyDescent="0.25">
      <c r="A93" s="457"/>
      <c r="B93" s="459"/>
      <c r="C93" s="15" t="s">
        <v>41</v>
      </c>
      <c r="D93" s="18"/>
      <c r="E93" s="47" t="s">
        <v>139</v>
      </c>
      <c r="F93" s="23"/>
      <c r="G93" s="23"/>
    </row>
    <row r="94" spans="1:7" s="40" customFormat="1" x14ac:dyDescent="0.25">
      <c r="A94" s="475">
        <v>13</v>
      </c>
      <c r="B94" s="476">
        <v>333</v>
      </c>
      <c r="C94" s="37" t="s">
        <v>36</v>
      </c>
      <c r="D94" s="54"/>
      <c r="E94" s="46"/>
      <c r="F94" s="39"/>
      <c r="G94" s="39"/>
    </row>
    <row r="95" spans="1:7" s="24" customFormat="1" x14ac:dyDescent="0.25">
      <c r="A95" s="475"/>
      <c r="B95" s="476"/>
      <c r="C95" s="472" t="s">
        <v>85</v>
      </c>
      <c r="D95" s="68" t="s">
        <v>152</v>
      </c>
      <c r="E95" s="69">
        <f>SUM(E96:E98)</f>
        <v>43938337</v>
      </c>
      <c r="F95" s="23"/>
      <c r="G95" s="23"/>
    </row>
    <row r="96" spans="1:7" s="24" customFormat="1" ht="27.6" x14ac:dyDescent="0.25">
      <c r="A96" s="475"/>
      <c r="B96" s="476"/>
      <c r="C96" s="473"/>
      <c r="D96" s="18" t="s">
        <v>157</v>
      </c>
      <c r="E96" s="67">
        <v>2314525</v>
      </c>
      <c r="F96" s="23"/>
      <c r="G96" s="23"/>
    </row>
    <row r="97" spans="1:7" s="24" customFormat="1" x14ac:dyDescent="0.25">
      <c r="A97" s="475"/>
      <c r="B97" s="476"/>
      <c r="C97" s="473"/>
      <c r="D97" s="18" t="s">
        <v>153</v>
      </c>
      <c r="E97" s="67">
        <v>41257146</v>
      </c>
      <c r="F97" s="23"/>
      <c r="G97" s="23"/>
    </row>
    <row r="98" spans="1:7" s="24" customFormat="1" x14ac:dyDescent="0.25">
      <c r="A98" s="475"/>
      <c r="B98" s="476"/>
      <c r="C98" s="474"/>
      <c r="D98" s="18" t="s">
        <v>154</v>
      </c>
      <c r="E98" s="67">
        <v>366666</v>
      </c>
      <c r="F98" s="23"/>
      <c r="G98" s="23"/>
    </row>
    <row r="99" spans="1:7" s="40" customFormat="1" ht="41.4" x14ac:dyDescent="0.25">
      <c r="A99" s="475"/>
      <c r="B99" s="476"/>
      <c r="C99" s="41" t="s">
        <v>86</v>
      </c>
      <c r="D99" s="54"/>
      <c r="E99" s="46"/>
      <c r="F99" s="39"/>
      <c r="G99" s="39"/>
    </row>
    <row r="100" spans="1:7" s="40" customFormat="1" ht="82.8" x14ac:dyDescent="0.25">
      <c r="A100" s="475"/>
      <c r="B100" s="476"/>
      <c r="C100" s="41" t="s">
        <v>92</v>
      </c>
      <c r="D100" s="54"/>
      <c r="E100" s="46"/>
      <c r="F100" s="39"/>
      <c r="G100" s="39"/>
    </row>
    <row r="101" spans="1:7" s="24" customFormat="1" ht="41.4" x14ac:dyDescent="0.25">
      <c r="A101" s="475"/>
      <c r="B101" s="476"/>
      <c r="C101" s="15" t="s">
        <v>87</v>
      </c>
      <c r="D101" s="18"/>
      <c r="E101" s="47" t="s">
        <v>129</v>
      </c>
      <c r="F101" s="23"/>
      <c r="G101" s="23"/>
    </row>
    <row r="102" spans="1:7" s="40" customFormat="1" x14ac:dyDescent="0.25">
      <c r="A102" s="475"/>
      <c r="B102" s="476"/>
      <c r="C102" s="37" t="s">
        <v>88</v>
      </c>
      <c r="D102" s="54"/>
      <c r="E102" s="46"/>
      <c r="F102" s="39"/>
      <c r="G102" s="39"/>
    </row>
    <row r="103" spans="1:7" s="40" customFormat="1" ht="27.6" x14ac:dyDescent="0.25">
      <c r="A103" s="475"/>
      <c r="B103" s="476"/>
      <c r="C103" s="63" t="s">
        <v>20</v>
      </c>
      <c r="D103" s="54"/>
      <c r="E103" s="46"/>
      <c r="F103" s="39"/>
      <c r="G103" s="39"/>
    </row>
    <row r="104" spans="1:7" s="40" customFormat="1" x14ac:dyDescent="0.25">
      <c r="A104" s="475">
        <v>14</v>
      </c>
      <c r="B104" s="476">
        <v>341</v>
      </c>
      <c r="C104" s="37" t="s">
        <v>122</v>
      </c>
      <c r="D104" s="54"/>
      <c r="E104" s="46"/>
      <c r="F104" s="39"/>
      <c r="G104" s="39"/>
    </row>
    <row r="105" spans="1:7" s="40" customFormat="1" x14ac:dyDescent="0.25">
      <c r="A105" s="475"/>
      <c r="B105" s="476"/>
      <c r="C105" s="37" t="s">
        <v>121</v>
      </c>
      <c r="D105" s="54"/>
      <c r="E105" s="46"/>
      <c r="F105" s="39"/>
      <c r="G105" s="39"/>
    </row>
    <row r="106" spans="1:7" s="40" customFormat="1" x14ac:dyDescent="0.25">
      <c r="A106" s="475"/>
      <c r="B106" s="476"/>
      <c r="C106" s="37" t="s">
        <v>120</v>
      </c>
      <c r="D106" s="54"/>
      <c r="E106" s="46"/>
      <c r="F106" s="39"/>
      <c r="G106" s="39"/>
    </row>
    <row r="107" spans="1:7" s="40" customFormat="1" x14ac:dyDescent="0.25">
      <c r="A107" s="475"/>
      <c r="B107" s="476"/>
      <c r="C107" s="37" t="s">
        <v>36</v>
      </c>
      <c r="D107" s="54"/>
      <c r="E107" s="46"/>
      <c r="F107" s="39"/>
      <c r="G107" s="39"/>
    </row>
    <row r="108" spans="1:7" s="40" customFormat="1" ht="27.6" x14ac:dyDescent="0.25">
      <c r="A108" s="475"/>
      <c r="B108" s="476"/>
      <c r="C108" s="58" t="s">
        <v>126</v>
      </c>
      <c r="D108" s="54"/>
      <c r="E108" s="46"/>
      <c r="F108" s="39"/>
      <c r="G108" s="39"/>
    </row>
    <row r="109" spans="1:7" s="40" customFormat="1" ht="41.4" x14ac:dyDescent="0.25">
      <c r="A109" s="475"/>
      <c r="B109" s="476"/>
      <c r="C109" s="58" t="s">
        <v>125</v>
      </c>
      <c r="D109" s="54"/>
      <c r="E109" s="46"/>
      <c r="F109" s="39"/>
      <c r="G109" s="39"/>
    </row>
    <row r="110" spans="1:7" s="40" customFormat="1" ht="27.6" x14ac:dyDescent="0.25">
      <c r="A110" s="475"/>
      <c r="B110" s="476"/>
      <c r="C110" s="59" t="s">
        <v>123</v>
      </c>
      <c r="D110" s="54"/>
      <c r="E110" s="46"/>
      <c r="F110" s="39"/>
      <c r="G110" s="39"/>
    </row>
    <row r="111" spans="1:7" s="40" customFormat="1" ht="27.6" x14ac:dyDescent="0.25">
      <c r="A111" s="475"/>
      <c r="B111" s="476"/>
      <c r="C111" s="60" t="s">
        <v>124</v>
      </c>
      <c r="D111" s="54"/>
      <c r="E111" s="46"/>
      <c r="F111" s="39"/>
      <c r="G111" s="39"/>
    </row>
    <row r="112" spans="1:7" s="24" customFormat="1" ht="27.6" x14ac:dyDescent="0.25">
      <c r="A112" s="457">
        <v>15</v>
      </c>
      <c r="B112" s="459" t="s">
        <v>34</v>
      </c>
      <c r="C112" s="15" t="s">
        <v>116</v>
      </c>
      <c r="D112" s="18"/>
      <c r="E112" s="47" t="s">
        <v>141</v>
      </c>
      <c r="F112" s="23"/>
      <c r="G112" s="23"/>
    </row>
    <row r="113" spans="1:7" s="24" customFormat="1" ht="27.6" x14ac:dyDescent="0.25">
      <c r="A113" s="457"/>
      <c r="B113" s="459"/>
      <c r="C113" s="15" t="s">
        <v>117</v>
      </c>
      <c r="D113" s="18"/>
      <c r="E113" s="47" t="s">
        <v>129</v>
      </c>
      <c r="F113" s="23"/>
      <c r="G113" s="23"/>
    </row>
    <row r="114" spans="1:7" s="24" customFormat="1" ht="41.4" x14ac:dyDescent="0.25">
      <c r="A114" s="457"/>
      <c r="B114" s="459"/>
      <c r="C114" s="15" t="s">
        <v>21</v>
      </c>
      <c r="D114" s="18"/>
      <c r="E114" s="66" t="s">
        <v>155</v>
      </c>
      <c r="F114" s="23"/>
      <c r="G114" s="23"/>
    </row>
    <row r="115" spans="1:7" s="24" customFormat="1" ht="27.6" x14ac:dyDescent="0.25">
      <c r="A115" s="457"/>
      <c r="B115" s="459"/>
      <c r="C115" s="15" t="s">
        <v>118</v>
      </c>
      <c r="D115" s="18"/>
      <c r="E115" s="47" t="s">
        <v>129</v>
      </c>
      <c r="F115" s="23"/>
      <c r="G115" s="23"/>
    </row>
    <row r="116" spans="1:7" s="24" customFormat="1" x14ac:dyDescent="0.25">
      <c r="A116" s="457"/>
      <c r="B116" s="459"/>
      <c r="C116" s="15" t="s">
        <v>119</v>
      </c>
      <c r="D116" s="18"/>
      <c r="E116" s="47" t="s">
        <v>139</v>
      </c>
      <c r="F116" s="23"/>
      <c r="G116" s="23"/>
    </row>
    <row r="117" spans="1:7" s="24" customFormat="1" x14ac:dyDescent="0.25">
      <c r="A117" s="457"/>
      <c r="B117" s="459"/>
      <c r="C117" s="17" t="s">
        <v>36</v>
      </c>
      <c r="D117" s="18"/>
      <c r="E117" s="47" t="s">
        <v>151</v>
      </c>
      <c r="F117" s="23"/>
      <c r="G117" s="23"/>
    </row>
    <row r="118" spans="1:7" s="40" customFormat="1" ht="55.2" x14ac:dyDescent="0.25">
      <c r="A118" s="466">
        <v>16</v>
      </c>
      <c r="B118" s="468">
        <v>335</v>
      </c>
      <c r="C118" s="37" t="s">
        <v>89</v>
      </c>
      <c r="D118" s="54"/>
      <c r="E118" s="46"/>
      <c r="F118" s="39"/>
      <c r="G118" s="39"/>
    </row>
    <row r="119" spans="1:7" s="40" customFormat="1" x14ac:dyDescent="0.25">
      <c r="A119" s="467"/>
      <c r="B119" s="469"/>
      <c r="C119" s="41" t="s">
        <v>36</v>
      </c>
      <c r="D119" s="54"/>
      <c r="E119" s="46"/>
      <c r="F119" s="39"/>
      <c r="G119" s="39"/>
    </row>
    <row r="120" spans="1:7" s="40" customFormat="1" x14ac:dyDescent="0.25">
      <c r="A120" s="470"/>
      <c r="B120" s="471"/>
      <c r="C120" s="37" t="s">
        <v>90</v>
      </c>
      <c r="D120" s="54"/>
      <c r="E120" s="46"/>
      <c r="F120" s="39"/>
      <c r="G120" s="39"/>
    </row>
    <row r="121" spans="1:7" s="40" customFormat="1" ht="27.6" x14ac:dyDescent="0.25">
      <c r="A121" s="53">
        <v>17</v>
      </c>
      <c r="B121" s="36">
        <v>3387</v>
      </c>
      <c r="C121" s="41" t="s">
        <v>91</v>
      </c>
      <c r="D121" s="54"/>
      <c r="E121" s="46"/>
      <c r="F121" s="39"/>
      <c r="G121" s="39"/>
    </row>
    <row r="122" spans="1:7" s="24" customFormat="1" ht="27.6" x14ac:dyDescent="0.25">
      <c r="A122" s="457">
        <v>18</v>
      </c>
      <c r="B122" s="459">
        <v>411</v>
      </c>
      <c r="C122" s="17" t="s">
        <v>22</v>
      </c>
      <c r="D122" s="18"/>
      <c r="E122" s="47" t="s">
        <v>129</v>
      </c>
      <c r="F122" s="23"/>
      <c r="G122" s="23"/>
    </row>
    <row r="123" spans="1:7" s="24" customFormat="1" x14ac:dyDescent="0.25">
      <c r="A123" s="457"/>
      <c r="B123" s="459"/>
      <c r="C123" s="17" t="s">
        <v>23</v>
      </c>
      <c r="D123" s="18"/>
      <c r="E123" s="47" t="s">
        <v>129</v>
      </c>
      <c r="F123" s="23"/>
      <c r="G123" s="23"/>
    </row>
    <row r="124" spans="1:7" s="24" customFormat="1" ht="27.6" x14ac:dyDescent="0.25">
      <c r="A124" s="457"/>
      <c r="B124" s="459"/>
      <c r="C124" s="33" t="s">
        <v>115</v>
      </c>
      <c r="D124" s="18"/>
      <c r="E124" s="47" t="s">
        <v>129</v>
      </c>
      <c r="F124" s="23"/>
      <c r="G124" s="23"/>
    </row>
    <row r="125" spans="1:7" s="40" customFormat="1" ht="27.6" x14ac:dyDescent="0.25">
      <c r="A125" s="466">
        <v>19</v>
      </c>
      <c r="B125" s="468">
        <v>413</v>
      </c>
      <c r="C125" s="41" t="s">
        <v>113</v>
      </c>
      <c r="D125" s="54"/>
      <c r="E125" s="46"/>
      <c r="F125" s="39"/>
      <c r="G125" s="39"/>
    </row>
    <row r="126" spans="1:7" s="40" customFormat="1" x14ac:dyDescent="0.25">
      <c r="A126" s="470"/>
      <c r="B126" s="471"/>
      <c r="C126" s="41" t="s">
        <v>114</v>
      </c>
      <c r="D126" s="54"/>
      <c r="E126" s="46"/>
      <c r="F126" s="39"/>
      <c r="G126" s="39"/>
    </row>
    <row r="127" spans="1:7" s="40" customFormat="1" x14ac:dyDescent="0.25">
      <c r="A127" s="466">
        <v>20</v>
      </c>
      <c r="B127" s="468">
        <v>421</v>
      </c>
      <c r="C127" s="41" t="s">
        <v>24</v>
      </c>
      <c r="D127" s="54"/>
      <c r="E127" s="46"/>
      <c r="F127" s="39"/>
      <c r="G127" s="39"/>
    </row>
    <row r="128" spans="1:7" s="40" customFormat="1" x14ac:dyDescent="0.25">
      <c r="A128" s="467"/>
      <c r="B128" s="469"/>
      <c r="C128" s="37" t="s">
        <v>25</v>
      </c>
      <c r="D128" s="54"/>
      <c r="E128" s="46"/>
      <c r="F128" s="39"/>
      <c r="G128" s="39"/>
    </row>
    <row r="129" spans="1:7" s="40" customFormat="1" x14ac:dyDescent="0.25">
      <c r="A129" s="467"/>
      <c r="B129" s="469"/>
      <c r="C129" s="37" t="s">
        <v>112</v>
      </c>
      <c r="D129" s="54"/>
      <c r="E129" s="46"/>
      <c r="F129" s="39"/>
      <c r="G129" s="39"/>
    </row>
    <row r="130" spans="1:7" s="24" customFormat="1" ht="27.6" x14ac:dyDescent="0.25">
      <c r="A130" s="457">
        <v>21</v>
      </c>
      <c r="B130" s="459">
        <v>511</v>
      </c>
      <c r="C130" s="17" t="s">
        <v>105</v>
      </c>
      <c r="D130" s="18"/>
      <c r="E130" s="47" t="s">
        <v>156</v>
      </c>
      <c r="F130" s="23"/>
      <c r="G130" s="23"/>
    </row>
    <row r="131" spans="1:7" s="24" customFormat="1" ht="27.6" x14ac:dyDescent="0.25">
      <c r="A131" s="457"/>
      <c r="B131" s="459"/>
      <c r="C131" s="17" t="s">
        <v>106</v>
      </c>
      <c r="D131" s="18"/>
      <c r="E131" s="47" t="s">
        <v>129</v>
      </c>
      <c r="F131" s="23"/>
      <c r="G131" s="23"/>
    </row>
    <row r="132" spans="1:7" s="24" customFormat="1" ht="27.6" x14ac:dyDescent="0.25">
      <c r="A132" s="457"/>
      <c r="B132" s="459"/>
      <c r="C132" s="17" t="s">
        <v>108</v>
      </c>
      <c r="D132" s="18"/>
      <c r="E132" s="47" t="s">
        <v>144</v>
      </c>
      <c r="F132" s="23"/>
      <c r="G132" s="23"/>
    </row>
    <row r="133" spans="1:7" s="24" customFormat="1" x14ac:dyDescent="0.25">
      <c r="A133" s="457"/>
      <c r="B133" s="459"/>
      <c r="C133" s="17" t="s">
        <v>36</v>
      </c>
      <c r="D133" s="18"/>
      <c r="E133" s="47" t="s">
        <v>129</v>
      </c>
      <c r="F133" s="23"/>
      <c r="G133" s="23"/>
    </row>
    <row r="134" spans="1:7" s="24" customFormat="1" ht="27.6" x14ac:dyDescent="0.25">
      <c r="A134" s="457"/>
      <c r="B134" s="459"/>
      <c r="C134" s="17" t="s">
        <v>110</v>
      </c>
      <c r="D134" s="18"/>
      <c r="E134" s="47" t="s">
        <v>144</v>
      </c>
      <c r="F134" s="23"/>
      <c r="G134" s="23"/>
    </row>
    <row r="135" spans="1:7" s="24" customFormat="1" x14ac:dyDescent="0.25">
      <c r="A135" s="457"/>
      <c r="B135" s="459"/>
      <c r="C135" s="17" t="s">
        <v>109</v>
      </c>
      <c r="D135" s="18"/>
      <c r="E135" s="47" t="s">
        <v>129</v>
      </c>
      <c r="F135" s="23"/>
      <c r="G135" s="23"/>
    </row>
    <row r="136" spans="1:7" s="24" customFormat="1" x14ac:dyDescent="0.25">
      <c r="A136" s="457"/>
      <c r="B136" s="459"/>
      <c r="C136" s="17" t="s">
        <v>111</v>
      </c>
      <c r="D136" s="18"/>
      <c r="E136" s="47" t="s">
        <v>144</v>
      </c>
      <c r="F136" s="23"/>
      <c r="G136" s="23"/>
    </row>
    <row r="137" spans="1:7" s="24" customFormat="1" ht="27.6" x14ac:dyDescent="0.25">
      <c r="A137" s="457"/>
      <c r="B137" s="459"/>
      <c r="C137" s="17" t="s">
        <v>107</v>
      </c>
      <c r="D137" s="17"/>
      <c r="E137" s="47"/>
      <c r="F137" s="23"/>
      <c r="G137" s="23"/>
    </row>
    <row r="138" spans="1:7" s="24" customFormat="1" x14ac:dyDescent="0.25">
      <c r="A138" s="460">
        <v>22</v>
      </c>
      <c r="B138" s="463">
        <v>515</v>
      </c>
      <c r="C138" s="17" t="s">
        <v>101</v>
      </c>
      <c r="D138" s="17"/>
      <c r="E138" s="47" t="s">
        <v>129</v>
      </c>
      <c r="F138" s="23"/>
      <c r="G138" s="23"/>
    </row>
    <row r="139" spans="1:7" s="24" customFormat="1" x14ac:dyDescent="0.25">
      <c r="A139" s="461"/>
      <c r="B139" s="464"/>
      <c r="C139" s="17" t="s">
        <v>100</v>
      </c>
      <c r="D139" s="17"/>
      <c r="E139" s="47" t="s">
        <v>129</v>
      </c>
      <c r="F139" s="23"/>
      <c r="G139" s="23"/>
    </row>
    <row r="140" spans="1:7" s="24" customFormat="1" x14ac:dyDescent="0.25">
      <c r="A140" s="462"/>
      <c r="B140" s="465"/>
      <c r="C140" s="17" t="s">
        <v>36</v>
      </c>
      <c r="D140" s="17"/>
      <c r="E140" s="47" t="s">
        <v>129</v>
      </c>
      <c r="F140" s="23"/>
      <c r="G140" s="23"/>
    </row>
    <row r="141" spans="1:7" s="24" customFormat="1" x14ac:dyDescent="0.25">
      <c r="A141" s="457">
        <v>23</v>
      </c>
      <c r="B141" s="459">
        <v>632</v>
      </c>
      <c r="C141" s="17" t="s">
        <v>103</v>
      </c>
      <c r="D141" s="18"/>
      <c r="E141" s="47" t="s">
        <v>129</v>
      </c>
      <c r="F141" s="23"/>
      <c r="G141" s="23"/>
    </row>
    <row r="142" spans="1:7" s="24" customFormat="1" x14ac:dyDescent="0.25">
      <c r="A142" s="457"/>
      <c r="B142" s="459"/>
      <c r="C142" s="17" t="s">
        <v>104</v>
      </c>
      <c r="D142" s="18"/>
      <c r="E142" s="47" t="s">
        <v>129</v>
      </c>
      <c r="F142" s="23"/>
      <c r="G142" s="23"/>
    </row>
    <row r="143" spans="1:7" s="24" customFormat="1" ht="27.6" x14ac:dyDescent="0.25">
      <c r="A143" s="457"/>
      <c r="B143" s="459"/>
      <c r="C143" s="17" t="s">
        <v>26</v>
      </c>
      <c r="D143" s="18"/>
      <c r="E143" s="47" t="s">
        <v>129</v>
      </c>
      <c r="F143" s="23"/>
      <c r="G143" s="23"/>
    </row>
    <row r="144" spans="1:7" s="24" customFormat="1" x14ac:dyDescent="0.25">
      <c r="A144" s="457"/>
      <c r="B144" s="459"/>
      <c r="C144" s="17" t="s">
        <v>36</v>
      </c>
      <c r="D144" s="18"/>
      <c r="E144" s="47" t="s">
        <v>129</v>
      </c>
      <c r="F144" s="23"/>
      <c r="G144" s="23"/>
    </row>
    <row r="145" spans="1:7" s="24" customFormat="1" x14ac:dyDescent="0.25">
      <c r="A145" s="457"/>
      <c r="B145" s="459"/>
      <c r="C145" s="17" t="s">
        <v>27</v>
      </c>
      <c r="D145" s="18"/>
      <c r="E145" s="47" t="s">
        <v>129</v>
      </c>
      <c r="F145" s="23"/>
      <c r="G145" s="23"/>
    </row>
    <row r="146" spans="1:7" s="40" customFormat="1" x14ac:dyDescent="0.25">
      <c r="A146" s="466">
        <v>24</v>
      </c>
      <c r="B146" s="468">
        <v>635</v>
      </c>
      <c r="C146" s="41" t="s">
        <v>99</v>
      </c>
      <c r="D146" s="54"/>
      <c r="E146" s="46"/>
      <c r="F146" s="39"/>
      <c r="G146" s="39"/>
    </row>
    <row r="147" spans="1:7" s="40" customFormat="1" x14ac:dyDescent="0.25">
      <c r="A147" s="467"/>
      <c r="B147" s="469"/>
      <c r="C147" s="41" t="s">
        <v>100</v>
      </c>
      <c r="D147" s="54"/>
      <c r="E147" s="46"/>
      <c r="F147" s="39"/>
      <c r="G147" s="39"/>
    </row>
    <row r="148" spans="1:7" s="40" customFormat="1" x14ac:dyDescent="0.25">
      <c r="A148" s="467"/>
      <c r="B148" s="469"/>
      <c r="C148" s="41" t="s">
        <v>36</v>
      </c>
      <c r="D148" s="54"/>
      <c r="E148" s="46"/>
      <c r="F148" s="39"/>
      <c r="G148" s="39"/>
    </row>
    <row r="149" spans="1:7" s="24" customFormat="1" ht="27.6" x14ac:dyDescent="0.25">
      <c r="A149" s="457">
        <v>25</v>
      </c>
      <c r="B149" s="458">
        <v>641642</v>
      </c>
      <c r="C149" s="17" t="s">
        <v>96</v>
      </c>
      <c r="D149" s="18"/>
      <c r="E149" s="47" t="s">
        <v>129</v>
      </c>
      <c r="F149" s="23"/>
      <c r="G149" s="23"/>
    </row>
    <row r="150" spans="1:7" s="24" customFormat="1" x14ac:dyDescent="0.25">
      <c r="A150" s="457"/>
      <c r="B150" s="458"/>
      <c r="C150" s="17" t="s">
        <v>36</v>
      </c>
      <c r="D150" s="18"/>
      <c r="E150" s="47" t="s">
        <v>129</v>
      </c>
      <c r="F150" s="23"/>
      <c r="G150" s="23"/>
    </row>
    <row r="151" spans="1:7" s="24" customFormat="1" x14ac:dyDescent="0.25">
      <c r="A151" s="457"/>
      <c r="B151" s="458"/>
      <c r="C151" s="17" t="s">
        <v>98</v>
      </c>
      <c r="D151" s="18"/>
      <c r="E151" s="47" t="s">
        <v>129</v>
      </c>
      <c r="F151" s="23"/>
      <c r="G151" s="23"/>
    </row>
    <row r="152" spans="1:7" s="24" customFormat="1" ht="69" x14ac:dyDescent="0.25">
      <c r="A152" s="457"/>
      <c r="B152" s="458"/>
      <c r="C152" s="17" t="s">
        <v>97</v>
      </c>
      <c r="D152" s="18"/>
      <c r="E152" s="47" t="s">
        <v>129</v>
      </c>
      <c r="F152" s="23"/>
      <c r="G152" s="23"/>
    </row>
    <row r="153" spans="1:7" s="51" customFormat="1" ht="96.6" x14ac:dyDescent="0.25">
      <c r="A153" s="53">
        <v>26</v>
      </c>
      <c r="B153" s="36">
        <v>711</v>
      </c>
      <c r="C153" s="41" t="s">
        <v>94</v>
      </c>
      <c r="D153" s="52"/>
      <c r="E153" s="49"/>
      <c r="F153" s="50"/>
      <c r="G153" s="50"/>
    </row>
    <row r="154" spans="1:7" s="51" customFormat="1" ht="69" x14ac:dyDescent="0.25">
      <c r="A154" s="53">
        <v>27</v>
      </c>
      <c r="B154" s="36">
        <v>811</v>
      </c>
      <c r="C154" s="41" t="s">
        <v>95</v>
      </c>
      <c r="D154" s="52"/>
      <c r="E154" s="49"/>
      <c r="F154" s="50"/>
      <c r="G154" s="50"/>
    </row>
    <row r="155" spans="1:7" s="40" customFormat="1" ht="27.6" x14ac:dyDescent="0.25">
      <c r="A155" s="42">
        <v>28</v>
      </c>
      <c r="B155" s="43">
        <v>821</v>
      </c>
      <c r="C155" s="37" t="s">
        <v>93</v>
      </c>
      <c r="D155" s="54"/>
      <c r="E155" s="46"/>
      <c r="F155" s="39"/>
      <c r="G155" s="39"/>
    </row>
    <row r="156" spans="1:7" x14ac:dyDescent="0.25">
      <c r="A156" s="457">
        <v>29</v>
      </c>
      <c r="B156" s="459" t="s">
        <v>28</v>
      </c>
      <c r="C156" s="15" t="s">
        <v>29</v>
      </c>
      <c r="D156" s="18"/>
      <c r="E156" s="48"/>
      <c r="F156" s="27"/>
      <c r="G156" s="27"/>
    </row>
    <row r="157" spans="1:7" x14ac:dyDescent="0.25">
      <c r="A157" s="457"/>
      <c r="B157" s="459"/>
      <c r="C157" s="19" t="s">
        <v>30</v>
      </c>
      <c r="D157" s="27"/>
      <c r="E157" s="48"/>
      <c r="F157" s="27"/>
      <c r="G157" s="27"/>
    </row>
  </sheetData>
  <mergeCells count="59">
    <mergeCell ref="A2:G2"/>
    <mergeCell ref="A3:G3"/>
    <mergeCell ref="A12:A13"/>
    <mergeCell ref="B12:B13"/>
    <mergeCell ref="C12:C13"/>
    <mergeCell ref="D12:G12"/>
    <mergeCell ref="A15:A19"/>
    <mergeCell ref="B15:B19"/>
    <mergeCell ref="A20:A25"/>
    <mergeCell ref="B20:B25"/>
    <mergeCell ref="A26:A27"/>
    <mergeCell ref="B26:B27"/>
    <mergeCell ref="A28:A39"/>
    <mergeCell ref="B28:B39"/>
    <mergeCell ref="A40:A41"/>
    <mergeCell ref="B40:B41"/>
    <mergeCell ref="A42:A46"/>
    <mergeCell ref="B42:B46"/>
    <mergeCell ref="A80:A93"/>
    <mergeCell ref="B80:B93"/>
    <mergeCell ref="A47:A50"/>
    <mergeCell ref="B47:B50"/>
    <mergeCell ref="A51:A62"/>
    <mergeCell ref="B51:B62"/>
    <mergeCell ref="A63:A66"/>
    <mergeCell ref="B63:B66"/>
    <mergeCell ref="A67:A73"/>
    <mergeCell ref="B67:B73"/>
    <mergeCell ref="A74:A77"/>
    <mergeCell ref="B74:B77"/>
    <mergeCell ref="B78:B79"/>
    <mergeCell ref="A94:A103"/>
    <mergeCell ref="B94:B103"/>
    <mergeCell ref="A104:A111"/>
    <mergeCell ref="B104:B111"/>
    <mergeCell ref="A112:A117"/>
    <mergeCell ref="B112:B117"/>
    <mergeCell ref="A118:A120"/>
    <mergeCell ref="B118:B120"/>
    <mergeCell ref="A122:A124"/>
    <mergeCell ref="B122:B124"/>
    <mergeCell ref="A125:A126"/>
    <mergeCell ref="B125:B126"/>
    <mergeCell ref="A156:A157"/>
    <mergeCell ref="B156:B157"/>
    <mergeCell ref="C83:C85"/>
    <mergeCell ref="C95:C98"/>
    <mergeCell ref="A141:A145"/>
    <mergeCell ref="B141:B145"/>
    <mergeCell ref="A146:A148"/>
    <mergeCell ref="B146:B148"/>
    <mergeCell ref="A149:A152"/>
    <mergeCell ref="B149:B152"/>
    <mergeCell ref="A127:A129"/>
    <mergeCell ref="B127:B129"/>
    <mergeCell ref="A130:A137"/>
    <mergeCell ref="B130:B137"/>
    <mergeCell ref="A138:A140"/>
    <mergeCell ref="B138:B140"/>
  </mergeCells>
  <pageMargins left="0.7" right="0.7" top="0.75" bottom="0.75" header="0.3" footer="0.3"/>
  <pageSetup scale="48"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2"/>
  <sheetViews>
    <sheetView view="pageBreakPreview" topLeftCell="A74" zoomScale="85" zoomScaleNormal="100" zoomScaleSheetLayoutView="85" workbookViewId="0">
      <selection activeCell="D115" sqref="D115"/>
    </sheetView>
  </sheetViews>
  <sheetFormatPr defaultColWidth="9.09765625" defaultRowHeight="13.8" x14ac:dyDescent="0.25"/>
  <cols>
    <col min="1" max="1" width="4.3984375" style="20" customWidth="1"/>
    <col min="2" max="2" width="10.09765625" style="21" customWidth="1"/>
    <col min="3" max="3" width="72.296875" style="22" customWidth="1"/>
    <col min="4" max="4" width="19.8984375" style="21" customWidth="1"/>
    <col min="5" max="5" width="26.296875" style="44" customWidth="1"/>
    <col min="6" max="6" width="18.69921875" style="21" customWidth="1"/>
    <col min="7" max="7" width="19.59765625" style="21" customWidth="1"/>
    <col min="8" max="16384" width="9.09765625" style="21"/>
  </cols>
  <sheetData>
    <row r="1" spans="1:8" x14ac:dyDescent="0.25">
      <c r="A1" s="20" t="s">
        <v>0</v>
      </c>
      <c r="B1" s="1"/>
      <c r="C1" s="2"/>
      <c r="D1" s="3"/>
    </row>
    <row r="2" spans="1:8" ht="17.399999999999999" x14ac:dyDescent="0.25">
      <c r="A2" s="479" t="s">
        <v>1</v>
      </c>
      <c r="B2" s="479"/>
      <c r="C2" s="479"/>
      <c r="D2" s="479"/>
      <c r="E2" s="479"/>
      <c r="F2" s="479"/>
      <c r="G2" s="479"/>
      <c r="H2" s="20"/>
    </row>
    <row r="3" spans="1:8" ht="11.25" customHeight="1" x14ac:dyDescent="0.25">
      <c r="A3" s="480" t="s">
        <v>137</v>
      </c>
      <c r="B3" s="480"/>
      <c r="C3" s="480"/>
      <c r="D3" s="480"/>
      <c r="E3" s="480"/>
      <c r="F3" s="480"/>
      <c r="G3" s="480"/>
    </row>
    <row r="4" spans="1:8" ht="14.25" customHeight="1" x14ac:dyDescent="0.25">
      <c r="A4" s="1"/>
      <c r="B4" s="4"/>
      <c r="D4" s="5"/>
    </row>
    <row r="5" spans="1:8" ht="21.75" customHeight="1" x14ac:dyDescent="0.25">
      <c r="A5" s="1"/>
      <c r="B5" s="4"/>
      <c r="F5" s="28" t="s">
        <v>2</v>
      </c>
      <c r="G5" s="29" t="s">
        <v>130</v>
      </c>
    </row>
    <row r="6" spans="1:8" ht="21.75" customHeight="1" x14ac:dyDescent="0.25">
      <c r="A6" s="1"/>
      <c r="B6" s="1"/>
      <c r="C6" s="4"/>
      <c r="F6" s="30" t="s">
        <v>3</v>
      </c>
      <c r="G6" s="31" t="s">
        <v>127</v>
      </c>
    </row>
    <row r="7" spans="1:8" ht="21.75" customHeight="1" x14ac:dyDescent="0.25">
      <c r="A7" s="1"/>
      <c r="B7" s="1"/>
      <c r="C7" s="4"/>
      <c r="F7" s="30" t="s">
        <v>4</v>
      </c>
      <c r="G7" s="31" t="s">
        <v>138</v>
      </c>
    </row>
    <row r="8" spans="1:8" ht="21.75" customHeight="1" x14ac:dyDescent="0.25">
      <c r="A8" s="6"/>
      <c r="B8" s="7"/>
      <c r="C8" s="4"/>
      <c r="F8" s="30" t="s">
        <v>5</v>
      </c>
      <c r="G8" s="31" t="s">
        <v>128</v>
      </c>
    </row>
    <row r="9" spans="1:8" x14ac:dyDescent="0.25">
      <c r="A9" s="8"/>
      <c r="B9" s="8"/>
      <c r="C9" s="2"/>
      <c r="D9" s="3"/>
      <c r="F9" s="32" t="s">
        <v>31</v>
      </c>
      <c r="G9" s="64">
        <v>44317</v>
      </c>
    </row>
    <row r="10" spans="1:8" x14ac:dyDescent="0.25">
      <c r="A10" s="8"/>
      <c r="B10" s="8"/>
      <c r="C10" s="2"/>
      <c r="D10" s="3"/>
      <c r="F10" s="32" t="s">
        <v>32</v>
      </c>
      <c r="G10" s="65">
        <v>44368</v>
      </c>
    </row>
    <row r="11" spans="1:8" x14ac:dyDescent="0.25">
      <c r="A11" s="8"/>
      <c r="B11" s="8"/>
      <c r="C11" s="2"/>
      <c r="D11" s="3"/>
      <c r="E11" s="45"/>
      <c r="F11" s="3"/>
    </row>
    <row r="12" spans="1:8" x14ac:dyDescent="0.25">
      <c r="A12" s="481" t="s">
        <v>6</v>
      </c>
      <c r="B12" s="482" t="s">
        <v>7</v>
      </c>
      <c r="C12" s="482" t="s">
        <v>8</v>
      </c>
      <c r="D12" s="483" t="s">
        <v>33</v>
      </c>
      <c r="E12" s="483"/>
      <c r="F12" s="483"/>
      <c r="G12" s="483"/>
    </row>
    <row r="13" spans="1:8" x14ac:dyDescent="0.25">
      <c r="A13" s="481"/>
      <c r="B13" s="482"/>
      <c r="C13" s="482"/>
      <c r="D13" s="9" t="str">
        <f>F5</f>
        <v>Maker (PIC)</v>
      </c>
      <c r="E13" s="10" t="str">
        <f>F6</f>
        <v>Sen 1</v>
      </c>
      <c r="F13" s="10" t="str">
        <f>F7</f>
        <v>Sen 2</v>
      </c>
      <c r="G13" s="10" t="str">
        <f>F8</f>
        <v>Manager</v>
      </c>
    </row>
    <row r="14" spans="1:8" ht="13.5" customHeight="1" x14ac:dyDescent="0.25">
      <c r="A14" s="11">
        <v>1</v>
      </c>
      <c r="B14" s="12">
        <v>2</v>
      </c>
      <c r="C14" s="12">
        <v>3</v>
      </c>
      <c r="D14" s="13">
        <v>4</v>
      </c>
      <c r="E14" s="35">
        <v>5</v>
      </c>
      <c r="F14" s="14">
        <v>6</v>
      </c>
      <c r="G14" s="14">
        <v>7</v>
      </c>
    </row>
    <row r="15" spans="1:8" ht="27.6" x14ac:dyDescent="0.25">
      <c r="A15" s="478">
        <v>1</v>
      </c>
      <c r="B15" s="459">
        <v>111</v>
      </c>
      <c r="C15" s="15" t="s">
        <v>35</v>
      </c>
      <c r="D15" s="61"/>
      <c r="E15" s="62" t="s">
        <v>129</v>
      </c>
      <c r="F15" s="61"/>
      <c r="G15" s="61"/>
    </row>
    <row r="16" spans="1:8" s="24" customFormat="1" x14ac:dyDescent="0.25">
      <c r="A16" s="478"/>
      <c r="B16" s="459"/>
      <c r="C16" s="15" t="s">
        <v>37</v>
      </c>
      <c r="D16" s="16"/>
      <c r="E16" s="47" t="s">
        <v>129</v>
      </c>
      <c r="F16" s="23"/>
      <c r="G16" s="23"/>
    </row>
    <row r="17" spans="1:7" s="24" customFormat="1" x14ac:dyDescent="0.25">
      <c r="A17" s="478"/>
      <c r="B17" s="459"/>
      <c r="C17" s="15" t="s">
        <v>36</v>
      </c>
      <c r="D17" s="16"/>
      <c r="E17" s="47" t="s">
        <v>129</v>
      </c>
      <c r="F17" s="23"/>
      <c r="G17" s="23"/>
    </row>
    <row r="18" spans="1:7" s="24" customFormat="1" x14ac:dyDescent="0.25">
      <c r="A18" s="478"/>
      <c r="B18" s="459"/>
      <c r="C18" s="15" t="s">
        <v>38</v>
      </c>
      <c r="D18" s="16"/>
      <c r="E18" s="47" t="s">
        <v>129</v>
      </c>
      <c r="F18" s="23"/>
      <c r="G18" s="23"/>
    </row>
    <row r="19" spans="1:7" s="24" customFormat="1" ht="27.6" x14ac:dyDescent="0.25">
      <c r="A19" s="478"/>
      <c r="B19" s="459"/>
      <c r="C19" s="17" t="s">
        <v>58</v>
      </c>
      <c r="D19" s="16"/>
      <c r="E19" s="47" t="s">
        <v>129</v>
      </c>
      <c r="F19" s="23"/>
      <c r="G19" s="23"/>
    </row>
    <row r="20" spans="1:7" s="24" customFormat="1" ht="27.6" x14ac:dyDescent="0.25">
      <c r="A20" s="457">
        <v>2</v>
      </c>
      <c r="B20" s="459">
        <v>112</v>
      </c>
      <c r="C20" s="15" t="s">
        <v>42</v>
      </c>
      <c r="D20" s="16"/>
      <c r="E20" s="47" t="s">
        <v>129</v>
      </c>
      <c r="F20" s="23"/>
      <c r="G20" s="23"/>
    </row>
    <row r="21" spans="1:7" s="24" customFormat="1" x14ac:dyDescent="0.25">
      <c r="A21" s="457"/>
      <c r="B21" s="459"/>
      <c r="C21" s="15" t="s">
        <v>39</v>
      </c>
      <c r="D21" s="16"/>
      <c r="E21" s="47" t="s">
        <v>129</v>
      </c>
      <c r="F21" s="23"/>
      <c r="G21" s="23"/>
    </row>
    <row r="22" spans="1:7" s="24" customFormat="1" ht="27.6" x14ac:dyDescent="0.25">
      <c r="A22" s="457"/>
      <c r="B22" s="459"/>
      <c r="C22" s="15" t="s">
        <v>40</v>
      </c>
      <c r="D22" s="16"/>
      <c r="E22" s="47" t="s">
        <v>129</v>
      </c>
      <c r="F22" s="23"/>
      <c r="G22" s="23"/>
    </row>
    <row r="23" spans="1:7" s="24" customFormat="1" ht="27.6" x14ac:dyDescent="0.25">
      <c r="A23" s="457"/>
      <c r="B23" s="459"/>
      <c r="C23" s="15" t="s">
        <v>41</v>
      </c>
      <c r="D23" s="16"/>
      <c r="E23" s="47" t="s">
        <v>129</v>
      </c>
      <c r="F23" s="23"/>
      <c r="G23" s="23"/>
    </row>
    <row r="24" spans="1:7" s="24" customFormat="1" ht="41.4" x14ac:dyDescent="0.25">
      <c r="A24" s="457"/>
      <c r="B24" s="459"/>
      <c r="C24" s="15" t="s">
        <v>59</v>
      </c>
      <c r="D24" s="16"/>
      <c r="E24" s="47" t="s">
        <v>129</v>
      </c>
      <c r="F24" s="23"/>
      <c r="G24" s="23"/>
    </row>
    <row r="25" spans="1:7" s="24" customFormat="1" ht="41.4" x14ac:dyDescent="0.25">
      <c r="A25" s="457"/>
      <c r="B25" s="459"/>
      <c r="C25" s="15" t="s">
        <v>43</v>
      </c>
      <c r="D25" s="16"/>
      <c r="E25" s="47" t="s">
        <v>129</v>
      </c>
      <c r="F25" s="23"/>
      <c r="G25" s="23"/>
    </row>
    <row r="26" spans="1:7" s="40" customFormat="1" ht="27.6" x14ac:dyDescent="0.25">
      <c r="A26" s="466">
        <v>3</v>
      </c>
      <c r="B26" s="468">
        <v>128</v>
      </c>
      <c r="C26" s="37" t="s">
        <v>44</v>
      </c>
      <c r="D26" s="38"/>
      <c r="E26" s="46"/>
      <c r="F26" s="39"/>
      <c r="G26" s="39"/>
    </row>
    <row r="27" spans="1:7" s="40" customFormat="1" x14ac:dyDescent="0.25">
      <c r="A27" s="470"/>
      <c r="B27" s="471"/>
      <c r="C27" s="37" t="s">
        <v>45</v>
      </c>
      <c r="D27" s="38"/>
      <c r="E27" s="46"/>
      <c r="F27" s="39"/>
      <c r="G27" s="39"/>
    </row>
    <row r="28" spans="1:7" s="24" customFormat="1" ht="27.6" x14ac:dyDescent="0.25">
      <c r="A28" s="477">
        <v>4</v>
      </c>
      <c r="B28" s="459">
        <v>131</v>
      </c>
      <c r="C28" s="15" t="s">
        <v>46</v>
      </c>
      <c r="D28" s="16"/>
      <c r="E28" s="47" t="s">
        <v>129</v>
      </c>
      <c r="F28" s="23"/>
      <c r="G28" s="23"/>
    </row>
    <row r="29" spans="1:7" s="24" customFormat="1" x14ac:dyDescent="0.25">
      <c r="A29" s="477"/>
      <c r="B29" s="459"/>
      <c r="C29" s="15" t="s">
        <v>47</v>
      </c>
      <c r="D29" s="16"/>
      <c r="E29" s="47" t="s">
        <v>129</v>
      </c>
      <c r="F29" s="23"/>
      <c r="G29" s="23"/>
    </row>
    <row r="30" spans="1:7" s="24" customFormat="1" x14ac:dyDescent="0.25">
      <c r="A30" s="477"/>
      <c r="B30" s="459"/>
      <c r="C30" s="15" t="s">
        <v>36</v>
      </c>
      <c r="D30" s="16"/>
      <c r="E30" s="47" t="s">
        <v>129</v>
      </c>
      <c r="F30" s="23"/>
      <c r="G30" s="23"/>
    </row>
    <row r="31" spans="1:7" s="24" customFormat="1" x14ac:dyDescent="0.25">
      <c r="A31" s="477"/>
      <c r="B31" s="459"/>
      <c r="C31" s="15" t="s">
        <v>48</v>
      </c>
      <c r="D31" s="16"/>
      <c r="E31" s="47" t="s">
        <v>129</v>
      </c>
      <c r="F31" s="23"/>
      <c r="G31" s="23"/>
    </row>
    <row r="32" spans="1:7" s="24" customFormat="1" x14ac:dyDescent="0.25">
      <c r="A32" s="477"/>
      <c r="B32" s="459"/>
      <c r="C32" s="15" t="s">
        <v>9</v>
      </c>
      <c r="D32" s="16"/>
      <c r="E32" s="47" t="s">
        <v>129</v>
      </c>
      <c r="F32" s="23"/>
      <c r="G32" s="23"/>
    </row>
    <row r="33" spans="1:7" s="24" customFormat="1" ht="41.4" x14ac:dyDescent="0.25">
      <c r="A33" s="477"/>
      <c r="B33" s="459"/>
      <c r="C33" s="25" t="s">
        <v>49</v>
      </c>
      <c r="D33" s="16"/>
      <c r="E33" s="47" t="s">
        <v>129</v>
      </c>
      <c r="F33" s="23"/>
      <c r="G33" s="23"/>
    </row>
    <row r="34" spans="1:7" s="24" customFormat="1" x14ac:dyDescent="0.25">
      <c r="A34" s="477"/>
      <c r="B34" s="459"/>
      <c r="C34" s="19" t="s">
        <v>52</v>
      </c>
      <c r="D34" s="16"/>
      <c r="E34" s="47" t="s">
        <v>129</v>
      </c>
      <c r="F34" s="23"/>
      <c r="G34" s="23"/>
    </row>
    <row r="35" spans="1:7" s="24" customFormat="1" ht="27.6" x14ac:dyDescent="0.25">
      <c r="A35" s="477"/>
      <c r="B35" s="459"/>
      <c r="C35" s="19" t="s">
        <v>50</v>
      </c>
      <c r="D35" s="16"/>
      <c r="E35" s="47" t="s">
        <v>129</v>
      </c>
      <c r="F35" s="23"/>
      <c r="G35" s="23"/>
    </row>
    <row r="36" spans="1:7" s="24" customFormat="1" x14ac:dyDescent="0.25">
      <c r="A36" s="477"/>
      <c r="B36" s="459"/>
      <c r="C36" s="19" t="s">
        <v>51</v>
      </c>
      <c r="D36" s="16"/>
      <c r="E36" s="47" t="s">
        <v>129</v>
      </c>
      <c r="F36" s="23"/>
      <c r="G36" s="23"/>
    </row>
    <row r="37" spans="1:7" s="24" customFormat="1" ht="27.6" x14ac:dyDescent="0.25">
      <c r="A37" s="477"/>
      <c r="B37" s="459"/>
      <c r="C37" s="25" t="s">
        <v>53</v>
      </c>
      <c r="D37" s="16"/>
      <c r="E37" s="47" t="s">
        <v>129</v>
      </c>
      <c r="F37" s="23"/>
      <c r="G37" s="23"/>
    </row>
    <row r="38" spans="1:7" s="24" customFormat="1" ht="27.6" x14ac:dyDescent="0.25">
      <c r="A38" s="477"/>
      <c r="B38" s="459"/>
      <c r="C38" s="15" t="s">
        <v>40</v>
      </c>
      <c r="D38" s="16"/>
      <c r="E38" s="47" t="s">
        <v>139</v>
      </c>
      <c r="F38" s="23"/>
      <c r="G38" s="23"/>
    </row>
    <row r="39" spans="1:7" s="24" customFormat="1" ht="27.6" x14ac:dyDescent="0.25">
      <c r="A39" s="477"/>
      <c r="B39" s="459"/>
      <c r="C39" s="15" t="s">
        <v>41</v>
      </c>
      <c r="D39" s="16"/>
      <c r="E39" s="47" t="s">
        <v>139</v>
      </c>
      <c r="F39" s="23"/>
      <c r="G39" s="23"/>
    </row>
    <row r="40" spans="1:7" s="24" customFormat="1" x14ac:dyDescent="0.25">
      <c r="A40" s="457">
        <v>5</v>
      </c>
      <c r="B40" s="459">
        <v>133</v>
      </c>
      <c r="C40" s="15" t="s">
        <v>54</v>
      </c>
      <c r="D40" s="16"/>
      <c r="E40" s="47" t="s">
        <v>129</v>
      </c>
      <c r="F40" s="23"/>
      <c r="G40" s="23"/>
    </row>
    <row r="41" spans="1:7" s="24" customFormat="1" ht="236.4" x14ac:dyDescent="0.25">
      <c r="A41" s="457"/>
      <c r="B41" s="459"/>
      <c r="C41" s="15" t="s">
        <v>64</v>
      </c>
      <c r="D41" s="16"/>
      <c r="E41" s="47" t="s">
        <v>129</v>
      </c>
      <c r="F41" s="23"/>
      <c r="G41" s="23"/>
    </row>
    <row r="42" spans="1:7" s="51" customFormat="1" x14ac:dyDescent="0.25">
      <c r="A42" s="466">
        <v>6</v>
      </c>
      <c r="B42" s="468">
        <v>138</v>
      </c>
      <c r="C42" s="37" t="s">
        <v>57</v>
      </c>
      <c r="D42" s="37"/>
      <c r="E42" s="49"/>
      <c r="F42" s="50"/>
      <c r="G42" s="50"/>
    </row>
    <row r="43" spans="1:7" s="51" customFormat="1" x14ac:dyDescent="0.25">
      <c r="A43" s="467"/>
      <c r="B43" s="469"/>
      <c r="C43" s="37" t="s">
        <v>36</v>
      </c>
      <c r="D43" s="37"/>
      <c r="E43" s="49"/>
      <c r="F43" s="50"/>
      <c r="G43" s="50"/>
    </row>
    <row r="44" spans="1:7" s="51" customFormat="1" x14ac:dyDescent="0.25">
      <c r="A44" s="467"/>
      <c r="B44" s="469"/>
      <c r="C44" s="37" t="s">
        <v>56</v>
      </c>
      <c r="D44" s="37"/>
      <c r="E44" s="49"/>
      <c r="F44" s="50"/>
      <c r="G44" s="50"/>
    </row>
    <row r="45" spans="1:7" s="51" customFormat="1" ht="41.4" x14ac:dyDescent="0.25">
      <c r="A45" s="467"/>
      <c r="B45" s="469"/>
      <c r="C45" s="41" t="s">
        <v>60</v>
      </c>
      <c r="D45" s="52"/>
      <c r="E45" s="49"/>
      <c r="F45" s="50"/>
      <c r="G45" s="50"/>
    </row>
    <row r="46" spans="1:7" s="51" customFormat="1" x14ac:dyDescent="0.25">
      <c r="A46" s="467"/>
      <c r="B46" s="469"/>
      <c r="C46" s="41" t="s">
        <v>55</v>
      </c>
      <c r="D46" s="52"/>
      <c r="E46" s="49"/>
      <c r="F46" s="50"/>
      <c r="G46" s="50"/>
    </row>
    <row r="47" spans="1:7" s="40" customFormat="1" x14ac:dyDescent="0.25">
      <c r="A47" s="475">
        <f>A42+1</f>
        <v>7</v>
      </c>
      <c r="B47" s="476">
        <v>141</v>
      </c>
      <c r="C47" s="37" t="s">
        <v>61</v>
      </c>
      <c r="D47" s="54"/>
      <c r="E47" s="46"/>
      <c r="F47" s="39"/>
      <c r="G47" s="39"/>
    </row>
    <row r="48" spans="1:7" s="40" customFormat="1" x14ac:dyDescent="0.25">
      <c r="A48" s="475"/>
      <c r="B48" s="476"/>
      <c r="C48" s="37" t="s">
        <v>36</v>
      </c>
      <c r="D48" s="54"/>
      <c r="E48" s="46"/>
      <c r="F48" s="39"/>
      <c r="G48" s="39"/>
    </row>
    <row r="49" spans="1:7" s="40" customFormat="1" x14ac:dyDescent="0.25">
      <c r="A49" s="475"/>
      <c r="B49" s="476"/>
      <c r="C49" s="37" t="s">
        <v>62</v>
      </c>
      <c r="D49" s="54"/>
      <c r="E49" s="46"/>
      <c r="F49" s="39"/>
      <c r="G49" s="39"/>
    </row>
    <row r="50" spans="1:7" s="40" customFormat="1" x14ac:dyDescent="0.25">
      <c r="A50" s="475"/>
      <c r="B50" s="476"/>
      <c r="C50" s="37" t="s">
        <v>63</v>
      </c>
      <c r="D50" s="54"/>
      <c r="E50" s="46"/>
      <c r="F50" s="39"/>
      <c r="G50" s="39"/>
    </row>
    <row r="51" spans="1:7" s="24" customFormat="1" ht="27.6" x14ac:dyDescent="0.25">
      <c r="A51" s="457">
        <v>8</v>
      </c>
      <c r="B51" s="459" t="s">
        <v>10</v>
      </c>
      <c r="C51" s="17" t="s">
        <v>67</v>
      </c>
      <c r="D51" s="18"/>
      <c r="E51" s="47"/>
      <c r="F51" s="23"/>
      <c r="G51" s="23"/>
    </row>
    <row r="52" spans="1:7" s="24" customFormat="1" x14ac:dyDescent="0.25">
      <c r="A52" s="457"/>
      <c r="B52" s="459"/>
      <c r="C52" s="17" t="s">
        <v>65</v>
      </c>
      <c r="D52" s="18"/>
      <c r="E52" s="47" t="s">
        <v>139</v>
      </c>
      <c r="F52" s="23"/>
      <c r="G52" s="23"/>
    </row>
    <row r="53" spans="1:7" s="24" customFormat="1" x14ac:dyDescent="0.25">
      <c r="A53" s="457"/>
      <c r="B53" s="459"/>
      <c r="C53" s="17" t="s">
        <v>102</v>
      </c>
      <c r="D53" s="18"/>
      <c r="E53" s="47"/>
      <c r="F53" s="23"/>
      <c r="G53" s="23"/>
    </row>
    <row r="54" spans="1:7" s="24" customFormat="1" ht="27.6" x14ac:dyDescent="0.25">
      <c r="A54" s="457"/>
      <c r="B54" s="459"/>
      <c r="C54" s="17" t="s">
        <v>66</v>
      </c>
      <c r="D54" s="18"/>
      <c r="E54" s="47"/>
      <c r="F54" s="23"/>
      <c r="G54" s="23"/>
    </row>
    <row r="55" spans="1:7" s="24" customFormat="1" x14ac:dyDescent="0.25">
      <c r="A55" s="457"/>
      <c r="B55" s="459"/>
      <c r="C55" s="15" t="s">
        <v>36</v>
      </c>
      <c r="D55" s="18"/>
      <c r="E55" s="47" t="s">
        <v>139</v>
      </c>
      <c r="F55" s="23"/>
      <c r="G55" s="23"/>
    </row>
    <row r="56" spans="1:7" s="24" customFormat="1" x14ac:dyDescent="0.25">
      <c r="A56" s="457"/>
      <c r="B56" s="459"/>
      <c r="C56" s="15" t="s">
        <v>12</v>
      </c>
      <c r="D56" s="18"/>
      <c r="E56" s="47" t="s">
        <v>139</v>
      </c>
      <c r="F56" s="23"/>
      <c r="G56" s="23"/>
    </row>
    <row r="57" spans="1:7" s="24" customFormat="1" x14ac:dyDescent="0.25">
      <c r="A57" s="457"/>
      <c r="B57" s="459"/>
      <c r="C57" s="15" t="s">
        <v>68</v>
      </c>
      <c r="D57" s="18"/>
      <c r="E57" s="47" t="s">
        <v>139</v>
      </c>
      <c r="F57" s="23"/>
      <c r="G57" s="23"/>
    </row>
    <row r="58" spans="1:7" s="24" customFormat="1" ht="27.6" x14ac:dyDescent="0.25">
      <c r="A58" s="457"/>
      <c r="B58" s="459"/>
      <c r="C58" s="15" t="s">
        <v>11</v>
      </c>
      <c r="D58" s="18"/>
      <c r="E58" s="47" t="s">
        <v>139</v>
      </c>
      <c r="F58" s="23"/>
      <c r="G58" s="23"/>
    </row>
    <row r="59" spans="1:7" s="24" customFormat="1" x14ac:dyDescent="0.25">
      <c r="A59" s="457"/>
      <c r="B59" s="459"/>
      <c r="C59" s="15" t="s">
        <v>70</v>
      </c>
      <c r="D59" s="18"/>
      <c r="E59" s="47" t="s">
        <v>129</v>
      </c>
      <c r="F59" s="23"/>
      <c r="G59" s="23"/>
    </row>
    <row r="60" spans="1:7" s="24" customFormat="1" ht="41.4" x14ac:dyDescent="0.25">
      <c r="A60" s="457"/>
      <c r="B60" s="459"/>
      <c r="C60" s="17" t="s">
        <v>69</v>
      </c>
      <c r="D60" s="18"/>
      <c r="E60" s="47" t="s">
        <v>139</v>
      </c>
      <c r="F60" s="23"/>
      <c r="G60" s="23"/>
    </row>
    <row r="61" spans="1:7" s="24" customFormat="1" ht="27.6" x14ac:dyDescent="0.25">
      <c r="A61" s="457"/>
      <c r="B61" s="459"/>
      <c r="C61" s="15" t="s">
        <v>13</v>
      </c>
      <c r="D61" s="18"/>
      <c r="E61" s="47" t="s">
        <v>139</v>
      </c>
      <c r="F61" s="23"/>
      <c r="G61" s="23"/>
    </row>
    <row r="62" spans="1:7" s="24" customFormat="1" x14ac:dyDescent="0.25">
      <c r="A62" s="457"/>
      <c r="B62" s="459"/>
      <c r="C62" s="15" t="s">
        <v>71</v>
      </c>
      <c r="D62" s="18"/>
      <c r="E62" s="47" t="s">
        <v>139</v>
      </c>
      <c r="F62" s="23"/>
      <c r="G62" s="23"/>
    </row>
    <row r="63" spans="1:7" s="24" customFormat="1" ht="27.6" x14ac:dyDescent="0.25">
      <c r="A63" s="457">
        <v>9</v>
      </c>
      <c r="B63" s="459">
        <v>242</v>
      </c>
      <c r="C63" s="19" t="s">
        <v>74</v>
      </c>
      <c r="D63" s="18"/>
      <c r="E63" s="47" t="s">
        <v>129</v>
      </c>
      <c r="F63" s="23"/>
      <c r="G63" s="23"/>
    </row>
    <row r="64" spans="1:7" s="24" customFormat="1" ht="96.6" x14ac:dyDescent="0.25">
      <c r="A64" s="457"/>
      <c r="B64" s="459"/>
      <c r="C64" s="15" t="s">
        <v>73</v>
      </c>
      <c r="D64" s="18"/>
      <c r="E64" s="47" t="s">
        <v>129</v>
      </c>
      <c r="F64" s="23"/>
      <c r="G64" s="23"/>
    </row>
    <row r="65" spans="1:7" s="24" customFormat="1" x14ac:dyDescent="0.25">
      <c r="A65" s="457"/>
      <c r="B65" s="459"/>
      <c r="C65" s="15" t="s">
        <v>72</v>
      </c>
      <c r="D65" s="18"/>
      <c r="E65" s="47" t="s">
        <v>129</v>
      </c>
      <c r="F65" s="23"/>
      <c r="G65" s="23"/>
    </row>
    <row r="66" spans="1:7" s="24" customFormat="1" x14ac:dyDescent="0.25">
      <c r="A66" s="457"/>
      <c r="B66" s="459"/>
      <c r="C66" s="15" t="s">
        <v>36</v>
      </c>
      <c r="D66" s="18"/>
      <c r="E66" s="47" t="s">
        <v>129</v>
      </c>
      <c r="F66" s="23"/>
      <c r="G66" s="23"/>
    </row>
    <row r="67" spans="1:7" s="40" customFormat="1" ht="41.4" x14ac:dyDescent="0.25">
      <c r="A67" s="475">
        <v>10</v>
      </c>
      <c r="B67" s="476" t="s">
        <v>14</v>
      </c>
      <c r="C67" s="55" t="s">
        <v>76</v>
      </c>
      <c r="D67" s="54"/>
      <c r="E67" s="46"/>
      <c r="F67" s="39"/>
      <c r="G67" s="39"/>
    </row>
    <row r="68" spans="1:7" s="40" customFormat="1" ht="41.4" x14ac:dyDescent="0.25">
      <c r="A68" s="475"/>
      <c r="B68" s="476"/>
      <c r="C68" s="37" t="s">
        <v>15</v>
      </c>
      <c r="D68" s="54"/>
      <c r="E68" s="46"/>
      <c r="F68" s="39"/>
      <c r="G68" s="39"/>
    </row>
    <row r="69" spans="1:7" s="40" customFormat="1" ht="82.8" x14ac:dyDescent="0.25">
      <c r="A69" s="475"/>
      <c r="B69" s="476"/>
      <c r="C69" s="37" t="s">
        <v>78</v>
      </c>
      <c r="D69" s="54"/>
      <c r="E69" s="46"/>
      <c r="F69" s="39"/>
      <c r="G69" s="39"/>
    </row>
    <row r="70" spans="1:7" s="40" customFormat="1" x14ac:dyDescent="0.25">
      <c r="A70" s="475"/>
      <c r="B70" s="476"/>
      <c r="C70" s="37" t="s">
        <v>75</v>
      </c>
      <c r="D70" s="54"/>
      <c r="E70" s="46"/>
      <c r="F70" s="39"/>
      <c r="G70" s="39"/>
    </row>
    <row r="71" spans="1:7" s="51" customFormat="1" ht="41.4" x14ac:dyDescent="0.25">
      <c r="A71" s="475"/>
      <c r="B71" s="476"/>
      <c r="C71" s="37" t="s">
        <v>77</v>
      </c>
      <c r="D71" s="52"/>
      <c r="E71" s="49"/>
      <c r="F71" s="50"/>
      <c r="G71" s="50"/>
    </row>
    <row r="72" spans="1:7" s="51" customFormat="1" ht="27.6" x14ac:dyDescent="0.25">
      <c r="A72" s="475"/>
      <c r="B72" s="476"/>
      <c r="C72" s="37" t="s">
        <v>79</v>
      </c>
      <c r="D72" s="52"/>
      <c r="E72" s="49"/>
      <c r="F72" s="50"/>
      <c r="G72" s="50"/>
    </row>
    <row r="73" spans="1:7" s="51" customFormat="1" x14ac:dyDescent="0.25">
      <c r="A73" s="475"/>
      <c r="B73" s="476"/>
      <c r="C73" s="37" t="s">
        <v>36</v>
      </c>
      <c r="D73" s="52"/>
      <c r="E73" s="49"/>
      <c r="F73" s="50"/>
      <c r="G73" s="50"/>
    </row>
    <row r="74" spans="1:7" s="40" customFormat="1" x14ac:dyDescent="0.25">
      <c r="A74" s="475">
        <v>11</v>
      </c>
      <c r="B74" s="476">
        <v>241</v>
      </c>
      <c r="C74" s="56" t="s">
        <v>16</v>
      </c>
      <c r="D74" s="54"/>
      <c r="E74" s="46"/>
      <c r="F74" s="39"/>
      <c r="G74" s="39"/>
    </row>
    <row r="75" spans="1:7" s="40" customFormat="1" ht="27.6" x14ac:dyDescent="0.25">
      <c r="A75" s="475"/>
      <c r="B75" s="476"/>
      <c r="C75" s="57" t="s">
        <v>17</v>
      </c>
      <c r="D75" s="54"/>
      <c r="E75" s="46"/>
      <c r="F75" s="39"/>
      <c r="G75" s="39"/>
    </row>
    <row r="76" spans="1:7" s="40" customFormat="1" x14ac:dyDescent="0.25">
      <c r="A76" s="475"/>
      <c r="B76" s="476"/>
      <c r="C76" s="56" t="s">
        <v>18</v>
      </c>
      <c r="D76" s="54"/>
      <c r="E76" s="46"/>
      <c r="F76" s="39"/>
      <c r="G76" s="39"/>
    </row>
    <row r="77" spans="1:7" s="40" customFormat="1" x14ac:dyDescent="0.25">
      <c r="A77" s="475"/>
      <c r="B77" s="476"/>
      <c r="C77" s="37" t="s">
        <v>36</v>
      </c>
      <c r="D77" s="54"/>
      <c r="E77" s="46"/>
      <c r="F77" s="39"/>
      <c r="G77" s="39"/>
    </row>
    <row r="78" spans="1:7" s="24" customFormat="1" ht="27.6" x14ac:dyDescent="0.25">
      <c r="A78" s="34"/>
      <c r="B78" s="463">
        <v>244</v>
      </c>
      <c r="C78" s="15" t="s">
        <v>131</v>
      </c>
      <c r="D78" s="18"/>
      <c r="E78" s="47" t="s">
        <v>139</v>
      </c>
      <c r="F78" s="23"/>
      <c r="G78" s="23"/>
    </row>
    <row r="79" spans="1:7" s="24" customFormat="1" x14ac:dyDescent="0.25">
      <c r="A79" s="34"/>
      <c r="B79" s="465"/>
      <c r="C79" s="15" t="s">
        <v>132</v>
      </c>
      <c r="D79" s="18"/>
      <c r="E79" s="47" t="s">
        <v>129</v>
      </c>
      <c r="F79" s="23"/>
      <c r="G79" s="23"/>
    </row>
    <row r="80" spans="1:7" s="24" customFormat="1" ht="27.6" x14ac:dyDescent="0.25">
      <c r="A80" s="457">
        <v>12</v>
      </c>
      <c r="B80" s="459">
        <v>331</v>
      </c>
      <c r="C80" s="15" t="s">
        <v>80</v>
      </c>
      <c r="D80" s="18"/>
      <c r="E80" s="47" t="s">
        <v>129</v>
      </c>
      <c r="F80" s="23"/>
      <c r="G80" s="23"/>
    </row>
    <row r="81" spans="1:7" s="24" customFormat="1" x14ac:dyDescent="0.25">
      <c r="A81" s="457"/>
      <c r="B81" s="459"/>
      <c r="C81" s="15" t="s">
        <v>47</v>
      </c>
      <c r="D81" s="18"/>
      <c r="E81" s="47" t="s">
        <v>133</v>
      </c>
      <c r="F81" s="23"/>
      <c r="G81" s="23"/>
    </row>
    <row r="82" spans="1:7" s="24" customFormat="1" x14ac:dyDescent="0.25">
      <c r="A82" s="457"/>
      <c r="B82" s="459"/>
      <c r="C82" s="15" t="s">
        <v>36</v>
      </c>
      <c r="D82" s="18"/>
      <c r="E82" s="47" t="s">
        <v>129</v>
      </c>
      <c r="F82" s="23"/>
      <c r="G82" s="23"/>
    </row>
    <row r="83" spans="1:7" s="24" customFormat="1" ht="55.2" x14ac:dyDescent="0.25">
      <c r="A83" s="457"/>
      <c r="B83" s="459"/>
      <c r="C83" s="15" t="s">
        <v>81</v>
      </c>
      <c r="D83" s="18"/>
      <c r="E83" s="47" t="s">
        <v>140</v>
      </c>
      <c r="F83" s="23"/>
      <c r="G83" s="23"/>
    </row>
    <row r="84" spans="1:7" s="24" customFormat="1" x14ac:dyDescent="0.25">
      <c r="A84" s="457"/>
      <c r="B84" s="459"/>
      <c r="C84" s="15" t="s">
        <v>19</v>
      </c>
      <c r="D84" s="18"/>
      <c r="E84" s="47" t="s">
        <v>129</v>
      </c>
      <c r="F84" s="23"/>
      <c r="G84" s="23"/>
    </row>
    <row r="85" spans="1:7" s="24" customFormat="1" ht="27.6" x14ac:dyDescent="0.25">
      <c r="A85" s="457"/>
      <c r="B85" s="459"/>
      <c r="C85" s="19" t="s">
        <v>84</v>
      </c>
      <c r="D85" s="18"/>
      <c r="E85" s="47" t="s">
        <v>129</v>
      </c>
      <c r="F85" s="23"/>
      <c r="G85" s="23"/>
    </row>
    <row r="86" spans="1:7" s="24" customFormat="1" ht="27.6" x14ac:dyDescent="0.25">
      <c r="A86" s="457"/>
      <c r="B86" s="459"/>
      <c r="C86" s="19" t="s">
        <v>50</v>
      </c>
      <c r="D86" s="18"/>
      <c r="E86" s="47" t="s">
        <v>139</v>
      </c>
      <c r="F86" s="23"/>
      <c r="G86" s="23"/>
    </row>
    <row r="87" spans="1:7" s="24" customFormat="1" x14ac:dyDescent="0.25">
      <c r="A87" s="457"/>
      <c r="B87" s="459"/>
      <c r="C87" s="19" t="s">
        <v>51</v>
      </c>
      <c r="D87" s="18"/>
      <c r="E87" s="47" t="s">
        <v>129</v>
      </c>
      <c r="F87" s="23"/>
      <c r="G87" s="23"/>
    </row>
    <row r="88" spans="1:7" s="24" customFormat="1" x14ac:dyDescent="0.25">
      <c r="A88" s="457"/>
      <c r="B88" s="459"/>
      <c r="C88" s="15" t="s">
        <v>83</v>
      </c>
      <c r="D88" s="18"/>
      <c r="E88" s="47" t="s">
        <v>139</v>
      </c>
      <c r="F88" s="23"/>
      <c r="G88" s="23"/>
    </row>
    <row r="89" spans="1:7" s="24" customFormat="1" ht="96.6" x14ac:dyDescent="0.25">
      <c r="A89" s="457"/>
      <c r="B89" s="459"/>
      <c r="C89" s="19" t="s">
        <v>82</v>
      </c>
      <c r="D89" s="18"/>
      <c r="E89" s="47" t="s">
        <v>140</v>
      </c>
      <c r="F89" s="23"/>
      <c r="G89" s="23"/>
    </row>
    <row r="90" spans="1:7" s="24" customFormat="1" ht="27.6" x14ac:dyDescent="0.25">
      <c r="A90" s="457"/>
      <c r="B90" s="459"/>
      <c r="C90" s="15" t="s">
        <v>40</v>
      </c>
      <c r="D90" s="18"/>
      <c r="E90" s="47" t="s">
        <v>139</v>
      </c>
      <c r="F90" s="23"/>
      <c r="G90" s="23"/>
    </row>
    <row r="91" spans="1:7" s="24" customFormat="1" ht="27.6" x14ac:dyDescent="0.25">
      <c r="A91" s="457"/>
      <c r="B91" s="459"/>
      <c r="C91" s="15" t="s">
        <v>41</v>
      </c>
      <c r="D91" s="18"/>
      <c r="E91" s="47" t="s">
        <v>139</v>
      </c>
      <c r="F91" s="23"/>
      <c r="G91" s="23"/>
    </row>
    <row r="92" spans="1:7" s="40" customFormat="1" x14ac:dyDescent="0.25">
      <c r="A92" s="475">
        <v>13</v>
      </c>
      <c r="B92" s="476">
        <v>333</v>
      </c>
      <c r="C92" s="37" t="s">
        <v>36</v>
      </c>
      <c r="D92" s="54"/>
      <c r="E92" s="46"/>
      <c r="F92" s="39"/>
      <c r="G92" s="39"/>
    </row>
    <row r="93" spans="1:7" s="40" customFormat="1" x14ac:dyDescent="0.25">
      <c r="A93" s="475"/>
      <c r="B93" s="476"/>
      <c r="C93" s="37" t="s">
        <v>85</v>
      </c>
      <c r="D93" s="54"/>
      <c r="E93" s="46"/>
      <c r="F93" s="39"/>
      <c r="G93" s="39"/>
    </row>
    <row r="94" spans="1:7" s="40" customFormat="1" ht="41.4" x14ac:dyDescent="0.25">
      <c r="A94" s="475"/>
      <c r="B94" s="476"/>
      <c r="C94" s="41" t="s">
        <v>86</v>
      </c>
      <c r="D94" s="54"/>
      <c r="E94" s="46"/>
      <c r="F94" s="39"/>
      <c r="G94" s="39"/>
    </row>
    <row r="95" spans="1:7" s="40" customFormat="1" ht="82.8" x14ac:dyDescent="0.25">
      <c r="A95" s="475"/>
      <c r="B95" s="476"/>
      <c r="C95" s="41" t="s">
        <v>92</v>
      </c>
      <c r="D95" s="54"/>
      <c r="E95" s="46"/>
      <c r="F95" s="39"/>
      <c r="G95" s="39"/>
    </row>
    <row r="96" spans="1:7" s="24" customFormat="1" ht="41.4" x14ac:dyDescent="0.25">
      <c r="A96" s="475"/>
      <c r="B96" s="476"/>
      <c r="C96" s="15" t="s">
        <v>87</v>
      </c>
      <c r="D96" s="18"/>
      <c r="E96" s="47" t="s">
        <v>129</v>
      </c>
      <c r="F96" s="23"/>
      <c r="G96" s="23"/>
    </row>
    <row r="97" spans="1:7" s="40" customFormat="1" x14ac:dyDescent="0.25">
      <c r="A97" s="475"/>
      <c r="B97" s="476"/>
      <c r="C97" s="37" t="s">
        <v>88</v>
      </c>
      <c r="D97" s="54"/>
      <c r="E97" s="46"/>
      <c r="F97" s="39"/>
      <c r="G97" s="39"/>
    </row>
    <row r="98" spans="1:7" s="40" customFormat="1" ht="27.6" x14ac:dyDescent="0.25">
      <c r="A98" s="475"/>
      <c r="B98" s="476"/>
      <c r="C98" s="63" t="s">
        <v>20</v>
      </c>
      <c r="D98" s="54"/>
      <c r="E98" s="46"/>
      <c r="F98" s="39"/>
      <c r="G98" s="39"/>
    </row>
    <row r="99" spans="1:7" s="40" customFormat="1" x14ac:dyDescent="0.25">
      <c r="A99" s="475">
        <v>14</v>
      </c>
      <c r="B99" s="476">
        <v>341</v>
      </c>
      <c r="C99" s="37" t="s">
        <v>122</v>
      </c>
      <c r="D99" s="54"/>
      <c r="E99" s="46"/>
      <c r="F99" s="39"/>
      <c r="G99" s="39"/>
    </row>
    <row r="100" spans="1:7" s="40" customFormat="1" x14ac:dyDescent="0.25">
      <c r="A100" s="475"/>
      <c r="B100" s="476"/>
      <c r="C100" s="37" t="s">
        <v>121</v>
      </c>
      <c r="D100" s="54"/>
      <c r="E100" s="46"/>
      <c r="F100" s="39"/>
      <c r="G100" s="39"/>
    </row>
    <row r="101" spans="1:7" s="40" customFormat="1" x14ac:dyDescent="0.25">
      <c r="A101" s="475"/>
      <c r="B101" s="476"/>
      <c r="C101" s="37" t="s">
        <v>120</v>
      </c>
      <c r="D101" s="54"/>
      <c r="E101" s="46"/>
      <c r="F101" s="39"/>
      <c r="G101" s="39"/>
    </row>
    <row r="102" spans="1:7" s="40" customFormat="1" x14ac:dyDescent="0.25">
      <c r="A102" s="475"/>
      <c r="B102" s="476"/>
      <c r="C102" s="37" t="s">
        <v>36</v>
      </c>
      <c r="D102" s="54"/>
      <c r="E102" s="46"/>
      <c r="F102" s="39"/>
      <c r="G102" s="39"/>
    </row>
    <row r="103" spans="1:7" s="40" customFormat="1" ht="27.6" x14ac:dyDescent="0.25">
      <c r="A103" s="475"/>
      <c r="B103" s="476"/>
      <c r="C103" s="58" t="s">
        <v>126</v>
      </c>
      <c r="D103" s="54"/>
      <c r="E103" s="46"/>
      <c r="F103" s="39"/>
      <c r="G103" s="39"/>
    </row>
    <row r="104" spans="1:7" s="40" customFormat="1" ht="41.4" x14ac:dyDescent="0.25">
      <c r="A104" s="475"/>
      <c r="B104" s="476"/>
      <c r="C104" s="58" t="s">
        <v>125</v>
      </c>
      <c r="D104" s="54"/>
      <c r="E104" s="46"/>
      <c r="F104" s="39"/>
      <c r="G104" s="39"/>
    </row>
    <row r="105" spans="1:7" s="40" customFormat="1" ht="27.6" x14ac:dyDescent="0.25">
      <c r="A105" s="475"/>
      <c r="B105" s="476"/>
      <c r="C105" s="59" t="s">
        <v>123</v>
      </c>
      <c r="D105" s="54"/>
      <c r="E105" s="46"/>
      <c r="F105" s="39"/>
      <c r="G105" s="39"/>
    </row>
    <row r="106" spans="1:7" s="40" customFormat="1" ht="27.6" x14ac:dyDescent="0.25">
      <c r="A106" s="475"/>
      <c r="B106" s="476"/>
      <c r="C106" s="60" t="s">
        <v>124</v>
      </c>
      <c r="D106" s="54"/>
      <c r="E106" s="46"/>
      <c r="F106" s="39"/>
      <c r="G106" s="39"/>
    </row>
    <row r="107" spans="1:7" s="24" customFormat="1" ht="27.6" x14ac:dyDescent="0.25">
      <c r="A107" s="457">
        <v>15</v>
      </c>
      <c r="B107" s="459" t="s">
        <v>34</v>
      </c>
      <c r="C107" s="15" t="s">
        <v>116</v>
      </c>
      <c r="D107" s="18"/>
      <c r="E107" s="47" t="s">
        <v>141</v>
      </c>
      <c r="F107" s="23"/>
      <c r="G107" s="23"/>
    </row>
    <row r="108" spans="1:7" s="24" customFormat="1" ht="27.6" x14ac:dyDescent="0.25">
      <c r="A108" s="457"/>
      <c r="B108" s="459"/>
      <c r="C108" s="15" t="s">
        <v>117</v>
      </c>
      <c r="D108" s="18"/>
      <c r="E108" s="47" t="s">
        <v>129</v>
      </c>
      <c r="F108" s="23"/>
      <c r="G108" s="23"/>
    </row>
    <row r="109" spans="1:7" s="24" customFormat="1" x14ac:dyDescent="0.25">
      <c r="A109" s="457"/>
      <c r="B109" s="459"/>
      <c r="C109" s="15" t="s">
        <v>21</v>
      </c>
      <c r="D109" s="18"/>
      <c r="E109" s="47"/>
      <c r="F109" s="23"/>
      <c r="G109" s="23"/>
    </row>
    <row r="110" spans="1:7" s="24" customFormat="1" ht="27.6" x14ac:dyDescent="0.25">
      <c r="A110" s="457"/>
      <c r="B110" s="459"/>
      <c r="C110" s="15" t="s">
        <v>118</v>
      </c>
      <c r="D110" s="18"/>
      <c r="E110" s="47"/>
      <c r="F110" s="23"/>
      <c r="G110" s="23"/>
    </row>
    <row r="111" spans="1:7" s="24" customFormat="1" x14ac:dyDescent="0.25">
      <c r="A111" s="457"/>
      <c r="B111" s="459"/>
      <c r="C111" s="15" t="s">
        <v>119</v>
      </c>
      <c r="D111" s="18"/>
      <c r="E111" s="47"/>
      <c r="F111" s="23"/>
      <c r="G111" s="23"/>
    </row>
    <row r="112" spans="1:7" s="24" customFormat="1" x14ac:dyDescent="0.25">
      <c r="A112" s="457"/>
      <c r="B112" s="459"/>
      <c r="C112" s="17" t="s">
        <v>36</v>
      </c>
      <c r="D112" s="18"/>
      <c r="E112" s="47"/>
      <c r="F112" s="23"/>
      <c r="G112" s="23"/>
    </row>
    <row r="113" spans="1:7" s="40" customFormat="1" ht="55.2" x14ac:dyDescent="0.25">
      <c r="A113" s="466">
        <v>16</v>
      </c>
      <c r="B113" s="468">
        <v>335</v>
      </c>
      <c r="C113" s="37" t="s">
        <v>89</v>
      </c>
      <c r="D113" s="54"/>
      <c r="E113" s="46"/>
      <c r="F113" s="39"/>
      <c r="G113" s="39"/>
    </row>
    <row r="114" spans="1:7" s="40" customFormat="1" x14ac:dyDescent="0.25">
      <c r="A114" s="467"/>
      <c r="B114" s="469"/>
      <c r="C114" s="41" t="s">
        <v>36</v>
      </c>
      <c r="D114" s="54"/>
      <c r="E114" s="46"/>
      <c r="F114" s="39"/>
      <c r="G114" s="39"/>
    </row>
    <row r="115" spans="1:7" s="40" customFormat="1" x14ac:dyDescent="0.25">
      <c r="A115" s="470"/>
      <c r="B115" s="471"/>
      <c r="C115" s="37" t="s">
        <v>90</v>
      </c>
      <c r="D115" s="54"/>
      <c r="E115" s="46"/>
      <c r="F115" s="39"/>
      <c r="G115" s="39"/>
    </row>
    <row r="116" spans="1:7" s="40" customFormat="1" ht="27.6" x14ac:dyDescent="0.25">
      <c r="A116" s="53">
        <v>17</v>
      </c>
      <c r="B116" s="36">
        <v>3387</v>
      </c>
      <c r="C116" s="41" t="s">
        <v>91</v>
      </c>
      <c r="D116" s="54"/>
      <c r="E116" s="46"/>
      <c r="F116" s="39"/>
      <c r="G116" s="39"/>
    </row>
    <row r="117" spans="1:7" s="24" customFormat="1" ht="27.6" x14ac:dyDescent="0.25">
      <c r="A117" s="457">
        <v>18</v>
      </c>
      <c r="B117" s="459">
        <v>411</v>
      </c>
      <c r="C117" s="17" t="s">
        <v>22</v>
      </c>
      <c r="D117" s="18"/>
      <c r="E117" s="47" t="s">
        <v>129</v>
      </c>
      <c r="F117" s="23"/>
      <c r="G117" s="23"/>
    </row>
    <row r="118" spans="1:7" s="24" customFormat="1" x14ac:dyDescent="0.25">
      <c r="A118" s="457"/>
      <c r="B118" s="459"/>
      <c r="C118" s="17" t="s">
        <v>23</v>
      </c>
      <c r="D118" s="18"/>
      <c r="E118" s="47" t="s">
        <v>129</v>
      </c>
      <c r="F118" s="23"/>
      <c r="G118" s="23"/>
    </row>
    <row r="119" spans="1:7" s="24" customFormat="1" ht="27.6" x14ac:dyDescent="0.25">
      <c r="A119" s="457"/>
      <c r="B119" s="459"/>
      <c r="C119" s="33" t="s">
        <v>115</v>
      </c>
      <c r="D119" s="18"/>
      <c r="E119" s="47" t="s">
        <v>129</v>
      </c>
      <c r="F119" s="23"/>
      <c r="G119" s="23"/>
    </row>
    <row r="120" spans="1:7" s="40" customFormat="1" ht="27.6" x14ac:dyDescent="0.25">
      <c r="A120" s="466">
        <v>19</v>
      </c>
      <c r="B120" s="468">
        <v>413</v>
      </c>
      <c r="C120" s="41" t="s">
        <v>113</v>
      </c>
      <c r="D120" s="54"/>
      <c r="E120" s="46"/>
      <c r="F120" s="39"/>
      <c r="G120" s="39"/>
    </row>
    <row r="121" spans="1:7" s="40" customFormat="1" x14ac:dyDescent="0.25">
      <c r="A121" s="470"/>
      <c r="B121" s="471"/>
      <c r="C121" s="41" t="s">
        <v>114</v>
      </c>
      <c r="D121" s="54"/>
      <c r="E121" s="46"/>
      <c r="F121" s="39"/>
      <c r="G121" s="39"/>
    </row>
    <row r="122" spans="1:7" s="40" customFormat="1" x14ac:dyDescent="0.25">
      <c r="A122" s="466">
        <v>20</v>
      </c>
      <c r="B122" s="468">
        <v>421</v>
      </c>
      <c r="C122" s="41" t="s">
        <v>24</v>
      </c>
      <c r="D122" s="54"/>
      <c r="E122" s="46"/>
      <c r="F122" s="39"/>
      <c r="G122" s="39"/>
    </row>
    <row r="123" spans="1:7" s="40" customFormat="1" x14ac:dyDescent="0.25">
      <c r="A123" s="467"/>
      <c r="B123" s="469"/>
      <c r="C123" s="37" t="s">
        <v>25</v>
      </c>
      <c r="D123" s="54"/>
      <c r="E123" s="46"/>
      <c r="F123" s="39"/>
      <c r="G123" s="39"/>
    </row>
    <row r="124" spans="1:7" s="40" customFormat="1" x14ac:dyDescent="0.25">
      <c r="A124" s="467"/>
      <c r="B124" s="469"/>
      <c r="C124" s="37" t="s">
        <v>112</v>
      </c>
      <c r="D124" s="54"/>
      <c r="E124" s="46"/>
      <c r="F124" s="39"/>
      <c r="G124" s="39"/>
    </row>
    <row r="125" spans="1:7" s="24" customFormat="1" ht="27.6" x14ac:dyDescent="0.25">
      <c r="A125" s="457">
        <v>21</v>
      </c>
      <c r="B125" s="459">
        <v>511</v>
      </c>
      <c r="C125" s="17" t="s">
        <v>105</v>
      </c>
      <c r="D125" s="18"/>
      <c r="E125" s="47"/>
      <c r="F125" s="23"/>
      <c r="G125" s="23"/>
    </row>
    <row r="126" spans="1:7" s="24" customFormat="1" ht="27.6" x14ac:dyDescent="0.25">
      <c r="A126" s="457"/>
      <c r="B126" s="459"/>
      <c r="C126" s="17" t="s">
        <v>106</v>
      </c>
      <c r="D126" s="18"/>
      <c r="E126" s="47" t="s">
        <v>129</v>
      </c>
      <c r="F126" s="23"/>
      <c r="G126" s="23"/>
    </row>
    <row r="127" spans="1:7" s="24" customFormat="1" ht="27.6" x14ac:dyDescent="0.25">
      <c r="A127" s="457"/>
      <c r="B127" s="459"/>
      <c r="C127" s="17" t="s">
        <v>108</v>
      </c>
      <c r="D127" s="18"/>
      <c r="E127" s="47"/>
      <c r="F127" s="23"/>
      <c r="G127" s="23"/>
    </row>
    <row r="128" spans="1:7" s="24" customFormat="1" x14ac:dyDescent="0.25">
      <c r="A128" s="457"/>
      <c r="B128" s="459"/>
      <c r="C128" s="17" t="s">
        <v>36</v>
      </c>
      <c r="D128" s="18"/>
      <c r="E128" s="47" t="s">
        <v>129</v>
      </c>
      <c r="F128" s="23"/>
      <c r="G128" s="23"/>
    </row>
    <row r="129" spans="1:7" s="24" customFormat="1" ht="27.6" x14ac:dyDescent="0.25">
      <c r="A129" s="457"/>
      <c r="B129" s="459"/>
      <c r="C129" s="17" t="s">
        <v>110</v>
      </c>
      <c r="D129" s="18"/>
      <c r="E129" s="47"/>
      <c r="F129" s="23"/>
      <c r="G129" s="23"/>
    </row>
    <row r="130" spans="1:7" s="24" customFormat="1" x14ac:dyDescent="0.25">
      <c r="A130" s="457"/>
      <c r="B130" s="459"/>
      <c r="C130" s="17" t="s">
        <v>109</v>
      </c>
      <c r="D130" s="18"/>
      <c r="E130" s="47" t="s">
        <v>129</v>
      </c>
      <c r="F130" s="23"/>
      <c r="G130" s="23"/>
    </row>
    <row r="131" spans="1:7" s="24" customFormat="1" x14ac:dyDescent="0.25">
      <c r="A131" s="457"/>
      <c r="B131" s="459"/>
      <c r="C131" s="17" t="s">
        <v>111</v>
      </c>
      <c r="D131" s="18"/>
      <c r="E131" s="47"/>
      <c r="F131" s="23"/>
      <c r="G131" s="23"/>
    </row>
    <row r="132" spans="1:7" s="24" customFormat="1" ht="27.6" x14ac:dyDescent="0.25">
      <c r="A132" s="457"/>
      <c r="B132" s="459"/>
      <c r="C132" s="17" t="s">
        <v>107</v>
      </c>
      <c r="D132" s="17"/>
      <c r="E132" s="47"/>
      <c r="F132" s="23"/>
      <c r="G132" s="23"/>
    </row>
    <row r="133" spans="1:7" s="24" customFormat="1" x14ac:dyDescent="0.25">
      <c r="A133" s="460">
        <v>22</v>
      </c>
      <c r="B133" s="463">
        <v>515</v>
      </c>
      <c r="C133" s="17" t="s">
        <v>101</v>
      </c>
      <c r="D133" s="17"/>
      <c r="E133" s="47" t="s">
        <v>129</v>
      </c>
      <c r="F133" s="23"/>
      <c r="G133" s="23"/>
    </row>
    <row r="134" spans="1:7" s="24" customFormat="1" x14ac:dyDescent="0.25">
      <c r="A134" s="461"/>
      <c r="B134" s="464"/>
      <c r="C134" s="17" t="s">
        <v>100</v>
      </c>
      <c r="D134" s="17"/>
      <c r="E134" s="47" t="s">
        <v>129</v>
      </c>
      <c r="F134" s="23"/>
      <c r="G134" s="23"/>
    </row>
    <row r="135" spans="1:7" s="24" customFormat="1" x14ac:dyDescent="0.25">
      <c r="A135" s="462"/>
      <c r="B135" s="465"/>
      <c r="C135" s="17" t="s">
        <v>36</v>
      </c>
      <c r="D135" s="17"/>
      <c r="E135" s="47" t="s">
        <v>129</v>
      </c>
      <c r="F135" s="23"/>
      <c r="G135" s="23"/>
    </row>
    <row r="136" spans="1:7" s="24" customFormat="1" x14ac:dyDescent="0.25">
      <c r="A136" s="457">
        <v>23</v>
      </c>
      <c r="B136" s="459">
        <v>632</v>
      </c>
      <c r="C136" s="17" t="s">
        <v>103</v>
      </c>
      <c r="D136" s="18"/>
      <c r="E136" s="47" t="s">
        <v>129</v>
      </c>
      <c r="F136" s="23"/>
      <c r="G136" s="23"/>
    </row>
    <row r="137" spans="1:7" s="24" customFormat="1" x14ac:dyDescent="0.25">
      <c r="A137" s="457"/>
      <c r="B137" s="459"/>
      <c r="C137" s="17" t="s">
        <v>104</v>
      </c>
      <c r="D137" s="18"/>
      <c r="E137" s="47" t="s">
        <v>129</v>
      </c>
      <c r="F137" s="23"/>
      <c r="G137" s="23"/>
    </row>
    <row r="138" spans="1:7" s="24" customFormat="1" ht="27.6" x14ac:dyDescent="0.25">
      <c r="A138" s="457"/>
      <c r="B138" s="459"/>
      <c r="C138" s="17" t="s">
        <v>26</v>
      </c>
      <c r="D138" s="18"/>
      <c r="E138" s="47" t="s">
        <v>129</v>
      </c>
      <c r="F138" s="23"/>
      <c r="G138" s="23"/>
    </row>
    <row r="139" spans="1:7" s="24" customFormat="1" x14ac:dyDescent="0.25">
      <c r="A139" s="457"/>
      <c r="B139" s="459"/>
      <c r="C139" s="17" t="s">
        <v>36</v>
      </c>
      <c r="D139" s="18"/>
      <c r="E139" s="47" t="s">
        <v>129</v>
      </c>
      <c r="F139" s="23"/>
      <c r="G139" s="23"/>
    </row>
    <row r="140" spans="1:7" s="24" customFormat="1" x14ac:dyDescent="0.25">
      <c r="A140" s="457"/>
      <c r="B140" s="459"/>
      <c r="C140" s="17" t="s">
        <v>27</v>
      </c>
      <c r="D140" s="18"/>
      <c r="E140" s="47" t="s">
        <v>129</v>
      </c>
      <c r="F140" s="23"/>
      <c r="G140" s="23"/>
    </row>
    <row r="141" spans="1:7" s="40" customFormat="1" x14ac:dyDescent="0.25">
      <c r="A141" s="466">
        <v>24</v>
      </c>
      <c r="B141" s="468">
        <v>635</v>
      </c>
      <c r="C141" s="41" t="s">
        <v>99</v>
      </c>
      <c r="D141" s="54"/>
      <c r="E141" s="46"/>
      <c r="F141" s="39"/>
      <c r="G141" s="39"/>
    </row>
    <row r="142" spans="1:7" s="40" customFormat="1" x14ac:dyDescent="0.25">
      <c r="A142" s="467"/>
      <c r="B142" s="469"/>
      <c r="C142" s="41" t="s">
        <v>100</v>
      </c>
      <c r="D142" s="54"/>
      <c r="E142" s="46"/>
      <c r="F142" s="39"/>
      <c r="G142" s="39"/>
    </row>
    <row r="143" spans="1:7" s="40" customFormat="1" x14ac:dyDescent="0.25">
      <c r="A143" s="467"/>
      <c r="B143" s="469"/>
      <c r="C143" s="41" t="s">
        <v>36</v>
      </c>
      <c r="D143" s="54"/>
      <c r="E143" s="46"/>
      <c r="F143" s="39"/>
      <c r="G143" s="39"/>
    </row>
    <row r="144" spans="1:7" s="24" customFormat="1" ht="27.6" x14ac:dyDescent="0.25">
      <c r="A144" s="457">
        <v>25</v>
      </c>
      <c r="B144" s="458">
        <v>641642</v>
      </c>
      <c r="C144" s="17" t="s">
        <v>96</v>
      </c>
      <c r="D144" s="18"/>
      <c r="E144" s="47" t="s">
        <v>129</v>
      </c>
      <c r="F144" s="23"/>
      <c r="G144" s="23"/>
    </row>
    <row r="145" spans="1:7" s="24" customFormat="1" x14ac:dyDescent="0.25">
      <c r="A145" s="457"/>
      <c r="B145" s="458"/>
      <c r="C145" s="17" t="s">
        <v>36</v>
      </c>
      <c r="D145" s="18"/>
      <c r="E145" s="47" t="s">
        <v>129</v>
      </c>
      <c r="F145" s="23"/>
      <c r="G145" s="23"/>
    </row>
    <row r="146" spans="1:7" s="24" customFormat="1" x14ac:dyDescent="0.25">
      <c r="A146" s="457"/>
      <c r="B146" s="458"/>
      <c r="C146" s="17" t="s">
        <v>98</v>
      </c>
      <c r="D146" s="18"/>
      <c r="E146" s="47" t="s">
        <v>129</v>
      </c>
      <c r="F146" s="23"/>
      <c r="G146" s="23"/>
    </row>
    <row r="147" spans="1:7" s="24" customFormat="1" ht="69" x14ac:dyDescent="0.25">
      <c r="A147" s="457"/>
      <c r="B147" s="458"/>
      <c r="C147" s="17" t="s">
        <v>97</v>
      </c>
      <c r="D147" s="18"/>
      <c r="E147" s="47" t="s">
        <v>129</v>
      </c>
      <c r="F147" s="23"/>
      <c r="G147" s="23"/>
    </row>
    <row r="148" spans="1:7" s="51" customFormat="1" ht="96.6" x14ac:dyDescent="0.25">
      <c r="A148" s="53">
        <v>26</v>
      </c>
      <c r="B148" s="36">
        <v>711</v>
      </c>
      <c r="C148" s="41" t="s">
        <v>94</v>
      </c>
      <c r="D148" s="52"/>
      <c r="E148" s="49"/>
      <c r="F148" s="50"/>
      <c r="G148" s="50"/>
    </row>
    <row r="149" spans="1:7" s="51" customFormat="1" ht="69" x14ac:dyDescent="0.25">
      <c r="A149" s="53">
        <v>27</v>
      </c>
      <c r="B149" s="36">
        <v>811</v>
      </c>
      <c r="C149" s="41" t="s">
        <v>95</v>
      </c>
      <c r="D149" s="52"/>
      <c r="E149" s="49"/>
      <c r="F149" s="50"/>
      <c r="G149" s="50"/>
    </row>
    <row r="150" spans="1:7" s="40" customFormat="1" ht="27.6" x14ac:dyDescent="0.25">
      <c r="A150" s="42">
        <v>28</v>
      </c>
      <c r="B150" s="43">
        <v>821</v>
      </c>
      <c r="C150" s="37" t="s">
        <v>93</v>
      </c>
      <c r="D150" s="54"/>
      <c r="E150" s="46"/>
      <c r="F150" s="39"/>
      <c r="G150" s="39"/>
    </row>
    <row r="151" spans="1:7" x14ac:dyDescent="0.25">
      <c r="A151" s="457">
        <v>29</v>
      </c>
      <c r="B151" s="459" t="s">
        <v>28</v>
      </c>
      <c r="C151" s="15" t="s">
        <v>29</v>
      </c>
      <c r="D151" s="18"/>
      <c r="E151" s="48"/>
      <c r="F151" s="27"/>
      <c r="G151" s="27"/>
    </row>
    <row r="152" spans="1:7" x14ac:dyDescent="0.25">
      <c r="A152" s="457"/>
      <c r="B152" s="459"/>
      <c r="C152" s="19" t="s">
        <v>30</v>
      </c>
      <c r="D152" s="27"/>
      <c r="E152" s="48"/>
      <c r="F152" s="27"/>
      <c r="G152" s="27"/>
    </row>
  </sheetData>
  <mergeCells count="57">
    <mergeCell ref="A151:A152"/>
    <mergeCell ref="B151:B152"/>
    <mergeCell ref="A136:A140"/>
    <mergeCell ref="B136:B140"/>
    <mergeCell ref="A141:A143"/>
    <mergeCell ref="B141:B143"/>
    <mergeCell ref="A144:A147"/>
    <mergeCell ref="B144:B147"/>
    <mergeCell ref="A122:A124"/>
    <mergeCell ref="B122:B124"/>
    <mergeCell ref="A125:A132"/>
    <mergeCell ref="B125:B132"/>
    <mergeCell ref="A133:A135"/>
    <mergeCell ref="B133:B135"/>
    <mergeCell ref="A113:A115"/>
    <mergeCell ref="B113:B115"/>
    <mergeCell ref="A117:A119"/>
    <mergeCell ref="B117:B119"/>
    <mergeCell ref="A120:A121"/>
    <mergeCell ref="B120:B121"/>
    <mergeCell ref="A92:A98"/>
    <mergeCell ref="B92:B98"/>
    <mergeCell ref="A99:A106"/>
    <mergeCell ref="B99:B106"/>
    <mergeCell ref="A107:A112"/>
    <mergeCell ref="B107:B112"/>
    <mergeCell ref="A80:A91"/>
    <mergeCell ref="B80:B91"/>
    <mergeCell ref="A47:A50"/>
    <mergeCell ref="B47:B50"/>
    <mergeCell ref="A51:A62"/>
    <mergeCell ref="B51:B62"/>
    <mergeCell ref="A63:A66"/>
    <mergeCell ref="B63:B66"/>
    <mergeCell ref="A67:A73"/>
    <mergeCell ref="B67:B73"/>
    <mergeCell ref="A74:A77"/>
    <mergeCell ref="B74:B77"/>
    <mergeCell ref="B78:B79"/>
    <mergeCell ref="A28:A39"/>
    <mergeCell ref="B28:B39"/>
    <mergeCell ref="A40:A41"/>
    <mergeCell ref="B40:B41"/>
    <mergeCell ref="A42:A46"/>
    <mergeCell ref="B42:B46"/>
    <mergeCell ref="A15:A19"/>
    <mergeCell ref="B15:B19"/>
    <mergeCell ref="A20:A25"/>
    <mergeCell ref="B20:B25"/>
    <mergeCell ref="A26:A27"/>
    <mergeCell ref="B26:B27"/>
    <mergeCell ref="A2:G2"/>
    <mergeCell ref="A3:G3"/>
    <mergeCell ref="A12:A13"/>
    <mergeCell ref="B12:B13"/>
    <mergeCell ref="C12:C13"/>
    <mergeCell ref="D12:G12"/>
  </mergeCells>
  <pageMargins left="0.7" right="0.7" top="0.75" bottom="0.75" header="0.3" footer="0.3"/>
  <pageSetup scale="5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2"/>
  <sheetViews>
    <sheetView view="pageBreakPreview" topLeftCell="A73" zoomScale="85" zoomScaleNormal="100" zoomScaleSheetLayoutView="85" workbookViewId="0">
      <selection activeCell="C22" sqref="C22"/>
    </sheetView>
  </sheetViews>
  <sheetFormatPr defaultColWidth="9.09765625" defaultRowHeight="13.8" x14ac:dyDescent="0.25"/>
  <cols>
    <col min="1" max="1" width="4.3984375" style="20" customWidth="1"/>
    <col min="2" max="2" width="10.09765625" style="21" customWidth="1"/>
    <col min="3" max="3" width="72.296875" style="22" customWidth="1"/>
    <col min="4" max="4" width="19.8984375" style="21" customWidth="1"/>
    <col min="5" max="5" width="26.296875" style="44" customWidth="1"/>
    <col min="6" max="6" width="18.69921875" style="21" customWidth="1"/>
    <col min="7" max="7" width="19.59765625" style="21" customWidth="1"/>
    <col min="8" max="16384" width="9.09765625" style="21"/>
  </cols>
  <sheetData>
    <row r="1" spans="1:8" x14ac:dyDescent="0.25">
      <c r="A1" s="20" t="s">
        <v>0</v>
      </c>
      <c r="B1" s="1"/>
      <c r="C1" s="2"/>
      <c r="D1" s="3"/>
    </row>
    <row r="2" spans="1:8" ht="17.399999999999999" x14ac:dyDescent="0.25">
      <c r="A2" s="479" t="s">
        <v>1</v>
      </c>
      <c r="B2" s="479"/>
      <c r="C2" s="479"/>
      <c r="D2" s="479"/>
      <c r="E2" s="479"/>
      <c r="F2" s="479"/>
      <c r="G2" s="479"/>
      <c r="H2" s="20"/>
    </row>
    <row r="3" spans="1:8" ht="11.25" customHeight="1" x14ac:dyDescent="0.25">
      <c r="A3" s="480" t="s">
        <v>137</v>
      </c>
      <c r="B3" s="480"/>
      <c r="C3" s="480"/>
      <c r="D3" s="480"/>
      <c r="E3" s="480"/>
      <c r="F3" s="480"/>
      <c r="G3" s="480"/>
    </row>
    <row r="4" spans="1:8" ht="14.25" customHeight="1" x14ac:dyDescent="0.25">
      <c r="A4" s="1"/>
      <c r="B4" s="4"/>
      <c r="D4" s="5"/>
    </row>
    <row r="5" spans="1:8" ht="21.75" customHeight="1" x14ac:dyDescent="0.25">
      <c r="A5" s="1"/>
      <c r="B5" s="4"/>
      <c r="F5" s="28" t="s">
        <v>2</v>
      </c>
      <c r="G5" s="29" t="s">
        <v>130</v>
      </c>
    </row>
    <row r="6" spans="1:8" ht="21.75" customHeight="1" x14ac:dyDescent="0.25">
      <c r="A6" s="1"/>
      <c r="B6" s="1"/>
      <c r="C6" s="4"/>
      <c r="F6" s="30" t="s">
        <v>3</v>
      </c>
      <c r="G6" s="31" t="s">
        <v>127</v>
      </c>
    </row>
    <row r="7" spans="1:8" ht="21.75" customHeight="1" x14ac:dyDescent="0.25">
      <c r="A7" s="1"/>
      <c r="B7" s="1"/>
      <c r="C7" s="4"/>
      <c r="F7" s="30" t="s">
        <v>4</v>
      </c>
      <c r="G7" s="31" t="s">
        <v>138</v>
      </c>
    </row>
    <row r="8" spans="1:8" ht="21.75" customHeight="1" x14ac:dyDescent="0.25">
      <c r="A8" s="6"/>
      <c r="B8" s="7"/>
      <c r="C8" s="4"/>
      <c r="F8" s="30" t="s">
        <v>5</v>
      </c>
      <c r="G8" s="31" t="s">
        <v>128</v>
      </c>
    </row>
    <row r="9" spans="1:8" x14ac:dyDescent="0.25">
      <c r="A9" s="8"/>
      <c r="B9" s="8"/>
      <c r="C9" s="2"/>
      <c r="D9" s="3"/>
      <c r="F9" s="32" t="s">
        <v>31</v>
      </c>
      <c r="G9" s="26"/>
    </row>
    <row r="10" spans="1:8" x14ac:dyDescent="0.25">
      <c r="A10" s="8"/>
      <c r="B10" s="8"/>
      <c r="C10" s="2"/>
      <c r="D10" s="3"/>
      <c r="F10" s="32" t="s">
        <v>32</v>
      </c>
      <c r="G10" s="26"/>
    </row>
    <row r="11" spans="1:8" x14ac:dyDescent="0.25">
      <c r="A11" s="8"/>
      <c r="B11" s="8"/>
      <c r="C11" s="2"/>
      <c r="D11" s="3"/>
      <c r="E11" s="45"/>
      <c r="F11" s="3"/>
    </row>
    <row r="12" spans="1:8" x14ac:dyDescent="0.25">
      <c r="A12" s="481" t="s">
        <v>6</v>
      </c>
      <c r="B12" s="482" t="s">
        <v>7</v>
      </c>
      <c r="C12" s="482" t="s">
        <v>8</v>
      </c>
      <c r="D12" s="483" t="s">
        <v>33</v>
      </c>
      <c r="E12" s="483"/>
      <c r="F12" s="483"/>
      <c r="G12" s="483"/>
    </row>
    <row r="13" spans="1:8" x14ac:dyDescent="0.25">
      <c r="A13" s="481"/>
      <c r="B13" s="482"/>
      <c r="C13" s="482"/>
      <c r="D13" s="9" t="str">
        <f>F5</f>
        <v>Maker (PIC)</v>
      </c>
      <c r="E13" s="10" t="str">
        <f>F6</f>
        <v>Sen 1</v>
      </c>
      <c r="F13" s="10" t="str">
        <f>F7</f>
        <v>Sen 2</v>
      </c>
      <c r="G13" s="10" t="str">
        <f>F8</f>
        <v>Manager</v>
      </c>
    </row>
    <row r="14" spans="1:8" ht="13.5" customHeight="1" x14ac:dyDescent="0.25">
      <c r="A14" s="11">
        <v>1</v>
      </c>
      <c r="B14" s="12">
        <v>2</v>
      </c>
      <c r="C14" s="12">
        <v>3</v>
      </c>
      <c r="D14" s="13">
        <v>4</v>
      </c>
      <c r="E14" s="35">
        <v>5</v>
      </c>
      <c r="F14" s="14">
        <v>6</v>
      </c>
      <c r="G14" s="14">
        <v>7</v>
      </c>
    </row>
    <row r="15" spans="1:8" ht="27.6" x14ac:dyDescent="0.25">
      <c r="A15" s="478">
        <v>1</v>
      </c>
      <c r="B15" s="459">
        <v>111</v>
      </c>
      <c r="C15" s="15" t="s">
        <v>35</v>
      </c>
      <c r="D15" s="61"/>
      <c r="E15" s="62" t="s">
        <v>129</v>
      </c>
      <c r="F15" s="61"/>
      <c r="G15" s="61"/>
    </row>
    <row r="16" spans="1:8" s="24" customFormat="1" x14ac:dyDescent="0.25">
      <c r="A16" s="478"/>
      <c r="B16" s="459"/>
      <c r="C16" s="15" t="s">
        <v>37</v>
      </c>
      <c r="D16" s="16"/>
      <c r="E16" s="47" t="s">
        <v>129</v>
      </c>
      <c r="F16" s="23"/>
      <c r="G16" s="23"/>
    </row>
    <row r="17" spans="1:7" s="24" customFormat="1" x14ac:dyDescent="0.25">
      <c r="A17" s="478"/>
      <c r="B17" s="459"/>
      <c r="C17" s="15" t="s">
        <v>36</v>
      </c>
      <c r="D17" s="16"/>
      <c r="E17" s="47" t="s">
        <v>129</v>
      </c>
      <c r="F17" s="23"/>
      <c r="G17" s="23"/>
    </row>
    <row r="18" spans="1:7" s="24" customFormat="1" x14ac:dyDescent="0.25">
      <c r="A18" s="478"/>
      <c r="B18" s="459"/>
      <c r="C18" s="15" t="s">
        <v>38</v>
      </c>
      <c r="D18" s="16"/>
      <c r="E18" s="47" t="s">
        <v>129</v>
      </c>
      <c r="F18" s="23"/>
      <c r="G18" s="23"/>
    </row>
    <row r="19" spans="1:7" s="24" customFormat="1" ht="27.6" x14ac:dyDescent="0.25">
      <c r="A19" s="478"/>
      <c r="B19" s="459"/>
      <c r="C19" s="17" t="s">
        <v>58</v>
      </c>
      <c r="D19" s="16"/>
      <c r="E19" s="47" t="s">
        <v>129</v>
      </c>
      <c r="F19" s="23"/>
      <c r="G19" s="23"/>
    </row>
    <row r="20" spans="1:7" s="24" customFormat="1" ht="27.6" x14ac:dyDescent="0.25">
      <c r="A20" s="457">
        <v>2</v>
      </c>
      <c r="B20" s="459">
        <v>112</v>
      </c>
      <c r="C20" s="15" t="s">
        <v>42</v>
      </c>
      <c r="D20" s="16"/>
      <c r="E20" s="47" t="s">
        <v>129</v>
      </c>
      <c r="F20" s="23"/>
      <c r="G20" s="23"/>
    </row>
    <row r="21" spans="1:7" s="24" customFormat="1" x14ac:dyDescent="0.25">
      <c r="A21" s="457"/>
      <c r="B21" s="459"/>
      <c r="C21" s="15" t="s">
        <v>39</v>
      </c>
      <c r="D21" s="16"/>
      <c r="E21" s="47" t="s">
        <v>129</v>
      </c>
      <c r="F21" s="23"/>
      <c r="G21" s="23"/>
    </row>
    <row r="22" spans="1:7" s="24" customFormat="1" ht="27.6" x14ac:dyDescent="0.25">
      <c r="A22" s="457"/>
      <c r="B22" s="459"/>
      <c r="C22" s="15" t="s">
        <v>40</v>
      </c>
      <c r="D22" s="16"/>
      <c r="E22" s="47" t="s">
        <v>129</v>
      </c>
      <c r="F22" s="23"/>
      <c r="G22" s="23"/>
    </row>
    <row r="23" spans="1:7" s="24" customFormat="1" ht="27.6" x14ac:dyDescent="0.25">
      <c r="A23" s="457"/>
      <c r="B23" s="459"/>
      <c r="C23" s="15" t="s">
        <v>41</v>
      </c>
      <c r="D23" s="16"/>
      <c r="E23" s="47" t="s">
        <v>129</v>
      </c>
      <c r="F23" s="23"/>
      <c r="G23" s="23"/>
    </row>
    <row r="24" spans="1:7" s="24" customFormat="1" ht="41.4" x14ac:dyDescent="0.25">
      <c r="A24" s="457"/>
      <c r="B24" s="459"/>
      <c r="C24" s="15" t="s">
        <v>59</v>
      </c>
      <c r="D24" s="16"/>
      <c r="E24" s="47" t="s">
        <v>129</v>
      </c>
      <c r="F24" s="23"/>
      <c r="G24" s="23"/>
    </row>
    <row r="25" spans="1:7" s="24" customFormat="1" ht="41.4" x14ac:dyDescent="0.25">
      <c r="A25" s="457"/>
      <c r="B25" s="459"/>
      <c r="C25" s="15" t="s">
        <v>43</v>
      </c>
      <c r="D25" s="16"/>
      <c r="E25" s="47" t="s">
        <v>129</v>
      </c>
      <c r="F25" s="23"/>
      <c r="G25" s="23"/>
    </row>
    <row r="26" spans="1:7" s="40" customFormat="1" ht="27.6" x14ac:dyDescent="0.25">
      <c r="A26" s="466">
        <v>3</v>
      </c>
      <c r="B26" s="468">
        <v>128</v>
      </c>
      <c r="C26" s="37" t="s">
        <v>44</v>
      </c>
      <c r="D26" s="38"/>
      <c r="E26" s="46"/>
      <c r="F26" s="39"/>
      <c r="G26" s="39"/>
    </row>
    <row r="27" spans="1:7" s="40" customFormat="1" x14ac:dyDescent="0.25">
      <c r="A27" s="470"/>
      <c r="B27" s="471"/>
      <c r="C27" s="37" t="s">
        <v>45</v>
      </c>
      <c r="D27" s="38"/>
      <c r="E27" s="46"/>
      <c r="F27" s="39"/>
      <c r="G27" s="39"/>
    </row>
    <row r="28" spans="1:7" s="24" customFormat="1" ht="27.6" x14ac:dyDescent="0.25">
      <c r="A28" s="477">
        <v>4</v>
      </c>
      <c r="B28" s="459">
        <v>131</v>
      </c>
      <c r="C28" s="15" t="s">
        <v>46</v>
      </c>
      <c r="D28" s="16"/>
      <c r="E28" s="47" t="s">
        <v>129</v>
      </c>
      <c r="F28" s="23"/>
      <c r="G28" s="23"/>
    </row>
    <row r="29" spans="1:7" s="24" customFormat="1" x14ac:dyDescent="0.25">
      <c r="A29" s="477"/>
      <c r="B29" s="459"/>
      <c r="C29" s="15" t="s">
        <v>47</v>
      </c>
      <c r="D29" s="16"/>
      <c r="E29" s="47" t="s">
        <v>129</v>
      </c>
      <c r="F29" s="23"/>
      <c r="G29" s="23"/>
    </row>
    <row r="30" spans="1:7" s="24" customFormat="1" x14ac:dyDescent="0.25">
      <c r="A30" s="477"/>
      <c r="B30" s="459"/>
      <c r="C30" s="15" t="s">
        <v>36</v>
      </c>
      <c r="D30" s="16"/>
      <c r="E30" s="47" t="s">
        <v>129</v>
      </c>
      <c r="F30" s="23"/>
      <c r="G30" s="23"/>
    </row>
    <row r="31" spans="1:7" s="24" customFormat="1" x14ac:dyDescent="0.25">
      <c r="A31" s="477"/>
      <c r="B31" s="459"/>
      <c r="C31" s="15" t="s">
        <v>48</v>
      </c>
      <c r="D31" s="16"/>
      <c r="E31" s="47" t="s">
        <v>129</v>
      </c>
      <c r="F31" s="23"/>
      <c r="G31" s="23"/>
    </row>
    <row r="32" spans="1:7" s="24" customFormat="1" x14ac:dyDescent="0.25">
      <c r="A32" s="477"/>
      <c r="B32" s="459"/>
      <c r="C32" s="15" t="s">
        <v>9</v>
      </c>
      <c r="D32" s="16"/>
      <c r="E32" s="47" t="s">
        <v>129</v>
      </c>
      <c r="F32" s="23"/>
      <c r="G32" s="23"/>
    </row>
    <row r="33" spans="1:7" s="24" customFormat="1" ht="41.4" x14ac:dyDescent="0.25">
      <c r="A33" s="477"/>
      <c r="B33" s="459"/>
      <c r="C33" s="25" t="s">
        <v>49</v>
      </c>
      <c r="D33" s="16"/>
      <c r="E33" s="47" t="s">
        <v>129</v>
      </c>
      <c r="F33" s="23"/>
      <c r="G33" s="23"/>
    </row>
    <row r="34" spans="1:7" s="24" customFormat="1" x14ac:dyDescent="0.25">
      <c r="A34" s="477"/>
      <c r="B34" s="459"/>
      <c r="C34" s="19" t="s">
        <v>52</v>
      </c>
      <c r="D34" s="16"/>
      <c r="E34" s="47" t="s">
        <v>129</v>
      </c>
      <c r="F34" s="23"/>
      <c r="G34" s="23"/>
    </row>
    <row r="35" spans="1:7" s="24" customFormat="1" ht="27.6" x14ac:dyDescent="0.25">
      <c r="A35" s="477"/>
      <c r="B35" s="459"/>
      <c r="C35" s="19" t="s">
        <v>50</v>
      </c>
      <c r="D35" s="16"/>
      <c r="E35" s="47" t="s">
        <v>129</v>
      </c>
      <c r="F35" s="23"/>
      <c r="G35" s="23"/>
    </row>
    <row r="36" spans="1:7" s="24" customFormat="1" x14ac:dyDescent="0.25">
      <c r="A36" s="477"/>
      <c r="B36" s="459"/>
      <c r="C36" s="19" t="s">
        <v>51</v>
      </c>
      <c r="D36" s="16"/>
      <c r="E36" s="47" t="s">
        <v>129</v>
      </c>
      <c r="F36" s="23"/>
      <c r="G36" s="23"/>
    </row>
    <row r="37" spans="1:7" s="24" customFormat="1" ht="27.6" x14ac:dyDescent="0.25">
      <c r="A37" s="477"/>
      <c r="B37" s="459"/>
      <c r="C37" s="25" t="s">
        <v>53</v>
      </c>
      <c r="D37" s="16"/>
      <c r="E37" s="47" t="s">
        <v>129</v>
      </c>
      <c r="F37" s="23"/>
      <c r="G37" s="23"/>
    </row>
    <row r="38" spans="1:7" s="24" customFormat="1" ht="27.6" x14ac:dyDescent="0.25">
      <c r="A38" s="477"/>
      <c r="B38" s="459"/>
      <c r="C38" s="15" t="s">
        <v>40</v>
      </c>
      <c r="D38" s="16"/>
      <c r="E38" s="47"/>
      <c r="F38" s="23"/>
      <c r="G38" s="23"/>
    </row>
    <row r="39" spans="1:7" s="24" customFormat="1" ht="27.6" x14ac:dyDescent="0.25">
      <c r="A39" s="477"/>
      <c r="B39" s="459"/>
      <c r="C39" s="15" t="s">
        <v>41</v>
      </c>
      <c r="D39" s="16"/>
      <c r="E39" s="47"/>
      <c r="F39" s="23"/>
      <c r="G39" s="23"/>
    </row>
    <row r="40" spans="1:7" s="24" customFormat="1" x14ac:dyDescent="0.25">
      <c r="A40" s="457">
        <v>5</v>
      </c>
      <c r="B40" s="459">
        <v>133</v>
      </c>
      <c r="C40" s="15" t="s">
        <v>54</v>
      </c>
      <c r="D40" s="16"/>
      <c r="E40" s="47" t="s">
        <v>129</v>
      </c>
      <c r="F40" s="23"/>
      <c r="G40" s="23"/>
    </row>
    <row r="41" spans="1:7" s="24" customFormat="1" ht="236.4" x14ac:dyDescent="0.25">
      <c r="A41" s="457"/>
      <c r="B41" s="459"/>
      <c r="C41" s="15" t="s">
        <v>64</v>
      </c>
      <c r="D41" s="16"/>
      <c r="E41" s="47" t="s">
        <v>129</v>
      </c>
      <c r="F41" s="23"/>
      <c r="G41" s="23"/>
    </row>
    <row r="42" spans="1:7" s="51" customFormat="1" x14ac:dyDescent="0.25">
      <c r="A42" s="466">
        <v>6</v>
      </c>
      <c r="B42" s="468">
        <v>138</v>
      </c>
      <c r="C42" s="37" t="s">
        <v>57</v>
      </c>
      <c r="D42" s="37"/>
      <c r="E42" s="49"/>
      <c r="F42" s="50"/>
      <c r="G42" s="50"/>
    </row>
    <row r="43" spans="1:7" s="51" customFormat="1" x14ac:dyDescent="0.25">
      <c r="A43" s="467"/>
      <c r="B43" s="469"/>
      <c r="C43" s="37" t="s">
        <v>36</v>
      </c>
      <c r="D43" s="37"/>
      <c r="E43" s="49"/>
      <c r="F43" s="50"/>
      <c r="G43" s="50"/>
    </row>
    <row r="44" spans="1:7" s="51" customFormat="1" x14ac:dyDescent="0.25">
      <c r="A44" s="467"/>
      <c r="B44" s="469"/>
      <c r="C44" s="37" t="s">
        <v>56</v>
      </c>
      <c r="D44" s="37"/>
      <c r="E44" s="49"/>
      <c r="F44" s="50"/>
      <c r="G44" s="50"/>
    </row>
    <row r="45" spans="1:7" s="51" customFormat="1" ht="41.4" x14ac:dyDescent="0.25">
      <c r="A45" s="467"/>
      <c r="B45" s="469"/>
      <c r="C45" s="41" t="s">
        <v>60</v>
      </c>
      <c r="D45" s="52"/>
      <c r="E45" s="49"/>
      <c r="F45" s="50"/>
      <c r="G45" s="50"/>
    </row>
    <row r="46" spans="1:7" s="51" customFormat="1" x14ac:dyDescent="0.25">
      <c r="A46" s="467"/>
      <c r="B46" s="469"/>
      <c r="C46" s="41" t="s">
        <v>55</v>
      </c>
      <c r="D46" s="52"/>
      <c r="E46" s="49"/>
      <c r="F46" s="50"/>
      <c r="G46" s="50"/>
    </row>
    <row r="47" spans="1:7" s="40" customFormat="1" x14ac:dyDescent="0.25">
      <c r="A47" s="475">
        <f>A42+1</f>
        <v>7</v>
      </c>
      <c r="B47" s="476">
        <v>141</v>
      </c>
      <c r="C47" s="37" t="s">
        <v>61</v>
      </c>
      <c r="D47" s="54"/>
      <c r="E47" s="46"/>
      <c r="F47" s="39"/>
      <c r="G47" s="39"/>
    </row>
    <row r="48" spans="1:7" s="40" customFormat="1" x14ac:dyDescent="0.25">
      <c r="A48" s="475"/>
      <c r="B48" s="476"/>
      <c r="C48" s="37" t="s">
        <v>36</v>
      </c>
      <c r="D48" s="54"/>
      <c r="E48" s="46"/>
      <c r="F48" s="39"/>
      <c r="G48" s="39"/>
    </row>
    <row r="49" spans="1:7" s="40" customFormat="1" x14ac:dyDescent="0.25">
      <c r="A49" s="475"/>
      <c r="B49" s="476"/>
      <c r="C49" s="37" t="s">
        <v>62</v>
      </c>
      <c r="D49" s="54"/>
      <c r="E49" s="46"/>
      <c r="F49" s="39"/>
      <c r="G49" s="39"/>
    </row>
    <row r="50" spans="1:7" s="40" customFormat="1" x14ac:dyDescent="0.25">
      <c r="A50" s="475"/>
      <c r="B50" s="476"/>
      <c r="C50" s="37" t="s">
        <v>63</v>
      </c>
      <c r="D50" s="54"/>
      <c r="E50" s="46"/>
      <c r="F50" s="39"/>
      <c r="G50" s="39"/>
    </row>
    <row r="51" spans="1:7" s="24" customFormat="1" ht="27.6" x14ac:dyDescent="0.25">
      <c r="A51" s="457">
        <v>8</v>
      </c>
      <c r="B51" s="459" t="s">
        <v>10</v>
      </c>
      <c r="C51" s="17" t="s">
        <v>67</v>
      </c>
      <c r="D51" s="18"/>
      <c r="E51" s="47"/>
      <c r="F51" s="23"/>
      <c r="G51" s="23"/>
    </row>
    <row r="52" spans="1:7" s="24" customFormat="1" x14ac:dyDescent="0.25">
      <c r="A52" s="457"/>
      <c r="B52" s="459"/>
      <c r="C52" s="17" t="s">
        <v>65</v>
      </c>
      <c r="D52" s="18"/>
      <c r="E52" s="47"/>
      <c r="F52" s="23"/>
      <c r="G52" s="23"/>
    </row>
    <row r="53" spans="1:7" s="24" customFormat="1" x14ac:dyDescent="0.25">
      <c r="A53" s="457"/>
      <c r="B53" s="459"/>
      <c r="C53" s="17" t="s">
        <v>102</v>
      </c>
      <c r="D53" s="18"/>
      <c r="E53" s="47"/>
      <c r="F53" s="23"/>
      <c r="G53" s="23"/>
    </row>
    <row r="54" spans="1:7" s="24" customFormat="1" ht="27.6" x14ac:dyDescent="0.25">
      <c r="A54" s="457"/>
      <c r="B54" s="459"/>
      <c r="C54" s="17" t="s">
        <v>66</v>
      </c>
      <c r="D54" s="18"/>
      <c r="E54" s="47"/>
      <c r="F54" s="23"/>
      <c r="G54" s="23"/>
    </row>
    <row r="55" spans="1:7" s="24" customFormat="1" x14ac:dyDescent="0.25">
      <c r="A55" s="457"/>
      <c r="B55" s="459"/>
      <c r="C55" s="15" t="s">
        <v>36</v>
      </c>
      <c r="D55" s="18"/>
      <c r="E55" s="47"/>
      <c r="F55" s="23"/>
      <c r="G55" s="23"/>
    </row>
    <row r="56" spans="1:7" s="24" customFormat="1" x14ac:dyDescent="0.25">
      <c r="A56" s="457"/>
      <c r="B56" s="459"/>
      <c r="C56" s="15" t="s">
        <v>12</v>
      </c>
      <c r="D56" s="18"/>
      <c r="E56" s="47"/>
      <c r="F56" s="23"/>
      <c r="G56" s="23"/>
    </row>
    <row r="57" spans="1:7" s="24" customFormat="1" x14ac:dyDescent="0.25">
      <c r="A57" s="457"/>
      <c r="B57" s="459"/>
      <c r="C57" s="15" t="s">
        <v>68</v>
      </c>
      <c r="D57" s="18"/>
      <c r="E57" s="47"/>
      <c r="F57" s="23"/>
      <c r="G57" s="23"/>
    </row>
    <row r="58" spans="1:7" s="24" customFormat="1" ht="27.6" x14ac:dyDescent="0.25">
      <c r="A58" s="457"/>
      <c r="B58" s="459"/>
      <c r="C58" s="15" t="s">
        <v>11</v>
      </c>
      <c r="D58" s="18"/>
      <c r="E58" s="47"/>
      <c r="F58" s="23"/>
      <c r="G58" s="23"/>
    </row>
    <row r="59" spans="1:7" s="24" customFormat="1" x14ac:dyDescent="0.25">
      <c r="A59" s="457"/>
      <c r="B59" s="459"/>
      <c r="C59" s="15" t="s">
        <v>70</v>
      </c>
      <c r="D59" s="18"/>
      <c r="E59" s="47" t="s">
        <v>129</v>
      </c>
      <c r="F59" s="23"/>
      <c r="G59" s="23"/>
    </row>
    <row r="60" spans="1:7" s="24" customFormat="1" ht="41.4" x14ac:dyDescent="0.25">
      <c r="A60" s="457"/>
      <c r="B60" s="459"/>
      <c r="C60" s="17" t="s">
        <v>69</v>
      </c>
      <c r="D60" s="18"/>
      <c r="E60" s="47"/>
      <c r="F60" s="23"/>
      <c r="G60" s="23"/>
    </row>
    <row r="61" spans="1:7" s="24" customFormat="1" ht="27.6" x14ac:dyDescent="0.25">
      <c r="A61" s="457"/>
      <c r="B61" s="459"/>
      <c r="C61" s="15" t="s">
        <v>13</v>
      </c>
      <c r="D61" s="18"/>
      <c r="E61" s="47"/>
      <c r="F61" s="23"/>
      <c r="G61" s="23"/>
    </row>
    <row r="62" spans="1:7" s="24" customFormat="1" x14ac:dyDescent="0.25">
      <c r="A62" s="457"/>
      <c r="B62" s="459"/>
      <c r="C62" s="15" t="s">
        <v>71</v>
      </c>
      <c r="D62" s="18"/>
      <c r="E62" s="47"/>
      <c r="F62" s="23"/>
      <c r="G62" s="23"/>
    </row>
    <row r="63" spans="1:7" s="24" customFormat="1" ht="27.6" x14ac:dyDescent="0.25">
      <c r="A63" s="457">
        <v>9</v>
      </c>
      <c r="B63" s="459">
        <v>242</v>
      </c>
      <c r="C63" s="19" t="s">
        <v>74</v>
      </c>
      <c r="D63" s="18"/>
      <c r="E63" s="47" t="s">
        <v>129</v>
      </c>
      <c r="F63" s="23"/>
      <c r="G63" s="23"/>
    </row>
    <row r="64" spans="1:7" s="24" customFormat="1" ht="96.6" x14ac:dyDescent="0.25">
      <c r="A64" s="457"/>
      <c r="B64" s="459"/>
      <c r="C64" s="15" t="s">
        <v>73</v>
      </c>
      <c r="D64" s="18"/>
      <c r="E64" s="47" t="s">
        <v>129</v>
      </c>
      <c r="F64" s="23"/>
      <c r="G64" s="23"/>
    </row>
    <row r="65" spans="1:7" s="24" customFormat="1" x14ac:dyDescent="0.25">
      <c r="A65" s="457"/>
      <c r="B65" s="459"/>
      <c r="C65" s="15" t="s">
        <v>72</v>
      </c>
      <c r="D65" s="18"/>
      <c r="E65" s="47" t="s">
        <v>129</v>
      </c>
      <c r="F65" s="23"/>
      <c r="G65" s="23"/>
    </row>
    <row r="66" spans="1:7" s="24" customFormat="1" x14ac:dyDescent="0.25">
      <c r="A66" s="457"/>
      <c r="B66" s="459"/>
      <c r="C66" s="15" t="s">
        <v>36</v>
      </c>
      <c r="D66" s="18"/>
      <c r="E66" s="47" t="s">
        <v>129</v>
      </c>
      <c r="F66" s="23"/>
      <c r="G66" s="23"/>
    </row>
    <row r="67" spans="1:7" s="40" customFormat="1" ht="41.4" x14ac:dyDescent="0.25">
      <c r="A67" s="475">
        <v>10</v>
      </c>
      <c r="B67" s="476" t="s">
        <v>14</v>
      </c>
      <c r="C67" s="55" t="s">
        <v>76</v>
      </c>
      <c r="D67" s="54"/>
      <c r="E67" s="46"/>
      <c r="F67" s="39"/>
      <c r="G67" s="39"/>
    </row>
    <row r="68" spans="1:7" s="40" customFormat="1" ht="41.4" x14ac:dyDescent="0.25">
      <c r="A68" s="475"/>
      <c r="B68" s="476"/>
      <c r="C68" s="37" t="s">
        <v>15</v>
      </c>
      <c r="D68" s="54"/>
      <c r="E68" s="46"/>
      <c r="F68" s="39"/>
      <c r="G68" s="39"/>
    </row>
    <row r="69" spans="1:7" s="40" customFormat="1" ht="82.8" x14ac:dyDescent="0.25">
      <c r="A69" s="475"/>
      <c r="B69" s="476"/>
      <c r="C69" s="37" t="s">
        <v>78</v>
      </c>
      <c r="D69" s="54"/>
      <c r="E69" s="46"/>
      <c r="F69" s="39"/>
      <c r="G69" s="39"/>
    </row>
    <row r="70" spans="1:7" s="40" customFormat="1" x14ac:dyDescent="0.25">
      <c r="A70" s="475"/>
      <c r="B70" s="476"/>
      <c r="C70" s="37" t="s">
        <v>75</v>
      </c>
      <c r="D70" s="54"/>
      <c r="E70" s="46"/>
      <c r="F70" s="39"/>
      <c r="G70" s="39"/>
    </row>
    <row r="71" spans="1:7" s="51" customFormat="1" ht="41.4" x14ac:dyDescent="0.25">
      <c r="A71" s="475"/>
      <c r="B71" s="476"/>
      <c r="C71" s="37" t="s">
        <v>77</v>
      </c>
      <c r="D71" s="52"/>
      <c r="E71" s="49"/>
      <c r="F71" s="50"/>
      <c r="G71" s="50"/>
    </row>
    <row r="72" spans="1:7" s="51" customFormat="1" ht="27.6" x14ac:dyDescent="0.25">
      <c r="A72" s="475"/>
      <c r="B72" s="476"/>
      <c r="C72" s="37" t="s">
        <v>79</v>
      </c>
      <c r="D72" s="52"/>
      <c r="E72" s="49"/>
      <c r="F72" s="50"/>
      <c r="G72" s="50"/>
    </row>
    <row r="73" spans="1:7" s="51" customFormat="1" x14ac:dyDescent="0.25">
      <c r="A73" s="475"/>
      <c r="B73" s="476"/>
      <c r="C73" s="37" t="s">
        <v>36</v>
      </c>
      <c r="D73" s="52"/>
      <c r="E73" s="49"/>
      <c r="F73" s="50"/>
      <c r="G73" s="50"/>
    </row>
    <row r="74" spans="1:7" s="40" customFormat="1" x14ac:dyDescent="0.25">
      <c r="A74" s="475">
        <v>11</v>
      </c>
      <c r="B74" s="476">
        <v>241</v>
      </c>
      <c r="C74" s="56" t="s">
        <v>16</v>
      </c>
      <c r="D74" s="54"/>
      <c r="E74" s="46"/>
      <c r="F74" s="39"/>
      <c r="G74" s="39"/>
    </row>
    <row r="75" spans="1:7" s="40" customFormat="1" ht="27.6" x14ac:dyDescent="0.25">
      <c r="A75" s="475"/>
      <c r="B75" s="476"/>
      <c r="C75" s="57" t="s">
        <v>17</v>
      </c>
      <c r="D75" s="54"/>
      <c r="E75" s="46"/>
      <c r="F75" s="39"/>
      <c r="G75" s="39"/>
    </row>
    <row r="76" spans="1:7" s="40" customFormat="1" x14ac:dyDescent="0.25">
      <c r="A76" s="475"/>
      <c r="B76" s="476"/>
      <c r="C76" s="56" t="s">
        <v>18</v>
      </c>
      <c r="D76" s="54"/>
      <c r="E76" s="46"/>
      <c r="F76" s="39"/>
      <c r="G76" s="39"/>
    </row>
    <row r="77" spans="1:7" s="40" customFormat="1" x14ac:dyDescent="0.25">
      <c r="A77" s="475"/>
      <c r="B77" s="476"/>
      <c r="C77" s="37" t="s">
        <v>36</v>
      </c>
      <c r="D77" s="54"/>
      <c r="E77" s="46"/>
      <c r="F77" s="39"/>
      <c r="G77" s="39"/>
    </row>
    <row r="78" spans="1:7" s="24" customFormat="1" ht="27.6" x14ac:dyDescent="0.25">
      <c r="A78" s="34"/>
      <c r="B78" s="463">
        <v>244</v>
      </c>
      <c r="C78" s="15" t="s">
        <v>131</v>
      </c>
      <c r="D78" s="18"/>
      <c r="E78" s="47"/>
      <c r="F78" s="23"/>
      <c r="G78" s="23"/>
    </row>
    <row r="79" spans="1:7" s="24" customFormat="1" x14ac:dyDescent="0.25">
      <c r="A79" s="34"/>
      <c r="B79" s="465"/>
      <c r="C79" s="15" t="s">
        <v>132</v>
      </c>
      <c r="D79" s="18"/>
      <c r="E79" s="47"/>
      <c r="F79" s="23"/>
      <c r="G79" s="23"/>
    </row>
    <row r="80" spans="1:7" s="24" customFormat="1" ht="27.6" x14ac:dyDescent="0.25">
      <c r="A80" s="457">
        <v>12</v>
      </c>
      <c r="B80" s="459">
        <v>331</v>
      </c>
      <c r="C80" s="15" t="s">
        <v>80</v>
      </c>
      <c r="D80" s="18"/>
      <c r="E80" s="47" t="s">
        <v>129</v>
      </c>
      <c r="F80" s="23"/>
      <c r="G80" s="23"/>
    </row>
    <row r="81" spans="1:7" s="24" customFormat="1" x14ac:dyDescent="0.25">
      <c r="A81" s="457"/>
      <c r="B81" s="459"/>
      <c r="C81" s="15" t="s">
        <v>47</v>
      </c>
      <c r="D81" s="18"/>
      <c r="E81" s="47" t="s">
        <v>133</v>
      </c>
      <c r="F81" s="23"/>
      <c r="G81" s="23"/>
    </row>
    <row r="82" spans="1:7" s="24" customFormat="1" x14ac:dyDescent="0.25">
      <c r="A82" s="457"/>
      <c r="B82" s="459"/>
      <c r="C82" s="15" t="s">
        <v>36</v>
      </c>
      <c r="D82" s="18"/>
      <c r="E82" s="47" t="s">
        <v>129</v>
      </c>
      <c r="F82" s="23"/>
      <c r="G82" s="23"/>
    </row>
    <row r="83" spans="1:7" s="24" customFormat="1" ht="69" x14ac:dyDescent="0.25">
      <c r="A83" s="457"/>
      <c r="B83" s="459"/>
      <c r="C83" s="15" t="s">
        <v>81</v>
      </c>
      <c r="D83" s="18"/>
      <c r="E83" s="47" t="s">
        <v>134</v>
      </c>
      <c r="F83" s="23"/>
      <c r="G83" s="23"/>
    </row>
    <row r="84" spans="1:7" s="24" customFormat="1" x14ac:dyDescent="0.25">
      <c r="A84" s="457"/>
      <c r="B84" s="459"/>
      <c r="C84" s="15" t="s">
        <v>19</v>
      </c>
      <c r="D84" s="18"/>
      <c r="E84" s="47" t="s">
        <v>129</v>
      </c>
      <c r="F84" s="23"/>
      <c r="G84" s="23"/>
    </row>
    <row r="85" spans="1:7" s="24" customFormat="1" ht="27.6" x14ac:dyDescent="0.25">
      <c r="A85" s="457"/>
      <c r="B85" s="459"/>
      <c r="C85" s="19" t="s">
        <v>84</v>
      </c>
      <c r="D85" s="18"/>
      <c r="E85" s="47" t="s">
        <v>129</v>
      </c>
      <c r="F85" s="23"/>
      <c r="G85" s="23"/>
    </row>
    <row r="86" spans="1:7" s="24" customFormat="1" ht="27.6" x14ac:dyDescent="0.25">
      <c r="A86" s="457"/>
      <c r="B86" s="459"/>
      <c r="C86" s="19" t="s">
        <v>50</v>
      </c>
      <c r="D86" s="18"/>
      <c r="E86" s="47" t="s">
        <v>129</v>
      </c>
      <c r="F86" s="23"/>
      <c r="G86" s="23"/>
    </row>
    <row r="87" spans="1:7" s="24" customFormat="1" x14ac:dyDescent="0.25">
      <c r="A87" s="457"/>
      <c r="B87" s="459"/>
      <c r="C87" s="19" t="s">
        <v>51</v>
      </c>
      <c r="D87" s="18"/>
      <c r="E87" s="47" t="s">
        <v>129</v>
      </c>
      <c r="F87" s="23"/>
      <c r="G87" s="23"/>
    </row>
    <row r="88" spans="1:7" s="24" customFormat="1" x14ac:dyDescent="0.25">
      <c r="A88" s="457"/>
      <c r="B88" s="459"/>
      <c r="C88" s="15" t="s">
        <v>83</v>
      </c>
      <c r="D88" s="18"/>
      <c r="E88" s="47" t="s">
        <v>129</v>
      </c>
      <c r="F88" s="23"/>
      <c r="G88" s="23"/>
    </row>
    <row r="89" spans="1:7" s="24" customFormat="1" ht="96.6" x14ac:dyDescent="0.25">
      <c r="A89" s="457"/>
      <c r="B89" s="459"/>
      <c r="C89" s="19" t="s">
        <v>82</v>
      </c>
      <c r="D89" s="18"/>
      <c r="E89" s="47" t="s">
        <v>129</v>
      </c>
      <c r="F89" s="23"/>
      <c r="G89" s="23"/>
    </row>
    <row r="90" spans="1:7" s="24" customFormat="1" ht="27.6" x14ac:dyDescent="0.25">
      <c r="A90" s="457"/>
      <c r="B90" s="459"/>
      <c r="C90" s="15" t="s">
        <v>40</v>
      </c>
      <c r="D90" s="18"/>
      <c r="E90" s="47"/>
      <c r="F90" s="23"/>
      <c r="G90" s="23"/>
    </row>
    <row r="91" spans="1:7" s="24" customFormat="1" ht="27.6" x14ac:dyDescent="0.25">
      <c r="A91" s="457"/>
      <c r="B91" s="459"/>
      <c r="C91" s="15" t="s">
        <v>41</v>
      </c>
      <c r="D91" s="18"/>
      <c r="E91" s="47"/>
      <c r="F91" s="23"/>
      <c r="G91" s="23"/>
    </row>
    <row r="92" spans="1:7" s="40" customFormat="1" x14ac:dyDescent="0.25">
      <c r="A92" s="475">
        <v>13</v>
      </c>
      <c r="B92" s="476">
        <v>333</v>
      </c>
      <c r="C92" s="37" t="s">
        <v>36</v>
      </c>
      <c r="D92" s="54"/>
      <c r="E92" s="46"/>
      <c r="F92" s="39"/>
      <c r="G92" s="39"/>
    </row>
    <row r="93" spans="1:7" s="40" customFormat="1" x14ac:dyDescent="0.25">
      <c r="A93" s="475"/>
      <c r="B93" s="476"/>
      <c r="C93" s="37" t="s">
        <v>85</v>
      </c>
      <c r="D93" s="54"/>
      <c r="E93" s="46"/>
      <c r="F93" s="39"/>
      <c r="G93" s="39"/>
    </row>
    <row r="94" spans="1:7" s="40" customFormat="1" ht="41.4" x14ac:dyDescent="0.25">
      <c r="A94" s="475"/>
      <c r="B94" s="476"/>
      <c r="C94" s="41" t="s">
        <v>86</v>
      </c>
      <c r="D94" s="54"/>
      <c r="E94" s="46"/>
      <c r="F94" s="39"/>
      <c r="G94" s="39"/>
    </row>
    <row r="95" spans="1:7" s="40" customFormat="1" ht="82.8" x14ac:dyDescent="0.25">
      <c r="A95" s="475"/>
      <c r="B95" s="476"/>
      <c r="C95" s="41" t="s">
        <v>92</v>
      </c>
      <c r="D95" s="54"/>
      <c r="E95" s="46"/>
      <c r="F95" s="39"/>
      <c r="G95" s="39"/>
    </row>
    <row r="96" spans="1:7" s="24" customFormat="1" ht="41.4" x14ac:dyDescent="0.25">
      <c r="A96" s="475"/>
      <c r="B96" s="476"/>
      <c r="C96" s="15" t="s">
        <v>87</v>
      </c>
      <c r="D96" s="18"/>
      <c r="E96" s="47" t="s">
        <v>136</v>
      </c>
      <c r="F96" s="23"/>
      <c r="G96" s="23"/>
    </row>
    <row r="97" spans="1:7" s="40" customFormat="1" x14ac:dyDescent="0.25">
      <c r="A97" s="475"/>
      <c r="B97" s="476"/>
      <c r="C97" s="37" t="s">
        <v>88</v>
      </c>
      <c r="D97" s="54"/>
      <c r="E97" s="46"/>
      <c r="F97" s="39"/>
      <c r="G97" s="39"/>
    </row>
    <row r="98" spans="1:7" s="40" customFormat="1" ht="27.6" x14ac:dyDescent="0.25">
      <c r="A98" s="475"/>
      <c r="B98" s="476"/>
      <c r="C98" s="63" t="s">
        <v>20</v>
      </c>
      <c r="D98" s="54"/>
      <c r="E98" s="46"/>
      <c r="F98" s="39"/>
      <c r="G98" s="39"/>
    </row>
    <row r="99" spans="1:7" s="40" customFormat="1" x14ac:dyDescent="0.25">
      <c r="A99" s="475">
        <v>14</v>
      </c>
      <c r="B99" s="476">
        <v>341</v>
      </c>
      <c r="C99" s="37" t="s">
        <v>122</v>
      </c>
      <c r="D99" s="54"/>
      <c r="E99" s="46"/>
      <c r="F99" s="39"/>
      <c r="G99" s="39"/>
    </row>
    <row r="100" spans="1:7" s="40" customFormat="1" x14ac:dyDescent="0.25">
      <c r="A100" s="475"/>
      <c r="B100" s="476"/>
      <c r="C100" s="37" t="s">
        <v>121</v>
      </c>
      <c r="D100" s="54"/>
      <c r="E100" s="46"/>
      <c r="F100" s="39"/>
      <c r="G100" s="39"/>
    </row>
    <row r="101" spans="1:7" s="40" customFormat="1" x14ac:dyDescent="0.25">
      <c r="A101" s="475"/>
      <c r="B101" s="476"/>
      <c r="C101" s="37" t="s">
        <v>120</v>
      </c>
      <c r="D101" s="54"/>
      <c r="E101" s="46"/>
      <c r="F101" s="39"/>
      <c r="G101" s="39"/>
    </row>
    <row r="102" spans="1:7" s="40" customFormat="1" x14ac:dyDescent="0.25">
      <c r="A102" s="475"/>
      <c r="B102" s="476"/>
      <c r="C102" s="37" t="s">
        <v>36</v>
      </c>
      <c r="D102" s="54"/>
      <c r="E102" s="46"/>
      <c r="F102" s="39"/>
      <c r="G102" s="39"/>
    </row>
    <row r="103" spans="1:7" s="40" customFormat="1" ht="27.6" x14ac:dyDescent="0.25">
      <c r="A103" s="475"/>
      <c r="B103" s="476"/>
      <c r="C103" s="58" t="s">
        <v>126</v>
      </c>
      <c r="D103" s="54"/>
      <c r="E103" s="46"/>
      <c r="F103" s="39"/>
      <c r="G103" s="39"/>
    </row>
    <row r="104" spans="1:7" s="40" customFormat="1" ht="41.4" x14ac:dyDescent="0.25">
      <c r="A104" s="475"/>
      <c r="B104" s="476"/>
      <c r="C104" s="58" t="s">
        <v>125</v>
      </c>
      <c r="D104" s="54"/>
      <c r="E104" s="46"/>
      <c r="F104" s="39"/>
      <c r="G104" s="39"/>
    </row>
    <row r="105" spans="1:7" s="40" customFormat="1" ht="27.6" x14ac:dyDescent="0.25">
      <c r="A105" s="475"/>
      <c r="B105" s="476"/>
      <c r="C105" s="59" t="s">
        <v>123</v>
      </c>
      <c r="D105" s="54"/>
      <c r="E105" s="46"/>
      <c r="F105" s="39"/>
      <c r="G105" s="39"/>
    </row>
    <row r="106" spans="1:7" s="40" customFormat="1" ht="27.6" x14ac:dyDescent="0.25">
      <c r="A106" s="475"/>
      <c r="B106" s="476"/>
      <c r="C106" s="60" t="s">
        <v>124</v>
      </c>
      <c r="D106" s="54"/>
      <c r="E106" s="46"/>
      <c r="F106" s="39"/>
      <c r="G106" s="39"/>
    </row>
    <row r="107" spans="1:7" s="24" customFormat="1" ht="55.2" x14ac:dyDescent="0.25">
      <c r="A107" s="457">
        <v>15</v>
      </c>
      <c r="B107" s="459" t="s">
        <v>34</v>
      </c>
      <c r="C107" s="15" t="s">
        <v>116</v>
      </c>
      <c r="D107" s="18"/>
      <c r="E107" s="47" t="s">
        <v>135</v>
      </c>
      <c r="F107" s="23"/>
      <c r="G107" s="23"/>
    </row>
    <row r="108" spans="1:7" s="24" customFormat="1" ht="27.6" x14ac:dyDescent="0.25">
      <c r="A108" s="457"/>
      <c r="B108" s="459"/>
      <c r="C108" s="15" t="s">
        <v>117</v>
      </c>
      <c r="D108" s="18"/>
      <c r="E108" s="47" t="s">
        <v>129</v>
      </c>
      <c r="F108" s="23"/>
      <c r="G108" s="23"/>
    </row>
    <row r="109" spans="1:7" s="24" customFormat="1" x14ac:dyDescent="0.25">
      <c r="A109" s="457"/>
      <c r="B109" s="459"/>
      <c r="C109" s="15" t="s">
        <v>21</v>
      </c>
      <c r="D109" s="18"/>
      <c r="E109" s="47"/>
      <c r="F109" s="23"/>
      <c r="G109" s="23"/>
    </row>
    <row r="110" spans="1:7" s="24" customFormat="1" ht="27.6" x14ac:dyDescent="0.25">
      <c r="A110" s="457"/>
      <c r="B110" s="459"/>
      <c r="C110" s="15" t="s">
        <v>118</v>
      </c>
      <c r="D110" s="18"/>
      <c r="E110" s="47"/>
      <c r="F110" s="23"/>
      <c r="G110" s="23"/>
    </row>
    <row r="111" spans="1:7" s="24" customFormat="1" x14ac:dyDescent="0.25">
      <c r="A111" s="457"/>
      <c r="B111" s="459"/>
      <c r="C111" s="15" t="s">
        <v>119</v>
      </c>
      <c r="D111" s="18"/>
      <c r="E111" s="47"/>
      <c r="F111" s="23"/>
      <c r="G111" s="23"/>
    </row>
    <row r="112" spans="1:7" s="24" customFormat="1" x14ac:dyDescent="0.25">
      <c r="A112" s="457"/>
      <c r="B112" s="459"/>
      <c r="C112" s="17" t="s">
        <v>36</v>
      </c>
      <c r="D112" s="18"/>
      <c r="E112" s="47"/>
      <c r="F112" s="23"/>
      <c r="G112" s="23"/>
    </row>
    <row r="113" spans="1:7" s="40" customFormat="1" ht="55.2" x14ac:dyDescent="0.25">
      <c r="A113" s="466">
        <v>16</v>
      </c>
      <c r="B113" s="468">
        <v>335</v>
      </c>
      <c r="C113" s="37" t="s">
        <v>89</v>
      </c>
      <c r="D113" s="54"/>
      <c r="E113" s="46"/>
      <c r="F113" s="39"/>
      <c r="G113" s="39"/>
    </row>
    <row r="114" spans="1:7" s="40" customFormat="1" x14ac:dyDescent="0.25">
      <c r="A114" s="467"/>
      <c r="B114" s="469"/>
      <c r="C114" s="41" t="s">
        <v>36</v>
      </c>
      <c r="D114" s="54"/>
      <c r="E114" s="46"/>
      <c r="F114" s="39"/>
      <c r="G114" s="39"/>
    </row>
    <row r="115" spans="1:7" s="40" customFormat="1" x14ac:dyDescent="0.25">
      <c r="A115" s="470"/>
      <c r="B115" s="471"/>
      <c r="C115" s="37" t="s">
        <v>90</v>
      </c>
      <c r="D115" s="54"/>
      <c r="E115" s="46"/>
      <c r="F115" s="39"/>
      <c r="G115" s="39"/>
    </row>
    <row r="116" spans="1:7" s="40" customFormat="1" ht="27.6" x14ac:dyDescent="0.25">
      <c r="A116" s="53">
        <v>17</v>
      </c>
      <c r="B116" s="36">
        <v>3387</v>
      </c>
      <c r="C116" s="41" t="s">
        <v>91</v>
      </c>
      <c r="D116" s="54"/>
      <c r="E116" s="46"/>
      <c r="F116" s="39"/>
      <c r="G116" s="39"/>
    </row>
    <row r="117" spans="1:7" s="24" customFormat="1" ht="27.6" x14ac:dyDescent="0.25">
      <c r="A117" s="457">
        <v>18</v>
      </c>
      <c r="B117" s="459">
        <v>411</v>
      </c>
      <c r="C117" s="17" t="s">
        <v>22</v>
      </c>
      <c r="D117" s="18"/>
      <c r="E117" s="47" t="s">
        <v>129</v>
      </c>
      <c r="F117" s="23"/>
      <c r="G117" s="23"/>
    </row>
    <row r="118" spans="1:7" s="24" customFormat="1" x14ac:dyDescent="0.25">
      <c r="A118" s="457"/>
      <c r="B118" s="459"/>
      <c r="C118" s="17" t="s">
        <v>23</v>
      </c>
      <c r="D118" s="18"/>
      <c r="E118" s="47" t="s">
        <v>129</v>
      </c>
      <c r="F118" s="23"/>
      <c r="G118" s="23"/>
    </row>
    <row r="119" spans="1:7" s="24" customFormat="1" ht="27.6" x14ac:dyDescent="0.25">
      <c r="A119" s="457"/>
      <c r="B119" s="459"/>
      <c r="C119" s="33" t="s">
        <v>115</v>
      </c>
      <c r="D119" s="18"/>
      <c r="E119" s="47" t="s">
        <v>129</v>
      </c>
      <c r="F119" s="23"/>
      <c r="G119" s="23"/>
    </row>
    <row r="120" spans="1:7" s="40" customFormat="1" ht="27.6" x14ac:dyDescent="0.25">
      <c r="A120" s="466">
        <v>19</v>
      </c>
      <c r="B120" s="468">
        <v>413</v>
      </c>
      <c r="C120" s="41" t="s">
        <v>113</v>
      </c>
      <c r="D120" s="54"/>
      <c r="E120" s="46"/>
      <c r="F120" s="39"/>
      <c r="G120" s="39"/>
    </row>
    <row r="121" spans="1:7" s="40" customFormat="1" x14ac:dyDescent="0.25">
      <c r="A121" s="470"/>
      <c r="B121" s="471"/>
      <c r="C121" s="41" t="s">
        <v>114</v>
      </c>
      <c r="D121" s="54"/>
      <c r="E121" s="46"/>
      <c r="F121" s="39"/>
      <c r="G121" s="39"/>
    </row>
    <row r="122" spans="1:7" s="40" customFormat="1" x14ac:dyDescent="0.25">
      <c r="A122" s="466">
        <v>20</v>
      </c>
      <c r="B122" s="468">
        <v>421</v>
      </c>
      <c r="C122" s="41" t="s">
        <v>24</v>
      </c>
      <c r="D122" s="54"/>
      <c r="E122" s="46"/>
      <c r="F122" s="39"/>
      <c r="G122" s="39"/>
    </row>
    <row r="123" spans="1:7" s="40" customFormat="1" x14ac:dyDescent="0.25">
      <c r="A123" s="467"/>
      <c r="B123" s="469"/>
      <c r="C123" s="37" t="s">
        <v>25</v>
      </c>
      <c r="D123" s="54"/>
      <c r="E123" s="46"/>
      <c r="F123" s="39"/>
      <c r="G123" s="39"/>
    </row>
    <row r="124" spans="1:7" s="40" customFormat="1" x14ac:dyDescent="0.25">
      <c r="A124" s="467"/>
      <c r="B124" s="469"/>
      <c r="C124" s="37" t="s">
        <v>112</v>
      </c>
      <c r="D124" s="54"/>
      <c r="E124" s="46"/>
      <c r="F124" s="39"/>
      <c r="G124" s="39"/>
    </row>
    <row r="125" spans="1:7" s="24" customFormat="1" ht="27.6" x14ac:dyDescent="0.25">
      <c r="A125" s="457">
        <v>21</v>
      </c>
      <c r="B125" s="459">
        <v>511</v>
      </c>
      <c r="C125" s="17" t="s">
        <v>105</v>
      </c>
      <c r="D125" s="18"/>
      <c r="E125" s="47"/>
      <c r="F125" s="23"/>
      <c r="G125" s="23"/>
    </row>
    <row r="126" spans="1:7" s="24" customFormat="1" ht="27.6" x14ac:dyDescent="0.25">
      <c r="A126" s="457"/>
      <c r="B126" s="459"/>
      <c r="C126" s="17" t="s">
        <v>106</v>
      </c>
      <c r="D126" s="18"/>
      <c r="E126" s="47" t="s">
        <v>129</v>
      </c>
      <c r="F126" s="23"/>
      <c r="G126" s="23"/>
    </row>
    <row r="127" spans="1:7" s="24" customFormat="1" ht="27.6" x14ac:dyDescent="0.25">
      <c r="A127" s="457"/>
      <c r="B127" s="459"/>
      <c r="C127" s="17" t="s">
        <v>108</v>
      </c>
      <c r="D127" s="18"/>
      <c r="E127" s="47"/>
      <c r="F127" s="23"/>
      <c r="G127" s="23"/>
    </row>
    <row r="128" spans="1:7" s="24" customFormat="1" x14ac:dyDescent="0.25">
      <c r="A128" s="457"/>
      <c r="B128" s="459"/>
      <c r="C128" s="17" t="s">
        <v>36</v>
      </c>
      <c r="D128" s="18"/>
      <c r="E128" s="47" t="s">
        <v>129</v>
      </c>
      <c r="F128" s="23"/>
      <c r="G128" s="23"/>
    </row>
    <row r="129" spans="1:7" s="24" customFormat="1" ht="27.6" x14ac:dyDescent="0.25">
      <c r="A129" s="457"/>
      <c r="B129" s="459"/>
      <c r="C129" s="17" t="s">
        <v>110</v>
      </c>
      <c r="D129" s="18"/>
      <c r="E129" s="47"/>
      <c r="F129" s="23"/>
      <c r="G129" s="23"/>
    </row>
    <row r="130" spans="1:7" s="24" customFormat="1" x14ac:dyDescent="0.25">
      <c r="A130" s="457"/>
      <c r="B130" s="459"/>
      <c r="C130" s="17" t="s">
        <v>109</v>
      </c>
      <c r="D130" s="18"/>
      <c r="E130" s="47" t="s">
        <v>129</v>
      </c>
      <c r="F130" s="23"/>
      <c r="G130" s="23"/>
    </row>
    <row r="131" spans="1:7" s="24" customFormat="1" x14ac:dyDescent="0.25">
      <c r="A131" s="457"/>
      <c r="B131" s="459"/>
      <c r="C131" s="17" t="s">
        <v>111</v>
      </c>
      <c r="D131" s="18"/>
      <c r="E131" s="47"/>
      <c r="F131" s="23"/>
      <c r="G131" s="23"/>
    </row>
    <row r="132" spans="1:7" s="24" customFormat="1" ht="27.6" x14ac:dyDescent="0.25">
      <c r="A132" s="457"/>
      <c r="B132" s="459"/>
      <c r="C132" s="17" t="s">
        <v>107</v>
      </c>
      <c r="D132" s="17"/>
      <c r="E132" s="47"/>
      <c r="F132" s="23"/>
      <c r="G132" s="23"/>
    </row>
    <row r="133" spans="1:7" s="24" customFormat="1" x14ac:dyDescent="0.25">
      <c r="A133" s="460">
        <v>22</v>
      </c>
      <c r="B133" s="463">
        <v>515</v>
      </c>
      <c r="C133" s="17" t="s">
        <v>101</v>
      </c>
      <c r="D133" s="17"/>
      <c r="E133" s="47" t="s">
        <v>129</v>
      </c>
      <c r="F133" s="23"/>
      <c r="G133" s="23"/>
    </row>
    <row r="134" spans="1:7" s="24" customFormat="1" x14ac:dyDescent="0.25">
      <c r="A134" s="461"/>
      <c r="B134" s="464"/>
      <c r="C134" s="17" t="s">
        <v>100</v>
      </c>
      <c r="D134" s="17"/>
      <c r="E134" s="47" t="s">
        <v>129</v>
      </c>
      <c r="F134" s="23"/>
      <c r="G134" s="23"/>
    </row>
    <row r="135" spans="1:7" s="24" customFormat="1" x14ac:dyDescent="0.25">
      <c r="A135" s="462"/>
      <c r="B135" s="465"/>
      <c r="C135" s="17" t="s">
        <v>36</v>
      </c>
      <c r="D135" s="17"/>
      <c r="E135" s="47" t="s">
        <v>129</v>
      </c>
      <c r="F135" s="23"/>
      <c r="G135" s="23"/>
    </row>
    <row r="136" spans="1:7" s="24" customFormat="1" x14ac:dyDescent="0.25">
      <c r="A136" s="457">
        <v>23</v>
      </c>
      <c r="B136" s="459">
        <v>632</v>
      </c>
      <c r="C136" s="17" t="s">
        <v>103</v>
      </c>
      <c r="D136" s="18"/>
      <c r="E136" s="47" t="s">
        <v>129</v>
      </c>
      <c r="F136" s="23"/>
      <c r="G136" s="23"/>
    </row>
    <row r="137" spans="1:7" s="24" customFormat="1" x14ac:dyDescent="0.25">
      <c r="A137" s="457"/>
      <c r="B137" s="459"/>
      <c r="C137" s="17" t="s">
        <v>104</v>
      </c>
      <c r="D137" s="18"/>
      <c r="E137" s="47" t="s">
        <v>129</v>
      </c>
      <c r="F137" s="23"/>
      <c r="G137" s="23"/>
    </row>
    <row r="138" spans="1:7" s="24" customFormat="1" ht="27.6" x14ac:dyDescent="0.25">
      <c r="A138" s="457"/>
      <c r="B138" s="459"/>
      <c r="C138" s="17" t="s">
        <v>26</v>
      </c>
      <c r="D138" s="18"/>
      <c r="E138" s="47" t="s">
        <v>129</v>
      </c>
      <c r="F138" s="23"/>
      <c r="G138" s="23"/>
    </row>
    <row r="139" spans="1:7" s="24" customFormat="1" x14ac:dyDescent="0.25">
      <c r="A139" s="457"/>
      <c r="B139" s="459"/>
      <c r="C139" s="17" t="s">
        <v>36</v>
      </c>
      <c r="D139" s="18"/>
      <c r="E139" s="47" t="s">
        <v>129</v>
      </c>
      <c r="F139" s="23"/>
      <c r="G139" s="23"/>
    </row>
    <row r="140" spans="1:7" s="24" customFormat="1" x14ac:dyDescent="0.25">
      <c r="A140" s="457"/>
      <c r="B140" s="459"/>
      <c r="C140" s="17" t="s">
        <v>27</v>
      </c>
      <c r="D140" s="18"/>
      <c r="E140" s="47" t="s">
        <v>129</v>
      </c>
      <c r="F140" s="23"/>
      <c r="G140" s="23"/>
    </row>
    <row r="141" spans="1:7" s="40" customFormat="1" x14ac:dyDescent="0.25">
      <c r="A141" s="466">
        <v>24</v>
      </c>
      <c r="B141" s="468">
        <v>635</v>
      </c>
      <c r="C141" s="41" t="s">
        <v>99</v>
      </c>
      <c r="D141" s="54"/>
      <c r="E141" s="46"/>
      <c r="F141" s="39"/>
      <c r="G141" s="39"/>
    </row>
    <row r="142" spans="1:7" s="40" customFormat="1" x14ac:dyDescent="0.25">
      <c r="A142" s="467"/>
      <c r="B142" s="469"/>
      <c r="C142" s="41" t="s">
        <v>100</v>
      </c>
      <c r="D142" s="54"/>
      <c r="E142" s="46"/>
      <c r="F142" s="39"/>
      <c r="G142" s="39"/>
    </row>
    <row r="143" spans="1:7" s="40" customFormat="1" x14ac:dyDescent="0.25">
      <c r="A143" s="467"/>
      <c r="B143" s="469"/>
      <c r="C143" s="41" t="s">
        <v>36</v>
      </c>
      <c r="D143" s="54"/>
      <c r="E143" s="46"/>
      <c r="F143" s="39"/>
      <c r="G143" s="39"/>
    </row>
    <row r="144" spans="1:7" s="24" customFormat="1" ht="27.6" x14ac:dyDescent="0.25">
      <c r="A144" s="457">
        <v>25</v>
      </c>
      <c r="B144" s="458">
        <v>641642</v>
      </c>
      <c r="C144" s="17" t="s">
        <v>96</v>
      </c>
      <c r="D144" s="18"/>
      <c r="E144" s="47" t="s">
        <v>129</v>
      </c>
      <c r="F144" s="23"/>
      <c r="G144" s="23"/>
    </row>
    <row r="145" spans="1:7" s="24" customFormat="1" x14ac:dyDescent="0.25">
      <c r="A145" s="457"/>
      <c r="B145" s="458"/>
      <c r="C145" s="17" t="s">
        <v>36</v>
      </c>
      <c r="D145" s="18"/>
      <c r="E145" s="47" t="s">
        <v>129</v>
      </c>
      <c r="F145" s="23"/>
      <c r="G145" s="23"/>
    </row>
    <row r="146" spans="1:7" s="24" customFormat="1" x14ac:dyDescent="0.25">
      <c r="A146" s="457"/>
      <c r="B146" s="458"/>
      <c r="C146" s="17" t="s">
        <v>98</v>
      </c>
      <c r="D146" s="18"/>
      <c r="E146" s="47" t="s">
        <v>129</v>
      </c>
      <c r="F146" s="23"/>
      <c r="G146" s="23"/>
    </row>
    <row r="147" spans="1:7" s="24" customFormat="1" ht="69" x14ac:dyDescent="0.25">
      <c r="A147" s="457"/>
      <c r="B147" s="458"/>
      <c r="C147" s="17" t="s">
        <v>97</v>
      </c>
      <c r="D147" s="18"/>
      <c r="E147" s="47" t="s">
        <v>129</v>
      </c>
      <c r="F147" s="23"/>
      <c r="G147" s="23"/>
    </row>
    <row r="148" spans="1:7" s="51" customFormat="1" ht="96.6" x14ac:dyDescent="0.25">
      <c r="A148" s="53">
        <v>26</v>
      </c>
      <c r="B148" s="36">
        <v>711</v>
      </c>
      <c r="C148" s="41" t="s">
        <v>94</v>
      </c>
      <c r="D148" s="52"/>
      <c r="E148" s="49"/>
      <c r="F148" s="50"/>
      <c r="G148" s="50"/>
    </row>
    <row r="149" spans="1:7" s="51" customFormat="1" ht="69" x14ac:dyDescent="0.25">
      <c r="A149" s="53">
        <v>27</v>
      </c>
      <c r="B149" s="36">
        <v>811</v>
      </c>
      <c r="C149" s="41" t="s">
        <v>95</v>
      </c>
      <c r="D149" s="52"/>
      <c r="E149" s="49"/>
      <c r="F149" s="50"/>
      <c r="G149" s="50"/>
    </row>
    <row r="150" spans="1:7" s="40" customFormat="1" ht="27.6" x14ac:dyDescent="0.25">
      <c r="A150" s="42">
        <v>28</v>
      </c>
      <c r="B150" s="43">
        <v>821</v>
      </c>
      <c r="C150" s="37" t="s">
        <v>93</v>
      </c>
      <c r="D150" s="54"/>
      <c r="E150" s="46"/>
      <c r="F150" s="39"/>
      <c r="G150" s="39"/>
    </row>
    <row r="151" spans="1:7" x14ac:dyDescent="0.25">
      <c r="A151" s="457">
        <v>29</v>
      </c>
      <c r="B151" s="459" t="s">
        <v>28</v>
      </c>
      <c r="C151" s="15" t="s">
        <v>29</v>
      </c>
      <c r="D151" s="18"/>
      <c r="E151" s="48"/>
      <c r="F151" s="27"/>
      <c r="G151" s="27"/>
    </row>
    <row r="152" spans="1:7" x14ac:dyDescent="0.25">
      <c r="A152" s="457"/>
      <c r="B152" s="459"/>
      <c r="C152" s="19" t="s">
        <v>30</v>
      </c>
      <c r="D152" s="27"/>
      <c r="E152" s="48"/>
      <c r="F152" s="27"/>
      <c r="G152" s="27"/>
    </row>
  </sheetData>
  <autoFilter ref="A14:H152" xr:uid="{00000000-0009-0000-0000-000001000000}"/>
  <mergeCells count="57">
    <mergeCell ref="A120:A121"/>
    <mergeCell ref="B120:B121"/>
    <mergeCell ref="B78:B79"/>
    <mergeCell ref="A42:A46"/>
    <mergeCell ref="B42:B46"/>
    <mergeCell ref="A74:A77"/>
    <mergeCell ref="B74:B77"/>
    <mergeCell ref="A47:A50"/>
    <mergeCell ref="B47:B50"/>
    <mergeCell ref="A51:A62"/>
    <mergeCell ref="B51:B62"/>
    <mergeCell ref="A2:G2"/>
    <mergeCell ref="A12:A13"/>
    <mergeCell ref="B12:B13"/>
    <mergeCell ref="C12:C13"/>
    <mergeCell ref="D12:G12"/>
    <mergeCell ref="A3:G3"/>
    <mergeCell ref="A20:A25"/>
    <mergeCell ref="B20:B25"/>
    <mergeCell ref="A28:A39"/>
    <mergeCell ref="B28:B39"/>
    <mergeCell ref="A40:A41"/>
    <mergeCell ref="B40:B41"/>
    <mergeCell ref="A26:A27"/>
    <mergeCell ref="B26:B27"/>
    <mergeCell ref="A151:A152"/>
    <mergeCell ref="B151:B152"/>
    <mergeCell ref="A141:A143"/>
    <mergeCell ref="B141:B143"/>
    <mergeCell ref="A107:A112"/>
    <mergeCell ref="B107:B112"/>
    <mergeCell ref="A117:A119"/>
    <mergeCell ref="B117:B119"/>
    <mergeCell ref="A125:A132"/>
    <mergeCell ref="B125:B132"/>
    <mergeCell ref="A113:A115"/>
    <mergeCell ref="B113:B115"/>
    <mergeCell ref="A133:A135"/>
    <mergeCell ref="B133:B135"/>
    <mergeCell ref="A122:A124"/>
    <mergeCell ref="B122:B124"/>
    <mergeCell ref="A15:A19"/>
    <mergeCell ref="B15:B19"/>
    <mergeCell ref="A136:A140"/>
    <mergeCell ref="B136:B140"/>
    <mergeCell ref="A144:A147"/>
    <mergeCell ref="B144:B147"/>
    <mergeCell ref="A80:A91"/>
    <mergeCell ref="B80:B91"/>
    <mergeCell ref="A92:A98"/>
    <mergeCell ref="B92:B98"/>
    <mergeCell ref="A99:A106"/>
    <mergeCell ref="B99:B106"/>
    <mergeCell ref="A63:A66"/>
    <mergeCell ref="B63:B66"/>
    <mergeCell ref="A67:A73"/>
    <mergeCell ref="B67:B73"/>
  </mergeCell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F6BA8-0722-4F07-AE8F-E1F3D5F42E93}">
  <dimension ref="A1:F78"/>
  <sheetViews>
    <sheetView view="pageBreakPreview" zoomScaleNormal="100" zoomScaleSheetLayoutView="100" workbookViewId="0">
      <selection activeCell="D12" sqref="D12"/>
    </sheetView>
  </sheetViews>
  <sheetFormatPr defaultRowHeight="13.8" x14ac:dyDescent="0.25"/>
  <cols>
    <col min="1" max="1" width="10.69921875" customWidth="1"/>
    <col min="2" max="2" width="54.3984375" customWidth="1"/>
    <col min="3" max="3" width="14.8984375" customWidth="1"/>
    <col min="4" max="4" width="48" customWidth="1"/>
    <col min="5" max="5" width="11"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44670</v>
      </c>
    </row>
    <row r="6" spans="1:6" x14ac:dyDescent="0.25">
      <c r="A6" s="454"/>
      <c r="B6" s="454"/>
      <c r="C6" s="226" t="s">
        <v>174</v>
      </c>
      <c r="D6" s="82">
        <v>44986</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547</v>
      </c>
      <c r="C10" s="142">
        <f>46500-200000</f>
        <v>-153500</v>
      </c>
      <c r="D10" s="143" t="s">
        <v>586</v>
      </c>
      <c r="E10" s="160">
        <f>C10-'TB3.23'!G2</f>
        <v>-200000</v>
      </c>
    </row>
    <row r="11" spans="1:6" x14ac:dyDescent="0.25">
      <c r="A11" s="92">
        <v>112</v>
      </c>
      <c r="B11" s="93"/>
      <c r="C11" s="124"/>
      <c r="D11" s="94"/>
      <c r="E11" s="88"/>
      <c r="F11" s="88"/>
    </row>
    <row r="12" spans="1:6" x14ac:dyDescent="0.25">
      <c r="A12" s="95" t="s">
        <v>178</v>
      </c>
      <c r="B12" s="96" t="s">
        <v>190</v>
      </c>
      <c r="C12" s="125">
        <v>26678822</v>
      </c>
      <c r="D12" s="98" t="s">
        <v>179</v>
      </c>
      <c r="E12" s="160">
        <f>C12-'TB3.23'!G5</f>
        <v>0</v>
      </c>
    </row>
    <row r="13" spans="1:6" x14ac:dyDescent="0.25">
      <c r="A13" s="95">
        <v>11212</v>
      </c>
      <c r="B13" s="96" t="s">
        <v>191</v>
      </c>
      <c r="C13" s="126">
        <v>6766192</v>
      </c>
      <c r="D13" s="98" t="s">
        <v>179</v>
      </c>
      <c r="E13" s="227">
        <f>C13/22640</f>
        <v>298.86007067137808</v>
      </c>
    </row>
    <row r="14" spans="1:6" x14ac:dyDescent="0.25">
      <c r="A14" s="95"/>
      <c r="B14" s="96"/>
      <c r="C14" s="126"/>
      <c r="D14" s="98"/>
    </row>
    <row r="15" spans="1:6" s="118" customFormat="1" x14ac:dyDescent="0.25">
      <c r="A15" s="115">
        <v>131</v>
      </c>
      <c r="B15" s="116" t="s">
        <v>472</v>
      </c>
      <c r="C15" s="231">
        <v>0</v>
      </c>
      <c r="D15" s="119"/>
    </row>
    <row r="16" spans="1:6" s="118" customFormat="1" x14ac:dyDescent="0.25">
      <c r="A16" s="347"/>
      <c r="B16" s="348"/>
      <c r="C16" s="350"/>
      <c r="D16" s="351"/>
    </row>
    <row r="17" spans="1:6" s="118" customFormat="1" x14ac:dyDescent="0.25">
      <c r="A17" s="115">
        <v>133</v>
      </c>
      <c r="B17" s="116"/>
      <c r="C17" s="127">
        <v>348167686</v>
      </c>
      <c r="D17" s="119"/>
      <c r="E17" s="346">
        <f>C17-'TB3.23'!G13</f>
        <v>0</v>
      </c>
    </row>
    <row r="18" spans="1:6" s="118" customFormat="1" x14ac:dyDescent="0.25">
      <c r="A18" s="115"/>
      <c r="B18" s="116"/>
      <c r="C18" s="127"/>
      <c r="D18" s="119"/>
    </row>
    <row r="19" spans="1:6" s="118" customFormat="1" x14ac:dyDescent="0.25">
      <c r="A19" s="115">
        <v>154</v>
      </c>
      <c r="B19" s="116"/>
      <c r="C19" s="127">
        <v>0</v>
      </c>
      <c r="D19" s="119" t="s">
        <v>587</v>
      </c>
    </row>
    <row r="20" spans="1:6" s="118" customFormat="1" x14ac:dyDescent="0.25">
      <c r="A20" s="115"/>
      <c r="B20" s="116"/>
      <c r="C20" s="127"/>
      <c r="D20" s="119"/>
    </row>
    <row r="21" spans="1:6" x14ac:dyDescent="0.25">
      <c r="A21" s="92">
        <v>242</v>
      </c>
      <c r="B21" s="101" t="s">
        <v>180</v>
      </c>
      <c r="C21" s="128">
        <v>49932005</v>
      </c>
      <c r="D21" s="91"/>
      <c r="E21" s="160">
        <f>C21-'TB3.23'!G17</f>
        <v>0</v>
      </c>
    </row>
    <row r="22" spans="1:6" x14ac:dyDescent="0.25">
      <c r="A22" s="92"/>
      <c r="B22" s="101"/>
      <c r="C22" s="129"/>
      <c r="D22" s="91"/>
    </row>
    <row r="23" spans="1:6" x14ac:dyDescent="0.25">
      <c r="A23" s="92">
        <v>244</v>
      </c>
      <c r="B23" s="101" t="s">
        <v>195</v>
      </c>
      <c r="C23" s="123">
        <v>49349140</v>
      </c>
      <c r="D23" s="91" t="s">
        <v>196</v>
      </c>
    </row>
    <row r="24" spans="1:6" x14ac:dyDescent="0.25">
      <c r="A24" s="92"/>
      <c r="B24" s="101"/>
      <c r="C24" s="123"/>
      <c r="D24" s="91"/>
    </row>
    <row r="25" spans="1:6" x14ac:dyDescent="0.25">
      <c r="A25" s="92">
        <v>331</v>
      </c>
      <c r="B25" s="101" t="s">
        <v>181</v>
      </c>
      <c r="C25" s="123">
        <f>SUM(C26:C28)</f>
        <v>71924031</v>
      </c>
      <c r="D25" s="102" t="s">
        <v>159</v>
      </c>
      <c r="E25" s="160">
        <f>C25-'TB3.23'!H21</f>
        <v>0</v>
      </c>
    </row>
    <row r="26" spans="1:6" x14ac:dyDescent="0.25">
      <c r="A26" s="103"/>
      <c r="B26" s="104" t="s">
        <v>168</v>
      </c>
      <c r="C26" s="130">
        <v>39189700</v>
      </c>
      <c r="D26" s="105" t="s">
        <v>593</v>
      </c>
    </row>
    <row r="27" spans="1:6" x14ac:dyDescent="0.25">
      <c r="A27" s="103"/>
      <c r="B27" s="104" t="s">
        <v>591</v>
      </c>
      <c r="C27" s="130">
        <v>29700000</v>
      </c>
      <c r="D27" s="105" t="s">
        <v>592</v>
      </c>
    </row>
    <row r="28" spans="1:6" x14ac:dyDescent="0.25">
      <c r="A28" s="103"/>
      <c r="B28" s="104" t="s">
        <v>195</v>
      </c>
      <c r="C28" s="130">
        <v>3034331</v>
      </c>
      <c r="D28" s="105" t="s">
        <v>595</v>
      </c>
    </row>
    <row r="29" spans="1:6" x14ac:dyDescent="0.25">
      <c r="A29" s="103"/>
      <c r="B29" s="101" t="s">
        <v>182</v>
      </c>
      <c r="C29" s="123">
        <f>SUM(C30:C31)</f>
        <v>325000</v>
      </c>
      <c r="D29" s="102">
        <f>SUM(D30:D32)</f>
        <v>0</v>
      </c>
      <c r="E29" s="160">
        <f>C29-'TB3.23'!G21</f>
        <v>0</v>
      </c>
    </row>
    <row r="30" spans="1:6" x14ac:dyDescent="0.25">
      <c r="A30" s="103"/>
      <c r="B30" s="104" t="s">
        <v>204</v>
      </c>
      <c r="C30" s="131">
        <v>325000</v>
      </c>
      <c r="D30" s="105" t="s">
        <v>495</v>
      </c>
    </row>
    <row r="31" spans="1:6" x14ac:dyDescent="0.25">
      <c r="A31" s="103"/>
      <c r="B31" s="104"/>
      <c r="C31" s="130"/>
      <c r="D31" s="105"/>
    </row>
    <row r="32" spans="1:6" s="21" customFormat="1" x14ac:dyDescent="0.25">
      <c r="A32" s="92">
        <v>3331</v>
      </c>
      <c r="B32" s="120" t="s">
        <v>197</v>
      </c>
      <c r="C32" s="132"/>
      <c r="D32" s="121"/>
      <c r="E32" s="122"/>
      <c r="F32" s="122"/>
    </row>
    <row r="33" spans="1:6" s="21" customFormat="1" x14ac:dyDescent="0.25">
      <c r="A33" s="92"/>
      <c r="B33" s="120"/>
      <c r="C33" s="132"/>
      <c r="D33" s="121"/>
      <c r="E33" s="122"/>
      <c r="F33" s="122"/>
    </row>
    <row r="34" spans="1:6" s="21" customFormat="1" x14ac:dyDescent="0.25">
      <c r="A34" s="92">
        <v>3334</v>
      </c>
      <c r="B34" s="120" t="s">
        <v>423</v>
      </c>
      <c r="C34" s="236">
        <v>-12062665</v>
      </c>
      <c r="D34" s="121"/>
      <c r="E34" s="370">
        <f>C34+'TB3.23'!G26-'TB3.23'!H26</f>
        <v>0</v>
      </c>
      <c r="F34" s="122"/>
    </row>
    <row r="35" spans="1:6" s="21" customFormat="1" x14ac:dyDescent="0.25">
      <c r="A35" s="92"/>
      <c r="B35" s="120"/>
      <c r="C35" s="132"/>
      <c r="D35" s="121"/>
      <c r="E35" s="122"/>
      <c r="F35" s="122"/>
    </row>
    <row r="36" spans="1:6" ht="14.4" x14ac:dyDescent="0.3">
      <c r="A36" s="92">
        <v>3335</v>
      </c>
      <c r="B36" s="101" t="s">
        <v>183</v>
      </c>
      <c r="C36" s="133">
        <f>SUM(C37:C45)</f>
        <v>110926914</v>
      </c>
      <c r="D36" s="107"/>
      <c r="E36" s="160">
        <f>C36-'TB3.23'!H27</f>
        <v>-1</v>
      </c>
    </row>
    <row r="37" spans="1:6" x14ac:dyDescent="0.25">
      <c r="A37" s="95"/>
      <c r="B37" s="96" t="s">
        <v>157</v>
      </c>
      <c r="C37" s="125">
        <v>2314525</v>
      </c>
      <c r="D37" s="108"/>
    </row>
    <row r="38" spans="1:6" x14ac:dyDescent="0.25">
      <c r="A38" s="95"/>
      <c r="B38" s="96" t="s">
        <v>581</v>
      </c>
      <c r="C38" s="126">
        <f>122222*3</f>
        <v>366666</v>
      </c>
      <c r="D38" s="108" t="s">
        <v>596</v>
      </c>
      <c r="E38" s="160"/>
    </row>
    <row r="39" spans="1:6" x14ac:dyDescent="0.25">
      <c r="A39" s="95"/>
      <c r="B39" s="96" t="s">
        <v>578</v>
      </c>
      <c r="C39" s="126">
        <v>73267566</v>
      </c>
      <c r="D39" s="108" t="s">
        <v>596</v>
      </c>
    </row>
    <row r="40" spans="1:6" x14ac:dyDescent="0.25">
      <c r="A40" s="95"/>
      <c r="B40" s="96" t="s">
        <v>580</v>
      </c>
      <c r="C40" s="126">
        <v>28423093</v>
      </c>
      <c r="D40" s="108" t="s">
        <v>596</v>
      </c>
    </row>
    <row r="41" spans="1:6" x14ac:dyDescent="0.25">
      <c r="A41" s="95"/>
      <c r="B41" s="96" t="s">
        <v>579</v>
      </c>
      <c r="C41" s="126">
        <v>15044936</v>
      </c>
      <c r="D41" s="108" t="s">
        <v>596</v>
      </c>
    </row>
    <row r="42" spans="1:6" x14ac:dyDescent="0.25">
      <c r="A42" s="95"/>
      <c r="B42" s="96" t="s">
        <v>597</v>
      </c>
      <c r="C42" s="126">
        <v>15014115</v>
      </c>
      <c r="D42" s="108" t="s">
        <v>598</v>
      </c>
    </row>
    <row r="43" spans="1:6" x14ac:dyDescent="0.25">
      <c r="A43" s="95"/>
      <c r="B43" s="96" t="s">
        <v>599</v>
      </c>
      <c r="C43" s="126">
        <v>-23503987</v>
      </c>
      <c r="D43" s="108" t="s">
        <v>596</v>
      </c>
    </row>
    <row r="44" spans="1:6" x14ac:dyDescent="0.25">
      <c r="A44" s="95"/>
      <c r="B44" s="96"/>
      <c r="C44" s="126"/>
      <c r="D44" s="108"/>
    </row>
    <row r="45" spans="1:6" x14ac:dyDescent="0.25">
      <c r="A45" s="95"/>
      <c r="B45" s="96"/>
      <c r="C45" s="125"/>
      <c r="D45" s="108"/>
    </row>
    <row r="46" spans="1:6" s="21" customFormat="1" x14ac:dyDescent="0.25">
      <c r="A46" s="92">
        <v>334</v>
      </c>
      <c r="B46" s="120" t="s">
        <v>540</v>
      </c>
      <c r="C46" s="197">
        <v>276760173</v>
      </c>
      <c r="D46" s="198" t="s">
        <v>145</v>
      </c>
      <c r="E46" s="338">
        <f>C46-'TB3.23'!H28</f>
        <v>0</v>
      </c>
    </row>
    <row r="47" spans="1:6" x14ac:dyDescent="0.25">
      <c r="A47" s="95"/>
      <c r="B47" s="96"/>
      <c r="C47" s="125"/>
      <c r="D47" s="108"/>
    </row>
    <row r="48" spans="1:6" x14ac:dyDescent="0.25">
      <c r="A48" s="92">
        <v>335</v>
      </c>
      <c r="B48" s="101"/>
      <c r="C48" s="123">
        <f>SUM(C49:C50)</f>
        <v>0</v>
      </c>
      <c r="D48" s="91" t="s">
        <v>447</v>
      </c>
    </row>
    <row r="49" spans="1:6" x14ac:dyDescent="0.25">
      <c r="A49" s="103"/>
      <c r="B49" s="104" t="s">
        <v>583</v>
      </c>
      <c r="C49" s="131"/>
      <c r="D49" s="371" t="s">
        <v>585</v>
      </c>
    </row>
    <row r="50" spans="1:6" x14ac:dyDescent="0.25">
      <c r="A50" s="103"/>
      <c r="B50" s="104" t="s">
        <v>584</v>
      </c>
      <c r="C50" s="131"/>
      <c r="D50" s="371" t="s">
        <v>168</v>
      </c>
    </row>
    <row r="51" spans="1:6" ht="26.4" x14ac:dyDescent="0.25">
      <c r="A51" s="242" t="s">
        <v>185</v>
      </c>
      <c r="B51" s="243"/>
      <c r="C51" s="244"/>
      <c r="D51" s="245" t="s">
        <v>155</v>
      </c>
    </row>
    <row r="52" spans="1:6" x14ac:dyDescent="0.25">
      <c r="A52" s="95"/>
      <c r="B52" s="106"/>
      <c r="C52" s="135"/>
      <c r="D52" s="110"/>
    </row>
    <row r="53" spans="1:6" x14ac:dyDescent="0.25">
      <c r="A53" s="92">
        <v>3388</v>
      </c>
      <c r="B53" s="101"/>
      <c r="C53" s="123">
        <f>SUM(C54:C57)</f>
        <v>3266085</v>
      </c>
      <c r="D53" s="91"/>
      <c r="E53" s="160">
        <f>C53-'TB3.23'!H38</f>
        <v>0</v>
      </c>
    </row>
    <row r="54" spans="1:6" ht="14.4" x14ac:dyDescent="0.3">
      <c r="A54" s="103"/>
      <c r="B54" s="104" t="s">
        <v>521</v>
      </c>
      <c r="C54" s="136">
        <f>1115566+595419+595419+659829+659829+659829+677520+717520+678895+677520+678895</f>
        <v>7716241</v>
      </c>
      <c r="D54" s="105"/>
      <c r="E54" s="89"/>
      <c r="F54" s="89"/>
    </row>
    <row r="55" spans="1:6" ht="14.4" x14ac:dyDescent="0.3">
      <c r="A55" s="103"/>
      <c r="B55" s="104" t="s">
        <v>202</v>
      </c>
      <c r="C55" s="136">
        <f>-338000-318182-227273-286364-254545-572727-884546-900000-318519-550000</f>
        <v>-4650156</v>
      </c>
      <c r="D55" s="105"/>
      <c r="E55" s="89"/>
      <c r="F55" s="89"/>
    </row>
    <row r="56" spans="1:6" ht="14.4" x14ac:dyDescent="0.3">
      <c r="A56" s="103"/>
      <c r="B56" s="104" t="s">
        <v>552</v>
      </c>
      <c r="C56" s="136"/>
      <c r="D56" s="105"/>
      <c r="E56" s="89"/>
      <c r="F56" s="89"/>
    </row>
    <row r="57" spans="1:6" ht="14.4" x14ac:dyDescent="0.3">
      <c r="A57" s="103"/>
      <c r="B57" s="104" t="s">
        <v>519</v>
      </c>
      <c r="C57" s="136">
        <v>200000</v>
      </c>
      <c r="D57" s="105"/>
      <c r="E57" s="89"/>
      <c r="F57" s="89"/>
    </row>
    <row r="58" spans="1:6" ht="14.4" x14ac:dyDescent="0.3">
      <c r="A58" s="103"/>
      <c r="B58" s="104"/>
      <c r="C58" s="136"/>
      <c r="D58" s="105"/>
      <c r="E58" s="89"/>
      <c r="F58" s="89"/>
    </row>
    <row r="59" spans="1:6" ht="14.4" x14ac:dyDescent="0.3">
      <c r="A59" s="92">
        <v>511</v>
      </c>
      <c r="B59" s="101" t="s">
        <v>594</v>
      </c>
      <c r="C59" s="123">
        <v>349883120</v>
      </c>
      <c r="D59" s="374" t="s">
        <v>129</v>
      </c>
    </row>
    <row r="60" spans="1:6" x14ac:dyDescent="0.25">
      <c r="A60" s="95"/>
      <c r="B60" s="106"/>
      <c r="C60" s="199"/>
      <c r="D60" s="108"/>
    </row>
    <row r="61" spans="1:6" x14ac:dyDescent="0.25">
      <c r="A61" s="95"/>
      <c r="B61" s="106"/>
      <c r="C61" s="199"/>
      <c r="D61" s="108"/>
    </row>
    <row r="62" spans="1:6" x14ac:dyDescent="0.25">
      <c r="A62" s="95"/>
      <c r="B62" s="106"/>
      <c r="C62" s="199"/>
      <c r="D62" s="108"/>
    </row>
    <row r="63" spans="1:6" x14ac:dyDescent="0.25">
      <c r="A63" s="95"/>
      <c r="B63" s="106"/>
      <c r="C63" s="90"/>
      <c r="D63" s="91"/>
    </row>
    <row r="64" spans="1:6" x14ac:dyDescent="0.25">
      <c r="A64" s="92">
        <v>642</v>
      </c>
      <c r="B64" s="101" t="s">
        <v>159</v>
      </c>
      <c r="C64" s="90"/>
      <c r="D64" s="91"/>
    </row>
    <row r="65" spans="1:4" x14ac:dyDescent="0.25">
      <c r="A65" s="95"/>
      <c r="B65" s="106"/>
      <c r="C65" s="97"/>
      <c r="D65" s="112"/>
    </row>
    <row r="66" spans="1:4" x14ac:dyDescent="0.25">
      <c r="A66" s="92">
        <v>515</v>
      </c>
      <c r="B66" s="101" t="s">
        <v>159</v>
      </c>
      <c r="C66" s="90"/>
      <c r="D66" s="91"/>
    </row>
    <row r="67" spans="1:4" x14ac:dyDescent="0.25">
      <c r="A67" s="95"/>
      <c r="B67" s="106"/>
      <c r="C67" s="137"/>
      <c r="D67" s="99"/>
    </row>
    <row r="68" spans="1:4" x14ac:dyDescent="0.25">
      <c r="A68" s="92">
        <v>635</v>
      </c>
      <c r="B68" s="101" t="s">
        <v>197</v>
      </c>
      <c r="C68" s="90"/>
      <c r="D68" s="91"/>
    </row>
    <row r="69" spans="1:4" x14ac:dyDescent="0.25">
      <c r="A69" s="95"/>
      <c r="B69" s="106"/>
      <c r="C69" s="137"/>
      <c r="D69" s="99"/>
    </row>
    <row r="70" spans="1:4" x14ac:dyDescent="0.25">
      <c r="A70" s="92">
        <v>632</v>
      </c>
      <c r="B70" s="101" t="s">
        <v>197</v>
      </c>
      <c r="C70" s="90">
        <v>0</v>
      </c>
      <c r="D70" s="91"/>
    </row>
    <row r="71" spans="1:4" x14ac:dyDescent="0.25">
      <c r="A71" s="95"/>
      <c r="B71" s="106"/>
      <c r="C71" s="106"/>
      <c r="D71" s="108"/>
    </row>
    <row r="72" spans="1:4" x14ac:dyDescent="0.25">
      <c r="A72" s="95"/>
      <c r="B72" s="106"/>
      <c r="C72" s="106"/>
      <c r="D72" s="108"/>
    </row>
    <row r="73" spans="1:4" x14ac:dyDescent="0.25">
      <c r="A73" s="95"/>
      <c r="B73" s="106"/>
      <c r="C73" s="106"/>
      <c r="D73" s="108"/>
    </row>
    <row r="74" spans="1:4" x14ac:dyDescent="0.25">
      <c r="A74" s="95"/>
      <c r="B74" s="106"/>
      <c r="C74" s="106"/>
      <c r="D74" s="108"/>
    </row>
    <row r="75" spans="1:4" x14ac:dyDescent="0.25">
      <c r="A75" s="95"/>
      <c r="B75" s="106"/>
      <c r="C75" s="106"/>
      <c r="D75" s="108"/>
    </row>
    <row r="76" spans="1:4" x14ac:dyDescent="0.25">
      <c r="A76" s="95"/>
      <c r="B76" s="106"/>
      <c r="C76" s="106"/>
      <c r="D76" s="108"/>
    </row>
    <row r="77" spans="1:4" ht="14.4" thickBot="1" x14ac:dyDescent="0.3">
      <c r="A77" s="113"/>
      <c r="B77" s="114"/>
      <c r="C77" s="114"/>
      <c r="D77" s="144"/>
    </row>
    <row r="78" spans="1:4" ht="14.4" thickTop="1" x14ac:dyDescent="0.25"/>
  </sheetData>
  <mergeCells count="2">
    <mergeCell ref="A5:B7"/>
    <mergeCell ref="C9:D9"/>
  </mergeCells>
  <pageMargins left="0.7" right="0.7" top="0.75" bottom="0.75" header="0.3" footer="0.3"/>
  <pageSetup scale="5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97CEB-DD9C-4BC6-9908-B6ADCF56C660}">
  <dimension ref="A1:H64"/>
  <sheetViews>
    <sheetView workbookViewId="0">
      <pane ySplit="1" topLeftCell="A2" activePane="bottomLeft" state="frozen"/>
      <selection pane="bottomLeft" activeCell="A2" sqref="A2:XFD2"/>
    </sheetView>
  </sheetViews>
  <sheetFormatPr defaultRowHeight="13.8" x14ac:dyDescent="0.25"/>
  <cols>
    <col min="1" max="1" width="10.09765625" customWidth="1"/>
    <col min="2" max="2" width="30.796875" customWidth="1"/>
    <col min="3" max="3" width="13.69921875" customWidth="1"/>
    <col min="4" max="6" width="14.09765625" customWidth="1"/>
    <col min="7" max="7" width="14" customWidth="1"/>
    <col min="8" max="8" width="14.5" customWidth="1"/>
  </cols>
  <sheetData>
    <row r="1" spans="1:8" x14ac:dyDescent="0.25">
      <c r="A1" s="383" t="s">
        <v>7</v>
      </c>
      <c r="B1" s="383" t="s">
        <v>210</v>
      </c>
      <c r="C1" s="383" t="s">
        <v>211</v>
      </c>
      <c r="D1" s="383" t="s">
        <v>212</v>
      </c>
      <c r="E1" s="383" t="s">
        <v>213</v>
      </c>
      <c r="F1" s="383" t="s">
        <v>214</v>
      </c>
      <c r="G1" s="383" t="s">
        <v>215</v>
      </c>
      <c r="H1" s="383" t="s">
        <v>216</v>
      </c>
    </row>
    <row r="2" spans="1:8" x14ac:dyDescent="0.25">
      <c r="A2" s="375" t="s">
        <v>219</v>
      </c>
      <c r="B2" s="375" t="s">
        <v>220</v>
      </c>
      <c r="C2" s="376">
        <v>3077500</v>
      </c>
      <c r="D2" s="376"/>
      <c r="E2" s="376"/>
      <c r="F2" s="376">
        <v>3031000</v>
      </c>
      <c r="G2" s="376">
        <v>46500</v>
      </c>
      <c r="H2" s="376"/>
    </row>
    <row r="3" spans="1:8" x14ac:dyDescent="0.25">
      <c r="A3" s="377" t="s">
        <v>221</v>
      </c>
      <c r="B3" s="377" t="s">
        <v>222</v>
      </c>
      <c r="C3" s="378">
        <v>3077500</v>
      </c>
      <c r="D3" s="378"/>
      <c r="E3" s="378"/>
      <c r="F3" s="378">
        <v>3031000</v>
      </c>
      <c r="G3" s="378">
        <v>46500</v>
      </c>
      <c r="H3" s="378"/>
    </row>
    <row r="4" spans="1:8" x14ac:dyDescent="0.25">
      <c r="A4" s="375" t="s">
        <v>223</v>
      </c>
      <c r="B4" s="375" t="s">
        <v>224</v>
      </c>
      <c r="C4" s="376">
        <v>101573113</v>
      </c>
      <c r="D4" s="376"/>
      <c r="E4" s="376">
        <v>349889591</v>
      </c>
      <c r="F4" s="376">
        <v>418017690</v>
      </c>
      <c r="G4" s="376">
        <v>33445014</v>
      </c>
      <c r="H4" s="376"/>
    </row>
    <row r="5" spans="1:8" x14ac:dyDescent="0.25">
      <c r="A5" s="379" t="s">
        <v>225</v>
      </c>
      <c r="B5" s="379" t="s">
        <v>226</v>
      </c>
      <c r="C5" s="380">
        <v>94806921</v>
      </c>
      <c r="D5" s="380"/>
      <c r="E5" s="380">
        <v>349889591</v>
      </c>
      <c r="F5" s="380">
        <v>418017690</v>
      </c>
      <c r="G5" s="380">
        <v>26678822</v>
      </c>
      <c r="H5" s="380"/>
    </row>
    <row r="6" spans="1:8" x14ac:dyDescent="0.25">
      <c r="A6" s="379" t="s">
        <v>178</v>
      </c>
      <c r="B6" s="379" t="s">
        <v>190</v>
      </c>
      <c r="C6" s="380">
        <v>94806921</v>
      </c>
      <c r="D6" s="380"/>
      <c r="E6" s="380">
        <v>349889591</v>
      </c>
      <c r="F6" s="380">
        <v>418017690</v>
      </c>
      <c r="G6" s="380">
        <v>26678822</v>
      </c>
      <c r="H6" s="380"/>
    </row>
    <row r="7" spans="1:8" x14ac:dyDescent="0.25">
      <c r="A7" s="377" t="s">
        <v>227</v>
      </c>
      <c r="B7" s="377" t="s">
        <v>228</v>
      </c>
      <c r="C7" s="378">
        <v>6766192</v>
      </c>
      <c r="D7" s="378"/>
      <c r="E7" s="378"/>
      <c r="F7" s="378"/>
      <c r="G7" s="378">
        <v>6766192</v>
      </c>
      <c r="H7" s="378"/>
    </row>
    <row r="8" spans="1:8" x14ac:dyDescent="0.25">
      <c r="A8" s="377" t="s">
        <v>229</v>
      </c>
      <c r="B8" s="377" t="s">
        <v>191</v>
      </c>
      <c r="C8" s="378">
        <v>6766192</v>
      </c>
      <c r="D8" s="378"/>
      <c r="E8" s="378"/>
      <c r="F8" s="378"/>
      <c r="G8" s="378">
        <v>6766192</v>
      </c>
      <c r="H8" s="378"/>
    </row>
    <row r="9" spans="1:8" x14ac:dyDescent="0.25">
      <c r="A9" s="375" t="s">
        <v>230</v>
      </c>
      <c r="B9" s="375" t="s">
        <v>231</v>
      </c>
      <c r="C9" s="376"/>
      <c r="D9" s="376"/>
      <c r="E9" s="376">
        <v>349883120</v>
      </c>
      <c r="F9" s="376">
        <v>349883120</v>
      </c>
      <c r="G9" s="376"/>
      <c r="H9" s="376"/>
    </row>
    <row r="10" spans="1:8" x14ac:dyDescent="0.25">
      <c r="A10" s="377" t="s">
        <v>232</v>
      </c>
      <c r="B10" s="377" t="s">
        <v>233</v>
      </c>
      <c r="C10" s="378"/>
      <c r="D10" s="378"/>
      <c r="E10" s="378">
        <v>349883120</v>
      </c>
      <c r="F10" s="378">
        <v>349883120</v>
      </c>
      <c r="G10" s="378"/>
      <c r="H10" s="378"/>
    </row>
    <row r="11" spans="1:8" x14ac:dyDescent="0.25">
      <c r="A11" s="377" t="s">
        <v>234</v>
      </c>
      <c r="B11" s="377" t="s">
        <v>235</v>
      </c>
      <c r="C11" s="378"/>
      <c r="D11" s="378"/>
      <c r="E11" s="378">
        <v>349883120</v>
      </c>
      <c r="F11" s="378">
        <v>349883120</v>
      </c>
      <c r="G11" s="378"/>
      <c r="H11" s="378"/>
    </row>
    <row r="12" spans="1:8" x14ac:dyDescent="0.25">
      <c r="A12" s="377" t="s">
        <v>236</v>
      </c>
      <c r="B12" s="377" t="s">
        <v>237</v>
      </c>
      <c r="C12" s="378"/>
      <c r="D12" s="378"/>
      <c r="E12" s="378">
        <v>349883120</v>
      </c>
      <c r="F12" s="378">
        <v>349883120</v>
      </c>
      <c r="G12" s="378"/>
      <c r="H12" s="378"/>
    </row>
    <row r="13" spans="1:8" x14ac:dyDescent="0.25">
      <c r="A13" s="375" t="s">
        <v>238</v>
      </c>
      <c r="B13" s="375" t="s">
        <v>239</v>
      </c>
      <c r="C13" s="376">
        <v>342562731</v>
      </c>
      <c r="D13" s="376"/>
      <c r="E13" s="376">
        <v>5604955</v>
      </c>
      <c r="F13" s="376"/>
      <c r="G13" s="376">
        <v>348167686</v>
      </c>
      <c r="H13" s="376"/>
    </row>
    <row r="14" spans="1:8" x14ac:dyDescent="0.25">
      <c r="A14" s="377" t="s">
        <v>240</v>
      </c>
      <c r="B14" s="377" t="s">
        <v>241</v>
      </c>
      <c r="C14" s="378">
        <v>342562731</v>
      </c>
      <c r="D14" s="378"/>
      <c r="E14" s="378">
        <v>5604955</v>
      </c>
      <c r="F14" s="378"/>
      <c r="G14" s="378">
        <v>348167686</v>
      </c>
      <c r="H14" s="378"/>
    </row>
    <row r="15" spans="1:8" x14ac:dyDescent="0.25">
      <c r="A15" s="377" t="s">
        <v>242</v>
      </c>
      <c r="B15" s="377" t="s">
        <v>241</v>
      </c>
      <c r="C15" s="378">
        <v>342562731</v>
      </c>
      <c r="D15" s="378"/>
      <c r="E15" s="378">
        <v>5604955</v>
      </c>
      <c r="F15" s="378"/>
      <c r="G15" s="378">
        <v>348167686</v>
      </c>
      <c r="H15" s="378"/>
    </row>
    <row r="16" spans="1:8" x14ac:dyDescent="0.25">
      <c r="A16" s="375" t="s">
        <v>243</v>
      </c>
      <c r="B16" s="375" t="s">
        <v>244</v>
      </c>
      <c r="C16" s="376"/>
      <c r="D16" s="376"/>
      <c r="E16" s="376">
        <v>241886545</v>
      </c>
      <c r="F16" s="376">
        <v>241886545</v>
      </c>
      <c r="G16" s="376"/>
      <c r="H16" s="376"/>
    </row>
    <row r="17" spans="1:8" x14ac:dyDescent="0.25">
      <c r="A17" s="375" t="s">
        <v>245</v>
      </c>
      <c r="B17" s="375" t="s">
        <v>246</v>
      </c>
      <c r="C17" s="376">
        <v>66783195</v>
      </c>
      <c r="D17" s="376"/>
      <c r="E17" s="376"/>
      <c r="F17" s="376">
        <v>16851190</v>
      </c>
      <c r="G17" s="376">
        <v>49932005</v>
      </c>
      <c r="H17" s="376"/>
    </row>
    <row r="18" spans="1:8" x14ac:dyDescent="0.25">
      <c r="A18" s="377" t="s">
        <v>247</v>
      </c>
      <c r="B18" s="377" t="s">
        <v>248</v>
      </c>
      <c r="C18" s="378">
        <v>65420539</v>
      </c>
      <c r="D18" s="378"/>
      <c r="E18" s="378"/>
      <c r="F18" s="378">
        <v>16737634</v>
      </c>
      <c r="G18" s="378">
        <v>48682905</v>
      </c>
      <c r="H18" s="378"/>
    </row>
    <row r="19" spans="1:8" x14ac:dyDescent="0.25">
      <c r="A19" s="377" t="s">
        <v>249</v>
      </c>
      <c r="B19" s="377" t="s">
        <v>250</v>
      </c>
      <c r="C19" s="378">
        <v>1362656</v>
      </c>
      <c r="D19" s="378"/>
      <c r="E19" s="378"/>
      <c r="F19" s="378">
        <v>113556</v>
      </c>
      <c r="G19" s="378">
        <v>1249100</v>
      </c>
      <c r="H19" s="378"/>
    </row>
    <row r="20" spans="1:8" x14ac:dyDescent="0.25">
      <c r="A20" s="375" t="s">
        <v>251</v>
      </c>
      <c r="B20" s="375" t="s">
        <v>252</v>
      </c>
      <c r="C20" s="376">
        <v>49349140</v>
      </c>
      <c r="D20" s="376"/>
      <c r="E20" s="376"/>
      <c r="F20" s="376"/>
      <c r="G20" s="376">
        <v>49349140</v>
      </c>
      <c r="H20" s="376"/>
    </row>
    <row r="21" spans="1:8" x14ac:dyDescent="0.25">
      <c r="A21" s="375" t="s">
        <v>253</v>
      </c>
      <c r="B21" s="375" t="s">
        <v>254</v>
      </c>
      <c r="C21" s="376">
        <v>325000</v>
      </c>
      <c r="D21" s="376">
        <v>132191036</v>
      </c>
      <c r="E21" s="376">
        <v>122267960</v>
      </c>
      <c r="F21" s="376">
        <v>62000955</v>
      </c>
      <c r="G21" s="376">
        <v>325000</v>
      </c>
      <c r="H21" s="376">
        <v>71924031</v>
      </c>
    </row>
    <row r="22" spans="1:8" x14ac:dyDescent="0.25">
      <c r="A22" s="377" t="s">
        <v>255</v>
      </c>
      <c r="B22" s="377" t="s">
        <v>256</v>
      </c>
      <c r="C22" s="378">
        <v>325000</v>
      </c>
      <c r="D22" s="378">
        <v>132191036</v>
      </c>
      <c r="E22" s="378">
        <v>122267960</v>
      </c>
      <c r="F22" s="378">
        <v>62000955</v>
      </c>
      <c r="G22" s="378">
        <v>325000</v>
      </c>
      <c r="H22" s="378">
        <v>71924031</v>
      </c>
    </row>
    <row r="23" spans="1:8" x14ac:dyDescent="0.25">
      <c r="A23" s="377" t="s">
        <v>257</v>
      </c>
      <c r="B23" s="377" t="s">
        <v>258</v>
      </c>
      <c r="C23" s="378">
        <v>325000</v>
      </c>
      <c r="D23" s="378">
        <v>132191036</v>
      </c>
      <c r="E23" s="378">
        <v>122267960</v>
      </c>
      <c r="F23" s="378">
        <v>62000955</v>
      </c>
      <c r="G23" s="378">
        <v>325000</v>
      </c>
      <c r="H23" s="378">
        <v>71924031</v>
      </c>
    </row>
    <row r="24" spans="1:8" x14ac:dyDescent="0.25">
      <c r="A24" s="377" t="s">
        <v>259</v>
      </c>
      <c r="B24" s="377" t="s">
        <v>260</v>
      </c>
      <c r="C24" s="378">
        <v>325000</v>
      </c>
      <c r="D24" s="378">
        <v>132191036</v>
      </c>
      <c r="E24" s="378">
        <v>122267960</v>
      </c>
      <c r="F24" s="378">
        <v>62000955</v>
      </c>
      <c r="G24" s="378">
        <v>325000</v>
      </c>
      <c r="H24" s="378">
        <v>71924031</v>
      </c>
    </row>
    <row r="25" spans="1:8" x14ac:dyDescent="0.25">
      <c r="A25" s="375" t="s">
        <v>261</v>
      </c>
      <c r="B25" s="375" t="s">
        <v>262</v>
      </c>
      <c r="C25" s="376">
        <v>12062665</v>
      </c>
      <c r="D25" s="376">
        <v>119294565</v>
      </c>
      <c r="E25" s="376">
        <v>23503987</v>
      </c>
      <c r="F25" s="376">
        <v>15136337</v>
      </c>
      <c r="G25" s="376">
        <v>12062665</v>
      </c>
      <c r="H25" s="376">
        <v>110926915</v>
      </c>
    </row>
    <row r="26" spans="1:8" x14ac:dyDescent="0.25">
      <c r="A26" s="377" t="s">
        <v>393</v>
      </c>
      <c r="B26" s="377" t="s">
        <v>394</v>
      </c>
      <c r="C26" s="378">
        <v>12062665</v>
      </c>
      <c r="D26" s="378"/>
      <c r="E26" s="378"/>
      <c r="F26" s="378"/>
      <c r="G26" s="378">
        <v>12062665</v>
      </c>
      <c r="H26" s="378"/>
    </row>
    <row r="27" spans="1:8" x14ac:dyDescent="0.25">
      <c r="A27" s="377" t="s">
        <v>263</v>
      </c>
      <c r="B27" s="377" t="s">
        <v>264</v>
      </c>
      <c r="C27" s="378"/>
      <c r="D27" s="378">
        <v>119294565</v>
      </c>
      <c r="E27" s="378">
        <v>23503987</v>
      </c>
      <c r="F27" s="378">
        <v>15136337</v>
      </c>
      <c r="G27" s="378"/>
      <c r="H27" s="378">
        <v>110926915</v>
      </c>
    </row>
    <row r="28" spans="1:8" x14ac:dyDescent="0.25">
      <c r="A28" s="375" t="s">
        <v>265</v>
      </c>
      <c r="B28" s="375" t="s">
        <v>266</v>
      </c>
      <c r="C28" s="376"/>
      <c r="D28" s="376">
        <v>254137249</v>
      </c>
      <c r="E28" s="376">
        <v>283219833</v>
      </c>
      <c r="F28" s="376">
        <v>305842757</v>
      </c>
      <c r="G28" s="376"/>
      <c r="H28" s="376">
        <v>276760173</v>
      </c>
    </row>
    <row r="29" spans="1:8" x14ac:dyDescent="0.25">
      <c r="A29" s="377" t="s">
        <v>267</v>
      </c>
      <c r="B29" s="377" t="s">
        <v>268</v>
      </c>
      <c r="C29" s="378"/>
      <c r="D29" s="378">
        <v>254137249</v>
      </c>
      <c r="E29" s="378">
        <v>283219833</v>
      </c>
      <c r="F29" s="378">
        <v>305842757</v>
      </c>
      <c r="G29" s="378"/>
      <c r="H29" s="378">
        <v>276760173</v>
      </c>
    </row>
    <row r="30" spans="1:8" x14ac:dyDescent="0.25">
      <c r="A30" s="375" t="s">
        <v>269</v>
      </c>
      <c r="B30" s="375" t="s">
        <v>270</v>
      </c>
      <c r="C30" s="376"/>
      <c r="D30" s="376">
        <v>40627000</v>
      </c>
      <c r="E30" s="376">
        <v>40627000</v>
      </c>
      <c r="F30" s="376"/>
      <c r="G30" s="376"/>
      <c r="H30" s="376"/>
    </row>
    <row r="31" spans="1:8" x14ac:dyDescent="0.25">
      <c r="A31" s="377" t="s">
        <v>271</v>
      </c>
      <c r="B31" s="377" t="s">
        <v>272</v>
      </c>
      <c r="C31" s="378"/>
      <c r="D31" s="378">
        <v>40627000</v>
      </c>
      <c r="E31" s="378">
        <v>40627000</v>
      </c>
      <c r="F31" s="378"/>
      <c r="G31" s="378"/>
      <c r="H31" s="378"/>
    </row>
    <row r="32" spans="1:8" x14ac:dyDescent="0.25">
      <c r="A32" s="375" t="s">
        <v>273</v>
      </c>
      <c r="B32" s="375" t="s">
        <v>274</v>
      </c>
      <c r="C32" s="376"/>
      <c r="D32" s="376">
        <v>3429319</v>
      </c>
      <c r="E32" s="376">
        <v>43988175</v>
      </c>
      <c r="F32" s="376">
        <v>44188175</v>
      </c>
      <c r="G32" s="376"/>
      <c r="H32" s="376">
        <v>3629319</v>
      </c>
    </row>
    <row r="33" spans="1:8" x14ac:dyDescent="0.25">
      <c r="A33" s="377" t="s">
        <v>275</v>
      </c>
      <c r="B33" s="377" t="s">
        <v>276</v>
      </c>
      <c r="C33" s="378"/>
      <c r="D33" s="378"/>
      <c r="E33" s="378">
        <v>33964230</v>
      </c>
      <c r="F33" s="378">
        <v>33964230</v>
      </c>
      <c r="G33" s="378"/>
      <c r="H33" s="378"/>
    </row>
    <row r="34" spans="1:8" x14ac:dyDescent="0.25">
      <c r="A34" s="377" t="s">
        <v>277</v>
      </c>
      <c r="B34" s="377" t="s">
        <v>278</v>
      </c>
      <c r="C34" s="378"/>
      <c r="D34" s="378">
        <v>363234</v>
      </c>
      <c r="E34" s="378">
        <v>5993689</v>
      </c>
      <c r="F34" s="378">
        <v>5993689</v>
      </c>
      <c r="G34" s="378"/>
      <c r="H34" s="378">
        <v>363234</v>
      </c>
    </row>
    <row r="35" spans="1:8" x14ac:dyDescent="0.25">
      <c r="A35" s="377" t="s">
        <v>279</v>
      </c>
      <c r="B35" s="377" t="s">
        <v>280</v>
      </c>
      <c r="C35" s="378"/>
      <c r="D35" s="378"/>
      <c r="E35" s="378">
        <v>2830256</v>
      </c>
      <c r="F35" s="378">
        <v>2830256</v>
      </c>
      <c r="G35" s="378"/>
      <c r="H35" s="378"/>
    </row>
    <row r="36" spans="1:8" x14ac:dyDescent="0.25">
      <c r="A36" s="377" t="s">
        <v>281</v>
      </c>
      <c r="B36" s="377" t="s">
        <v>274</v>
      </c>
      <c r="C36" s="378"/>
      <c r="D36" s="378">
        <v>3066085</v>
      </c>
      <c r="E36" s="378">
        <v>1200000</v>
      </c>
      <c r="F36" s="378">
        <v>1400000</v>
      </c>
      <c r="G36" s="378"/>
      <c r="H36" s="378">
        <v>3266085</v>
      </c>
    </row>
    <row r="37" spans="1:8" x14ac:dyDescent="0.25">
      <c r="A37" s="377" t="s">
        <v>282</v>
      </c>
      <c r="B37" s="377" t="s">
        <v>283</v>
      </c>
      <c r="C37" s="378"/>
      <c r="D37" s="378">
        <v>3066085</v>
      </c>
      <c r="E37" s="378">
        <v>1200000</v>
      </c>
      <c r="F37" s="378">
        <v>1400000</v>
      </c>
      <c r="G37" s="378"/>
      <c r="H37" s="378">
        <v>3266085</v>
      </c>
    </row>
    <row r="38" spans="1:8" x14ac:dyDescent="0.25">
      <c r="A38" s="377" t="s">
        <v>284</v>
      </c>
      <c r="B38" s="377" t="s">
        <v>285</v>
      </c>
      <c r="C38" s="378"/>
      <c r="D38" s="378">
        <v>3066085</v>
      </c>
      <c r="E38" s="378">
        <v>1200000</v>
      </c>
      <c r="F38" s="378">
        <v>1400000</v>
      </c>
      <c r="G38" s="378"/>
      <c r="H38" s="378">
        <v>3266085</v>
      </c>
    </row>
    <row r="39" spans="1:8" x14ac:dyDescent="0.25">
      <c r="A39" s="375" t="s">
        <v>286</v>
      </c>
      <c r="B39" s="375" t="s">
        <v>287</v>
      </c>
      <c r="C39" s="376"/>
      <c r="D39" s="376">
        <v>815528850</v>
      </c>
      <c r="E39" s="376"/>
      <c r="F39" s="376"/>
      <c r="G39" s="376"/>
      <c r="H39" s="376">
        <v>815528850</v>
      </c>
    </row>
    <row r="40" spans="1:8" x14ac:dyDescent="0.25">
      <c r="A40" s="377" t="s">
        <v>288</v>
      </c>
      <c r="B40" s="377" t="s">
        <v>289</v>
      </c>
      <c r="C40" s="378"/>
      <c r="D40" s="378">
        <v>815528850</v>
      </c>
      <c r="E40" s="378"/>
      <c r="F40" s="378"/>
      <c r="G40" s="378"/>
      <c r="H40" s="378">
        <v>815528850</v>
      </c>
    </row>
    <row r="41" spans="1:8" x14ac:dyDescent="0.25">
      <c r="A41" s="375" t="s">
        <v>290</v>
      </c>
      <c r="B41" s="375" t="s">
        <v>291</v>
      </c>
      <c r="C41" s="376">
        <v>1020165807</v>
      </c>
      <c r="D41" s="376">
        <v>230691132</v>
      </c>
      <c r="E41" s="376"/>
      <c r="F41" s="376">
        <v>4033397</v>
      </c>
      <c r="G41" s="376">
        <v>1020165807</v>
      </c>
      <c r="H41" s="376">
        <v>234724529</v>
      </c>
    </row>
    <row r="42" spans="1:8" x14ac:dyDescent="0.25">
      <c r="A42" s="377" t="s">
        <v>292</v>
      </c>
      <c r="B42" s="377" t="s">
        <v>293</v>
      </c>
      <c r="C42" s="378">
        <v>1020165807</v>
      </c>
      <c r="D42" s="378"/>
      <c r="E42" s="378"/>
      <c r="F42" s="378"/>
      <c r="G42" s="378">
        <v>1020165807</v>
      </c>
      <c r="H42" s="378"/>
    </row>
    <row r="43" spans="1:8" x14ac:dyDescent="0.25">
      <c r="A43" s="377" t="s">
        <v>294</v>
      </c>
      <c r="B43" s="377" t="s">
        <v>295</v>
      </c>
      <c r="C43" s="378"/>
      <c r="D43" s="378">
        <v>230691132</v>
      </c>
      <c r="E43" s="378"/>
      <c r="F43" s="378">
        <v>4033397</v>
      </c>
      <c r="G43" s="378"/>
      <c r="H43" s="378">
        <v>234724529</v>
      </c>
    </row>
    <row r="44" spans="1:8" x14ac:dyDescent="0.25">
      <c r="A44" s="375" t="s">
        <v>296</v>
      </c>
      <c r="B44" s="375" t="s">
        <v>297</v>
      </c>
      <c r="C44" s="376"/>
      <c r="D44" s="376"/>
      <c r="E44" s="376">
        <v>349883120</v>
      </c>
      <c r="F44" s="376">
        <v>349883120</v>
      </c>
      <c r="G44" s="376"/>
      <c r="H44" s="376"/>
    </row>
    <row r="45" spans="1:8" x14ac:dyDescent="0.25">
      <c r="A45" s="377" t="s">
        <v>298</v>
      </c>
      <c r="B45" s="377" t="s">
        <v>299</v>
      </c>
      <c r="C45" s="378"/>
      <c r="D45" s="378"/>
      <c r="E45" s="378">
        <v>349883120</v>
      </c>
      <c r="F45" s="378">
        <v>349883120</v>
      </c>
      <c r="G45" s="378"/>
      <c r="H45" s="378"/>
    </row>
    <row r="46" spans="1:8" x14ac:dyDescent="0.25">
      <c r="A46" s="377" t="s">
        <v>300</v>
      </c>
      <c r="B46" s="377" t="s">
        <v>301</v>
      </c>
      <c r="C46" s="378"/>
      <c r="D46" s="378"/>
      <c r="E46" s="378">
        <v>349883120</v>
      </c>
      <c r="F46" s="378">
        <v>349883120</v>
      </c>
      <c r="G46" s="378"/>
      <c r="H46" s="378"/>
    </row>
    <row r="47" spans="1:8" x14ac:dyDescent="0.25">
      <c r="A47" s="375" t="s">
        <v>302</v>
      </c>
      <c r="B47" s="375" t="s">
        <v>303</v>
      </c>
      <c r="C47" s="376"/>
      <c r="D47" s="376"/>
      <c r="E47" s="376">
        <v>6471</v>
      </c>
      <c r="F47" s="376">
        <v>6471</v>
      </c>
      <c r="G47" s="376"/>
      <c r="H47" s="376"/>
    </row>
    <row r="48" spans="1:8" x14ac:dyDescent="0.25">
      <c r="A48" s="377" t="s">
        <v>304</v>
      </c>
      <c r="B48" s="377" t="s">
        <v>305</v>
      </c>
      <c r="C48" s="378"/>
      <c r="D48" s="378"/>
      <c r="E48" s="378">
        <v>6471</v>
      </c>
      <c r="F48" s="378">
        <v>6471</v>
      </c>
      <c r="G48" s="378"/>
      <c r="H48" s="378"/>
    </row>
    <row r="49" spans="1:8" x14ac:dyDescent="0.25">
      <c r="A49" s="375" t="s">
        <v>306</v>
      </c>
      <c r="B49" s="375" t="s">
        <v>307</v>
      </c>
      <c r="C49" s="376"/>
      <c r="D49" s="376"/>
      <c r="E49" s="376">
        <v>228328913</v>
      </c>
      <c r="F49" s="376">
        <v>228328913</v>
      </c>
      <c r="G49" s="376"/>
      <c r="H49" s="376"/>
    </row>
    <row r="50" spans="1:8" x14ac:dyDescent="0.25">
      <c r="A50" s="375" t="s">
        <v>308</v>
      </c>
      <c r="B50" s="375" t="s">
        <v>309</v>
      </c>
      <c r="C50" s="376"/>
      <c r="D50" s="376"/>
      <c r="E50" s="376">
        <v>13557632</v>
      </c>
      <c r="F50" s="376">
        <v>13557632</v>
      </c>
      <c r="G50" s="376"/>
      <c r="H50" s="376"/>
    </row>
    <row r="51" spans="1:8" x14ac:dyDescent="0.25">
      <c r="A51" s="377" t="s">
        <v>310</v>
      </c>
      <c r="B51" s="377" t="s">
        <v>311</v>
      </c>
      <c r="C51" s="378"/>
      <c r="D51" s="378"/>
      <c r="E51" s="378">
        <v>13557632</v>
      </c>
      <c r="F51" s="378">
        <v>13557632</v>
      </c>
      <c r="G51" s="378"/>
      <c r="H51" s="378"/>
    </row>
    <row r="52" spans="1:8" x14ac:dyDescent="0.25">
      <c r="A52" s="375" t="s">
        <v>312</v>
      </c>
      <c r="B52" s="375" t="s">
        <v>313</v>
      </c>
      <c r="C52" s="376"/>
      <c r="D52" s="376"/>
      <c r="E52" s="376">
        <v>241886545</v>
      </c>
      <c r="F52" s="376">
        <v>241886545</v>
      </c>
      <c r="G52" s="376"/>
      <c r="H52" s="376"/>
    </row>
    <row r="53" spans="1:8" x14ac:dyDescent="0.25">
      <c r="A53" s="377" t="s">
        <v>314</v>
      </c>
      <c r="B53" s="377" t="s">
        <v>315</v>
      </c>
      <c r="C53" s="378"/>
      <c r="D53" s="378"/>
      <c r="E53" s="378">
        <v>241886545</v>
      </c>
      <c r="F53" s="378">
        <v>241886545</v>
      </c>
      <c r="G53" s="378"/>
      <c r="H53" s="378"/>
    </row>
    <row r="54" spans="1:8" x14ac:dyDescent="0.25">
      <c r="A54" s="375" t="s">
        <v>316</v>
      </c>
      <c r="B54" s="375" t="s">
        <v>317</v>
      </c>
      <c r="C54" s="376"/>
      <c r="D54" s="376"/>
      <c r="E54" s="376">
        <v>103971473</v>
      </c>
      <c r="F54" s="376">
        <v>103971473</v>
      </c>
      <c r="G54" s="376"/>
      <c r="H54" s="376"/>
    </row>
    <row r="55" spans="1:8" x14ac:dyDescent="0.25">
      <c r="A55" s="377" t="s">
        <v>318</v>
      </c>
      <c r="B55" s="377" t="s">
        <v>319</v>
      </c>
      <c r="C55" s="378"/>
      <c r="D55" s="378"/>
      <c r="E55" s="378">
        <v>82729563</v>
      </c>
      <c r="F55" s="378">
        <v>82729563</v>
      </c>
      <c r="G55" s="378"/>
      <c r="H55" s="378"/>
    </row>
    <row r="56" spans="1:8" x14ac:dyDescent="0.25">
      <c r="A56" s="377" t="s">
        <v>322</v>
      </c>
      <c r="B56" s="377" t="s">
        <v>311</v>
      </c>
      <c r="C56" s="378"/>
      <c r="D56" s="378"/>
      <c r="E56" s="378">
        <v>6448097</v>
      </c>
      <c r="F56" s="378">
        <v>6448097</v>
      </c>
      <c r="G56" s="378"/>
      <c r="H56" s="378"/>
    </row>
    <row r="57" spans="1:8" x14ac:dyDescent="0.25">
      <c r="A57" s="377" t="s">
        <v>323</v>
      </c>
      <c r="B57" s="377" t="s">
        <v>324</v>
      </c>
      <c r="C57" s="378"/>
      <c r="D57" s="378"/>
      <c r="E57" s="378">
        <v>14793813</v>
      </c>
      <c r="F57" s="378">
        <v>14793813</v>
      </c>
      <c r="G57" s="378"/>
      <c r="H57" s="378"/>
    </row>
    <row r="58" spans="1:8" x14ac:dyDescent="0.25">
      <c r="A58" s="375" t="s">
        <v>346</v>
      </c>
      <c r="B58" s="375" t="s">
        <v>347</v>
      </c>
      <c r="C58" s="376"/>
      <c r="D58" s="376"/>
      <c r="E58" s="376">
        <v>1924</v>
      </c>
      <c r="F58" s="376">
        <v>1924</v>
      </c>
      <c r="G58" s="376"/>
      <c r="H58" s="376"/>
    </row>
    <row r="59" spans="1:8" x14ac:dyDescent="0.25">
      <c r="A59" s="377" t="s">
        <v>348</v>
      </c>
      <c r="B59" s="377" t="s">
        <v>347</v>
      </c>
      <c r="C59" s="378"/>
      <c r="D59" s="378"/>
      <c r="E59" s="378">
        <v>1924</v>
      </c>
      <c r="F59" s="378">
        <v>1924</v>
      </c>
      <c r="G59" s="378"/>
      <c r="H59" s="378"/>
    </row>
    <row r="60" spans="1:8" x14ac:dyDescent="0.25">
      <c r="A60" s="375" t="s">
        <v>349</v>
      </c>
      <c r="B60" s="375" t="s">
        <v>350</v>
      </c>
      <c r="C60" s="376"/>
      <c r="D60" s="376"/>
      <c r="E60" s="376">
        <v>100</v>
      </c>
      <c r="F60" s="376">
        <v>100</v>
      </c>
      <c r="G60" s="376"/>
      <c r="H60" s="376"/>
    </row>
    <row r="61" spans="1:8" x14ac:dyDescent="0.25">
      <c r="A61" s="377" t="s">
        <v>351</v>
      </c>
      <c r="B61" s="377" t="s">
        <v>350</v>
      </c>
      <c r="C61" s="378"/>
      <c r="D61" s="378"/>
      <c r="E61" s="378">
        <v>100</v>
      </c>
      <c r="F61" s="378">
        <v>100</v>
      </c>
      <c r="G61" s="378"/>
      <c r="H61" s="378"/>
    </row>
    <row r="62" spans="1:8" x14ac:dyDescent="0.25">
      <c r="A62" s="381" t="s">
        <v>325</v>
      </c>
      <c r="B62" s="381" t="s">
        <v>326</v>
      </c>
      <c r="C62" s="382"/>
      <c r="D62" s="382"/>
      <c r="E62" s="382">
        <v>349891515</v>
      </c>
      <c r="F62" s="382">
        <v>349891515</v>
      </c>
      <c r="G62" s="382"/>
      <c r="H62" s="382"/>
    </row>
    <row r="63" spans="1:8" x14ac:dyDescent="0.25">
      <c r="C63" s="161"/>
      <c r="D63" s="161"/>
      <c r="E63" s="161"/>
      <c r="F63" s="161"/>
      <c r="G63" s="161"/>
      <c r="H63" s="161"/>
    </row>
    <row r="64" spans="1:8" x14ac:dyDescent="0.25">
      <c r="B64" s="168" t="s">
        <v>327</v>
      </c>
      <c r="C64" s="155" t="s">
        <v>590</v>
      </c>
      <c r="D64" s="155" t="s">
        <v>590</v>
      </c>
      <c r="E64" s="155" t="s">
        <v>600</v>
      </c>
      <c r="F64" s="155" t="s">
        <v>600</v>
      </c>
      <c r="G64" s="155" t="s">
        <v>601</v>
      </c>
      <c r="H64" s="155" t="s">
        <v>601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7B00F-23D2-49AB-8584-E9F1BD15C522}">
  <dimension ref="A1:F78"/>
  <sheetViews>
    <sheetView view="pageBreakPreview" topLeftCell="A19" zoomScaleNormal="100" zoomScaleSheetLayoutView="100" workbookViewId="0">
      <selection activeCell="F29" sqref="F29"/>
    </sheetView>
  </sheetViews>
  <sheetFormatPr defaultRowHeight="13.8" x14ac:dyDescent="0.25"/>
  <cols>
    <col min="1" max="1" width="10.69921875" customWidth="1"/>
    <col min="2" max="2" width="54.3984375" customWidth="1"/>
    <col min="3" max="3" width="14.8984375" customWidth="1"/>
    <col min="4" max="4" width="48" customWidth="1"/>
    <col min="5" max="5" width="11" bestFit="1" customWidth="1"/>
    <col min="6" max="6" width="11.09765625"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44641</v>
      </c>
    </row>
    <row r="6" spans="1:6" x14ac:dyDescent="0.25">
      <c r="A6" s="454"/>
      <c r="B6" s="454"/>
      <c r="C6" s="226" t="s">
        <v>174</v>
      </c>
      <c r="D6" s="82">
        <v>44958</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547</v>
      </c>
      <c r="C10" s="142">
        <v>3077500</v>
      </c>
      <c r="D10" s="143" t="s">
        <v>586</v>
      </c>
      <c r="E10" s="160">
        <f>C10-'TB2.23'!G2</f>
        <v>0</v>
      </c>
    </row>
    <row r="11" spans="1:6" x14ac:dyDescent="0.25">
      <c r="A11" s="92">
        <v>112</v>
      </c>
      <c r="B11" s="93"/>
      <c r="C11" s="124"/>
      <c r="D11" s="94"/>
      <c r="E11" s="88"/>
      <c r="F11" s="88"/>
    </row>
    <row r="12" spans="1:6" x14ac:dyDescent="0.25">
      <c r="A12" s="95" t="s">
        <v>178</v>
      </c>
      <c r="B12" s="96" t="s">
        <v>190</v>
      </c>
      <c r="C12" s="125">
        <v>94806921</v>
      </c>
      <c r="D12" s="98" t="s">
        <v>179</v>
      </c>
      <c r="E12" s="160">
        <f>C12-'TB2.23'!G5</f>
        <v>0</v>
      </c>
    </row>
    <row r="13" spans="1:6" x14ac:dyDescent="0.25">
      <c r="A13" s="95">
        <v>11212</v>
      </c>
      <c r="B13" s="96" t="s">
        <v>191</v>
      </c>
      <c r="C13" s="126">
        <v>6766192</v>
      </c>
      <c r="D13" s="98" t="s">
        <v>179</v>
      </c>
      <c r="E13" s="227">
        <f>C13/22640</f>
        <v>298.86007067137808</v>
      </c>
    </row>
    <row r="14" spans="1:6" x14ac:dyDescent="0.25">
      <c r="A14" s="95"/>
      <c r="B14" s="96"/>
      <c r="C14" s="126"/>
      <c r="D14" s="98"/>
    </row>
    <row r="15" spans="1:6" s="118" customFormat="1" x14ac:dyDescent="0.25">
      <c r="A15" s="115">
        <v>131</v>
      </c>
      <c r="B15" s="116" t="s">
        <v>472</v>
      </c>
      <c r="C15" s="231">
        <v>0</v>
      </c>
      <c r="D15" s="119"/>
    </row>
    <row r="16" spans="1:6" s="118" customFormat="1" x14ac:dyDescent="0.25">
      <c r="A16" s="347"/>
      <c r="B16" s="348"/>
      <c r="C16" s="350"/>
      <c r="D16" s="351"/>
    </row>
    <row r="17" spans="1:6" s="118" customFormat="1" x14ac:dyDescent="0.25">
      <c r="A17" s="347"/>
      <c r="B17" s="348"/>
      <c r="C17" s="350"/>
      <c r="D17" s="351"/>
    </row>
    <row r="18" spans="1:6" s="118" customFormat="1" x14ac:dyDescent="0.25">
      <c r="A18" s="347"/>
      <c r="B18" s="348"/>
      <c r="C18" s="350"/>
      <c r="D18" s="351"/>
    </row>
    <row r="19" spans="1:6" s="118" customFormat="1" x14ac:dyDescent="0.25">
      <c r="A19" s="347"/>
      <c r="B19" s="348"/>
      <c r="C19" s="350"/>
      <c r="D19" s="351"/>
    </row>
    <row r="20" spans="1:6" s="118" customFormat="1" x14ac:dyDescent="0.25">
      <c r="A20" s="115">
        <v>133</v>
      </c>
      <c r="B20" s="116"/>
      <c r="C20" s="127">
        <v>342562731</v>
      </c>
      <c r="D20" s="119"/>
      <c r="E20" s="346">
        <f>C20-'TB2.23'!G13</f>
        <v>0</v>
      </c>
    </row>
    <row r="21" spans="1:6" s="118" customFormat="1" x14ac:dyDescent="0.25">
      <c r="A21" s="115"/>
      <c r="B21" s="116"/>
      <c r="C21" s="127"/>
      <c r="D21" s="119"/>
    </row>
    <row r="22" spans="1:6" s="118" customFormat="1" x14ac:dyDescent="0.25">
      <c r="A22" s="115">
        <v>154</v>
      </c>
      <c r="B22" s="116"/>
      <c r="C22" s="127">
        <v>0</v>
      </c>
      <c r="D22" s="119" t="s">
        <v>587</v>
      </c>
    </row>
    <row r="23" spans="1:6" s="118" customFormat="1" x14ac:dyDescent="0.25">
      <c r="A23" s="115"/>
      <c r="B23" s="116"/>
      <c r="C23" s="127"/>
      <c r="D23" s="119"/>
    </row>
    <row r="24" spans="1:6" x14ac:dyDescent="0.25">
      <c r="A24" s="92">
        <v>242</v>
      </c>
      <c r="B24" s="101" t="s">
        <v>180</v>
      </c>
      <c r="C24" s="128">
        <v>66783195</v>
      </c>
      <c r="D24" s="91"/>
      <c r="E24" s="160">
        <f>C24-'TB2.23'!G17</f>
        <v>0</v>
      </c>
    </row>
    <row r="25" spans="1:6" x14ac:dyDescent="0.25">
      <c r="A25" s="92"/>
      <c r="B25" s="101"/>
      <c r="C25" s="129"/>
      <c r="D25" s="91"/>
    </row>
    <row r="26" spans="1:6" x14ac:dyDescent="0.25">
      <c r="A26" s="92">
        <v>244</v>
      </c>
      <c r="B26" s="101" t="s">
        <v>195</v>
      </c>
      <c r="C26" s="123">
        <v>49349140</v>
      </c>
      <c r="D26" s="91" t="s">
        <v>196</v>
      </c>
    </row>
    <row r="27" spans="1:6" x14ac:dyDescent="0.25">
      <c r="A27" s="92"/>
      <c r="B27" s="101"/>
      <c r="C27" s="123"/>
      <c r="D27" s="91"/>
    </row>
    <row r="28" spans="1:6" x14ac:dyDescent="0.25">
      <c r="A28" s="92">
        <v>331</v>
      </c>
      <c r="B28" s="101" t="s">
        <v>181</v>
      </c>
      <c r="C28" s="123">
        <f>SUM(C29:C30)</f>
        <v>132191036</v>
      </c>
      <c r="D28" s="102" t="s">
        <v>159</v>
      </c>
      <c r="E28" s="160">
        <f>C28-'TB2.23'!H21</f>
        <v>0</v>
      </c>
    </row>
    <row r="29" spans="1:6" x14ac:dyDescent="0.25">
      <c r="A29" s="103"/>
      <c r="B29" s="104" t="s">
        <v>168</v>
      </c>
      <c r="C29" s="130">
        <v>12100000</v>
      </c>
      <c r="D29" s="105" t="s">
        <v>451</v>
      </c>
      <c r="F29" s="160">
        <f>C29+27089700</f>
        <v>39189700</v>
      </c>
    </row>
    <row r="30" spans="1:6" x14ac:dyDescent="0.25">
      <c r="A30" s="103"/>
      <c r="B30" s="104" t="s">
        <v>195</v>
      </c>
      <c r="C30" s="130">
        <v>120091036</v>
      </c>
      <c r="D30" s="105" t="s">
        <v>582</v>
      </c>
    </row>
    <row r="31" spans="1:6" x14ac:dyDescent="0.25">
      <c r="A31" s="103"/>
      <c r="B31" s="101" t="s">
        <v>182</v>
      </c>
      <c r="C31" s="123">
        <f>SUM(C32:C33)</f>
        <v>325000</v>
      </c>
      <c r="D31" s="102">
        <f>SUM(D32:D34)</f>
        <v>0</v>
      </c>
      <c r="E31" s="160">
        <f>C31-'TB2.23'!G21</f>
        <v>0</v>
      </c>
    </row>
    <row r="32" spans="1:6" x14ac:dyDescent="0.25">
      <c r="A32" s="103"/>
      <c r="B32" s="104" t="s">
        <v>204</v>
      </c>
      <c r="C32" s="131">
        <v>325000</v>
      </c>
      <c r="D32" s="105" t="s">
        <v>495</v>
      </c>
    </row>
    <row r="33" spans="1:6" x14ac:dyDescent="0.25">
      <c r="A33" s="103"/>
      <c r="B33" s="104"/>
      <c r="C33" s="130"/>
      <c r="D33" s="105"/>
    </row>
    <row r="34" spans="1:6" s="21" customFormat="1" x14ac:dyDescent="0.25">
      <c r="A34" s="92">
        <v>3331</v>
      </c>
      <c r="B34" s="120" t="s">
        <v>197</v>
      </c>
      <c r="C34" s="132"/>
      <c r="D34" s="121"/>
      <c r="E34" s="122"/>
      <c r="F34" s="122"/>
    </row>
    <row r="35" spans="1:6" s="21" customFormat="1" x14ac:dyDescent="0.25">
      <c r="A35" s="92"/>
      <c r="B35" s="120"/>
      <c r="C35" s="132"/>
      <c r="D35" s="121"/>
      <c r="E35" s="122"/>
      <c r="F35" s="122"/>
    </row>
    <row r="36" spans="1:6" s="21" customFormat="1" x14ac:dyDescent="0.25">
      <c r="A36" s="92">
        <v>3334</v>
      </c>
      <c r="B36" s="120" t="s">
        <v>423</v>
      </c>
      <c r="C36" s="236">
        <v>-12062665</v>
      </c>
      <c r="D36" s="121"/>
      <c r="E36" s="370">
        <f>C36+'TB2.23'!G26-'TB2.23'!H26</f>
        <v>0</v>
      </c>
      <c r="F36" s="122"/>
    </row>
    <row r="37" spans="1:6" s="21" customFormat="1" x14ac:dyDescent="0.25">
      <c r="A37" s="92"/>
      <c r="B37" s="120"/>
      <c r="C37" s="132"/>
      <c r="D37" s="121"/>
      <c r="E37" s="122"/>
      <c r="F37" s="122"/>
    </row>
    <row r="38" spans="1:6" ht="14.4" x14ac:dyDescent="0.3">
      <c r="A38" s="92">
        <v>3335</v>
      </c>
      <c r="B38" s="101" t="s">
        <v>183</v>
      </c>
      <c r="C38" s="133">
        <f>SUM(C39:C45)</f>
        <v>119294564</v>
      </c>
      <c r="D38" s="107"/>
      <c r="E38" s="160">
        <f>C38-'TB2.23'!H27</f>
        <v>-1</v>
      </c>
    </row>
    <row r="39" spans="1:6" x14ac:dyDescent="0.25">
      <c r="A39" s="95"/>
      <c r="B39" s="96" t="s">
        <v>157</v>
      </c>
      <c r="C39" s="125">
        <v>2314525</v>
      </c>
      <c r="D39" s="108"/>
    </row>
    <row r="40" spans="1:6" x14ac:dyDescent="0.25">
      <c r="A40" s="95"/>
      <c r="B40" s="96" t="s">
        <v>581</v>
      </c>
      <c r="C40" s="126">
        <f>122222*2</f>
        <v>244444</v>
      </c>
      <c r="D40" s="108" t="s">
        <v>559</v>
      </c>
      <c r="E40" s="160"/>
    </row>
    <row r="41" spans="1:6" x14ac:dyDescent="0.25">
      <c r="A41" s="95"/>
      <c r="B41" s="96" t="s">
        <v>578</v>
      </c>
      <c r="C41" s="126">
        <v>73267566</v>
      </c>
      <c r="D41" s="108" t="s">
        <v>559</v>
      </c>
    </row>
    <row r="42" spans="1:6" x14ac:dyDescent="0.25">
      <c r="A42" s="95"/>
      <c r="B42" s="96" t="s">
        <v>580</v>
      </c>
      <c r="C42" s="126">
        <v>28423093</v>
      </c>
      <c r="D42" s="108" t="s">
        <v>559</v>
      </c>
    </row>
    <row r="43" spans="1:6" x14ac:dyDescent="0.25">
      <c r="A43" s="95"/>
      <c r="B43" s="96" t="s">
        <v>579</v>
      </c>
      <c r="C43" s="126">
        <v>15044936</v>
      </c>
      <c r="D43" s="108" t="s">
        <v>559</v>
      </c>
    </row>
    <row r="44" spans="1:6" x14ac:dyDescent="0.25">
      <c r="A44" s="95"/>
      <c r="B44" s="96"/>
      <c r="C44" s="126"/>
      <c r="D44" s="108"/>
    </row>
    <row r="45" spans="1:6" x14ac:dyDescent="0.25">
      <c r="A45" s="95"/>
      <c r="B45" s="96"/>
      <c r="C45" s="125"/>
      <c r="D45" s="108"/>
    </row>
    <row r="46" spans="1:6" s="21" customFormat="1" x14ac:dyDescent="0.25">
      <c r="A46" s="92">
        <v>334</v>
      </c>
      <c r="B46" s="120" t="s">
        <v>540</v>
      </c>
      <c r="C46" s="197">
        <v>254137249</v>
      </c>
      <c r="D46" s="198" t="s">
        <v>145</v>
      </c>
      <c r="E46" s="338">
        <f>C46-'TB2.23'!H28</f>
        <v>0</v>
      </c>
    </row>
    <row r="47" spans="1:6" x14ac:dyDescent="0.25">
      <c r="A47" s="95"/>
      <c r="B47" s="96"/>
      <c r="C47" s="125"/>
      <c r="D47" s="108"/>
    </row>
    <row r="48" spans="1:6" x14ac:dyDescent="0.25">
      <c r="A48" s="92">
        <v>335</v>
      </c>
      <c r="B48" s="101"/>
      <c r="C48" s="123">
        <f>SUM(C49:C50)</f>
        <v>40627000</v>
      </c>
      <c r="D48" s="91"/>
    </row>
    <row r="49" spans="1:6" x14ac:dyDescent="0.25">
      <c r="A49" s="103"/>
      <c r="B49" s="104" t="s">
        <v>583</v>
      </c>
      <c r="C49" s="131">
        <v>27000000</v>
      </c>
      <c r="D49" s="371" t="s">
        <v>585</v>
      </c>
    </row>
    <row r="50" spans="1:6" x14ac:dyDescent="0.25">
      <c r="A50" s="103"/>
      <c r="B50" s="104" t="s">
        <v>584</v>
      </c>
      <c r="C50" s="131">
        <v>13627000</v>
      </c>
      <c r="D50" s="371" t="s">
        <v>168</v>
      </c>
    </row>
    <row r="51" spans="1:6" ht="26.4" x14ac:dyDescent="0.25">
      <c r="A51" s="242" t="s">
        <v>185</v>
      </c>
      <c r="B51" s="243"/>
      <c r="C51" s="244"/>
      <c r="D51" s="245" t="s">
        <v>155</v>
      </c>
    </row>
    <row r="52" spans="1:6" x14ac:dyDescent="0.25">
      <c r="A52" s="95"/>
      <c r="B52" s="106"/>
      <c r="C52" s="135"/>
      <c r="D52" s="110"/>
    </row>
    <row r="53" spans="1:6" x14ac:dyDescent="0.25">
      <c r="A53" s="92">
        <v>3388</v>
      </c>
      <c r="B53" s="101"/>
      <c r="C53" s="123">
        <f>SUM(C54:C57)</f>
        <v>3066085</v>
      </c>
      <c r="D53" s="91"/>
      <c r="E53" s="160">
        <f>C53-'TB2.23'!H38</f>
        <v>0</v>
      </c>
    </row>
    <row r="54" spans="1:6" ht="14.4" x14ac:dyDescent="0.3">
      <c r="A54" s="103"/>
      <c r="B54" s="104" t="s">
        <v>521</v>
      </c>
      <c r="C54" s="136">
        <f>1115566+595419+595419+659829+659829+659829+677520+717520+678895+677520+678895</f>
        <v>7716241</v>
      </c>
      <c r="D54" s="105"/>
      <c r="E54" s="89"/>
      <c r="F54" s="89"/>
    </row>
    <row r="55" spans="1:6" ht="14.4" x14ac:dyDescent="0.3">
      <c r="A55" s="103"/>
      <c r="B55" s="104" t="s">
        <v>202</v>
      </c>
      <c r="C55" s="136">
        <f>-338000-318182-227273-286364-254545-572727-884546-900000-318519-550000</f>
        <v>-4650156</v>
      </c>
      <c r="D55" s="105"/>
      <c r="E55" s="89"/>
      <c r="F55" s="89"/>
    </row>
    <row r="56" spans="1:6" ht="14.4" x14ac:dyDescent="0.3">
      <c r="A56" s="103"/>
      <c r="B56" s="104" t="s">
        <v>552</v>
      </c>
      <c r="C56" s="136"/>
      <c r="D56" s="105"/>
      <c r="E56" s="89"/>
      <c r="F56" s="89"/>
    </row>
    <row r="57" spans="1:6" ht="14.4" x14ac:dyDescent="0.3">
      <c r="A57" s="103"/>
      <c r="B57" s="104" t="s">
        <v>519</v>
      </c>
      <c r="C57" s="136"/>
      <c r="D57" s="105"/>
      <c r="E57" s="89"/>
      <c r="F57" s="89"/>
    </row>
    <row r="58" spans="1:6" ht="14.4" x14ac:dyDescent="0.3">
      <c r="A58" s="103"/>
      <c r="B58" s="104"/>
      <c r="C58" s="136"/>
      <c r="D58" s="105"/>
      <c r="E58" s="89"/>
      <c r="F58" s="89"/>
    </row>
    <row r="59" spans="1:6" ht="14.4" x14ac:dyDescent="0.3">
      <c r="A59" s="92">
        <v>511</v>
      </c>
      <c r="B59" s="101" t="s">
        <v>379</v>
      </c>
      <c r="C59" s="123">
        <v>346180282</v>
      </c>
      <c r="D59" s="246" t="s">
        <v>575</v>
      </c>
    </row>
    <row r="60" spans="1:6" x14ac:dyDescent="0.25">
      <c r="A60" s="95"/>
      <c r="B60" s="106"/>
      <c r="C60" s="199"/>
      <c r="D60" s="108"/>
    </row>
    <row r="61" spans="1:6" x14ac:dyDescent="0.25">
      <c r="A61" s="95"/>
      <c r="B61" s="106"/>
      <c r="C61" s="199"/>
      <c r="D61" s="108"/>
    </row>
    <row r="62" spans="1:6" x14ac:dyDescent="0.25">
      <c r="A62" s="95"/>
      <c r="B62" s="106"/>
      <c r="C62" s="199"/>
      <c r="D62" s="108"/>
    </row>
    <row r="63" spans="1:6" x14ac:dyDescent="0.25">
      <c r="A63" s="95"/>
      <c r="B63" s="106"/>
      <c r="C63" s="90"/>
      <c r="D63" s="91"/>
    </row>
    <row r="64" spans="1:6" x14ac:dyDescent="0.25">
      <c r="A64" s="92">
        <v>642</v>
      </c>
      <c r="B64" s="101" t="s">
        <v>159</v>
      </c>
      <c r="C64" s="90"/>
      <c r="D64" s="91"/>
    </row>
    <row r="65" spans="1:4" x14ac:dyDescent="0.25">
      <c r="A65" s="95"/>
      <c r="B65" s="106"/>
      <c r="C65" s="97"/>
      <c r="D65" s="112"/>
    </row>
    <row r="66" spans="1:4" x14ac:dyDescent="0.25">
      <c r="A66" s="92">
        <v>515</v>
      </c>
      <c r="B66" s="101" t="s">
        <v>159</v>
      </c>
      <c r="C66" s="90"/>
      <c r="D66" s="91"/>
    </row>
    <row r="67" spans="1:4" x14ac:dyDescent="0.25">
      <c r="A67" s="95"/>
      <c r="B67" s="106"/>
      <c r="C67" s="137"/>
      <c r="D67" s="99"/>
    </row>
    <row r="68" spans="1:4" x14ac:dyDescent="0.25">
      <c r="A68" s="92">
        <v>635</v>
      </c>
      <c r="B68" s="101" t="s">
        <v>197</v>
      </c>
      <c r="C68" s="90"/>
      <c r="D68" s="91"/>
    </row>
    <row r="69" spans="1:4" x14ac:dyDescent="0.25">
      <c r="A69" s="95"/>
      <c r="B69" s="106"/>
      <c r="C69" s="137"/>
      <c r="D69" s="99"/>
    </row>
    <row r="70" spans="1:4" x14ac:dyDescent="0.25">
      <c r="A70" s="92">
        <v>632</v>
      </c>
      <c r="B70" s="101" t="s">
        <v>197</v>
      </c>
      <c r="C70" s="90">
        <v>0</v>
      </c>
      <c r="D70" s="91"/>
    </row>
    <row r="71" spans="1:4" x14ac:dyDescent="0.25">
      <c r="A71" s="95"/>
      <c r="B71" s="106"/>
      <c r="C71" s="106"/>
      <c r="D71" s="108"/>
    </row>
    <row r="72" spans="1:4" x14ac:dyDescent="0.25">
      <c r="A72" s="95"/>
      <c r="B72" s="106"/>
      <c r="C72" s="106"/>
      <c r="D72" s="108"/>
    </row>
    <row r="73" spans="1:4" x14ac:dyDescent="0.25">
      <c r="A73" s="95"/>
      <c r="B73" s="106"/>
      <c r="C73" s="106"/>
      <c r="D73" s="108"/>
    </row>
    <row r="74" spans="1:4" x14ac:dyDescent="0.25">
      <c r="A74" s="95"/>
      <c r="B74" s="106"/>
      <c r="C74" s="106"/>
      <c r="D74" s="108"/>
    </row>
    <row r="75" spans="1:4" x14ac:dyDescent="0.25">
      <c r="A75" s="95"/>
      <c r="B75" s="106"/>
      <c r="C75" s="106"/>
      <c r="D75" s="108"/>
    </row>
    <row r="76" spans="1:4" x14ac:dyDescent="0.25">
      <c r="A76" s="95"/>
      <c r="B76" s="106"/>
      <c r="C76" s="106"/>
      <c r="D76" s="108"/>
    </row>
    <row r="77" spans="1:4" ht="14.4" thickBot="1" x14ac:dyDescent="0.3">
      <c r="A77" s="113"/>
      <c r="B77" s="114"/>
      <c r="C77" s="114"/>
      <c r="D77" s="144"/>
    </row>
    <row r="78" spans="1:4" ht="14.4" thickTop="1" x14ac:dyDescent="0.25"/>
  </sheetData>
  <mergeCells count="2">
    <mergeCell ref="A5:B7"/>
    <mergeCell ref="C9:D9"/>
  </mergeCells>
  <pageMargins left="0.7" right="0.7" top="0.75" bottom="0.75" header="0.3" footer="0.3"/>
  <pageSetup scale="5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FA726-3990-4E96-BE69-6A6054938A6C}">
  <dimension ref="A1:H65"/>
  <sheetViews>
    <sheetView workbookViewId="0">
      <pane ySplit="1" topLeftCell="A2" activePane="bottomLeft" state="frozen"/>
      <selection activeCell="B17" sqref="B17"/>
      <selection pane="bottomLeft" activeCell="B17" sqref="B17"/>
    </sheetView>
  </sheetViews>
  <sheetFormatPr defaultRowHeight="13.8" x14ac:dyDescent="0.25"/>
  <cols>
    <col min="1" max="1" width="10.09765625" customWidth="1"/>
    <col min="2" max="2" width="30.796875" customWidth="1"/>
    <col min="3" max="3" width="13.69921875" customWidth="1"/>
    <col min="4" max="6" width="14.09765625" customWidth="1"/>
    <col min="7" max="7" width="14" customWidth="1"/>
    <col min="8" max="8" width="14.5" customWidth="1"/>
  </cols>
  <sheetData>
    <row r="1" spans="1:8" x14ac:dyDescent="0.25">
      <c r="A1" s="353" t="s">
        <v>7</v>
      </c>
      <c r="B1" s="353" t="s">
        <v>210</v>
      </c>
      <c r="C1" s="353" t="s">
        <v>211</v>
      </c>
      <c r="D1" s="353" t="s">
        <v>212</v>
      </c>
      <c r="E1" s="353" t="s">
        <v>213</v>
      </c>
      <c r="F1" s="353" t="s">
        <v>214</v>
      </c>
      <c r="G1" s="353" t="s">
        <v>215</v>
      </c>
      <c r="H1" s="353" t="s">
        <v>216</v>
      </c>
    </row>
    <row r="2" spans="1:8" x14ac:dyDescent="0.25">
      <c r="A2" s="182" t="s">
        <v>219</v>
      </c>
      <c r="B2" s="182" t="s">
        <v>220</v>
      </c>
      <c r="C2" s="183">
        <v>5373500</v>
      </c>
      <c r="D2" s="183"/>
      <c r="E2" s="183"/>
      <c r="F2" s="183">
        <v>2296000</v>
      </c>
      <c r="G2" s="183">
        <v>3077500</v>
      </c>
      <c r="H2" s="183"/>
    </row>
    <row r="3" spans="1:8" x14ac:dyDescent="0.25">
      <c r="A3" s="186" t="s">
        <v>221</v>
      </c>
      <c r="B3" s="186" t="s">
        <v>222</v>
      </c>
      <c r="C3" s="187">
        <v>5373500</v>
      </c>
      <c r="D3" s="187"/>
      <c r="E3" s="187"/>
      <c r="F3" s="187">
        <v>2296000</v>
      </c>
      <c r="G3" s="187">
        <v>3077500</v>
      </c>
      <c r="H3" s="187"/>
    </row>
    <row r="4" spans="1:8" x14ac:dyDescent="0.25">
      <c r="A4" s="182" t="s">
        <v>223</v>
      </c>
      <c r="B4" s="182" t="s">
        <v>224</v>
      </c>
      <c r="C4" s="183">
        <v>33347457</v>
      </c>
      <c r="D4" s="183"/>
      <c r="E4" s="183">
        <v>447672983</v>
      </c>
      <c r="F4" s="183">
        <v>379447327</v>
      </c>
      <c r="G4" s="183">
        <v>101573113</v>
      </c>
      <c r="H4" s="183"/>
    </row>
    <row r="5" spans="1:8" x14ac:dyDescent="0.25">
      <c r="A5" s="372" t="s">
        <v>225</v>
      </c>
      <c r="B5" s="372" t="s">
        <v>226</v>
      </c>
      <c r="C5" s="373">
        <v>26581265</v>
      </c>
      <c r="D5" s="373"/>
      <c r="E5" s="373">
        <v>447672983</v>
      </c>
      <c r="F5" s="373">
        <v>379447327</v>
      </c>
      <c r="G5" s="373">
        <v>94806921</v>
      </c>
      <c r="H5" s="373"/>
    </row>
    <row r="6" spans="1:8" x14ac:dyDescent="0.25">
      <c r="A6" s="372" t="s">
        <v>178</v>
      </c>
      <c r="B6" s="372" t="s">
        <v>190</v>
      </c>
      <c r="C6" s="373">
        <v>26581265</v>
      </c>
      <c r="D6" s="373"/>
      <c r="E6" s="373">
        <v>447672983</v>
      </c>
      <c r="F6" s="373">
        <v>379447327</v>
      </c>
      <c r="G6" s="373">
        <v>94806921</v>
      </c>
      <c r="H6" s="373"/>
    </row>
    <row r="7" spans="1:8" x14ac:dyDescent="0.25">
      <c r="A7" s="186" t="s">
        <v>227</v>
      </c>
      <c r="B7" s="186" t="s">
        <v>228</v>
      </c>
      <c r="C7" s="187">
        <v>6766192</v>
      </c>
      <c r="D7" s="187"/>
      <c r="E7" s="187"/>
      <c r="F7" s="187"/>
      <c r="G7" s="187">
        <v>6766192</v>
      </c>
      <c r="H7" s="187"/>
    </row>
    <row r="8" spans="1:8" x14ac:dyDescent="0.25">
      <c r="A8" s="186" t="s">
        <v>229</v>
      </c>
      <c r="B8" s="186" t="s">
        <v>191</v>
      </c>
      <c r="C8" s="187">
        <v>6766192</v>
      </c>
      <c r="D8" s="187"/>
      <c r="E8" s="187"/>
      <c r="F8" s="187"/>
      <c r="G8" s="187">
        <v>6766192</v>
      </c>
      <c r="H8" s="187"/>
    </row>
    <row r="9" spans="1:8" x14ac:dyDescent="0.25">
      <c r="A9" s="182" t="s">
        <v>230</v>
      </c>
      <c r="B9" s="182" t="s">
        <v>231</v>
      </c>
      <c r="C9" s="183"/>
      <c r="D9" s="183">
        <v>537053120</v>
      </c>
      <c r="E9" s="183">
        <v>984704304</v>
      </c>
      <c r="F9" s="183">
        <v>447651184</v>
      </c>
      <c r="G9" s="183"/>
      <c r="H9" s="183"/>
    </row>
    <row r="10" spans="1:8" x14ac:dyDescent="0.25">
      <c r="A10" s="186" t="s">
        <v>232</v>
      </c>
      <c r="B10" s="186" t="s">
        <v>233</v>
      </c>
      <c r="C10" s="187"/>
      <c r="D10" s="187">
        <v>537053120</v>
      </c>
      <c r="E10" s="187">
        <v>984704304</v>
      </c>
      <c r="F10" s="187">
        <v>447651184</v>
      </c>
      <c r="G10" s="187"/>
      <c r="H10" s="187"/>
    </row>
    <row r="11" spans="1:8" x14ac:dyDescent="0.25">
      <c r="A11" s="186" t="s">
        <v>234</v>
      </c>
      <c r="B11" s="186" t="s">
        <v>235</v>
      </c>
      <c r="C11" s="187"/>
      <c r="D11" s="187">
        <v>537053120</v>
      </c>
      <c r="E11" s="187">
        <v>984704304</v>
      </c>
      <c r="F11" s="187">
        <v>447651184</v>
      </c>
      <c r="G11" s="187"/>
      <c r="H11" s="187"/>
    </row>
    <row r="12" spans="1:8" x14ac:dyDescent="0.25">
      <c r="A12" s="186" t="s">
        <v>236</v>
      </c>
      <c r="B12" s="186" t="s">
        <v>237</v>
      </c>
      <c r="C12" s="187"/>
      <c r="D12" s="187">
        <v>537053120</v>
      </c>
      <c r="E12" s="187">
        <v>984704304</v>
      </c>
      <c r="F12" s="187">
        <v>447651184</v>
      </c>
      <c r="G12" s="187"/>
      <c r="H12" s="187"/>
    </row>
    <row r="13" spans="1:8" x14ac:dyDescent="0.25">
      <c r="A13" s="182" t="s">
        <v>238</v>
      </c>
      <c r="B13" s="182" t="s">
        <v>239</v>
      </c>
      <c r="C13" s="183">
        <v>331595222</v>
      </c>
      <c r="D13" s="183"/>
      <c r="E13" s="183">
        <v>10967509</v>
      </c>
      <c r="F13" s="183"/>
      <c r="G13" s="183">
        <v>342562731</v>
      </c>
      <c r="H13" s="183"/>
    </row>
    <row r="14" spans="1:8" x14ac:dyDescent="0.25">
      <c r="A14" s="186" t="s">
        <v>240</v>
      </c>
      <c r="B14" s="186" t="s">
        <v>241</v>
      </c>
      <c r="C14" s="187">
        <v>331595222</v>
      </c>
      <c r="D14" s="187"/>
      <c r="E14" s="187">
        <v>10967509</v>
      </c>
      <c r="F14" s="187"/>
      <c r="G14" s="187">
        <v>342562731</v>
      </c>
      <c r="H14" s="187"/>
    </row>
    <row r="15" spans="1:8" x14ac:dyDescent="0.25">
      <c r="A15" s="186" t="s">
        <v>242</v>
      </c>
      <c r="B15" s="186" t="s">
        <v>241</v>
      </c>
      <c r="C15" s="187">
        <v>331595222</v>
      </c>
      <c r="D15" s="187"/>
      <c r="E15" s="187">
        <v>10967509</v>
      </c>
      <c r="F15" s="187"/>
      <c r="G15" s="187">
        <v>342562731</v>
      </c>
      <c r="H15" s="187"/>
    </row>
    <row r="16" spans="1:8" x14ac:dyDescent="0.25">
      <c r="A16" s="182" t="s">
        <v>243</v>
      </c>
      <c r="B16" s="182" t="s">
        <v>244</v>
      </c>
      <c r="C16" s="183">
        <v>289506405</v>
      </c>
      <c r="D16" s="183"/>
      <c r="E16" s="183">
        <v>242666962</v>
      </c>
      <c r="F16" s="183">
        <v>532173367</v>
      </c>
      <c r="G16" s="183"/>
      <c r="H16" s="183"/>
    </row>
    <row r="17" spans="1:8" x14ac:dyDescent="0.25">
      <c r="A17" s="182" t="s">
        <v>245</v>
      </c>
      <c r="B17" s="182" t="s">
        <v>246</v>
      </c>
      <c r="C17" s="183">
        <v>6412462</v>
      </c>
      <c r="D17" s="183"/>
      <c r="E17" s="183">
        <v>92666307</v>
      </c>
      <c r="F17" s="183">
        <v>32295574</v>
      </c>
      <c r="G17" s="183">
        <v>66783195</v>
      </c>
      <c r="H17" s="183"/>
    </row>
    <row r="18" spans="1:8" x14ac:dyDescent="0.25">
      <c r="A18" s="186" t="s">
        <v>247</v>
      </c>
      <c r="B18" s="186" t="s">
        <v>248</v>
      </c>
      <c r="C18" s="187">
        <v>4936250</v>
      </c>
      <c r="D18" s="187"/>
      <c r="E18" s="187">
        <v>92666307</v>
      </c>
      <c r="F18" s="187">
        <v>32182018</v>
      </c>
      <c r="G18" s="187">
        <v>65420539</v>
      </c>
      <c r="H18" s="187"/>
    </row>
    <row r="19" spans="1:8" x14ac:dyDescent="0.25">
      <c r="A19" s="186" t="s">
        <v>249</v>
      </c>
      <c r="B19" s="186" t="s">
        <v>250</v>
      </c>
      <c r="C19" s="187">
        <v>1476212</v>
      </c>
      <c r="D19" s="187"/>
      <c r="E19" s="187"/>
      <c r="F19" s="187">
        <v>113556</v>
      </c>
      <c r="G19" s="187">
        <v>1362656</v>
      </c>
      <c r="H19" s="187"/>
    </row>
    <row r="20" spans="1:8" x14ac:dyDescent="0.25">
      <c r="A20" s="182" t="s">
        <v>251</v>
      </c>
      <c r="B20" s="182" t="s">
        <v>252</v>
      </c>
      <c r="C20" s="183">
        <v>49349140</v>
      </c>
      <c r="D20" s="183"/>
      <c r="E20" s="183"/>
      <c r="F20" s="183"/>
      <c r="G20" s="183">
        <v>49349140</v>
      </c>
      <c r="H20" s="183"/>
    </row>
    <row r="21" spans="1:8" x14ac:dyDescent="0.25">
      <c r="A21" s="182" t="s">
        <v>253</v>
      </c>
      <c r="B21" s="182" t="s">
        <v>254</v>
      </c>
      <c r="C21" s="183">
        <v>325000</v>
      </c>
      <c r="D21" s="183">
        <v>37982294</v>
      </c>
      <c r="E21" s="183">
        <v>26533181</v>
      </c>
      <c r="F21" s="183">
        <v>120741923</v>
      </c>
      <c r="G21" s="183">
        <v>325000</v>
      </c>
      <c r="H21" s="183">
        <v>132191036</v>
      </c>
    </row>
    <row r="22" spans="1:8" x14ac:dyDescent="0.25">
      <c r="A22" s="186" t="s">
        <v>255</v>
      </c>
      <c r="B22" s="186" t="s">
        <v>256</v>
      </c>
      <c r="C22" s="187">
        <v>325000</v>
      </c>
      <c r="D22" s="187">
        <v>37982294</v>
      </c>
      <c r="E22" s="187">
        <v>26533181</v>
      </c>
      <c r="F22" s="187">
        <v>120741923</v>
      </c>
      <c r="G22" s="187">
        <v>325000</v>
      </c>
      <c r="H22" s="187">
        <v>132191036</v>
      </c>
    </row>
    <row r="23" spans="1:8" x14ac:dyDescent="0.25">
      <c r="A23" s="186" t="s">
        <v>257</v>
      </c>
      <c r="B23" s="186" t="s">
        <v>258</v>
      </c>
      <c r="C23" s="187">
        <v>325000</v>
      </c>
      <c r="D23" s="187">
        <v>37982294</v>
      </c>
      <c r="E23" s="187">
        <v>26533181</v>
      </c>
      <c r="F23" s="187">
        <v>120741923</v>
      </c>
      <c r="G23" s="187">
        <v>325000</v>
      </c>
      <c r="H23" s="187">
        <v>132191036</v>
      </c>
    </row>
    <row r="24" spans="1:8" x14ac:dyDescent="0.25">
      <c r="A24" s="186" t="s">
        <v>259</v>
      </c>
      <c r="B24" s="186" t="s">
        <v>260</v>
      </c>
      <c r="C24" s="187">
        <v>325000</v>
      </c>
      <c r="D24" s="187">
        <v>37982294</v>
      </c>
      <c r="E24" s="187">
        <v>26533181</v>
      </c>
      <c r="F24" s="187">
        <v>120741923</v>
      </c>
      <c r="G24" s="187">
        <v>325000</v>
      </c>
      <c r="H24" s="187">
        <v>132191036</v>
      </c>
    </row>
    <row r="25" spans="1:8" x14ac:dyDescent="0.25">
      <c r="A25" s="182" t="s">
        <v>261</v>
      </c>
      <c r="B25" s="182" t="s">
        <v>262</v>
      </c>
      <c r="C25" s="183">
        <v>12062665</v>
      </c>
      <c r="D25" s="183">
        <v>104127407</v>
      </c>
      <c r="E25" s="183"/>
      <c r="F25" s="183">
        <v>15167158</v>
      </c>
      <c r="G25" s="183">
        <v>12062665</v>
      </c>
      <c r="H25" s="183">
        <v>119294565</v>
      </c>
    </row>
    <row r="26" spans="1:8" x14ac:dyDescent="0.25">
      <c r="A26" s="186" t="s">
        <v>393</v>
      </c>
      <c r="B26" s="186" t="s">
        <v>394</v>
      </c>
      <c r="C26" s="187">
        <v>12062665</v>
      </c>
      <c r="D26" s="187"/>
      <c r="E26" s="187"/>
      <c r="F26" s="187"/>
      <c r="G26" s="187">
        <v>12062665</v>
      </c>
      <c r="H26" s="187"/>
    </row>
    <row r="27" spans="1:8" x14ac:dyDescent="0.25">
      <c r="A27" s="186" t="s">
        <v>263</v>
      </c>
      <c r="B27" s="186" t="s">
        <v>264</v>
      </c>
      <c r="C27" s="187"/>
      <c r="D27" s="187">
        <v>104127407</v>
      </c>
      <c r="E27" s="187"/>
      <c r="F27" s="187">
        <v>15167158</v>
      </c>
      <c r="G27" s="187"/>
      <c r="H27" s="187">
        <v>119294565</v>
      </c>
    </row>
    <row r="28" spans="1:8" x14ac:dyDescent="0.25">
      <c r="A28" s="182" t="s">
        <v>265</v>
      </c>
      <c r="B28" s="182" t="s">
        <v>266</v>
      </c>
      <c r="C28" s="183"/>
      <c r="D28" s="183">
        <v>309919852</v>
      </c>
      <c r="E28" s="183">
        <v>339153257</v>
      </c>
      <c r="F28" s="183">
        <v>283370654</v>
      </c>
      <c r="G28" s="183"/>
      <c r="H28" s="183">
        <v>254137249</v>
      </c>
    </row>
    <row r="29" spans="1:8" x14ac:dyDescent="0.25">
      <c r="A29" s="186" t="s">
        <v>267</v>
      </c>
      <c r="B29" s="186" t="s">
        <v>268</v>
      </c>
      <c r="C29" s="187"/>
      <c r="D29" s="187">
        <v>309919852</v>
      </c>
      <c r="E29" s="187">
        <v>339153257</v>
      </c>
      <c r="F29" s="187">
        <v>283370654</v>
      </c>
      <c r="G29" s="187"/>
      <c r="H29" s="187">
        <v>254137249</v>
      </c>
    </row>
    <row r="30" spans="1:8" x14ac:dyDescent="0.25">
      <c r="A30" s="182" t="s">
        <v>269</v>
      </c>
      <c r="B30" s="182" t="s">
        <v>270</v>
      </c>
      <c r="C30" s="183"/>
      <c r="D30" s="183">
        <v>60172165</v>
      </c>
      <c r="E30" s="183">
        <v>19545165</v>
      </c>
      <c r="F30" s="183">
        <v>2050389</v>
      </c>
      <c r="G30" s="183"/>
      <c r="H30" s="183">
        <v>42677389</v>
      </c>
    </row>
    <row r="31" spans="1:8" x14ac:dyDescent="0.25">
      <c r="A31" s="186" t="s">
        <v>271</v>
      </c>
      <c r="B31" s="186" t="s">
        <v>272</v>
      </c>
      <c r="C31" s="187"/>
      <c r="D31" s="187">
        <v>60172165</v>
      </c>
      <c r="E31" s="187">
        <v>19545165</v>
      </c>
      <c r="F31" s="187">
        <v>2050389</v>
      </c>
      <c r="G31" s="187"/>
      <c r="H31" s="187">
        <v>42677389</v>
      </c>
    </row>
    <row r="32" spans="1:8" x14ac:dyDescent="0.25">
      <c r="A32" s="182" t="s">
        <v>273</v>
      </c>
      <c r="B32" s="182" t="s">
        <v>274</v>
      </c>
      <c r="C32" s="183"/>
      <c r="D32" s="183">
        <v>3429319</v>
      </c>
      <c r="E32" s="183">
        <v>44348175</v>
      </c>
      <c r="F32" s="183">
        <v>44348175</v>
      </c>
      <c r="G32" s="183"/>
      <c r="H32" s="183">
        <v>3429319</v>
      </c>
    </row>
    <row r="33" spans="1:8" x14ac:dyDescent="0.25">
      <c r="A33" s="372" t="s">
        <v>275</v>
      </c>
      <c r="B33" s="372" t="s">
        <v>276</v>
      </c>
      <c r="C33" s="373"/>
      <c r="D33" s="373"/>
      <c r="E33" s="373">
        <v>33964230</v>
      </c>
      <c r="F33" s="373">
        <v>33964230</v>
      </c>
      <c r="G33" s="373"/>
      <c r="H33" s="373"/>
    </row>
    <row r="34" spans="1:8" x14ac:dyDescent="0.25">
      <c r="A34" s="372" t="s">
        <v>277</v>
      </c>
      <c r="B34" s="372" t="s">
        <v>278</v>
      </c>
      <c r="C34" s="373"/>
      <c r="D34" s="373">
        <v>363234</v>
      </c>
      <c r="E34" s="373">
        <v>6353689</v>
      </c>
      <c r="F34" s="373">
        <v>6353689</v>
      </c>
      <c r="G34" s="373"/>
      <c r="H34" s="373">
        <v>363234</v>
      </c>
    </row>
    <row r="35" spans="1:8" x14ac:dyDescent="0.25">
      <c r="A35" s="372" t="s">
        <v>279</v>
      </c>
      <c r="B35" s="372" t="s">
        <v>280</v>
      </c>
      <c r="C35" s="373"/>
      <c r="D35" s="373"/>
      <c r="E35" s="373">
        <v>2830256</v>
      </c>
      <c r="F35" s="373">
        <v>2830256</v>
      </c>
      <c r="G35" s="373"/>
      <c r="H35" s="373"/>
    </row>
    <row r="36" spans="1:8" x14ac:dyDescent="0.25">
      <c r="A36" s="186" t="s">
        <v>281</v>
      </c>
      <c r="B36" s="186" t="s">
        <v>274</v>
      </c>
      <c r="C36" s="187"/>
      <c r="D36" s="187">
        <v>3066085</v>
      </c>
      <c r="E36" s="187">
        <v>1200000</v>
      </c>
      <c r="F36" s="187">
        <v>1200000</v>
      </c>
      <c r="G36" s="187"/>
      <c r="H36" s="187">
        <v>3066085</v>
      </c>
    </row>
    <row r="37" spans="1:8" x14ac:dyDescent="0.25">
      <c r="A37" s="186" t="s">
        <v>282</v>
      </c>
      <c r="B37" s="186" t="s">
        <v>283</v>
      </c>
      <c r="C37" s="187"/>
      <c r="D37" s="187">
        <v>3066085</v>
      </c>
      <c r="E37" s="187">
        <v>1200000</v>
      </c>
      <c r="F37" s="187">
        <v>1200000</v>
      </c>
      <c r="G37" s="187"/>
      <c r="H37" s="187">
        <v>3066085</v>
      </c>
    </row>
    <row r="38" spans="1:8" x14ac:dyDescent="0.25">
      <c r="A38" s="186" t="s">
        <v>284</v>
      </c>
      <c r="B38" s="186" t="s">
        <v>285</v>
      </c>
      <c r="C38" s="187"/>
      <c r="D38" s="187">
        <v>3066085</v>
      </c>
      <c r="E38" s="187">
        <v>1200000</v>
      </c>
      <c r="F38" s="187">
        <v>1200000</v>
      </c>
      <c r="G38" s="187"/>
      <c r="H38" s="187">
        <v>3066085</v>
      </c>
    </row>
    <row r="39" spans="1:8" x14ac:dyDescent="0.25">
      <c r="A39" s="182" t="s">
        <v>286</v>
      </c>
      <c r="B39" s="182" t="s">
        <v>287</v>
      </c>
      <c r="C39" s="183"/>
      <c r="D39" s="183">
        <v>815528850</v>
      </c>
      <c r="E39" s="183"/>
      <c r="F39" s="183"/>
      <c r="G39" s="183"/>
      <c r="H39" s="183">
        <v>815528850</v>
      </c>
    </row>
    <row r="40" spans="1:8" x14ac:dyDescent="0.25">
      <c r="A40" s="186" t="s">
        <v>288</v>
      </c>
      <c r="B40" s="186" t="s">
        <v>289</v>
      </c>
      <c r="C40" s="187"/>
      <c r="D40" s="187">
        <v>815528850</v>
      </c>
      <c r="E40" s="187"/>
      <c r="F40" s="187"/>
      <c r="G40" s="187"/>
      <c r="H40" s="187">
        <v>815528850</v>
      </c>
    </row>
    <row r="41" spans="1:8" x14ac:dyDescent="0.25">
      <c r="A41" s="182" t="s">
        <v>290</v>
      </c>
      <c r="B41" s="182" t="s">
        <v>291</v>
      </c>
      <c r="C41" s="183">
        <v>1140241156</v>
      </c>
      <c r="D41" s="183"/>
      <c r="E41" s="183"/>
      <c r="F41" s="183">
        <v>348716092</v>
      </c>
      <c r="G41" s="183">
        <v>1020165807</v>
      </c>
      <c r="H41" s="183">
        <v>228640743</v>
      </c>
    </row>
    <row r="42" spans="1:8" x14ac:dyDescent="0.25">
      <c r="A42" s="186" t="s">
        <v>292</v>
      </c>
      <c r="B42" s="186" t="s">
        <v>293</v>
      </c>
      <c r="C42" s="187">
        <v>1020165807</v>
      </c>
      <c r="D42" s="187"/>
      <c r="E42" s="187"/>
      <c r="F42" s="187"/>
      <c r="G42" s="187">
        <v>1020165807</v>
      </c>
      <c r="H42" s="187"/>
    </row>
    <row r="43" spans="1:8" x14ac:dyDescent="0.25">
      <c r="A43" s="186" t="s">
        <v>294</v>
      </c>
      <c r="B43" s="186" t="s">
        <v>295</v>
      </c>
      <c r="C43" s="187">
        <v>120075349</v>
      </c>
      <c r="D43" s="187"/>
      <c r="E43" s="187"/>
      <c r="F43" s="187">
        <v>348716092</v>
      </c>
      <c r="G43" s="187"/>
      <c r="H43" s="187">
        <v>228640743</v>
      </c>
    </row>
    <row r="44" spans="1:8" x14ac:dyDescent="0.25">
      <c r="A44" s="182" t="s">
        <v>296</v>
      </c>
      <c r="B44" s="182" t="s">
        <v>297</v>
      </c>
      <c r="C44" s="183"/>
      <c r="D44" s="183"/>
      <c r="E44" s="183">
        <v>984704304</v>
      </c>
      <c r="F44" s="183">
        <v>984704304</v>
      </c>
      <c r="G44" s="183"/>
      <c r="H44" s="183"/>
    </row>
    <row r="45" spans="1:8" x14ac:dyDescent="0.25">
      <c r="A45" s="186" t="s">
        <v>298</v>
      </c>
      <c r="B45" s="186" t="s">
        <v>299</v>
      </c>
      <c r="C45" s="187"/>
      <c r="D45" s="187"/>
      <c r="E45" s="187">
        <v>984704304</v>
      </c>
      <c r="F45" s="187">
        <v>984704304</v>
      </c>
      <c r="G45" s="187"/>
      <c r="H45" s="187"/>
    </row>
    <row r="46" spans="1:8" x14ac:dyDescent="0.25">
      <c r="A46" s="186" t="s">
        <v>300</v>
      </c>
      <c r="B46" s="186" t="s">
        <v>301</v>
      </c>
      <c r="C46" s="187"/>
      <c r="D46" s="187"/>
      <c r="E46" s="187">
        <v>984704304</v>
      </c>
      <c r="F46" s="187">
        <v>984704304</v>
      </c>
      <c r="G46" s="187"/>
      <c r="H46" s="187"/>
    </row>
    <row r="47" spans="1:8" x14ac:dyDescent="0.25">
      <c r="A47" s="182" t="s">
        <v>302</v>
      </c>
      <c r="B47" s="182" t="s">
        <v>303</v>
      </c>
      <c r="C47" s="183"/>
      <c r="D47" s="183"/>
      <c r="E47" s="183">
        <v>21799</v>
      </c>
      <c r="F47" s="183">
        <v>21799</v>
      </c>
      <c r="G47" s="183"/>
      <c r="H47" s="183"/>
    </row>
    <row r="48" spans="1:8" x14ac:dyDescent="0.25">
      <c r="A48" s="186" t="s">
        <v>304</v>
      </c>
      <c r="B48" s="186" t="s">
        <v>305</v>
      </c>
      <c r="C48" s="187"/>
      <c r="D48" s="187"/>
      <c r="E48" s="187">
        <v>21799</v>
      </c>
      <c r="F48" s="187">
        <v>21799</v>
      </c>
      <c r="G48" s="187"/>
      <c r="H48" s="187"/>
    </row>
    <row r="49" spans="1:8" x14ac:dyDescent="0.25">
      <c r="A49" s="182" t="s">
        <v>306</v>
      </c>
      <c r="B49" s="182" t="s">
        <v>307</v>
      </c>
      <c r="C49" s="183"/>
      <c r="D49" s="183"/>
      <c r="E49" s="183">
        <v>229600797</v>
      </c>
      <c r="F49" s="183">
        <v>229600797</v>
      </c>
      <c r="G49" s="183"/>
      <c r="H49" s="183"/>
    </row>
    <row r="50" spans="1:8" x14ac:dyDescent="0.25">
      <c r="A50" s="182" t="s">
        <v>308</v>
      </c>
      <c r="B50" s="182" t="s">
        <v>309</v>
      </c>
      <c r="C50" s="183"/>
      <c r="D50" s="183"/>
      <c r="E50" s="183">
        <v>13809917</v>
      </c>
      <c r="F50" s="183">
        <v>13809917</v>
      </c>
      <c r="G50" s="183"/>
      <c r="H50" s="183"/>
    </row>
    <row r="51" spans="1:8" x14ac:dyDescent="0.25">
      <c r="A51" s="186" t="s">
        <v>310</v>
      </c>
      <c r="B51" s="186" t="s">
        <v>311</v>
      </c>
      <c r="C51" s="187"/>
      <c r="D51" s="187"/>
      <c r="E51" s="187">
        <v>13809917</v>
      </c>
      <c r="F51" s="187">
        <v>13809917</v>
      </c>
      <c r="G51" s="187"/>
      <c r="H51" s="187"/>
    </row>
    <row r="52" spans="1:8" x14ac:dyDescent="0.25">
      <c r="A52" s="182" t="s">
        <v>312</v>
      </c>
      <c r="B52" s="182" t="s">
        <v>313</v>
      </c>
      <c r="C52" s="183"/>
      <c r="D52" s="183"/>
      <c r="E52" s="183">
        <v>532173367</v>
      </c>
      <c r="F52" s="183">
        <v>532173367</v>
      </c>
      <c r="G52" s="183"/>
      <c r="H52" s="183"/>
    </row>
    <row r="53" spans="1:8" x14ac:dyDescent="0.25">
      <c r="A53" s="186" t="s">
        <v>314</v>
      </c>
      <c r="B53" s="186" t="s">
        <v>315</v>
      </c>
      <c r="C53" s="187"/>
      <c r="D53" s="187"/>
      <c r="E53" s="187">
        <v>532173367</v>
      </c>
      <c r="F53" s="187">
        <v>532173367</v>
      </c>
      <c r="G53" s="187"/>
      <c r="H53" s="187"/>
    </row>
    <row r="54" spans="1:8" x14ac:dyDescent="0.25">
      <c r="A54" s="182" t="s">
        <v>316</v>
      </c>
      <c r="B54" s="182" t="s">
        <v>317</v>
      </c>
      <c r="C54" s="183"/>
      <c r="D54" s="183"/>
      <c r="E54" s="183">
        <v>104138411</v>
      </c>
      <c r="F54" s="183">
        <v>104138411</v>
      </c>
      <c r="G54" s="183"/>
      <c r="H54" s="183"/>
    </row>
    <row r="55" spans="1:8" x14ac:dyDescent="0.25">
      <c r="A55" s="186" t="s">
        <v>318</v>
      </c>
      <c r="B55" s="186" t="s">
        <v>319</v>
      </c>
      <c r="C55" s="187"/>
      <c r="D55" s="187"/>
      <c r="E55" s="187">
        <v>82729563</v>
      </c>
      <c r="F55" s="187">
        <v>82729563</v>
      </c>
      <c r="G55" s="187"/>
      <c r="H55" s="187"/>
    </row>
    <row r="56" spans="1:8" x14ac:dyDescent="0.25">
      <c r="A56" s="186" t="s">
        <v>320</v>
      </c>
      <c r="B56" s="186" t="s">
        <v>321</v>
      </c>
      <c r="C56" s="187"/>
      <c r="D56" s="187"/>
      <c r="E56" s="187">
        <v>347364</v>
      </c>
      <c r="F56" s="187">
        <v>347364</v>
      </c>
      <c r="G56" s="187"/>
      <c r="H56" s="187"/>
    </row>
    <row r="57" spans="1:8" x14ac:dyDescent="0.25">
      <c r="A57" s="186" t="s">
        <v>322</v>
      </c>
      <c r="B57" s="186" t="s">
        <v>311</v>
      </c>
      <c r="C57" s="187"/>
      <c r="D57" s="187"/>
      <c r="E57" s="187">
        <v>6553420</v>
      </c>
      <c r="F57" s="187">
        <v>6553420</v>
      </c>
      <c r="G57" s="187"/>
      <c r="H57" s="187"/>
    </row>
    <row r="58" spans="1:8" x14ac:dyDescent="0.25">
      <c r="A58" s="186" t="s">
        <v>323</v>
      </c>
      <c r="B58" s="186" t="s">
        <v>324</v>
      </c>
      <c r="C58" s="187"/>
      <c r="D58" s="187"/>
      <c r="E58" s="187">
        <v>14508064</v>
      </c>
      <c r="F58" s="187">
        <v>14508064</v>
      </c>
      <c r="G58" s="187"/>
      <c r="H58" s="187"/>
    </row>
    <row r="59" spans="1:8" x14ac:dyDescent="0.25">
      <c r="A59" s="182" t="s">
        <v>346</v>
      </c>
      <c r="B59" s="182" t="s">
        <v>347</v>
      </c>
      <c r="C59" s="183"/>
      <c r="D59" s="183"/>
      <c r="E59" s="183">
        <v>5081</v>
      </c>
      <c r="F59" s="183">
        <v>5081</v>
      </c>
      <c r="G59" s="183"/>
      <c r="H59" s="183"/>
    </row>
    <row r="60" spans="1:8" x14ac:dyDescent="0.25">
      <c r="A60" s="186" t="s">
        <v>348</v>
      </c>
      <c r="B60" s="186" t="s">
        <v>347</v>
      </c>
      <c r="C60" s="187"/>
      <c r="D60" s="187"/>
      <c r="E60" s="187">
        <v>5081</v>
      </c>
      <c r="F60" s="187">
        <v>5081</v>
      </c>
      <c r="G60" s="187"/>
      <c r="H60" s="187"/>
    </row>
    <row r="61" spans="1:8" x14ac:dyDescent="0.25">
      <c r="A61" s="182" t="s">
        <v>349</v>
      </c>
      <c r="B61" s="182" t="s">
        <v>350</v>
      </c>
      <c r="C61" s="183"/>
      <c r="D61" s="183"/>
      <c r="E61" s="183">
        <v>814</v>
      </c>
      <c r="F61" s="183">
        <v>814</v>
      </c>
      <c r="G61" s="183"/>
      <c r="H61" s="183"/>
    </row>
    <row r="62" spans="1:8" x14ac:dyDescent="0.25">
      <c r="A62" s="186" t="s">
        <v>351</v>
      </c>
      <c r="B62" s="186" t="s">
        <v>350</v>
      </c>
      <c r="C62" s="187"/>
      <c r="D62" s="187"/>
      <c r="E62" s="187">
        <v>814</v>
      </c>
      <c r="F62" s="187">
        <v>814</v>
      </c>
      <c r="G62" s="187"/>
      <c r="H62" s="187"/>
    </row>
    <row r="63" spans="1:8" x14ac:dyDescent="0.25">
      <c r="A63" s="355" t="s">
        <v>325</v>
      </c>
      <c r="B63" s="355" t="s">
        <v>326</v>
      </c>
      <c r="C63" s="356"/>
      <c r="D63" s="356"/>
      <c r="E63" s="356">
        <v>984731184</v>
      </c>
      <c r="F63" s="356">
        <v>984731184</v>
      </c>
      <c r="G63" s="356"/>
      <c r="H63" s="356"/>
    </row>
    <row r="64" spans="1:8" x14ac:dyDescent="0.25">
      <c r="C64" s="161"/>
      <c r="D64" s="161"/>
      <c r="E64" s="161"/>
      <c r="F64" s="161"/>
      <c r="G64" s="161"/>
      <c r="H64" s="161"/>
    </row>
    <row r="65" spans="2:8" x14ac:dyDescent="0.25">
      <c r="B65" s="168" t="s">
        <v>327</v>
      </c>
      <c r="C65" s="155" t="s">
        <v>588</v>
      </c>
      <c r="D65" s="155" t="s">
        <v>588</v>
      </c>
      <c r="E65" s="155" t="s">
        <v>589</v>
      </c>
      <c r="F65" s="155" t="s">
        <v>589</v>
      </c>
      <c r="G65" s="155" t="s">
        <v>590</v>
      </c>
      <c r="H65" s="155" t="s">
        <v>590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FC4AC-E76B-4945-8A41-4E6515A383F3}">
  <dimension ref="A1:F78"/>
  <sheetViews>
    <sheetView view="pageBreakPreview" zoomScaleNormal="100" zoomScaleSheetLayoutView="100" workbookViewId="0">
      <selection activeCell="D36" sqref="D36"/>
    </sheetView>
  </sheetViews>
  <sheetFormatPr defaultRowHeight="13.8" x14ac:dyDescent="0.25"/>
  <cols>
    <col min="1" max="1" width="10.69921875" customWidth="1"/>
    <col min="2" max="2" width="54.3984375" customWidth="1"/>
    <col min="3" max="3" width="14.8984375" customWidth="1"/>
    <col min="4" max="4" width="48" customWidth="1"/>
    <col min="5" max="5" width="11" bestFit="1" customWidth="1"/>
  </cols>
  <sheetData>
    <row r="1" spans="1:6" x14ac:dyDescent="0.25">
      <c r="A1" s="71" t="s">
        <v>168</v>
      </c>
      <c r="B1" s="72"/>
      <c r="C1" s="73"/>
      <c r="D1" s="73"/>
    </row>
    <row r="2" spans="1:6" x14ac:dyDescent="0.25">
      <c r="A2" s="74"/>
      <c r="B2" s="72"/>
      <c r="C2" s="224" t="s">
        <v>169</v>
      </c>
      <c r="D2" s="76" t="s">
        <v>128</v>
      </c>
    </row>
    <row r="3" spans="1:6" x14ac:dyDescent="0.25">
      <c r="A3" s="71" t="s">
        <v>337</v>
      </c>
      <c r="B3" s="77"/>
      <c r="C3" s="225" t="s">
        <v>170</v>
      </c>
      <c r="D3" s="79" t="s">
        <v>127</v>
      </c>
    </row>
    <row r="4" spans="1:6" x14ac:dyDescent="0.25">
      <c r="A4" s="77"/>
      <c r="B4" s="77"/>
      <c r="C4" s="225" t="s">
        <v>171</v>
      </c>
      <c r="D4" s="80" t="s">
        <v>127</v>
      </c>
    </row>
    <row r="5" spans="1:6" x14ac:dyDescent="0.25">
      <c r="A5" s="454" t="s">
        <v>172</v>
      </c>
      <c r="B5" s="454"/>
      <c r="C5" s="225" t="s">
        <v>173</v>
      </c>
      <c r="D5" s="81">
        <v>44908</v>
      </c>
    </row>
    <row r="6" spans="1:6" x14ac:dyDescent="0.25">
      <c r="A6" s="454"/>
      <c r="B6" s="454"/>
      <c r="C6" s="226" t="s">
        <v>174</v>
      </c>
      <c r="D6" s="82">
        <v>44866</v>
      </c>
    </row>
    <row r="7" spans="1:6" x14ac:dyDescent="0.25">
      <c r="A7" s="454"/>
      <c r="B7" s="454"/>
      <c r="C7" s="83"/>
      <c r="D7" s="84"/>
    </row>
    <row r="8" spans="1:6" ht="14.4" thickBot="1" x14ac:dyDescent="0.3">
      <c r="A8" s="85"/>
      <c r="B8" s="86"/>
      <c r="C8" s="87"/>
      <c r="D8" s="87"/>
    </row>
    <row r="9" spans="1:6" ht="14.4" thickTop="1" x14ac:dyDescent="0.25">
      <c r="A9" s="138" t="s">
        <v>175</v>
      </c>
      <c r="B9" s="139" t="s">
        <v>176</v>
      </c>
      <c r="C9" s="455" t="s">
        <v>177</v>
      </c>
      <c r="D9" s="456"/>
    </row>
    <row r="10" spans="1:6" x14ac:dyDescent="0.25">
      <c r="A10" s="140">
        <v>111</v>
      </c>
      <c r="B10" s="141" t="s">
        <v>547</v>
      </c>
      <c r="C10" s="142">
        <v>5568182</v>
      </c>
      <c r="D10" s="143" t="s">
        <v>563</v>
      </c>
      <c r="E10" s="160">
        <f>C10-'TB11.22'!G2</f>
        <v>0</v>
      </c>
    </row>
    <row r="11" spans="1:6" x14ac:dyDescent="0.25">
      <c r="A11" s="92">
        <v>112</v>
      </c>
      <c r="B11" s="93"/>
      <c r="C11" s="124"/>
      <c r="D11" s="94"/>
      <c r="E11" s="88"/>
      <c r="F11" s="88"/>
    </row>
    <row r="12" spans="1:6" x14ac:dyDescent="0.25">
      <c r="A12" s="95" t="s">
        <v>178</v>
      </c>
      <c r="B12" s="96" t="s">
        <v>190</v>
      </c>
      <c r="C12" s="125">
        <v>178271871</v>
      </c>
      <c r="D12" s="98" t="s">
        <v>179</v>
      </c>
      <c r="E12" s="160">
        <f>C12-'TB11.22'!G5</f>
        <v>0</v>
      </c>
    </row>
    <row r="13" spans="1:6" x14ac:dyDescent="0.25">
      <c r="A13" s="95">
        <v>11212</v>
      </c>
      <c r="B13" s="96" t="s">
        <v>191</v>
      </c>
      <c r="C13" s="126">
        <v>6543639</v>
      </c>
      <c r="D13" s="98" t="s">
        <v>179</v>
      </c>
      <c r="E13" s="227">
        <f>C13/22640</f>
        <v>289.02999116607776</v>
      </c>
    </row>
    <row r="14" spans="1:6" x14ac:dyDescent="0.25">
      <c r="A14" s="95"/>
      <c r="B14" s="96"/>
      <c r="C14" s="126"/>
      <c r="D14" s="98"/>
    </row>
    <row r="15" spans="1:6" s="118" customFormat="1" x14ac:dyDescent="0.25">
      <c r="A15" s="115">
        <v>131</v>
      </c>
      <c r="B15" s="116" t="s">
        <v>472</v>
      </c>
      <c r="C15" s="231">
        <f>SUM(C16:C18)</f>
        <v>949023984</v>
      </c>
      <c r="D15" s="119"/>
    </row>
    <row r="16" spans="1:6" s="118" customFormat="1" x14ac:dyDescent="0.25">
      <c r="A16" s="347"/>
      <c r="B16" s="348" t="s">
        <v>560</v>
      </c>
      <c r="C16" s="352">
        <v>264425024</v>
      </c>
      <c r="D16" s="349" t="s">
        <v>562</v>
      </c>
    </row>
    <row r="17" spans="1:5" s="118" customFormat="1" x14ac:dyDescent="0.25">
      <c r="A17" s="347"/>
      <c r="B17" s="348" t="s">
        <v>561</v>
      </c>
      <c r="C17" s="352">
        <v>340898960</v>
      </c>
      <c r="D17" s="349" t="s">
        <v>562</v>
      </c>
    </row>
    <row r="18" spans="1:5" s="118" customFormat="1" x14ac:dyDescent="0.25">
      <c r="A18" s="347"/>
      <c r="B18" s="348" t="s">
        <v>392</v>
      </c>
      <c r="C18" s="352">
        <v>343700000</v>
      </c>
      <c r="D18" s="349" t="s">
        <v>562</v>
      </c>
    </row>
    <row r="19" spans="1:5" s="118" customFormat="1" x14ac:dyDescent="0.25">
      <c r="A19" s="347"/>
      <c r="B19" s="348"/>
      <c r="C19" s="350"/>
      <c r="D19" s="351"/>
    </row>
    <row r="20" spans="1:5" s="118" customFormat="1" x14ac:dyDescent="0.25">
      <c r="A20" s="115">
        <v>133</v>
      </c>
      <c r="B20" s="116"/>
      <c r="C20" s="127">
        <v>328652263</v>
      </c>
      <c r="D20" s="119"/>
      <c r="E20" s="346">
        <f>C20-'TB11.22'!G13</f>
        <v>0</v>
      </c>
    </row>
    <row r="21" spans="1:5" s="118" customFormat="1" x14ac:dyDescent="0.25">
      <c r="A21" s="115"/>
      <c r="B21" s="116"/>
      <c r="C21" s="127"/>
      <c r="D21" s="119"/>
    </row>
    <row r="22" spans="1:5" s="118" customFormat="1" x14ac:dyDescent="0.25">
      <c r="A22" s="115">
        <v>154</v>
      </c>
      <c r="B22" s="116"/>
      <c r="C22" s="127">
        <v>710473259</v>
      </c>
      <c r="D22" s="240" t="s">
        <v>564</v>
      </c>
    </row>
    <row r="23" spans="1:5" s="118" customFormat="1" x14ac:dyDescent="0.25">
      <c r="A23" s="115"/>
      <c r="B23" s="116"/>
      <c r="C23" s="127"/>
      <c r="D23" s="119"/>
    </row>
    <row r="24" spans="1:5" x14ac:dyDescent="0.25">
      <c r="A24" s="92">
        <v>242</v>
      </c>
      <c r="B24" s="101" t="s">
        <v>180</v>
      </c>
      <c r="C24" s="128">
        <v>23509461</v>
      </c>
      <c r="D24" s="91"/>
      <c r="E24" s="160">
        <f>C24-'TB11.22'!G17</f>
        <v>0</v>
      </c>
    </row>
    <row r="25" spans="1:5" x14ac:dyDescent="0.25">
      <c r="A25" s="92"/>
      <c r="B25" s="101"/>
      <c r="C25" s="129"/>
      <c r="D25" s="91"/>
    </row>
    <row r="26" spans="1:5" x14ac:dyDescent="0.25">
      <c r="A26" s="92">
        <v>244</v>
      </c>
      <c r="B26" s="101" t="s">
        <v>195</v>
      </c>
      <c r="C26" s="123">
        <v>49349140</v>
      </c>
      <c r="D26" s="91" t="s">
        <v>196</v>
      </c>
    </row>
    <row r="27" spans="1:5" x14ac:dyDescent="0.25">
      <c r="A27" s="92"/>
      <c r="B27" s="101"/>
      <c r="C27" s="123"/>
      <c r="D27" s="91"/>
    </row>
    <row r="28" spans="1:5" x14ac:dyDescent="0.25">
      <c r="A28" s="92">
        <v>331</v>
      </c>
      <c r="B28" s="101" t="s">
        <v>181</v>
      </c>
      <c r="C28" s="123">
        <f>SUM(C29:C30)</f>
        <v>33370774</v>
      </c>
      <c r="D28" s="102" t="s">
        <v>159</v>
      </c>
      <c r="E28" s="160">
        <f>C28-'TB11.22'!H21</f>
        <v>0</v>
      </c>
    </row>
    <row r="29" spans="1:5" x14ac:dyDescent="0.25">
      <c r="A29" s="103"/>
      <c r="B29" s="104" t="s">
        <v>168</v>
      </c>
      <c r="C29" s="130">
        <v>23760000</v>
      </c>
      <c r="D29" s="105" t="s">
        <v>572</v>
      </c>
    </row>
    <row r="30" spans="1:5" x14ac:dyDescent="0.25">
      <c r="A30" s="103"/>
      <c r="B30" s="104" t="s">
        <v>195</v>
      </c>
      <c r="C30" s="130">
        <f>3292763+3089650+3228361</f>
        <v>9610774</v>
      </c>
      <c r="D30" s="105" t="s">
        <v>573</v>
      </c>
    </row>
    <row r="31" spans="1:5" x14ac:dyDescent="0.25">
      <c r="A31" s="103"/>
      <c r="B31" s="101" t="s">
        <v>182</v>
      </c>
      <c r="C31" s="123">
        <f>SUM(C32:C33)</f>
        <v>325000</v>
      </c>
      <c r="D31" s="102">
        <f>SUM(D32:D34)</f>
        <v>0</v>
      </c>
      <c r="E31" s="160">
        <f>C31-'TB11.22'!G21</f>
        <v>0</v>
      </c>
    </row>
    <row r="32" spans="1:5" x14ac:dyDescent="0.25">
      <c r="A32" s="103"/>
      <c r="B32" s="104" t="s">
        <v>204</v>
      </c>
      <c r="C32" s="131">
        <v>325000</v>
      </c>
      <c r="D32" s="105" t="s">
        <v>495</v>
      </c>
    </row>
    <row r="33" spans="1:6" x14ac:dyDescent="0.25">
      <c r="A33" s="103"/>
      <c r="B33" s="104"/>
      <c r="C33" s="130"/>
      <c r="D33" s="105"/>
    </row>
    <row r="34" spans="1:6" s="21" customFormat="1" x14ac:dyDescent="0.25">
      <c r="A34" s="92">
        <v>3331</v>
      </c>
      <c r="B34" s="120" t="s">
        <v>197</v>
      </c>
      <c r="C34" s="132"/>
      <c r="D34" s="121"/>
      <c r="E34" s="122"/>
      <c r="F34" s="122"/>
    </row>
    <row r="35" spans="1:6" s="21" customFormat="1" x14ac:dyDescent="0.25">
      <c r="A35" s="92"/>
      <c r="B35" s="120"/>
      <c r="C35" s="132"/>
      <c r="D35" s="121"/>
      <c r="E35" s="122"/>
      <c r="F35" s="122"/>
    </row>
    <row r="36" spans="1:6" s="21" customFormat="1" x14ac:dyDescent="0.25">
      <c r="A36" s="92">
        <v>3334</v>
      </c>
      <c r="B36" s="120" t="s">
        <v>423</v>
      </c>
      <c r="C36" s="236">
        <v>-12062665</v>
      </c>
      <c r="D36" s="121"/>
      <c r="E36" s="370">
        <f>C36+'TB11.22'!G26-'TB11.22'!H26</f>
        <v>0</v>
      </c>
      <c r="F36" s="122"/>
    </row>
    <row r="37" spans="1:6" s="21" customFormat="1" x14ac:dyDescent="0.25">
      <c r="A37" s="92"/>
      <c r="B37" s="120"/>
      <c r="C37" s="132"/>
      <c r="D37" s="121"/>
      <c r="E37" s="122"/>
      <c r="F37" s="122"/>
    </row>
    <row r="38" spans="1:6" ht="14.4" x14ac:dyDescent="0.3">
      <c r="A38" s="92">
        <v>3335</v>
      </c>
      <c r="B38" s="101" t="s">
        <v>183</v>
      </c>
      <c r="C38" s="133">
        <f>SUM(C39:C45)</f>
        <v>41062684</v>
      </c>
      <c r="D38" s="107"/>
      <c r="E38" s="160">
        <f>C38-'TB11.22'!H27</f>
        <v>-1</v>
      </c>
    </row>
    <row r="39" spans="1:6" x14ac:dyDescent="0.25">
      <c r="A39" s="95"/>
      <c r="B39" s="96" t="s">
        <v>157</v>
      </c>
      <c r="C39" s="125">
        <v>2314525</v>
      </c>
      <c r="D39" s="108"/>
    </row>
    <row r="40" spans="1:6" x14ac:dyDescent="0.25">
      <c r="A40" s="95"/>
      <c r="B40" s="96" t="s">
        <v>387</v>
      </c>
      <c r="C40" s="126">
        <f>122222*2</f>
        <v>244444</v>
      </c>
      <c r="D40" s="108" t="s">
        <v>559</v>
      </c>
      <c r="E40" s="160"/>
    </row>
    <row r="41" spans="1:6" x14ac:dyDescent="0.25">
      <c r="A41" s="95"/>
      <c r="B41" s="96" t="s">
        <v>557</v>
      </c>
      <c r="C41" s="126">
        <v>12809212</v>
      </c>
      <c r="D41" s="108" t="s">
        <v>559</v>
      </c>
    </row>
    <row r="42" spans="1:6" x14ac:dyDescent="0.25">
      <c r="A42" s="95"/>
      <c r="B42" s="96" t="s">
        <v>565</v>
      </c>
      <c r="C42" s="126">
        <v>12862595</v>
      </c>
      <c r="D42" s="108" t="s">
        <v>559</v>
      </c>
    </row>
    <row r="43" spans="1:6" x14ac:dyDescent="0.25">
      <c r="A43" s="95"/>
      <c r="B43" s="96" t="s">
        <v>574</v>
      </c>
      <c r="C43" s="126">
        <v>12831908</v>
      </c>
      <c r="D43" s="108" t="s">
        <v>559</v>
      </c>
    </row>
    <row r="44" spans="1:6" x14ac:dyDescent="0.25">
      <c r="A44" s="95"/>
      <c r="B44" s="96"/>
      <c r="C44" s="126"/>
      <c r="D44" s="108"/>
    </row>
    <row r="45" spans="1:6" x14ac:dyDescent="0.25">
      <c r="A45" s="95"/>
      <c r="B45" s="96"/>
      <c r="C45" s="125"/>
      <c r="D45" s="108"/>
    </row>
    <row r="46" spans="1:6" s="21" customFormat="1" x14ac:dyDescent="0.25">
      <c r="A46" s="92">
        <v>334</v>
      </c>
      <c r="B46" s="120" t="s">
        <v>540</v>
      </c>
      <c r="C46" s="197">
        <v>244522642</v>
      </c>
      <c r="D46" s="198" t="s">
        <v>145</v>
      </c>
      <c r="E46" s="338">
        <f>C46-'TB11.22'!H28</f>
        <v>0</v>
      </c>
    </row>
    <row r="47" spans="1:6" x14ac:dyDescent="0.25">
      <c r="A47" s="95"/>
      <c r="B47" s="96"/>
      <c r="C47" s="125"/>
      <c r="D47" s="108"/>
    </row>
    <row r="48" spans="1:6" x14ac:dyDescent="0.25">
      <c r="A48" s="92">
        <v>335</v>
      </c>
      <c r="B48" s="101"/>
      <c r="C48" s="123"/>
      <c r="D48" s="91"/>
    </row>
    <row r="49" spans="1:6" x14ac:dyDescent="0.25">
      <c r="A49" s="95"/>
      <c r="B49" s="96"/>
      <c r="C49" s="126"/>
      <c r="D49" s="108"/>
    </row>
    <row r="50" spans="1:6" x14ac:dyDescent="0.25">
      <c r="A50" s="103"/>
      <c r="B50" s="104"/>
      <c r="C50" s="131"/>
      <c r="D50" s="109"/>
    </row>
    <row r="51" spans="1:6" ht="26.4" x14ac:dyDescent="0.25">
      <c r="A51" s="242" t="s">
        <v>185</v>
      </c>
      <c r="B51" s="243"/>
      <c r="C51" s="244"/>
      <c r="D51" s="245" t="s">
        <v>155</v>
      </c>
    </row>
    <row r="52" spans="1:6" x14ac:dyDescent="0.25">
      <c r="A52" s="95"/>
      <c r="B52" s="106"/>
      <c r="C52" s="135"/>
      <c r="D52" s="110"/>
    </row>
    <row r="53" spans="1:6" x14ac:dyDescent="0.25">
      <c r="A53" s="92">
        <v>3388</v>
      </c>
      <c r="B53" s="101"/>
      <c r="C53" s="123">
        <f>SUM(C54:C57)</f>
        <v>3066085</v>
      </c>
      <c r="D53" s="91"/>
      <c r="E53" s="160">
        <f>C53-'TB11.22'!H38</f>
        <v>0</v>
      </c>
    </row>
    <row r="54" spans="1:6" ht="14.4" x14ac:dyDescent="0.3">
      <c r="A54" s="103"/>
      <c r="B54" s="104" t="s">
        <v>521</v>
      </c>
      <c r="C54" s="136">
        <f>1115566+595419+595419+659829+659829+659829+677520+717520+678895+677520+678895</f>
        <v>7716241</v>
      </c>
      <c r="D54" s="105"/>
      <c r="E54" s="89"/>
      <c r="F54" s="89"/>
    </row>
    <row r="55" spans="1:6" ht="14.4" x14ac:dyDescent="0.3">
      <c r="A55" s="103"/>
      <c r="B55" s="104" t="s">
        <v>202</v>
      </c>
      <c r="C55" s="136">
        <f>-338000-318182-227273-286364-254545-572727-884546-900000-318519-550000</f>
        <v>-4650156</v>
      </c>
      <c r="D55" s="105"/>
      <c r="E55" s="89"/>
      <c r="F55" s="89"/>
    </row>
    <row r="56" spans="1:6" ht="14.4" x14ac:dyDescent="0.3">
      <c r="A56" s="103"/>
      <c r="B56" s="104" t="s">
        <v>552</v>
      </c>
      <c r="C56" s="136"/>
      <c r="D56" s="105"/>
      <c r="E56" s="89"/>
      <c r="F56" s="89"/>
    </row>
    <row r="57" spans="1:6" ht="14.4" x14ac:dyDescent="0.3">
      <c r="A57" s="103"/>
      <c r="B57" s="104" t="s">
        <v>519</v>
      </c>
      <c r="C57" s="136"/>
      <c r="D57" s="105"/>
      <c r="E57" s="89"/>
      <c r="F57" s="89"/>
    </row>
    <row r="58" spans="1:6" ht="14.4" x14ac:dyDescent="0.3">
      <c r="A58" s="103"/>
      <c r="B58" s="104"/>
      <c r="C58" s="136"/>
      <c r="D58" s="105"/>
      <c r="E58" s="89"/>
      <c r="F58" s="89"/>
    </row>
    <row r="59" spans="1:6" ht="14.4" x14ac:dyDescent="0.3">
      <c r="A59" s="92">
        <v>511</v>
      </c>
      <c r="B59" s="101" t="s">
        <v>379</v>
      </c>
      <c r="C59" s="123">
        <v>346180282</v>
      </c>
      <c r="D59" s="246" t="s">
        <v>575</v>
      </c>
    </row>
    <row r="60" spans="1:6" x14ac:dyDescent="0.25">
      <c r="A60" s="95"/>
      <c r="B60" s="106"/>
      <c r="C60" s="199"/>
      <c r="D60" s="108"/>
    </row>
    <row r="61" spans="1:6" x14ac:dyDescent="0.25">
      <c r="A61" s="95"/>
      <c r="B61" s="106"/>
      <c r="C61" s="199"/>
      <c r="D61" s="108"/>
    </row>
    <row r="62" spans="1:6" x14ac:dyDescent="0.25">
      <c r="A62" s="95"/>
      <c r="B62" s="106"/>
      <c r="C62" s="199"/>
      <c r="D62" s="108"/>
    </row>
    <row r="63" spans="1:6" x14ac:dyDescent="0.25">
      <c r="A63" s="95"/>
      <c r="B63" s="106"/>
      <c r="C63" s="90"/>
      <c r="D63" s="91"/>
    </row>
    <row r="64" spans="1:6" x14ac:dyDescent="0.25">
      <c r="A64" s="92">
        <v>642</v>
      </c>
      <c r="B64" s="101" t="s">
        <v>159</v>
      </c>
      <c r="C64" s="90"/>
      <c r="D64" s="91"/>
    </row>
    <row r="65" spans="1:4" x14ac:dyDescent="0.25">
      <c r="A65" s="95"/>
      <c r="B65" s="106"/>
      <c r="C65" s="97"/>
      <c r="D65" s="112"/>
    </row>
    <row r="66" spans="1:4" x14ac:dyDescent="0.25">
      <c r="A66" s="92">
        <v>515</v>
      </c>
      <c r="B66" s="101" t="s">
        <v>159</v>
      </c>
      <c r="C66" s="90"/>
      <c r="D66" s="91"/>
    </row>
    <row r="67" spans="1:4" x14ac:dyDescent="0.25">
      <c r="A67" s="95"/>
      <c r="B67" s="106"/>
      <c r="C67" s="137"/>
      <c r="D67" s="99"/>
    </row>
    <row r="68" spans="1:4" x14ac:dyDescent="0.25">
      <c r="A68" s="92">
        <v>635</v>
      </c>
      <c r="B68" s="101" t="s">
        <v>197</v>
      </c>
      <c r="C68" s="90"/>
      <c r="D68" s="91"/>
    </row>
    <row r="69" spans="1:4" x14ac:dyDescent="0.25">
      <c r="A69" s="95"/>
      <c r="B69" s="106"/>
      <c r="C69" s="137"/>
      <c r="D69" s="99"/>
    </row>
    <row r="70" spans="1:4" x14ac:dyDescent="0.25">
      <c r="A70" s="92">
        <v>632</v>
      </c>
      <c r="B70" s="101" t="s">
        <v>197</v>
      </c>
      <c r="C70" s="90">
        <v>0</v>
      </c>
      <c r="D70" s="91"/>
    </row>
    <row r="71" spans="1:4" x14ac:dyDescent="0.25">
      <c r="A71" s="95"/>
      <c r="B71" s="106"/>
      <c r="C71" s="106"/>
      <c r="D71" s="108"/>
    </row>
    <row r="72" spans="1:4" x14ac:dyDescent="0.25">
      <c r="A72" s="95"/>
      <c r="B72" s="106"/>
      <c r="C72" s="106"/>
      <c r="D72" s="108"/>
    </row>
    <row r="73" spans="1:4" x14ac:dyDescent="0.25">
      <c r="A73" s="95"/>
      <c r="B73" s="106"/>
      <c r="C73" s="106"/>
      <c r="D73" s="108"/>
    </row>
    <row r="74" spans="1:4" x14ac:dyDescent="0.25">
      <c r="A74" s="95"/>
      <c r="B74" s="106"/>
      <c r="C74" s="106"/>
      <c r="D74" s="108"/>
    </row>
    <row r="75" spans="1:4" x14ac:dyDescent="0.25">
      <c r="A75" s="95"/>
      <c r="B75" s="106"/>
      <c r="C75" s="106"/>
      <c r="D75" s="108"/>
    </row>
    <row r="76" spans="1:4" x14ac:dyDescent="0.25">
      <c r="A76" s="95"/>
      <c r="B76" s="106"/>
      <c r="C76" s="106"/>
      <c r="D76" s="108"/>
    </row>
    <row r="77" spans="1:4" ht="14.4" thickBot="1" x14ac:dyDescent="0.3">
      <c r="A77" s="113"/>
      <c r="B77" s="114"/>
      <c r="C77" s="114"/>
      <c r="D77" s="144"/>
    </row>
    <row r="78" spans="1:4" ht="14.4" thickTop="1" x14ac:dyDescent="0.25"/>
  </sheetData>
  <mergeCells count="2">
    <mergeCell ref="A5:B7"/>
    <mergeCell ref="C9:D9"/>
  </mergeCells>
  <pageMargins left="0.7" right="0.7" top="0.75" bottom="0.75" header="0.3" footer="0.3"/>
  <pageSetup scale="5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2FB7E-27FC-4D8F-BC89-B606190467E1}">
  <dimension ref="A1:K62"/>
  <sheetViews>
    <sheetView workbookViewId="0">
      <pane ySplit="1" topLeftCell="A2" activePane="bottomLeft" state="frozen"/>
      <selection pane="bottomLeft" activeCell="F56" sqref="F56"/>
    </sheetView>
  </sheetViews>
  <sheetFormatPr defaultRowHeight="13.8" x14ac:dyDescent="0.25"/>
  <cols>
    <col min="1" max="1" width="11.19921875" customWidth="1"/>
    <col min="2" max="2" width="39" customWidth="1"/>
    <col min="3" max="5" width="12.69921875" bestFit="1" customWidth="1"/>
    <col min="6" max="6" width="15.69921875" customWidth="1"/>
    <col min="7" max="7" width="15.59765625" customWidth="1"/>
    <col min="8" max="11" width="16.09765625" customWidth="1"/>
  </cols>
  <sheetData>
    <row r="1" spans="1:11" s="369" customFormat="1" x14ac:dyDescent="0.25">
      <c r="A1" s="367" t="s">
        <v>7</v>
      </c>
      <c r="B1" s="367" t="s">
        <v>210</v>
      </c>
      <c r="C1" s="367" t="s">
        <v>211</v>
      </c>
      <c r="D1" s="367" t="s">
        <v>212</v>
      </c>
      <c r="E1" s="367" t="s">
        <v>213</v>
      </c>
      <c r="F1" s="367" t="s">
        <v>214</v>
      </c>
      <c r="G1" s="367" t="s">
        <v>215</v>
      </c>
      <c r="H1" s="367" t="s">
        <v>216</v>
      </c>
      <c r="I1" s="368"/>
      <c r="J1" s="368"/>
      <c r="K1" s="368"/>
    </row>
    <row r="2" spans="1:11" x14ac:dyDescent="0.25">
      <c r="A2" s="357" t="s">
        <v>219</v>
      </c>
      <c r="B2" s="357" t="s">
        <v>220</v>
      </c>
      <c r="C2" s="358">
        <v>8252182</v>
      </c>
      <c r="D2" s="358"/>
      <c r="E2" s="358"/>
      <c r="F2" s="358">
        <v>2684000</v>
      </c>
      <c r="G2" s="358">
        <v>5568182</v>
      </c>
      <c r="H2" s="358"/>
      <c r="I2" s="268"/>
      <c r="J2" s="268"/>
      <c r="K2" s="268"/>
    </row>
    <row r="3" spans="1:11" x14ac:dyDescent="0.25">
      <c r="A3" s="359" t="s">
        <v>221</v>
      </c>
      <c r="B3" s="359" t="s">
        <v>222</v>
      </c>
      <c r="C3" s="360">
        <v>8252182</v>
      </c>
      <c r="D3" s="360"/>
      <c r="E3" s="360"/>
      <c r="F3" s="360">
        <v>2684000</v>
      </c>
      <c r="G3" s="360">
        <v>5568182</v>
      </c>
      <c r="H3" s="360"/>
      <c r="I3" s="269"/>
      <c r="J3" s="269"/>
      <c r="K3" s="269"/>
    </row>
    <row r="4" spans="1:11" x14ac:dyDescent="0.25">
      <c r="A4" s="361" t="s">
        <v>223</v>
      </c>
      <c r="B4" s="361" t="s">
        <v>224</v>
      </c>
      <c r="C4" s="362">
        <v>145908964</v>
      </c>
      <c r="D4" s="362"/>
      <c r="E4" s="362">
        <v>343715409</v>
      </c>
      <c r="F4" s="362">
        <v>304808863</v>
      </c>
      <c r="G4" s="362">
        <v>184815510</v>
      </c>
      <c r="H4" s="362"/>
      <c r="I4" s="155"/>
      <c r="J4" s="155"/>
      <c r="K4" s="155"/>
    </row>
    <row r="5" spans="1:11" x14ac:dyDescent="0.25">
      <c r="A5" s="359" t="s">
        <v>225</v>
      </c>
      <c r="B5" s="359" t="s">
        <v>226</v>
      </c>
      <c r="C5" s="360">
        <v>139365325</v>
      </c>
      <c r="D5" s="360"/>
      <c r="E5" s="360">
        <v>343715409</v>
      </c>
      <c r="F5" s="360">
        <v>304808863</v>
      </c>
      <c r="G5" s="360">
        <v>178271871</v>
      </c>
      <c r="H5" s="360"/>
      <c r="I5" s="269"/>
      <c r="J5" s="269"/>
      <c r="K5" s="269"/>
    </row>
    <row r="6" spans="1:11" x14ac:dyDescent="0.25">
      <c r="A6" s="359" t="s">
        <v>178</v>
      </c>
      <c r="B6" s="359" t="s">
        <v>190</v>
      </c>
      <c r="C6" s="360">
        <v>139365325</v>
      </c>
      <c r="D6" s="360"/>
      <c r="E6" s="360">
        <v>343715409</v>
      </c>
      <c r="F6" s="360">
        <v>304808863</v>
      </c>
      <c r="G6" s="360">
        <v>178271871</v>
      </c>
      <c r="H6" s="360"/>
      <c r="I6" s="269"/>
      <c r="J6" s="269"/>
      <c r="K6" s="269"/>
    </row>
    <row r="7" spans="1:11" x14ac:dyDescent="0.25">
      <c r="A7" s="363" t="s">
        <v>227</v>
      </c>
      <c r="B7" s="363" t="s">
        <v>228</v>
      </c>
      <c r="C7" s="364">
        <v>6543639</v>
      </c>
      <c r="D7" s="364"/>
      <c r="E7" s="364"/>
      <c r="F7" s="364"/>
      <c r="G7" s="364">
        <v>6543639</v>
      </c>
      <c r="H7" s="364"/>
      <c r="I7" s="161"/>
      <c r="J7" s="161"/>
      <c r="K7" s="161"/>
    </row>
    <row r="8" spans="1:11" x14ac:dyDescent="0.25">
      <c r="A8" s="363" t="s">
        <v>229</v>
      </c>
      <c r="B8" s="363" t="s">
        <v>191</v>
      </c>
      <c r="C8" s="364">
        <v>6543639</v>
      </c>
      <c r="D8" s="364"/>
      <c r="E8" s="364"/>
      <c r="F8" s="364"/>
      <c r="G8" s="364">
        <v>6543639</v>
      </c>
      <c r="H8" s="364"/>
      <c r="I8" s="161"/>
      <c r="J8" s="161"/>
      <c r="K8" s="161"/>
    </row>
    <row r="9" spans="1:11" x14ac:dyDescent="0.25">
      <c r="A9" s="361" t="s">
        <v>230</v>
      </c>
      <c r="B9" s="361" t="s">
        <v>231</v>
      </c>
      <c r="C9" s="362"/>
      <c r="D9" s="362">
        <v>951504266</v>
      </c>
      <c r="E9" s="362">
        <v>346180282</v>
      </c>
      <c r="F9" s="362">
        <v>343700000</v>
      </c>
      <c r="G9" s="362"/>
      <c r="H9" s="362">
        <v>949023984</v>
      </c>
      <c r="I9" s="155">
        <f>D9+F9-E9</f>
        <v>949023984</v>
      </c>
      <c r="J9" s="155"/>
      <c r="K9" s="155"/>
    </row>
    <row r="10" spans="1:11" x14ac:dyDescent="0.25">
      <c r="A10" s="363" t="s">
        <v>232</v>
      </c>
      <c r="B10" s="363" t="s">
        <v>233</v>
      </c>
      <c r="C10" s="364"/>
      <c r="D10" s="364">
        <v>951504266</v>
      </c>
      <c r="E10" s="364">
        <v>346180282</v>
      </c>
      <c r="F10" s="364">
        <v>343700000</v>
      </c>
      <c r="G10" s="364"/>
      <c r="H10" s="364">
        <v>949023984</v>
      </c>
      <c r="I10" s="161"/>
      <c r="J10" s="161"/>
      <c r="K10" s="161"/>
    </row>
    <row r="11" spans="1:11" x14ac:dyDescent="0.25">
      <c r="A11" s="363" t="s">
        <v>234</v>
      </c>
      <c r="B11" s="363" t="s">
        <v>235</v>
      </c>
      <c r="C11" s="364"/>
      <c r="D11" s="364">
        <v>951504266</v>
      </c>
      <c r="E11" s="364">
        <v>346180282</v>
      </c>
      <c r="F11" s="364">
        <v>343700000</v>
      </c>
      <c r="G11" s="364"/>
      <c r="H11" s="364">
        <v>949023984</v>
      </c>
      <c r="I11" s="161"/>
      <c r="J11" s="161"/>
      <c r="K11" s="161"/>
    </row>
    <row r="12" spans="1:11" x14ac:dyDescent="0.25">
      <c r="A12" s="363" t="s">
        <v>236</v>
      </c>
      <c r="B12" s="363" t="s">
        <v>237</v>
      </c>
      <c r="C12" s="364"/>
      <c r="D12" s="364">
        <v>951504266</v>
      </c>
      <c r="E12" s="364">
        <v>346180282</v>
      </c>
      <c r="F12" s="364">
        <v>343700000</v>
      </c>
      <c r="G12" s="364"/>
      <c r="H12" s="364">
        <v>949023984</v>
      </c>
      <c r="I12" s="161"/>
      <c r="J12" s="161"/>
      <c r="K12" s="161"/>
    </row>
    <row r="13" spans="1:11" x14ac:dyDescent="0.25">
      <c r="A13" s="361" t="s">
        <v>238</v>
      </c>
      <c r="B13" s="361" t="s">
        <v>239</v>
      </c>
      <c r="C13" s="362">
        <v>326745641</v>
      </c>
      <c r="D13" s="362"/>
      <c r="E13" s="362">
        <v>1906622</v>
      </c>
      <c r="F13" s="362"/>
      <c r="G13" s="362">
        <v>328652263</v>
      </c>
      <c r="H13" s="362"/>
      <c r="I13" s="155"/>
      <c r="J13" s="155"/>
      <c r="K13" s="155"/>
    </row>
    <row r="14" spans="1:11" x14ac:dyDescent="0.25">
      <c r="A14" s="363" t="s">
        <v>240</v>
      </c>
      <c r="B14" s="363" t="s">
        <v>241</v>
      </c>
      <c r="C14" s="364">
        <v>326745641</v>
      </c>
      <c r="D14" s="364"/>
      <c r="E14" s="364">
        <v>1906622</v>
      </c>
      <c r="F14" s="364"/>
      <c r="G14" s="364">
        <v>328652263</v>
      </c>
      <c r="H14" s="364"/>
      <c r="I14" s="161"/>
      <c r="J14" s="161"/>
      <c r="K14" s="161"/>
    </row>
    <row r="15" spans="1:11" x14ac:dyDescent="0.25">
      <c r="A15" s="363" t="s">
        <v>242</v>
      </c>
      <c r="B15" s="363" t="s">
        <v>241</v>
      </c>
      <c r="C15" s="364">
        <v>326745641</v>
      </c>
      <c r="D15" s="364"/>
      <c r="E15" s="364">
        <v>1906622</v>
      </c>
      <c r="F15" s="364"/>
      <c r="G15" s="364">
        <v>328652263</v>
      </c>
      <c r="H15" s="364"/>
      <c r="I15" s="161"/>
      <c r="J15" s="161"/>
      <c r="K15" s="161"/>
    </row>
    <row r="16" spans="1:11" x14ac:dyDescent="0.25">
      <c r="A16" s="361" t="s">
        <v>243</v>
      </c>
      <c r="B16" s="361" t="s">
        <v>244</v>
      </c>
      <c r="C16" s="362">
        <v>692848426</v>
      </c>
      <c r="D16" s="362"/>
      <c r="E16" s="362">
        <v>234996610</v>
      </c>
      <c r="F16" s="362">
        <v>217371777</v>
      </c>
      <c r="G16" s="362">
        <v>710473259</v>
      </c>
      <c r="H16" s="362"/>
      <c r="I16" s="155"/>
      <c r="J16" s="155"/>
      <c r="K16" s="155"/>
    </row>
    <row r="17" spans="1:11" x14ac:dyDescent="0.25">
      <c r="A17" s="361" t="s">
        <v>245</v>
      </c>
      <c r="B17" s="361" t="s">
        <v>246</v>
      </c>
      <c r="C17" s="362">
        <v>33520651</v>
      </c>
      <c r="D17" s="362"/>
      <c r="E17" s="362">
        <v>6840000</v>
      </c>
      <c r="F17" s="362">
        <v>16851190</v>
      </c>
      <c r="G17" s="362">
        <v>23509461</v>
      </c>
      <c r="H17" s="362"/>
      <c r="I17" s="155"/>
      <c r="J17" s="155"/>
      <c r="K17" s="155"/>
    </row>
    <row r="18" spans="1:11" x14ac:dyDescent="0.25">
      <c r="A18" s="363" t="s">
        <v>247</v>
      </c>
      <c r="B18" s="363" t="s">
        <v>248</v>
      </c>
      <c r="C18" s="364">
        <v>31703771</v>
      </c>
      <c r="D18" s="364"/>
      <c r="E18" s="364">
        <v>6840000</v>
      </c>
      <c r="F18" s="364">
        <v>16737634</v>
      </c>
      <c r="G18" s="364">
        <v>21806137</v>
      </c>
      <c r="H18" s="364"/>
      <c r="I18" s="161"/>
      <c r="J18" s="161"/>
      <c r="K18" s="161"/>
    </row>
    <row r="19" spans="1:11" x14ac:dyDescent="0.25">
      <c r="A19" s="363" t="s">
        <v>249</v>
      </c>
      <c r="B19" s="363" t="s">
        <v>250</v>
      </c>
      <c r="C19" s="364">
        <v>1816880</v>
      </c>
      <c r="D19" s="364"/>
      <c r="E19" s="364"/>
      <c r="F19" s="364">
        <v>113556</v>
      </c>
      <c r="G19" s="364">
        <v>1703324</v>
      </c>
      <c r="H19" s="364"/>
      <c r="I19" s="161"/>
      <c r="J19" s="161"/>
      <c r="K19" s="161"/>
    </row>
    <row r="20" spans="1:11" x14ac:dyDescent="0.25">
      <c r="A20" s="361" t="s">
        <v>251</v>
      </c>
      <c r="B20" s="361" t="s">
        <v>252</v>
      </c>
      <c r="C20" s="362">
        <v>49349140</v>
      </c>
      <c r="D20" s="362"/>
      <c r="E20" s="362"/>
      <c r="F20" s="362"/>
      <c r="G20" s="362">
        <v>49349140</v>
      </c>
      <c r="H20" s="362"/>
      <c r="I20" s="155"/>
      <c r="J20" s="155"/>
      <c r="K20" s="155"/>
    </row>
    <row r="21" spans="1:11" x14ac:dyDescent="0.25">
      <c r="A21" s="361" t="s">
        <v>253</v>
      </c>
      <c r="B21" s="361" t="s">
        <v>254</v>
      </c>
      <c r="C21" s="362">
        <v>325000</v>
      </c>
      <c r="D21" s="362">
        <v>42022413</v>
      </c>
      <c r="E21" s="362">
        <v>32898097</v>
      </c>
      <c r="F21" s="362">
        <v>24246458</v>
      </c>
      <c r="G21" s="362">
        <v>325000</v>
      </c>
      <c r="H21" s="362">
        <v>33370774</v>
      </c>
      <c r="I21" s="155"/>
      <c r="J21" s="155"/>
      <c r="K21" s="155"/>
    </row>
    <row r="22" spans="1:11" x14ac:dyDescent="0.25">
      <c r="A22" s="363" t="s">
        <v>255</v>
      </c>
      <c r="B22" s="363" t="s">
        <v>256</v>
      </c>
      <c r="C22" s="364">
        <v>325000</v>
      </c>
      <c r="D22" s="364">
        <v>42022413</v>
      </c>
      <c r="E22" s="364">
        <v>32898097</v>
      </c>
      <c r="F22" s="364">
        <v>24246458</v>
      </c>
      <c r="G22" s="364">
        <v>325000</v>
      </c>
      <c r="H22" s="364">
        <v>33370774</v>
      </c>
      <c r="I22" s="161"/>
      <c r="J22" s="161"/>
      <c r="K22" s="161"/>
    </row>
    <row r="23" spans="1:11" x14ac:dyDescent="0.25">
      <c r="A23" s="363" t="s">
        <v>257</v>
      </c>
      <c r="B23" s="363" t="s">
        <v>258</v>
      </c>
      <c r="C23" s="364">
        <v>325000</v>
      </c>
      <c r="D23" s="364">
        <v>42022413</v>
      </c>
      <c r="E23" s="364">
        <v>32898097</v>
      </c>
      <c r="F23" s="364">
        <v>24246458</v>
      </c>
      <c r="G23" s="364">
        <v>325000</v>
      </c>
      <c r="H23" s="364">
        <v>33370774</v>
      </c>
      <c r="I23" s="161"/>
      <c r="J23" s="161"/>
      <c r="K23" s="161"/>
    </row>
    <row r="24" spans="1:11" x14ac:dyDescent="0.25">
      <c r="A24" s="363" t="s">
        <v>259</v>
      </c>
      <c r="B24" s="363" t="s">
        <v>260</v>
      </c>
      <c r="C24" s="364">
        <v>325000</v>
      </c>
      <c r="D24" s="364">
        <v>42022413</v>
      </c>
      <c r="E24" s="364">
        <v>32898097</v>
      </c>
      <c r="F24" s="364">
        <v>24246458</v>
      </c>
      <c r="G24" s="364">
        <v>325000</v>
      </c>
      <c r="H24" s="364">
        <v>33370774</v>
      </c>
      <c r="I24" s="161"/>
      <c r="J24" s="161"/>
      <c r="K24" s="161"/>
    </row>
    <row r="25" spans="1:11" x14ac:dyDescent="0.25">
      <c r="A25" s="361" t="s">
        <v>261</v>
      </c>
      <c r="B25" s="361" t="s">
        <v>262</v>
      </c>
      <c r="C25" s="362">
        <v>12062665</v>
      </c>
      <c r="D25" s="362">
        <v>28108555</v>
      </c>
      <c r="E25" s="362"/>
      <c r="F25" s="362">
        <v>12954130</v>
      </c>
      <c r="G25" s="362">
        <v>12062665</v>
      </c>
      <c r="H25" s="362">
        <v>41062685</v>
      </c>
      <c r="I25" s="155"/>
      <c r="J25" s="155"/>
      <c r="K25" s="155"/>
    </row>
    <row r="26" spans="1:11" x14ac:dyDescent="0.25">
      <c r="A26" s="363" t="s">
        <v>393</v>
      </c>
      <c r="B26" s="363" t="s">
        <v>394</v>
      </c>
      <c r="C26" s="364">
        <v>12062665</v>
      </c>
      <c r="D26" s="364"/>
      <c r="E26" s="364"/>
      <c r="F26" s="364"/>
      <c r="G26" s="364">
        <v>12062665</v>
      </c>
      <c r="H26" s="364"/>
      <c r="I26" s="161"/>
      <c r="J26" s="161"/>
      <c r="K26" s="161"/>
    </row>
    <row r="27" spans="1:11" x14ac:dyDescent="0.25">
      <c r="A27" s="363" t="s">
        <v>263</v>
      </c>
      <c r="B27" s="363" t="s">
        <v>264</v>
      </c>
      <c r="C27" s="364"/>
      <c r="D27" s="364">
        <v>28108555</v>
      </c>
      <c r="E27" s="364"/>
      <c r="F27" s="364">
        <v>12954130</v>
      </c>
      <c r="G27" s="364"/>
      <c r="H27" s="364">
        <v>41062685</v>
      </c>
      <c r="I27" s="161">
        <f>F27-122222</f>
        <v>12831908</v>
      </c>
      <c r="J27" s="161"/>
      <c r="K27" s="161"/>
    </row>
    <row r="28" spans="1:11" x14ac:dyDescent="0.25">
      <c r="A28" s="361" t="s">
        <v>265</v>
      </c>
      <c r="B28" s="361" t="s">
        <v>266</v>
      </c>
      <c r="C28" s="362"/>
      <c r="D28" s="362">
        <v>229430862</v>
      </c>
      <c r="E28" s="362">
        <v>256398245</v>
      </c>
      <c r="F28" s="362">
        <v>271490025</v>
      </c>
      <c r="G28" s="362"/>
      <c r="H28" s="362">
        <v>244522642</v>
      </c>
      <c r="I28" s="155"/>
      <c r="J28" s="155"/>
      <c r="K28" s="155"/>
    </row>
    <row r="29" spans="1:11" x14ac:dyDescent="0.25">
      <c r="A29" s="359" t="s">
        <v>267</v>
      </c>
      <c r="B29" s="359" t="s">
        <v>268</v>
      </c>
      <c r="C29" s="360"/>
      <c r="D29" s="360">
        <v>229430862</v>
      </c>
      <c r="E29" s="360">
        <v>256398245</v>
      </c>
      <c r="F29" s="360">
        <v>271490025</v>
      </c>
      <c r="G29" s="360"/>
      <c r="H29" s="360">
        <v>244522642</v>
      </c>
      <c r="I29" s="269"/>
      <c r="J29" s="269"/>
      <c r="K29" s="269"/>
    </row>
    <row r="30" spans="1:11" x14ac:dyDescent="0.25">
      <c r="A30" s="361" t="s">
        <v>269</v>
      </c>
      <c r="B30" s="361" t="s">
        <v>270</v>
      </c>
      <c r="C30" s="362"/>
      <c r="D30" s="362"/>
      <c r="E30" s="362"/>
      <c r="F30" s="362"/>
      <c r="G30" s="362"/>
      <c r="H30" s="362"/>
      <c r="I30" s="155"/>
      <c r="J30" s="155"/>
      <c r="K30" s="155"/>
    </row>
    <row r="31" spans="1:11" x14ac:dyDescent="0.25">
      <c r="A31" s="363" t="s">
        <v>271</v>
      </c>
      <c r="B31" s="363" t="s">
        <v>272</v>
      </c>
      <c r="C31" s="364"/>
      <c r="D31" s="364"/>
      <c r="E31" s="364"/>
      <c r="F31" s="364"/>
      <c r="G31" s="364"/>
      <c r="H31" s="364"/>
      <c r="I31" s="161"/>
      <c r="J31" s="161"/>
      <c r="K31" s="161"/>
    </row>
    <row r="32" spans="1:11" x14ac:dyDescent="0.25">
      <c r="A32" s="361" t="s">
        <v>273</v>
      </c>
      <c r="B32" s="361" t="s">
        <v>274</v>
      </c>
      <c r="C32" s="362"/>
      <c r="D32" s="362">
        <v>3429319</v>
      </c>
      <c r="E32" s="362">
        <v>44211401</v>
      </c>
      <c r="F32" s="362">
        <v>44211401</v>
      </c>
      <c r="G32" s="362"/>
      <c r="H32" s="362">
        <v>3429319</v>
      </c>
      <c r="I32" s="155"/>
      <c r="J32" s="155"/>
      <c r="K32" s="155"/>
    </row>
    <row r="33" spans="1:11" x14ac:dyDescent="0.25">
      <c r="A33" s="363" t="s">
        <v>275</v>
      </c>
      <c r="B33" s="363" t="s">
        <v>276</v>
      </c>
      <c r="C33" s="364"/>
      <c r="D33" s="364"/>
      <c r="E33" s="364">
        <v>34171045</v>
      </c>
      <c r="F33" s="364">
        <v>34171045</v>
      </c>
      <c r="G33" s="364"/>
      <c r="H33" s="364"/>
      <c r="I33" s="161"/>
      <c r="J33" s="161"/>
      <c r="K33" s="161"/>
    </row>
    <row r="34" spans="1:11" x14ac:dyDescent="0.25">
      <c r="A34" s="363" t="s">
        <v>277</v>
      </c>
      <c r="B34" s="363" t="s">
        <v>278</v>
      </c>
      <c r="C34" s="364"/>
      <c r="D34" s="364">
        <v>363234</v>
      </c>
      <c r="E34" s="364">
        <v>6030184</v>
      </c>
      <c r="F34" s="364">
        <v>6030184</v>
      </c>
      <c r="G34" s="364"/>
      <c r="H34" s="364">
        <v>363234</v>
      </c>
      <c r="I34" s="161"/>
      <c r="J34" s="161"/>
      <c r="K34" s="161"/>
    </row>
    <row r="35" spans="1:11" x14ac:dyDescent="0.25">
      <c r="A35" s="363" t="s">
        <v>279</v>
      </c>
      <c r="B35" s="363" t="s">
        <v>280</v>
      </c>
      <c r="C35" s="364"/>
      <c r="D35" s="364"/>
      <c r="E35" s="364">
        <v>2810172</v>
      </c>
      <c r="F35" s="364">
        <v>2810172</v>
      </c>
      <c r="G35" s="364"/>
      <c r="H35" s="364"/>
      <c r="I35" s="161"/>
      <c r="J35" s="161"/>
      <c r="K35" s="161"/>
    </row>
    <row r="36" spans="1:11" x14ac:dyDescent="0.25">
      <c r="A36" s="363" t="s">
        <v>281</v>
      </c>
      <c r="B36" s="363" t="s">
        <v>274</v>
      </c>
      <c r="C36" s="364"/>
      <c r="D36" s="364">
        <v>3066085</v>
      </c>
      <c r="E36" s="364">
        <v>1200000</v>
      </c>
      <c r="F36" s="364">
        <v>1200000</v>
      </c>
      <c r="G36" s="364"/>
      <c r="H36" s="364">
        <v>3066085</v>
      </c>
      <c r="I36" s="161"/>
      <c r="J36" s="161"/>
      <c r="K36" s="161"/>
    </row>
    <row r="37" spans="1:11" x14ac:dyDescent="0.25">
      <c r="A37" s="363" t="s">
        <v>282</v>
      </c>
      <c r="B37" s="363" t="s">
        <v>283</v>
      </c>
      <c r="C37" s="364"/>
      <c r="D37" s="364">
        <v>3066085</v>
      </c>
      <c r="E37" s="364">
        <v>1200000</v>
      </c>
      <c r="F37" s="364">
        <v>1200000</v>
      </c>
      <c r="G37" s="364"/>
      <c r="H37" s="364">
        <v>3066085</v>
      </c>
      <c r="I37" s="161"/>
      <c r="J37" s="161"/>
      <c r="K37" s="161"/>
    </row>
    <row r="38" spans="1:11" x14ac:dyDescent="0.25">
      <c r="A38" s="363" t="s">
        <v>284</v>
      </c>
      <c r="B38" s="363" t="s">
        <v>285</v>
      </c>
      <c r="C38" s="364"/>
      <c r="D38" s="364">
        <v>3066085</v>
      </c>
      <c r="E38" s="364">
        <v>1200000</v>
      </c>
      <c r="F38" s="364">
        <v>1200000</v>
      </c>
      <c r="G38" s="364"/>
      <c r="H38" s="364">
        <v>3066085</v>
      </c>
      <c r="I38" s="161"/>
      <c r="J38" s="161"/>
      <c r="K38" s="161"/>
    </row>
    <row r="39" spans="1:11" x14ac:dyDescent="0.25">
      <c r="A39" s="361" t="s">
        <v>286</v>
      </c>
      <c r="B39" s="361" t="s">
        <v>287</v>
      </c>
      <c r="C39" s="362"/>
      <c r="D39" s="362">
        <v>815528850</v>
      </c>
      <c r="E39" s="362"/>
      <c r="F39" s="362"/>
      <c r="G39" s="362"/>
      <c r="H39" s="362">
        <v>815528850</v>
      </c>
      <c r="I39" s="155"/>
      <c r="J39" s="155"/>
      <c r="K39" s="155"/>
    </row>
    <row r="40" spans="1:11" x14ac:dyDescent="0.25">
      <c r="A40" s="363" t="s">
        <v>288</v>
      </c>
      <c r="B40" s="363" t="s">
        <v>289</v>
      </c>
      <c r="C40" s="364"/>
      <c r="D40" s="364">
        <v>815528850</v>
      </c>
      <c r="E40" s="364"/>
      <c r="F40" s="364"/>
      <c r="G40" s="364"/>
      <c r="H40" s="364">
        <v>815528850</v>
      </c>
      <c r="I40" s="161"/>
      <c r="J40" s="161"/>
      <c r="K40" s="161"/>
    </row>
    <row r="41" spans="1:11" x14ac:dyDescent="0.25">
      <c r="A41" s="361" t="s">
        <v>290</v>
      </c>
      <c r="B41" s="361" t="s">
        <v>291</v>
      </c>
      <c r="C41" s="362">
        <v>809850510</v>
      </c>
      <c r="D41" s="362">
        <v>8838914</v>
      </c>
      <c r="E41" s="362"/>
      <c r="F41" s="362">
        <v>28828822</v>
      </c>
      <c r="G41" s="362">
        <v>809850510</v>
      </c>
      <c r="H41" s="362">
        <v>37667736</v>
      </c>
      <c r="I41" s="155"/>
      <c r="J41" s="155"/>
      <c r="K41" s="155"/>
    </row>
    <row r="42" spans="1:11" x14ac:dyDescent="0.25">
      <c r="A42" s="363" t="s">
        <v>292</v>
      </c>
      <c r="B42" s="363" t="s">
        <v>293</v>
      </c>
      <c r="C42" s="364">
        <v>809850510</v>
      </c>
      <c r="D42" s="364"/>
      <c r="E42" s="364"/>
      <c r="F42" s="364"/>
      <c r="G42" s="364">
        <v>809850510</v>
      </c>
      <c r="H42" s="364"/>
      <c r="I42" s="161"/>
      <c r="J42" s="161"/>
      <c r="K42" s="161"/>
    </row>
    <row r="43" spans="1:11" x14ac:dyDescent="0.25">
      <c r="A43" s="363" t="s">
        <v>294</v>
      </c>
      <c r="B43" s="363" t="s">
        <v>295</v>
      </c>
      <c r="C43" s="364"/>
      <c r="D43" s="364">
        <v>8838914</v>
      </c>
      <c r="E43" s="364"/>
      <c r="F43" s="364">
        <v>28828822</v>
      </c>
      <c r="G43" s="364"/>
      <c r="H43" s="364">
        <v>37667736</v>
      </c>
      <c r="I43" s="161"/>
      <c r="J43" s="161"/>
      <c r="K43" s="161"/>
    </row>
    <row r="44" spans="1:11" x14ac:dyDescent="0.25">
      <c r="A44" s="361" t="s">
        <v>296</v>
      </c>
      <c r="B44" s="361" t="s">
        <v>297</v>
      </c>
      <c r="C44" s="362"/>
      <c r="D44" s="362"/>
      <c r="E44" s="362">
        <v>346180282</v>
      </c>
      <c r="F44" s="362">
        <v>346180282</v>
      </c>
      <c r="G44" s="362"/>
      <c r="H44" s="362"/>
      <c r="I44" s="155"/>
      <c r="J44" s="155"/>
      <c r="K44" s="155"/>
    </row>
    <row r="45" spans="1:11" x14ac:dyDescent="0.25">
      <c r="A45" s="363" t="s">
        <v>298</v>
      </c>
      <c r="B45" s="363" t="s">
        <v>299</v>
      </c>
      <c r="C45" s="364"/>
      <c r="D45" s="364"/>
      <c r="E45" s="364">
        <v>346180282</v>
      </c>
      <c r="F45" s="364">
        <v>346180282</v>
      </c>
      <c r="G45" s="364"/>
      <c r="H45" s="364"/>
      <c r="I45" s="161"/>
      <c r="J45" s="161"/>
      <c r="K45" s="161"/>
    </row>
    <row r="46" spans="1:11" x14ac:dyDescent="0.25">
      <c r="A46" s="363" t="s">
        <v>300</v>
      </c>
      <c r="B46" s="363" t="s">
        <v>301</v>
      </c>
      <c r="C46" s="364"/>
      <c r="D46" s="364"/>
      <c r="E46" s="364">
        <v>346180282</v>
      </c>
      <c r="F46" s="364">
        <v>346180282</v>
      </c>
      <c r="G46" s="364"/>
      <c r="H46" s="364"/>
      <c r="I46" s="161"/>
      <c r="J46" s="161"/>
      <c r="K46" s="161"/>
    </row>
    <row r="47" spans="1:11" x14ac:dyDescent="0.25">
      <c r="A47" s="361" t="s">
        <v>302</v>
      </c>
      <c r="B47" s="361" t="s">
        <v>303</v>
      </c>
      <c r="C47" s="362"/>
      <c r="D47" s="362"/>
      <c r="E47" s="362">
        <v>15409</v>
      </c>
      <c r="F47" s="362">
        <v>15409</v>
      </c>
      <c r="G47" s="362"/>
      <c r="H47" s="362"/>
      <c r="I47" s="155"/>
      <c r="J47" s="155"/>
      <c r="K47" s="155"/>
    </row>
    <row r="48" spans="1:11" x14ac:dyDescent="0.25">
      <c r="A48" s="363" t="s">
        <v>304</v>
      </c>
      <c r="B48" s="363" t="s">
        <v>305</v>
      </c>
      <c r="C48" s="364"/>
      <c r="D48" s="364"/>
      <c r="E48" s="364">
        <v>15409</v>
      </c>
      <c r="F48" s="364">
        <v>15409</v>
      </c>
      <c r="G48" s="364"/>
      <c r="H48" s="364"/>
      <c r="I48" s="161"/>
      <c r="J48" s="161"/>
      <c r="K48" s="161"/>
    </row>
    <row r="49" spans="1:11" x14ac:dyDescent="0.25">
      <c r="A49" s="361" t="s">
        <v>306</v>
      </c>
      <c r="B49" s="361" t="s">
        <v>307</v>
      </c>
      <c r="C49" s="362"/>
      <c r="D49" s="362"/>
      <c r="E49" s="362">
        <v>221284986</v>
      </c>
      <c r="F49" s="362">
        <v>221284986</v>
      </c>
      <c r="G49" s="362"/>
      <c r="H49" s="362"/>
      <c r="I49" s="155"/>
      <c r="J49" s="155"/>
      <c r="K49" s="155"/>
    </row>
    <row r="50" spans="1:11" x14ac:dyDescent="0.25">
      <c r="A50" s="361" t="s">
        <v>308</v>
      </c>
      <c r="B50" s="361" t="s">
        <v>309</v>
      </c>
      <c r="C50" s="362"/>
      <c r="D50" s="362"/>
      <c r="E50" s="362">
        <v>13711624</v>
      </c>
      <c r="F50" s="362">
        <v>13711624</v>
      </c>
      <c r="G50" s="362"/>
      <c r="H50" s="362"/>
      <c r="I50" s="155"/>
      <c r="J50" s="155"/>
      <c r="K50" s="155"/>
    </row>
    <row r="51" spans="1:11" x14ac:dyDescent="0.25">
      <c r="A51" s="363" t="s">
        <v>310</v>
      </c>
      <c r="B51" s="363" t="s">
        <v>311</v>
      </c>
      <c r="C51" s="364"/>
      <c r="D51" s="364"/>
      <c r="E51" s="364">
        <v>13711624</v>
      </c>
      <c r="F51" s="364">
        <v>13711624</v>
      </c>
      <c r="G51" s="364"/>
      <c r="H51" s="364"/>
      <c r="I51" s="161"/>
      <c r="J51" s="161"/>
      <c r="K51" s="161"/>
    </row>
    <row r="52" spans="1:11" x14ac:dyDescent="0.25">
      <c r="A52" s="361" t="s">
        <v>312</v>
      </c>
      <c r="B52" s="361" t="s">
        <v>313</v>
      </c>
      <c r="C52" s="362"/>
      <c r="D52" s="362"/>
      <c r="E52" s="362">
        <v>217371777</v>
      </c>
      <c r="F52" s="362">
        <v>217371777</v>
      </c>
      <c r="G52" s="362"/>
      <c r="H52" s="362"/>
      <c r="I52" s="155"/>
      <c r="J52" s="155"/>
      <c r="K52" s="155"/>
    </row>
    <row r="53" spans="1:11" x14ac:dyDescent="0.25">
      <c r="A53" s="363" t="s">
        <v>314</v>
      </c>
      <c r="B53" s="363" t="s">
        <v>315</v>
      </c>
      <c r="C53" s="364"/>
      <c r="D53" s="364"/>
      <c r="E53" s="364">
        <v>217371777</v>
      </c>
      <c r="F53" s="364">
        <v>217371777</v>
      </c>
      <c r="G53" s="364"/>
      <c r="H53" s="364"/>
      <c r="I53" s="161"/>
      <c r="J53" s="161"/>
      <c r="K53" s="161"/>
    </row>
    <row r="54" spans="1:11" x14ac:dyDescent="0.25">
      <c r="A54" s="361" t="s">
        <v>316</v>
      </c>
      <c r="B54" s="361" t="s">
        <v>317</v>
      </c>
      <c r="C54" s="362"/>
      <c r="D54" s="362"/>
      <c r="E54" s="362">
        <v>99996189</v>
      </c>
      <c r="F54" s="362">
        <v>99996189</v>
      </c>
      <c r="G54" s="362"/>
      <c r="H54" s="362"/>
      <c r="I54" s="155"/>
      <c r="J54" s="155"/>
      <c r="K54" s="155"/>
    </row>
    <row r="55" spans="1:11" x14ac:dyDescent="0.25">
      <c r="A55" s="363" t="s">
        <v>318</v>
      </c>
      <c r="B55" s="363" t="s">
        <v>319</v>
      </c>
      <c r="C55" s="364"/>
      <c r="D55" s="364"/>
      <c r="E55" s="364">
        <v>79080965</v>
      </c>
      <c r="F55" s="364">
        <v>79080965</v>
      </c>
      <c r="G55" s="364"/>
      <c r="H55" s="364"/>
      <c r="I55" s="161"/>
      <c r="J55" s="161"/>
      <c r="K55" s="161"/>
    </row>
    <row r="56" spans="1:11" x14ac:dyDescent="0.25">
      <c r="A56" s="363" t="s">
        <v>322</v>
      </c>
      <c r="B56" s="363" t="s">
        <v>311</v>
      </c>
      <c r="C56" s="364"/>
      <c r="D56" s="364"/>
      <c r="E56" s="364">
        <v>6509122</v>
      </c>
      <c r="F56" s="364">
        <v>6509122</v>
      </c>
      <c r="G56" s="364"/>
      <c r="H56" s="364"/>
      <c r="I56" s="161"/>
      <c r="J56" s="161"/>
      <c r="K56" s="161"/>
    </row>
    <row r="57" spans="1:11" x14ac:dyDescent="0.25">
      <c r="A57" s="363" t="s">
        <v>323</v>
      </c>
      <c r="B57" s="363" t="s">
        <v>324</v>
      </c>
      <c r="C57" s="364"/>
      <c r="D57" s="364"/>
      <c r="E57" s="364">
        <v>14406102</v>
      </c>
      <c r="F57" s="364">
        <v>14406102</v>
      </c>
      <c r="G57" s="364"/>
      <c r="H57" s="364"/>
      <c r="I57" s="161"/>
      <c r="J57" s="161"/>
      <c r="K57" s="161"/>
    </row>
    <row r="58" spans="1:11" x14ac:dyDescent="0.25">
      <c r="A58" s="361" t="s">
        <v>346</v>
      </c>
      <c r="B58" s="361" t="s">
        <v>347</v>
      </c>
      <c r="C58" s="362"/>
      <c r="D58" s="362"/>
      <c r="E58" s="362">
        <v>1097</v>
      </c>
      <c r="F58" s="362">
        <v>1097</v>
      </c>
      <c r="G58" s="362"/>
      <c r="H58" s="362"/>
      <c r="I58" s="155"/>
      <c r="J58" s="155"/>
      <c r="K58" s="155"/>
    </row>
    <row r="59" spans="1:11" x14ac:dyDescent="0.25">
      <c r="A59" s="363" t="s">
        <v>348</v>
      </c>
      <c r="B59" s="363" t="s">
        <v>347</v>
      </c>
      <c r="C59" s="364"/>
      <c r="D59" s="364"/>
      <c r="E59" s="364">
        <v>1097</v>
      </c>
      <c r="F59" s="364">
        <v>1097</v>
      </c>
      <c r="G59" s="364"/>
      <c r="H59" s="364"/>
      <c r="I59" s="161"/>
      <c r="J59" s="161"/>
      <c r="K59" s="161"/>
    </row>
    <row r="60" spans="1:11" x14ac:dyDescent="0.25">
      <c r="A60" s="365" t="s">
        <v>325</v>
      </c>
      <c r="B60" s="365" t="s">
        <v>326</v>
      </c>
      <c r="C60" s="366"/>
      <c r="D60" s="366"/>
      <c r="E60" s="366">
        <v>346196788</v>
      </c>
      <c r="F60" s="366">
        <v>346196788</v>
      </c>
      <c r="G60" s="366"/>
      <c r="H60" s="366"/>
      <c r="I60" s="155"/>
      <c r="J60" s="155"/>
      <c r="K60" s="155"/>
    </row>
    <row r="61" spans="1:11" x14ac:dyDescent="0.25">
      <c r="C61" s="161"/>
      <c r="D61" s="161"/>
      <c r="E61" s="161"/>
      <c r="F61" s="161"/>
      <c r="G61" s="161"/>
      <c r="H61" s="161"/>
      <c r="I61" s="161"/>
      <c r="J61" s="161"/>
      <c r="K61" s="161"/>
    </row>
    <row r="62" spans="1:11" x14ac:dyDescent="0.25">
      <c r="B62" s="168" t="s">
        <v>327</v>
      </c>
      <c r="C62" s="155" t="s">
        <v>571</v>
      </c>
      <c r="D62" s="155" t="s">
        <v>571</v>
      </c>
      <c r="E62" s="155" t="s">
        <v>576</v>
      </c>
      <c r="F62" s="155" t="s">
        <v>576</v>
      </c>
      <c r="G62" s="155" t="s">
        <v>577</v>
      </c>
      <c r="H62" s="155" t="s">
        <v>577</v>
      </c>
      <c r="I62" s="155"/>
      <c r="J62" s="155"/>
      <c r="K62" s="1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23</vt:i4>
      </vt:variant>
    </vt:vector>
  </HeadingPairs>
  <TitlesOfParts>
    <vt:vector size="62" baseType="lpstr">
      <vt:lpstr>Summary</vt:lpstr>
      <vt:lpstr>Note4.23</vt:lpstr>
      <vt:lpstr>TB4.23</vt:lpstr>
      <vt:lpstr>Note3.23</vt:lpstr>
      <vt:lpstr>TB3.23</vt:lpstr>
      <vt:lpstr>Note2.23</vt:lpstr>
      <vt:lpstr>TB2.23</vt:lpstr>
      <vt:lpstr>Note11.22</vt:lpstr>
      <vt:lpstr>TB11.22</vt:lpstr>
      <vt:lpstr>Note10.22</vt:lpstr>
      <vt:lpstr>TB10.22</vt:lpstr>
      <vt:lpstr>Note9.22</vt:lpstr>
      <vt:lpstr>TB9.22</vt:lpstr>
      <vt:lpstr>Note8.22</vt:lpstr>
      <vt:lpstr>TB8.22</vt:lpstr>
      <vt:lpstr>Note7.22</vt:lpstr>
      <vt:lpstr>TB7.22</vt:lpstr>
      <vt:lpstr>Note6.22</vt:lpstr>
      <vt:lpstr>TB6.22</vt:lpstr>
      <vt:lpstr>Note5.22</vt:lpstr>
      <vt:lpstr>TB5.22</vt:lpstr>
      <vt:lpstr>Note4.22</vt:lpstr>
      <vt:lpstr>Note3.22</vt:lpstr>
      <vt:lpstr>Note2.22</vt:lpstr>
      <vt:lpstr>TB2.22</vt:lpstr>
      <vt:lpstr>Note1.22</vt:lpstr>
      <vt:lpstr>TB1.22</vt:lpstr>
      <vt:lpstr>Note12.21</vt:lpstr>
      <vt:lpstr>Note11.21</vt:lpstr>
      <vt:lpstr>TB11.21</vt:lpstr>
      <vt:lpstr>Note10.21</vt:lpstr>
      <vt:lpstr>Note9.21</vt:lpstr>
      <vt:lpstr>TB9.21</vt:lpstr>
      <vt:lpstr>Note8.21</vt:lpstr>
      <vt:lpstr>TB8.21</vt:lpstr>
      <vt:lpstr>July</vt:lpstr>
      <vt:lpstr>June</vt:lpstr>
      <vt:lpstr>May</vt:lpstr>
      <vt:lpstr>Apr</vt:lpstr>
      <vt:lpstr>Apr!Print_Area</vt:lpstr>
      <vt:lpstr>July!Print_Area</vt:lpstr>
      <vt:lpstr>June!Print_Area</vt:lpstr>
      <vt:lpstr>May!Print_Area</vt:lpstr>
      <vt:lpstr>Note1.22!Print_Area</vt:lpstr>
      <vt:lpstr>Note10.21!Print_Area</vt:lpstr>
      <vt:lpstr>Note10.22!Print_Area</vt:lpstr>
      <vt:lpstr>Note11.21!Print_Area</vt:lpstr>
      <vt:lpstr>Note11.22!Print_Area</vt:lpstr>
      <vt:lpstr>Note12.21!Print_Area</vt:lpstr>
      <vt:lpstr>Note2.22!Print_Area</vt:lpstr>
      <vt:lpstr>Note2.23!Print_Area</vt:lpstr>
      <vt:lpstr>Note3.22!Print_Area</vt:lpstr>
      <vt:lpstr>Note3.23!Print_Area</vt:lpstr>
      <vt:lpstr>Note4.22!Print_Area</vt:lpstr>
      <vt:lpstr>Note4.23!Print_Area</vt:lpstr>
      <vt:lpstr>Note5.22!Print_Area</vt:lpstr>
      <vt:lpstr>Note6.22!Print_Area</vt:lpstr>
      <vt:lpstr>Note7.22!Print_Area</vt:lpstr>
      <vt:lpstr>Note8.21!Print_Area</vt:lpstr>
      <vt:lpstr>Note8.22!Print_Area</vt:lpstr>
      <vt:lpstr>Note9.21!Print_Area</vt:lpstr>
      <vt:lpstr>Note9.22!Print_Area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Homy TCF</cp:lastModifiedBy>
  <cp:lastPrinted>2021-05-16T17:09:08Z</cp:lastPrinted>
  <dcterms:created xsi:type="dcterms:W3CDTF">2021-05-16T10:28:47Z</dcterms:created>
  <dcterms:modified xsi:type="dcterms:W3CDTF">2023-05-17T07:50:14Z</dcterms:modified>
</cp:coreProperties>
</file>