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https://hultstudents-my.sharepoint.com/personal/csantos2_student_hult_edu/Documents/MBAN/OR/"/>
    </mc:Choice>
  </mc:AlternateContent>
  <xr:revisionPtr revIDLastSave="49" documentId="8_{C6B18FF5-0176-DB47-ACF0-DF289EFB5E42}" xr6:coauthVersionLast="47" xr6:coauthVersionMax="47" xr10:uidLastSave="{4B2EDF95-11B0-1141-A59C-3D2F6CD25681}"/>
  <bookViews>
    <workbookView xWindow="0" yWindow="740" windowWidth="28800" windowHeight="16780" xr2:uid="{93F4218C-C551-6649-AFCE-31791F8483F9}"/>
  </bookViews>
  <sheets>
    <sheet name="Original Model" sheetId="18" r:id="rId1"/>
    <sheet name="CW Only (As is)" sheetId="41" r:id="rId2"/>
    <sheet name="Sensitivity Report CW Only" sheetId="42" state="hidden" r:id="rId3"/>
    <sheet name="CW &amp; SW1" sheetId="20" r:id="rId4"/>
    <sheet name="Sensitivity Report SWH1" sheetId="30" state="hidden" r:id="rId5"/>
    <sheet name="CW &amp; SW2 - Optimal Solution" sheetId="31" r:id="rId6"/>
    <sheet name="Sensitivity Report SW2" sheetId="32" r:id="rId7"/>
    <sheet name="Demand Sensitivity for SW4" sheetId="47" r:id="rId8"/>
    <sheet name="Handling Costs Increase" sheetId="57" r:id="rId9"/>
    <sheet name="LTL Increase" sheetId="62" r:id="rId10"/>
    <sheet name="CW &amp; SW3" sheetId="33" r:id="rId11"/>
    <sheet name="CW &amp; SW4" sheetId="35" r:id="rId12"/>
    <sheet name="CW &amp; SW5" sheetId="37" r:id="rId13"/>
    <sheet name="Sensitivity Report SWH5" sheetId="38" state="hidden" r:id="rId14"/>
    <sheet name="CW &amp; SW6" sheetId="39" r:id="rId15"/>
    <sheet name="Sensitivity Report SWH6" sheetId="40" state="hidden" r:id="rId16"/>
    <sheet name="Appendix" sheetId="2" r:id="rId17"/>
    <sheet name="CW &amp; SW2 Demand Simulation" sheetId="48" r:id="rId18"/>
    <sheet name="Sensitivity Report SWH4" sheetId="36" r:id="rId19"/>
  </sheets>
  <definedNames>
    <definedName name="lssolver_est" localSheetId="3" hidden="1">2</definedName>
    <definedName name="lssolver_est" localSheetId="5" hidden="1">2</definedName>
    <definedName name="lssolver_est" localSheetId="17" hidden="1">2</definedName>
    <definedName name="lssolver_est" localSheetId="10" hidden="1">2</definedName>
    <definedName name="lssolver_est" localSheetId="11" hidden="1">2</definedName>
    <definedName name="lssolver_est" localSheetId="12" hidden="1">2</definedName>
    <definedName name="lssolver_est" localSheetId="14" hidden="1">2</definedName>
    <definedName name="lssolver_est" localSheetId="1" hidden="1">2</definedName>
    <definedName name="lssolver_est" localSheetId="7" hidden="1">2</definedName>
    <definedName name="lssolver_est" localSheetId="8" hidden="1">2</definedName>
    <definedName name="lssolver_est" localSheetId="9" hidden="1">2</definedName>
    <definedName name="lssolver_est" localSheetId="0" hidden="1">2</definedName>
    <definedName name="lssolver_itr" localSheetId="3" hidden="1">0</definedName>
    <definedName name="lssolver_itr" localSheetId="5" hidden="1">0</definedName>
    <definedName name="lssolver_itr" localSheetId="17" hidden="1">0</definedName>
    <definedName name="lssolver_itr" localSheetId="10" hidden="1">0</definedName>
    <definedName name="lssolver_itr" localSheetId="11" hidden="1">0</definedName>
    <definedName name="lssolver_itr" localSheetId="12" hidden="1">0</definedName>
    <definedName name="lssolver_itr" localSheetId="14" hidden="1">0</definedName>
    <definedName name="lssolver_itr" localSheetId="1" hidden="1">0</definedName>
    <definedName name="lssolver_itr" localSheetId="7" hidden="1">0</definedName>
    <definedName name="lssolver_itr" localSheetId="8" hidden="1">0</definedName>
    <definedName name="lssolver_itr" localSheetId="9" hidden="1">0</definedName>
    <definedName name="lssolver_itr" localSheetId="0" hidden="1">0</definedName>
    <definedName name="lssolver_neg" localSheetId="3" hidden="1">0</definedName>
    <definedName name="lssolver_neg" localSheetId="5" hidden="1">0</definedName>
    <definedName name="lssolver_neg" localSheetId="17" hidden="1">0</definedName>
    <definedName name="lssolver_neg" localSheetId="10" hidden="1">0</definedName>
    <definedName name="lssolver_neg" localSheetId="11" hidden="1">0</definedName>
    <definedName name="lssolver_neg" localSheetId="12" hidden="1">0</definedName>
    <definedName name="lssolver_neg" localSheetId="14" hidden="1">0</definedName>
    <definedName name="lssolver_neg" localSheetId="1" hidden="1">0</definedName>
    <definedName name="lssolver_neg" localSheetId="7" hidden="1">0</definedName>
    <definedName name="lssolver_neg" localSheetId="8" hidden="1">0</definedName>
    <definedName name="lssolver_neg" localSheetId="9" hidden="1">0</definedName>
    <definedName name="lssolver_neg" localSheetId="0" hidden="1">0</definedName>
    <definedName name="lssolver_piv" localSheetId="3" hidden="1">0</definedName>
    <definedName name="lssolver_piv" localSheetId="5" hidden="1">0</definedName>
    <definedName name="lssolver_piv" localSheetId="17" hidden="1">0</definedName>
    <definedName name="lssolver_piv" localSheetId="10" hidden="1">0</definedName>
    <definedName name="lssolver_piv" localSheetId="11" hidden="1">0</definedName>
    <definedName name="lssolver_piv" localSheetId="12" hidden="1">0</definedName>
    <definedName name="lssolver_piv" localSheetId="14" hidden="1">0</definedName>
    <definedName name="lssolver_piv" localSheetId="1" hidden="1">0</definedName>
    <definedName name="lssolver_piv" localSheetId="7" hidden="1">0</definedName>
    <definedName name="lssolver_piv" localSheetId="8" hidden="1">0</definedName>
    <definedName name="lssolver_piv" localSheetId="9" hidden="1">0</definedName>
    <definedName name="lssolver_piv" localSheetId="0" hidden="1">0</definedName>
    <definedName name="lssolver_pre" localSheetId="3" hidden="1">0</definedName>
    <definedName name="lssolver_pre" localSheetId="5" hidden="1">0</definedName>
    <definedName name="lssolver_pre" localSheetId="17" hidden="1">0</definedName>
    <definedName name="lssolver_pre" localSheetId="10" hidden="1">0</definedName>
    <definedName name="lssolver_pre" localSheetId="11" hidden="1">0</definedName>
    <definedName name="lssolver_pre" localSheetId="12" hidden="1">0</definedName>
    <definedName name="lssolver_pre" localSheetId="14" hidden="1">0</definedName>
    <definedName name="lssolver_pre" localSheetId="1" hidden="1">0</definedName>
    <definedName name="lssolver_pre" localSheetId="7" hidden="1">0</definedName>
    <definedName name="lssolver_pre" localSheetId="8" hidden="1">0</definedName>
    <definedName name="lssolver_pre" localSheetId="9" hidden="1">0</definedName>
    <definedName name="lssolver_pre" localSheetId="0" hidden="1">0</definedName>
    <definedName name="lssolver_red" localSheetId="3" hidden="1">0</definedName>
    <definedName name="lssolver_red" localSheetId="5" hidden="1">0</definedName>
    <definedName name="lssolver_red" localSheetId="17" hidden="1">0</definedName>
    <definedName name="lssolver_red" localSheetId="10" hidden="1">0</definedName>
    <definedName name="lssolver_red" localSheetId="11" hidden="1">0</definedName>
    <definedName name="lssolver_red" localSheetId="12" hidden="1">0</definedName>
    <definedName name="lssolver_red" localSheetId="14" hidden="1">0</definedName>
    <definedName name="lssolver_red" localSheetId="1" hidden="1">0</definedName>
    <definedName name="lssolver_red" localSheetId="7" hidden="1">0</definedName>
    <definedName name="lssolver_red" localSheetId="8" hidden="1">0</definedName>
    <definedName name="lssolver_red" localSheetId="9" hidden="1">0</definedName>
    <definedName name="lssolver_red" localSheetId="0" hidden="1">0</definedName>
    <definedName name="lssolver_rep" localSheetId="3" hidden="1">2</definedName>
    <definedName name="lssolver_rep" localSheetId="5" hidden="1">2</definedName>
    <definedName name="lssolver_rep" localSheetId="17" hidden="1">2</definedName>
    <definedName name="lssolver_rep" localSheetId="10" hidden="1">2</definedName>
    <definedName name="lssolver_rep" localSheetId="11" hidden="1">2</definedName>
    <definedName name="lssolver_rep" localSheetId="12" hidden="1">2</definedName>
    <definedName name="lssolver_rep" localSheetId="14" hidden="1">2</definedName>
    <definedName name="lssolver_rep" localSheetId="1" hidden="1">2</definedName>
    <definedName name="lssolver_rep" localSheetId="7" hidden="1">2</definedName>
    <definedName name="lssolver_rep" localSheetId="8" hidden="1">2</definedName>
    <definedName name="lssolver_rep" localSheetId="9" hidden="1">2</definedName>
    <definedName name="lssolver_rep" localSheetId="0" hidden="1">2</definedName>
    <definedName name="lssolver_scl" localSheetId="3" hidden="1">0</definedName>
    <definedName name="lssolver_scl" localSheetId="5" hidden="1">0</definedName>
    <definedName name="lssolver_scl" localSheetId="17" hidden="1">0</definedName>
    <definedName name="lssolver_scl" localSheetId="10" hidden="1">0</definedName>
    <definedName name="lssolver_scl" localSheetId="11" hidden="1">0</definedName>
    <definedName name="lssolver_scl" localSheetId="12" hidden="1">0</definedName>
    <definedName name="lssolver_scl" localSheetId="14" hidden="1">0</definedName>
    <definedName name="lssolver_scl" localSheetId="1" hidden="1">0</definedName>
    <definedName name="lssolver_scl" localSheetId="7" hidden="1">0</definedName>
    <definedName name="lssolver_scl" localSheetId="8" hidden="1">0</definedName>
    <definedName name="lssolver_scl" localSheetId="9" hidden="1">0</definedName>
    <definedName name="lssolver_scl" localSheetId="0" hidden="1">0</definedName>
    <definedName name="lssolver_sho" localSheetId="3" hidden="1">2</definedName>
    <definedName name="lssolver_sho" localSheetId="5" hidden="1">2</definedName>
    <definedName name="lssolver_sho" localSheetId="17" hidden="1">2</definedName>
    <definedName name="lssolver_sho" localSheetId="10" hidden="1">2</definedName>
    <definedName name="lssolver_sho" localSheetId="11" hidden="1">2</definedName>
    <definedName name="lssolver_sho" localSheetId="12" hidden="1">2</definedName>
    <definedName name="lssolver_sho" localSheetId="14" hidden="1">2</definedName>
    <definedName name="lssolver_sho" localSheetId="1" hidden="1">2</definedName>
    <definedName name="lssolver_sho" localSheetId="7" hidden="1">2</definedName>
    <definedName name="lssolver_sho" localSheetId="8" hidden="1">2</definedName>
    <definedName name="lssolver_sho" localSheetId="9" hidden="1">2</definedName>
    <definedName name="lssolver_sho" localSheetId="0" hidden="1">2</definedName>
    <definedName name="lssolver_sol" localSheetId="3" hidden="1">0</definedName>
    <definedName name="lssolver_sol" localSheetId="5" hidden="1">0</definedName>
    <definedName name="lssolver_sol" localSheetId="17" hidden="1">0</definedName>
    <definedName name="lssolver_sol" localSheetId="10" hidden="1">0</definedName>
    <definedName name="lssolver_sol" localSheetId="11" hidden="1">0</definedName>
    <definedName name="lssolver_sol" localSheetId="12" hidden="1">0</definedName>
    <definedName name="lssolver_sol" localSheetId="14" hidden="1">0</definedName>
    <definedName name="lssolver_sol" localSheetId="1" hidden="1">0</definedName>
    <definedName name="lssolver_sol" localSheetId="7" hidden="1">0</definedName>
    <definedName name="lssolver_sol" localSheetId="8" hidden="1">0</definedName>
    <definedName name="lssolver_sol" localSheetId="9" hidden="1">0</definedName>
    <definedName name="lssolver_sol" localSheetId="0" hidden="1">0</definedName>
    <definedName name="lssolver_tim" localSheetId="3" hidden="1">0</definedName>
    <definedName name="lssolver_tim" localSheetId="5" hidden="1">0</definedName>
    <definedName name="lssolver_tim" localSheetId="17" hidden="1">0</definedName>
    <definedName name="lssolver_tim" localSheetId="10" hidden="1">0</definedName>
    <definedName name="lssolver_tim" localSheetId="11" hidden="1">0</definedName>
    <definedName name="lssolver_tim" localSheetId="12" hidden="1">0</definedName>
    <definedName name="lssolver_tim" localSheetId="14" hidden="1">0</definedName>
    <definedName name="lssolver_tim" localSheetId="1" hidden="1">0</definedName>
    <definedName name="lssolver_tim" localSheetId="7" hidden="1">0</definedName>
    <definedName name="lssolver_tim" localSheetId="8" hidden="1">0</definedName>
    <definedName name="lssolver_tim" localSheetId="9" hidden="1">0</definedName>
    <definedName name="lssolver_tim" localSheetId="0" hidden="1">0</definedName>
    <definedName name="lssolver_tol" localSheetId="3" hidden="1">0</definedName>
    <definedName name="lssolver_tol" localSheetId="5" hidden="1">0</definedName>
    <definedName name="lssolver_tol" localSheetId="17" hidden="1">0</definedName>
    <definedName name="lssolver_tol" localSheetId="10" hidden="1">0</definedName>
    <definedName name="lssolver_tol" localSheetId="11" hidden="1">0</definedName>
    <definedName name="lssolver_tol" localSheetId="12" hidden="1">0</definedName>
    <definedName name="lssolver_tol" localSheetId="14" hidden="1">0</definedName>
    <definedName name="lssolver_tol" localSheetId="1" hidden="1">0</definedName>
    <definedName name="lssolver_tol" localSheetId="7" hidden="1">0</definedName>
    <definedName name="lssolver_tol" localSheetId="8" hidden="1">0</definedName>
    <definedName name="lssolver_tol" localSheetId="9" hidden="1">0</definedName>
    <definedName name="lssolver_tol" localSheetId="0" hidden="1">0</definedName>
    <definedName name="_xlnm.Print_Area" localSheetId="3">'CW &amp; SW1'!$D$1:$R$20</definedName>
    <definedName name="_xlnm.Print_Area" localSheetId="5">'CW &amp; SW2 - Optimal Solution'!$D$1:$R$20</definedName>
    <definedName name="_xlnm.Print_Area" localSheetId="17">'CW &amp; SW2 Demand Simulation'!$D$1:$R$20</definedName>
    <definedName name="_xlnm.Print_Area" localSheetId="10">'CW &amp; SW3'!$D$1:$R$20</definedName>
    <definedName name="_xlnm.Print_Area" localSheetId="11">'CW &amp; SW4'!$D$1:$R$20</definedName>
    <definedName name="_xlnm.Print_Area" localSheetId="12">'CW &amp; SW5'!$D$1:$R$20</definedName>
    <definedName name="_xlnm.Print_Area" localSheetId="14">'CW &amp; SW6'!$D$1:$R$20</definedName>
    <definedName name="_xlnm.Print_Area" localSheetId="1">'CW Only (As is)'!$D$1:$R$20</definedName>
    <definedName name="_xlnm.Print_Area" localSheetId="7">'Demand Sensitivity for SW4'!$D$1:$R$20</definedName>
    <definedName name="_xlnm.Print_Area" localSheetId="8">'Handling Costs Increase'!$D$1:$R$20</definedName>
    <definedName name="_xlnm.Print_Area" localSheetId="9">'LTL Increase'!$D$1:$R$20</definedName>
    <definedName name="_xlnm.Print_Area" localSheetId="0">'Original Model'!$D$1:$R$20</definedName>
    <definedName name="qpsolver_itr" localSheetId="3" hidden="1">100</definedName>
    <definedName name="qpsolver_itr" localSheetId="5" hidden="1">100</definedName>
    <definedName name="qpsolver_itr" localSheetId="17" hidden="1">100</definedName>
    <definedName name="qpsolver_itr" localSheetId="10" hidden="1">100</definedName>
    <definedName name="qpsolver_itr" localSheetId="11" hidden="1">100</definedName>
    <definedName name="qpsolver_itr" localSheetId="12" hidden="1">100</definedName>
    <definedName name="qpsolver_itr" localSheetId="14" hidden="1">100</definedName>
    <definedName name="qpsolver_itr" localSheetId="1" hidden="1">100</definedName>
    <definedName name="qpsolver_itr" localSheetId="7" hidden="1">100</definedName>
    <definedName name="qpsolver_itr" localSheetId="8" hidden="1">100</definedName>
    <definedName name="qpsolver_itr" localSheetId="9" hidden="1">100</definedName>
    <definedName name="qpsolver_itr" localSheetId="0" hidden="1">100</definedName>
    <definedName name="qpsolver_lin" localSheetId="3" hidden="1">1</definedName>
    <definedName name="qpsolver_lin" localSheetId="5" hidden="1">1</definedName>
    <definedName name="qpsolver_lin" localSheetId="17" hidden="1">1</definedName>
    <definedName name="qpsolver_lin" localSheetId="10" hidden="1">1</definedName>
    <definedName name="qpsolver_lin" localSheetId="11" hidden="1">1</definedName>
    <definedName name="qpsolver_lin" localSheetId="12" hidden="1">1</definedName>
    <definedName name="qpsolver_lin" localSheetId="14" hidden="1">1</definedName>
    <definedName name="qpsolver_lin" localSheetId="1" hidden="1">1</definedName>
    <definedName name="qpsolver_lin" localSheetId="7" hidden="1">1</definedName>
    <definedName name="qpsolver_lin" localSheetId="8" hidden="1">1</definedName>
    <definedName name="qpsolver_lin" localSheetId="9" hidden="1">1</definedName>
    <definedName name="qpsolver_lin" localSheetId="0" hidden="1">1</definedName>
    <definedName name="qpsolver_neg" localSheetId="3" hidden="1">1</definedName>
    <definedName name="qpsolver_neg" localSheetId="5" hidden="1">1</definedName>
    <definedName name="qpsolver_neg" localSheetId="17" hidden="1">1</definedName>
    <definedName name="qpsolver_neg" localSheetId="10" hidden="1">1</definedName>
    <definedName name="qpsolver_neg" localSheetId="11" hidden="1">1</definedName>
    <definedName name="qpsolver_neg" localSheetId="12" hidden="1">1</definedName>
    <definedName name="qpsolver_neg" localSheetId="14" hidden="1">1</definedName>
    <definedName name="qpsolver_neg" localSheetId="1" hidden="1">1</definedName>
    <definedName name="qpsolver_neg" localSheetId="7" hidden="1">1</definedName>
    <definedName name="qpsolver_neg" localSheetId="8" hidden="1">1</definedName>
    <definedName name="qpsolver_neg" localSheetId="9" hidden="1">1</definedName>
    <definedName name="qpsolver_neg" localSheetId="0" hidden="1">1</definedName>
    <definedName name="qpsolver_piv" localSheetId="3" hidden="1">0.000001</definedName>
    <definedName name="qpsolver_piv" localSheetId="5" hidden="1">0.000001</definedName>
    <definedName name="qpsolver_piv" localSheetId="17" hidden="1">0.000001</definedName>
    <definedName name="qpsolver_piv" localSheetId="10" hidden="1">0.000001</definedName>
    <definedName name="qpsolver_piv" localSheetId="11" hidden="1">0.000001</definedName>
    <definedName name="qpsolver_piv" localSheetId="12" hidden="1">0.000001</definedName>
    <definedName name="qpsolver_piv" localSheetId="14" hidden="1">0.000001</definedName>
    <definedName name="qpsolver_piv" localSheetId="1" hidden="1">0.000001</definedName>
    <definedName name="qpsolver_piv" localSheetId="7" hidden="1">0.000001</definedName>
    <definedName name="qpsolver_piv" localSheetId="8" hidden="1">0.000001</definedName>
    <definedName name="qpsolver_piv" localSheetId="9" hidden="1">0.000001</definedName>
    <definedName name="qpsolver_piv" localSheetId="0" hidden="1">0.000001</definedName>
    <definedName name="qpsolver_pre" localSheetId="3" hidden="1">0.00000001</definedName>
    <definedName name="qpsolver_pre" localSheetId="5" hidden="1">0.00000001</definedName>
    <definedName name="qpsolver_pre" localSheetId="17" hidden="1">0.00000001</definedName>
    <definedName name="qpsolver_pre" localSheetId="10" hidden="1">0.00000001</definedName>
    <definedName name="qpsolver_pre" localSheetId="11" hidden="1">0.00000001</definedName>
    <definedName name="qpsolver_pre" localSheetId="12" hidden="1">0.00000001</definedName>
    <definedName name="qpsolver_pre" localSheetId="14" hidden="1">0.00000001</definedName>
    <definedName name="qpsolver_pre" localSheetId="1" hidden="1">0.00000001</definedName>
    <definedName name="qpsolver_pre" localSheetId="7" hidden="1">0.00000001</definedName>
    <definedName name="qpsolver_pre" localSheetId="8" hidden="1">0.00000001</definedName>
    <definedName name="qpsolver_pre" localSheetId="9" hidden="1">0.00000001</definedName>
    <definedName name="qpsolver_pre" localSheetId="0" hidden="1">0.00000001</definedName>
    <definedName name="qpsolver_red" localSheetId="3" hidden="1">0.000001</definedName>
    <definedName name="qpsolver_red" localSheetId="5" hidden="1">0.000001</definedName>
    <definedName name="qpsolver_red" localSheetId="17" hidden="1">0.000001</definedName>
    <definedName name="qpsolver_red" localSheetId="10" hidden="1">0.000001</definedName>
    <definedName name="qpsolver_red" localSheetId="11" hidden="1">0.000001</definedName>
    <definedName name="qpsolver_red" localSheetId="12" hidden="1">0.000001</definedName>
    <definedName name="qpsolver_red" localSheetId="14" hidden="1">0.000001</definedName>
    <definedName name="qpsolver_red" localSheetId="1" hidden="1">0.000001</definedName>
    <definedName name="qpsolver_red" localSheetId="7" hidden="1">0.000001</definedName>
    <definedName name="qpsolver_red" localSheetId="8" hidden="1">0.000001</definedName>
    <definedName name="qpsolver_red" localSheetId="9" hidden="1">0.000001</definedName>
    <definedName name="qpsolver_red" localSheetId="0" hidden="1">0.000001</definedName>
    <definedName name="qpsolver_rep" localSheetId="3" hidden="1">2</definedName>
    <definedName name="qpsolver_rep" localSheetId="5" hidden="1">2</definedName>
    <definedName name="qpsolver_rep" localSheetId="17" hidden="1">2</definedName>
    <definedName name="qpsolver_rep" localSheetId="10" hidden="1">2</definedName>
    <definedName name="qpsolver_rep" localSheetId="11" hidden="1">2</definedName>
    <definedName name="qpsolver_rep" localSheetId="12" hidden="1">2</definedName>
    <definedName name="qpsolver_rep" localSheetId="14" hidden="1">2</definedName>
    <definedName name="qpsolver_rep" localSheetId="1" hidden="1">2</definedName>
    <definedName name="qpsolver_rep" localSheetId="7" hidden="1">2</definedName>
    <definedName name="qpsolver_rep" localSheetId="8" hidden="1">2</definedName>
    <definedName name="qpsolver_rep" localSheetId="9" hidden="1">2</definedName>
    <definedName name="qpsolver_rep" localSheetId="0" hidden="1">2</definedName>
    <definedName name="qpsolver_scl" localSheetId="3" hidden="1">2</definedName>
    <definedName name="qpsolver_scl" localSheetId="5" hidden="1">2</definedName>
    <definedName name="qpsolver_scl" localSheetId="17" hidden="1">2</definedName>
    <definedName name="qpsolver_scl" localSheetId="10" hidden="1">2</definedName>
    <definedName name="qpsolver_scl" localSheetId="11" hidden="1">2</definedName>
    <definedName name="qpsolver_scl" localSheetId="12" hidden="1">2</definedName>
    <definedName name="qpsolver_scl" localSheetId="14" hidden="1">2</definedName>
    <definedName name="qpsolver_scl" localSheetId="1" hidden="1">2</definedName>
    <definedName name="qpsolver_scl" localSheetId="7" hidden="1">2</definedName>
    <definedName name="qpsolver_scl" localSheetId="8" hidden="1">2</definedName>
    <definedName name="qpsolver_scl" localSheetId="9" hidden="1">2</definedName>
    <definedName name="qpsolver_scl" localSheetId="0" hidden="1">2</definedName>
    <definedName name="qpsolver_sho" localSheetId="3" hidden="1">2</definedName>
    <definedName name="qpsolver_sho" localSheetId="5" hidden="1">2</definedName>
    <definedName name="qpsolver_sho" localSheetId="17" hidden="1">2</definedName>
    <definedName name="qpsolver_sho" localSheetId="10" hidden="1">2</definedName>
    <definedName name="qpsolver_sho" localSheetId="11" hidden="1">2</definedName>
    <definedName name="qpsolver_sho" localSheetId="12" hidden="1">2</definedName>
    <definedName name="qpsolver_sho" localSheetId="14" hidden="1">2</definedName>
    <definedName name="qpsolver_sho" localSheetId="1" hidden="1">2</definedName>
    <definedName name="qpsolver_sho" localSheetId="7" hidden="1">2</definedName>
    <definedName name="qpsolver_sho" localSheetId="8" hidden="1">2</definedName>
    <definedName name="qpsolver_sho" localSheetId="9" hidden="1">2</definedName>
    <definedName name="qpsolver_sho" localSheetId="0" hidden="1">2</definedName>
    <definedName name="qpsolver_tim" localSheetId="3" hidden="1">100</definedName>
    <definedName name="qpsolver_tim" localSheetId="5" hidden="1">100</definedName>
    <definedName name="qpsolver_tim" localSheetId="17" hidden="1">100</definedName>
    <definedName name="qpsolver_tim" localSheetId="10" hidden="1">100</definedName>
    <definedName name="qpsolver_tim" localSheetId="11" hidden="1">100</definedName>
    <definedName name="qpsolver_tim" localSheetId="12" hidden="1">100</definedName>
    <definedName name="qpsolver_tim" localSheetId="14" hidden="1">100</definedName>
    <definedName name="qpsolver_tim" localSheetId="1" hidden="1">100</definedName>
    <definedName name="qpsolver_tim" localSheetId="7" hidden="1">100</definedName>
    <definedName name="qpsolver_tim" localSheetId="8" hidden="1">100</definedName>
    <definedName name="qpsolver_tim" localSheetId="9" hidden="1">100</definedName>
    <definedName name="qpsolver_tim" localSheetId="0" hidden="1">100</definedName>
    <definedName name="qpsolver_tol" localSheetId="3" hidden="1">0.05</definedName>
    <definedName name="qpsolver_tol" localSheetId="5" hidden="1">0.05</definedName>
    <definedName name="qpsolver_tol" localSheetId="17" hidden="1">0.05</definedName>
    <definedName name="qpsolver_tol" localSheetId="10" hidden="1">0.05</definedName>
    <definedName name="qpsolver_tol" localSheetId="11" hidden="1">0.05</definedName>
    <definedName name="qpsolver_tol" localSheetId="12" hidden="1">0.05</definedName>
    <definedName name="qpsolver_tol" localSheetId="14" hidden="1">0.05</definedName>
    <definedName name="qpsolver_tol" localSheetId="1" hidden="1">0.05</definedName>
    <definedName name="qpsolver_tol" localSheetId="7" hidden="1">0.05</definedName>
    <definedName name="qpsolver_tol" localSheetId="8" hidden="1">0.05</definedName>
    <definedName name="qpsolver_tol" localSheetId="9" hidden="1">0.05</definedName>
    <definedName name="qpsolver_tol" localSheetId="0" hidden="1">0.05</definedName>
    <definedName name="solver_adj" localSheetId="3" hidden="1">'CW &amp; SW1'!$I$11:$I$58</definedName>
    <definedName name="solver_adj" localSheetId="5" hidden="1">'CW &amp; SW2 - Optimal Solution'!$I$11:$I$58</definedName>
    <definedName name="solver_adj" localSheetId="17" hidden="1">'CW &amp; SW2 Demand Simulation'!$I$11:$I$58</definedName>
    <definedName name="solver_adj" localSheetId="10" hidden="1">'CW &amp; SW3'!$I$11:$I$58</definedName>
    <definedName name="solver_adj" localSheetId="11" hidden="1">'CW &amp; SW4'!$I$11:$I$58</definedName>
    <definedName name="solver_adj" localSheetId="12" hidden="1">'CW &amp; SW5'!$I$11:$I$58</definedName>
    <definedName name="solver_adj" localSheetId="14" hidden="1">'CW &amp; SW6'!$I$11:$I$58</definedName>
    <definedName name="solver_adj" localSheetId="1" hidden="1">'CW Only (As is)'!$I$11:$I$58</definedName>
    <definedName name="solver_adj" localSheetId="7" hidden="1">'Demand Sensitivity for SW4'!$I$11:$I$58</definedName>
    <definedName name="solver_adj" localSheetId="8" hidden="1">'Handling Costs Increase'!$I$11:$I$58</definedName>
    <definedName name="solver_adj" localSheetId="9" hidden="1">'LTL Increase'!$I$11:$I$58</definedName>
    <definedName name="solver_adj" localSheetId="0" hidden="1">'Original Model'!$I$4:$I$58</definedName>
    <definedName name="solver_cvg" localSheetId="3" hidden="1">0.001</definedName>
    <definedName name="solver_cvg" localSheetId="5" hidden="1">0.001</definedName>
    <definedName name="solver_cvg" localSheetId="17" hidden="1">0.001</definedName>
    <definedName name="solver_cvg" localSheetId="10" hidden="1">0.001</definedName>
    <definedName name="solver_cvg" localSheetId="11" hidden="1">0.001</definedName>
    <definedName name="solver_cvg" localSheetId="12" hidden="1">0.001</definedName>
    <definedName name="solver_cvg" localSheetId="14" hidden="1">0.001</definedName>
    <definedName name="solver_cvg" localSheetId="1" hidden="1">0.001</definedName>
    <definedName name="solver_cvg" localSheetId="7" hidden="1">0.001</definedName>
    <definedName name="solver_cvg" localSheetId="8" hidden="1">0.001</definedName>
    <definedName name="solver_cvg" localSheetId="9" hidden="1">0.001</definedName>
    <definedName name="solver_cvg" localSheetId="0" hidden="1">0.001</definedName>
    <definedName name="solver_drv" localSheetId="3" hidden="1">1</definedName>
    <definedName name="solver_drv" localSheetId="5" hidden="1">1</definedName>
    <definedName name="solver_drv" localSheetId="17" hidden="1">1</definedName>
    <definedName name="solver_drv" localSheetId="10" hidden="1">1</definedName>
    <definedName name="solver_drv" localSheetId="11" hidden="1">1</definedName>
    <definedName name="solver_drv" localSheetId="12" hidden="1">1</definedName>
    <definedName name="solver_drv" localSheetId="14" hidden="1">1</definedName>
    <definedName name="solver_drv" localSheetId="1" hidden="1">1</definedName>
    <definedName name="solver_drv" localSheetId="7" hidden="1">1</definedName>
    <definedName name="solver_drv" localSheetId="8" hidden="1">1</definedName>
    <definedName name="solver_drv" localSheetId="9" hidden="1">1</definedName>
    <definedName name="solver_drv" localSheetId="0" hidden="1">1</definedName>
    <definedName name="solver_eng" localSheetId="3" hidden="1">2</definedName>
    <definedName name="solver_eng" localSheetId="5" hidden="1">2</definedName>
    <definedName name="solver_eng" localSheetId="17" hidden="1">2</definedName>
    <definedName name="solver_eng" localSheetId="10" hidden="1">2</definedName>
    <definedName name="solver_eng" localSheetId="11" hidden="1">2</definedName>
    <definedName name="solver_eng" localSheetId="12" hidden="1">2</definedName>
    <definedName name="solver_eng" localSheetId="14" hidden="1">2</definedName>
    <definedName name="solver_eng" localSheetId="1" hidden="1">2</definedName>
    <definedName name="solver_eng" localSheetId="7" hidden="1">2</definedName>
    <definedName name="solver_eng" localSheetId="8" hidden="1">2</definedName>
    <definedName name="solver_eng" localSheetId="9" hidden="1">2</definedName>
    <definedName name="solver_eng" localSheetId="0" hidden="1">2</definedName>
    <definedName name="solver_est" localSheetId="3" hidden="1">1</definedName>
    <definedName name="solver_est" localSheetId="5" hidden="1">1</definedName>
    <definedName name="solver_est" localSheetId="17" hidden="1">1</definedName>
    <definedName name="solver_est" localSheetId="10" hidden="1">1</definedName>
    <definedName name="solver_est" localSheetId="11" hidden="1">1</definedName>
    <definedName name="solver_est" localSheetId="12" hidden="1">1</definedName>
    <definedName name="solver_est" localSheetId="14" hidden="1">1</definedName>
    <definedName name="solver_est" localSheetId="1" hidden="1">1</definedName>
    <definedName name="solver_est" localSheetId="7" hidden="1">1</definedName>
    <definedName name="solver_est" localSheetId="8" hidden="1">1</definedName>
    <definedName name="solver_est" localSheetId="9" hidden="1">1</definedName>
    <definedName name="solver_est" localSheetId="0" hidden="1">1</definedName>
    <definedName name="solver_ibd" localSheetId="3" hidden="1">2</definedName>
    <definedName name="solver_ibd" localSheetId="5" hidden="1">2</definedName>
    <definedName name="solver_ibd" localSheetId="17" hidden="1">2</definedName>
    <definedName name="solver_ibd" localSheetId="10" hidden="1">2</definedName>
    <definedName name="solver_ibd" localSheetId="11" hidden="1">2</definedName>
    <definedName name="solver_ibd" localSheetId="12" hidden="1">2</definedName>
    <definedName name="solver_ibd" localSheetId="14" hidden="1">2</definedName>
    <definedName name="solver_ibd" localSheetId="1" hidden="1">2</definedName>
    <definedName name="solver_ibd" localSheetId="7" hidden="1">2</definedName>
    <definedName name="solver_ibd" localSheetId="8" hidden="1">2</definedName>
    <definedName name="solver_ibd" localSheetId="9" hidden="1">2</definedName>
    <definedName name="solver_ibd" localSheetId="0" hidden="1">2</definedName>
    <definedName name="solver_itr" localSheetId="3" hidden="1">100</definedName>
    <definedName name="solver_itr" localSheetId="5" hidden="1">100</definedName>
    <definedName name="solver_itr" localSheetId="17" hidden="1">100</definedName>
    <definedName name="solver_itr" localSheetId="10" hidden="1">100</definedName>
    <definedName name="solver_itr" localSheetId="11" hidden="1">100</definedName>
    <definedName name="solver_itr" localSheetId="12" hidden="1">100</definedName>
    <definedName name="solver_itr" localSheetId="14" hidden="1">100</definedName>
    <definedName name="solver_itr" localSheetId="1" hidden="1">100</definedName>
    <definedName name="solver_itr" localSheetId="7" hidden="1">100</definedName>
    <definedName name="solver_itr" localSheetId="8" hidden="1">100</definedName>
    <definedName name="solver_itr" localSheetId="9" hidden="1">100</definedName>
    <definedName name="solver_itr" localSheetId="0" hidden="1">100</definedName>
    <definedName name="solver_lhs1" localSheetId="3" hidden="1">'CW &amp; SW1'!$O$11:$O$23</definedName>
    <definedName name="solver_lhs1" localSheetId="5" hidden="1">'CW &amp; SW2 - Optimal Solution'!$O$11:$O$23</definedName>
    <definedName name="solver_lhs1" localSheetId="17" hidden="1">'CW &amp; SW2 Demand Simulation'!$O$11:$O$23</definedName>
    <definedName name="solver_lhs1" localSheetId="10" hidden="1">'CW &amp; SW3'!$O$11:$O$23</definedName>
    <definedName name="solver_lhs1" localSheetId="11" hidden="1">'CW &amp; SW4'!$O$11:$O$23</definedName>
    <definedName name="solver_lhs1" localSheetId="12" hidden="1">'CW &amp; SW5'!$O$11:$O$23</definedName>
    <definedName name="solver_lhs1" localSheetId="14" hidden="1">'CW &amp; SW6'!$O$11:$O$23</definedName>
    <definedName name="solver_lhs1" localSheetId="1" hidden="1">'CW Only (As is)'!$O$11:$O$23</definedName>
    <definedName name="solver_lhs1" localSheetId="7" hidden="1">'Demand Sensitivity for SW4'!$O$11:$O$23</definedName>
    <definedName name="solver_lhs1" localSheetId="8" hidden="1">'Handling Costs Increase'!$O$11:$O$23</definedName>
    <definedName name="solver_lhs1" localSheetId="9" hidden="1">'LTL Increase'!$O$11:$O$23</definedName>
    <definedName name="solver_lhs1" localSheetId="0" hidden="1">'Original Model'!$I$4:$I$10</definedName>
    <definedName name="solver_lhs2" localSheetId="3" hidden="1">'CW &amp; SW1'!$O$5</definedName>
    <definedName name="solver_lhs2" localSheetId="5" hidden="1">'CW &amp; SW2 - Optimal Solution'!$O$5</definedName>
    <definedName name="solver_lhs2" localSheetId="17" hidden="1">'CW &amp; SW2 Demand Simulation'!$O$5</definedName>
    <definedName name="solver_lhs2" localSheetId="10" hidden="1">'CW &amp; SW3'!$O$5</definedName>
    <definedName name="solver_lhs2" localSheetId="11" hidden="1">'CW &amp; SW4'!$O$5</definedName>
    <definedName name="solver_lhs2" localSheetId="12" hidden="1">'CW &amp; SW5'!$O$5</definedName>
    <definedName name="solver_lhs2" localSheetId="14" hidden="1">'CW &amp; SW6'!$O$5</definedName>
    <definedName name="solver_lhs2" localSheetId="1" hidden="1">'CW Only (As is)'!$O$5</definedName>
    <definedName name="solver_lhs2" localSheetId="7" hidden="1">'Demand Sensitivity for SW4'!$O$5</definedName>
    <definedName name="solver_lhs2" localSheetId="8" hidden="1">'Handling Costs Increase'!$O$5</definedName>
    <definedName name="solver_lhs2" localSheetId="9" hidden="1">'LTL Increase'!$O$5</definedName>
    <definedName name="solver_lhs2" localSheetId="0" hidden="1">'Original Model'!$O$11:$O$23</definedName>
    <definedName name="solver_lhs3" localSheetId="3" hidden="1">'CW &amp; SW1'!$O$6</definedName>
    <definedName name="solver_lhs3" localSheetId="5" hidden="1">'CW &amp; SW2 - Optimal Solution'!$O$6</definedName>
    <definedName name="solver_lhs3" localSheetId="17" hidden="1">'CW &amp; SW2 Demand Simulation'!$O$6</definedName>
    <definedName name="solver_lhs3" localSheetId="10" hidden="1">'CW &amp; SW3'!$O$6</definedName>
    <definedName name="solver_lhs3" localSheetId="11" hidden="1">'CW &amp; SW4'!$O$6</definedName>
    <definedName name="solver_lhs3" localSheetId="12" hidden="1">'CW &amp; SW5'!$O$6</definedName>
    <definedName name="solver_lhs3" localSheetId="14" hidden="1">'CW &amp; SW6'!$O$6</definedName>
    <definedName name="solver_lhs3" localSheetId="1" hidden="1">'CW Only (As is)'!$O$6</definedName>
    <definedName name="solver_lhs3" localSheetId="7" hidden="1">'Demand Sensitivity for SW4'!$O$6</definedName>
    <definedName name="solver_lhs3" localSheetId="8" hidden="1">'Handling Costs Increase'!$O$6</definedName>
    <definedName name="solver_lhs3" localSheetId="9" hidden="1">'LTL Increase'!$O$6</definedName>
    <definedName name="solver_lhs3" localSheetId="0" hidden="1">'Original Model'!$O$5</definedName>
    <definedName name="solver_lhs4" localSheetId="3" hidden="1">'CW &amp; SW1'!$O$11:$O$23</definedName>
    <definedName name="solver_lhs4" localSheetId="5" hidden="1">'CW &amp; SW2 - Optimal Solution'!$O$11:$O$23</definedName>
    <definedName name="solver_lhs4" localSheetId="17" hidden="1">'CW &amp; SW2 Demand Simulation'!$O$11:$O$23</definedName>
    <definedName name="solver_lhs4" localSheetId="10" hidden="1">'CW &amp; SW3'!$O$11:$O$23</definedName>
    <definedName name="solver_lhs4" localSheetId="11" hidden="1">'CW &amp; SW4'!$O$11:$O$23</definedName>
    <definedName name="solver_lhs4" localSheetId="12" hidden="1">'CW &amp; SW5'!$O$11:$O$23</definedName>
    <definedName name="solver_lhs4" localSheetId="14" hidden="1">'CW &amp; SW6'!$O$11:$O$23</definedName>
    <definedName name="solver_lhs4" localSheetId="1" hidden="1">'CW Only (As is)'!$O$11:$O$23</definedName>
    <definedName name="solver_lhs4" localSheetId="7" hidden="1">'Demand Sensitivity for SW4'!$O$11:$O$23</definedName>
    <definedName name="solver_lhs4" localSheetId="8" hidden="1">'Handling Costs Increase'!$O$11:$O$23</definedName>
    <definedName name="solver_lhs4" localSheetId="9" hidden="1">'LTL Increase'!$O$11:$O$23</definedName>
    <definedName name="solver_lhs4" localSheetId="0" hidden="1">'Original Model'!$O$6</definedName>
    <definedName name="solver_lhs5" localSheetId="3" hidden="1">'CW &amp; SW1'!$O$5:$O$6</definedName>
    <definedName name="solver_lhs5" localSheetId="5" hidden="1">'CW &amp; SW2 - Optimal Solution'!$O$5:$O$6</definedName>
    <definedName name="solver_lhs5" localSheetId="17" hidden="1">'CW &amp; SW2 Demand Simulation'!$O$5:$O$6</definedName>
    <definedName name="solver_lhs5" localSheetId="10" hidden="1">'CW &amp; SW3'!$O$5:$O$6</definedName>
    <definedName name="solver_lhs5" localSheetId="11" hidden="1">'CW &amp; SW4'!$O$5:$O$6</definedName>
    <definedName name="solver_lhs5" localSheetId="12" hidden="1">'CW &amp; SW5'!$O$5:$O$6</definedName>
    <definedName name="solver_lhs5" localSheetId="14" hidden="1">'CW &amp; SW6'!$O$5:$O$6</definedName>
    <definedName name="solver_lhs5" localSheetId="1" hidden="1">'CW Only (As is)'!$O$5:$O$6</definedName>
    <definedName name="solver_lhs5" localSheetId="7" hidden="1">'Demand Sensitivity for SW4'!$O$5:$O$6</definedName>
    <definedName name="solver_lhs5" localSheetId="8" hidden="1">'Handling Costs Increase'!$O$5:$O$6</definedName>
    <definedName name="solver_lhs5" localSheetId="9" hidden="1">'LTL Increase'!$O$5:$O$6</definedName>
    <definedName name="solver_lhs5" localSheetId="0" hidden="1">'Original Model'!$O$5:$O$6</definedName>
    <definedName name="solver_lhs6" localSheetId="3" hidden="1">'CW &amp; SW1'!$O$11:$O$23</definedName>
    <definedName name="solver_lhs6" localSheetId="5" hidden="1">'CW &amp; SW2 - Optimal Solution'!$O$11:$O$23</definedName>
    <definedName name="solver_lhs6" localSheetId="17" hidden="1">'CW &amp; SW2 Demand Simulation'!$O$11:$O$23</definedName>
    <definedName name="solver_lhs6" localSheetId="10" hidden="1">'CW &amp; SW3'!$O$11:$O$23</definedName>
    <definedName name="solver_lhs6" localSheetId="11" hidden="1">'CW &amp; SW4'!$O$11:$O$23</definedName>
    <definedName name="solver_lhs6" localSheetId="12" hidden="1">'CW &amp; SW5'!$O$11:$O$23</definedName>
    <definedName name="solver_lhs6" localSheetId="14" hidden="1">'CW &amp; SW6'!$O$11:$O$23</definedName>
    <definedName name="solver_lhs6" localSheetId="1" hidden="1">'CW Only (As is)'!$O$11:$O$23</definedName>
    <definedName name="solver_lhs6" localSheetId="7" hidden="1">'Demand Sensitivity for SW4'!$O$11:$O$23</definedName>
    <definedName name="solver_lhs6" localSheetId="8" hidden="1">'Handling Costs Increase'!$O$11:$O$23</definedName>
    <definedName name="solver_lhs6" localSheetId="9" hidden="1">'LTL Increase'!$O$11:$O$23</definedName>
    <definedName name="solver_lhs6" localSheetId="0" hidden="1">'Original Model'!$O$11:$O$23</definedName>
    <definedName name="solver_lin" localSheetId="3" hidden="1">1</definedName>
    <definedName name="solver_lin" localSheetId="5" hidden="1">1</definedName>
    <definedName name="solver_lin" localSheetId="17" hidden="1">1</definedName>
    <definedName name="solver_lin" localSheetId="10" hidden="1">1</definedName>
    <definedName name="solver_lin" localSheetId="11" hidden="1">1</definedName>
    <definedName name="solver_lin" localSheetId="12" hidden="1">1</definedName>
    <definedName name="solver_lin" localSheetId="14" hidden="1">1</definedName>
    <definedName name="solver_lin" localSheetId="1" hidden="1">1</definedName>
    <definedName name="solver_lin" localSheetId="7" hidden="1">1</definedName>
    <definedName name="solver_lin" localSheetId="8" hidden="1">1</definedName>
    <definedName name="solver_lin" localSheetId="9" hidden="1">1</definedName>
    <definedName name="solver_lin" localSheetId="0" hidden="1">1</definedName>
    <definedName name="solver_lva" localSheetId="3" hidden="1">2</definedName>
    <definedName name="solver_lva" localSheetId="5" hidden="1">2</definedName>
    <definedName name="solver_lva" localSheetId="17" hidden="1">2</definedName>
    <definedName name="solver_lva" localSheetId="10" hidden="1">2</definedName>
    <definedName name="solver_lva" localSheetId="11" hidden="1">2</definedName>
    <definedName name="solver_lva" localSheetId="12" hidden="1">2</definedName>
    <definedName name="solver_lva" localSheetId="14" hidden="1">2</definedName>
    <definedName name="solver_lva" localSheetId="1" hidden="1">2</definedName>
    <definedName name="solver_lva" localSheetId="7" hidden="1">2</definedName>
    <definedName name="solver_lva" localSheetId="8" hidden="1">2</definedName>
    <definedName name="solver_lva" localSheetId="9" hidden="1">2</definedName>
    <definedName name="solver_lva" localSheetId="0" hidden="1">2</definedName>
    <definedName name="solver_mip" localSheetId="3" hidden="1">5000</definedName>
    <definedName name="solver_mip" localSheetId="5" hidden="1">5000</definedName>
    <definedName name="solver_mip" localSheetId="17" hidden="1">5000</definedName>
    <definedName name="solver_mip" localSheetId="10" hidden="1">5000</definedName>
    <definedName name="solver_mip" localSheetId="11" hidden="1">5000</definedName>
    <definedName name="solver_mip" localSheetId="12" hidden="1">5000</definedName>
    <definedName name="solver_mip" localSheetId="14" hidden="1">5000</definedName>
    <definedName name="solver_mip" localSheetId="1" hidden="1">5000</definedName>
    <definedName name="solver_mip" localSheetId="7" hidden="1">5000</definedName>
    <definedName name="solver_mip" localSheetId="8" hidden="1">5000</definedName>
    <definedName name="solver_mip" localSheetId="9" hidden="1">5000</definedName>
    <definedName name="solver_mip" localSheetId="0" hidden="1">5000</definedName>
    <definedName name="solver_mni" localSheetId="3" hidden="1">30</definedName>
    <definedName name="solver_mni" localSheetId="5" hidden="1">30</definedName>
    <definedName name="solver_mni" localSheetId="17" hidden="1">30</definedName>
    <definedName name="solver_mni" localSheetId="10" hidden="1">30</definedName>
    <definedName name="solver_mni" localSheetId="11" hidden="1">30</definedName>
    <definedName name="solver_mni" localSheetId="12" hidden="1">30</definedName>
    <definedName name="solver_mni" localSheetId="14" hidden="1">30</definedName>
    <definedName name="solver_mni" localSheetId="1" hidden="1">30</definedName>
    <definedName name="solver_mni" localSheetId="7" hidden="1">30</definedName>
    <definedName name="solver_mni" localSheetId="8" hidden="1">30</definedName>
    <definedName name="solver_mni" localSheetId="9" hidden="1">30</definedName>
    <definedName name="solver_mni" localSheetId="0" hidden="1">30</definedName>
    <definedName name="solver_mrt" localSheetId="3" hidden="1">0.075</definedName>
    <definedName name="solver_mrt" localSheetId="5" hidden="1">0.075</definedName>
    <definedName name="solver_mrt" localSheetId="17" hidden="1">0.075</definedName>
    <definedName name="solver_mrt" localSheetId="10" hidden="1">0.075</definedName>
    <definedName name="solver_mrt" localSheetId="11" hidden="1">0.075</definedName>
    <definedName name="solver_mrt" localSheetId="12" hidden="1">0.075</definedName>
    <definedName name="solver_mrt" localSheetId="14" hidden="1">0.075</definedName>
    <definedName name="solver_mrt" localSheetId="1" hidden="1">0.075</definedName>
    <definedName name="solver_mrt" localSheetId="7" hidden="1">0.075</definedName>
    <definedName name="solver_mrt" localSheetId="8" hidden="1">0.075</definedName>
    <definedName name="solver_mrt" localSheetId="9" hidden="1">0.075</definedName>
    <definedName name="solver_mrt" localSheetId="0" hidden="1">0.075</definedName>
    <definedName name="solver_msl" localSheetId="3" hidden="1">2</definedName>
    <definedName name="solver_msl" localSheetId="5" hidden="1">2</definedName>
    <definedName name="solver_msl" localSheetId="17" hidden="1">2</definedName>
    <definedName name="solver_msl" localSheetId="10" hidden="1">2</definedName>
    <definedName name="solver_msl" localSheetId="11" hidden="1">2</definedName>
    <definedName name="solver_msl" localSheetId="12" hidden="1">2</definedName>
    <definedName name="solver_msl" localSheetId="14" hidden="1">2</definedName>
    <definedName name="solver_msl" localSheetId="1" hidden="1">2</definedName>
    <definedName name="solver_msl" localSheetId="7" hidden="1">2</definedName>
    <definedName name="solver_msl" localSheetId="8" hidden="1">2</definedName>
    <definedName name="solver_msl" localSheetId="9" hidden="1">2</definedName>
    <definedName name="solver_msl" localSheetId="0" hidden="1">2</definedName>
    <definedName name="solver_neg" localSheetId="3" hidden="1">1</definedName>
    <definedName name="solver_neg" localSheetId="5" hidden="1">1</definedName>
    <definedName name="solver_neg" localSheetId="17" hidden="1">1</definedName>
    <definedName name="solver_neg" localSheetId="10" hidden="1">1</definedName>
    <definedName name="solver_neg" localSheetId="11" hidden="1">1</definedName>
    <definedName name="solver_neg" localSheetId="12" hidden="1">1</definedName>
    <definedName name="solver_neg" localSheetId="14" hidden="1">1</definedName>
    <definedName name="solver_neg" localSheetId="1" hidden="1">1</definedName>
    <definedName name="solver_neg" localSheetId="7" hidden="1">1</definedName>
    <definedName name="solver_neg" localSheetId="8" hidden="1">1</definedName>
    <definedName name="solver_neg" localSheetId="9" hidden="1">1</definedName>
    <definedName name="solver_neg" localSheetId="0" hidden="1">1</definedName>
    <definedName name="solver_nod" localSheetId="3" hidden="1">5000</definedName>
    <definedName name="solver_nod" localSheetId="5" hidden="1">5000</definedName>
    <definedName name="solver_nod" localSheetId="17" hidden="1">5000</definedName>
    <definedName name="solver_nod" localSheetId="10" hidden="1">5000</definedName>
    <definedName name="solver_nod" localSheetId="11" hidden="1">5000</definedName>
    <definedName name="solver_nod" localSheetId="12" hidden="1">5000</definedName>
    <definedName name="solver_nod" localSheetId="14" hidden="1">5000</definedName>
    <definedName name="solver_nod" localSheetId="1" hidden="1">5000</definedName>
    <definedName name="solver_nod" localSheetId="7" hidden="1">5000</definedName>
    <definedName name="solver_nod" localSheetId="8" hidden="1">5000</definedName>
    <definedName name="solver_nod" localSheetId="9" hidden="1">5000</definedName>
    <definedName name="solver_nod" localSheetId="0" hidden="1">5000</definedName>
    <definedName name="solver_num" localSheetId="3" hidden="1">3</definedName>
    <definedName name="solver_num" localSheetId="5" hidden="1">3</definedName>
    <definedName name="solver_num" localSheetId="17" hidden="1">3</definedName>
    <definedName name="solver_num" localSheetId="10" hidden="1">3</definedName>
    <definedName name="solver_num" localSheetId="11" hidden="1">3</definedName>
    <definedName name="solver_num" localSheetId="12" hidden="1">3</definedName>
    <definedName name="solver_num" localSheetId="14" hidden="1">3</definedName>
    <definedName name="solver_num" localSheetId="1" hidden="1">3</definedName>
    <definedName name="solver_num" localSheetId="7" hidden="1">3</definedName>
    <definedName name="solver_num" localSheetId="8" hidden="1">3</definedName>
    <definedName name="solver_num" localSheetId="9" hidden="1">3</definedName>
    <definedName name="solver_num" localSheetId="0" hidden="1">4</definedName>
    <definedName name="solver_nwt" localSheetId="3" hidden="1">1</definedName>
    <definedName name="solver_nwt" localSheetId="5" hidden="1">1</definedName>
    <definedName name="solver_nwt" localSheetId="17" hidden="1">1</definedName>
    <definedName name="solver_nwt" localSheetId="10" hidden="1">1</definedName>
    <definedName name="solver_nwt" localSheetId="11" hidden="1">1</definedName>
    <definedName name="solver_nwt" localSheetId="12" hidden="1">1</definedName>
    <definedName name="solver_nwt" localSheetId="14" hidden="1">1</definedName>
    <definedName name="solver_nwt" localSheetId="1" hidden="1">1</definedName>
    <definedName name="solver_nwt" localSheetId="7" hidden="1">1</definedName>
    <definedName name="solver_nwt" localSheetId="8" hidden="1">1</definedName>
    <definedName name="solver_nwt" localSheetId="9" hidden="1">1</definedName>
    <definedName name="solver_nwt" localSheetId="0" hidden="1">1</definedName>
    <definedName name="solver_ofx" localSheetId="3" hidden="1">2</definedName>
    <definedName name="solver_ofx" localSheetId="5" hidden="1">2</definedName>
    <definedName name="solver_ofx" localSheetId="17" hidden="1">2</definedName>
    <definedName name="solver_ofx" localSheetId="10" hidden="1">2</definedName>
    <definedName name="solver_ofx" localSheetId="11" hidden="1">2</definedName>
    <definedName name="solver_ofx" localSheetId="12" hidden="1">2</definedName>
    <definedName name="solver_ofx" localSheetId="14" hidden="1">2</definedName>
    <definedName name="solver_ofx" localSheetId="1" hidden="1">2</definedName>
    <definedName name="solver_ofx" localSheetId="7" hidden="1">2</definedName>
    <definedName name="solver_ofx" localSheetId="8" hidden="1">2</definedName>
    <definedName name="solver_ofx" localSheetId="9" hidden="1">2</definedName>
    <definedName name="solver_ofx" localSheetId="0" hidden="1">2</definedName>
    <definedName name="solver_opt" localSheetId="3" hidden="1">'CW &amp; SW1'!$L$25</definedName>
    <definedName name="solver_opt" localSheetId="5" hidden="1">'CW &amp; SW2 - Optimal Solution'!$L$25</definedName>
    <definedName name="solver_opt" localSheetId="17" hidden="1">'CW &amp; SW2 Demand Simulation'!$L$25</definedName>
    <definedName name="solver_opt" localSheetId="10" hidden="1">'CW &amp; SW3'!$L$25</definedName>
    <definedName name="solver_opt" localSheetId="11" hidden="1">'CW &amp; SW4'!$L$25</definedName>
    <definedName name="solver_opt" localSheetId="12" hidden="1">'CW &amp; SW5'!$L$25</definedName>
    <definedName name="solver_opt" localSheetId="14" hidden="1">'CW &amp; SW6'!$L$25</definedName>
    <definedName name="solver_opt" localSheetId="1" hidden="1">'CW Only (As is)'!$L$25</definedName>
    <definedName name="solver_opt" localSheetId="7" hidden="1">'Demand Sensitivity for SW4'!$L$25</definedName>
    <definedName name="solver_opt" localSheetId="8" hidden="1">'Handling Costs Increase'!$L$25</definedName>
    <definedName name="solver_opt" localSheetId="9" hidden="1">'LTL Increase'!$L$25</definedName>
    <definedName name="solver_opt" localSheetId="0" hidden="1">'Original Model'!$L$25</definedName>
    <definedName name="solver_piv" localSheetId="3" hidden="1">0.000001</definedName>
    <definedName name="solver_piv" localSheetId="5" hidden="1">0.000001</definedName>
    <definedName name="solver_piv" localSheetId="17" hidden="1">0.000001</definedName>
    <definedName name="solver_piv" localSheetId="10" hidden="1">0.000001</definedName>
    <definedName name="solver_piv" localSheetId="11" hidden="1">0.000001</definedName>
    <definedName name="solver_piv" localSheetId="12" hidden="1">0.000001</definedName>
    <definedName name="solver_piv" localSheetId="14" hidden="1">0.000001</definedName>
    <definedName name="solver_piv" localSheetId="1" hidden="1">0.000001</definedName>
    <definedName name="solver_piv" localSheetId="7" hidden="1">0.000001</definedName>
    <definedName name="solver_piv" localSheetId="8" hidden="1">0.000001</definedName>
    <definedName name="solver_piv" localSheetId="9" hidden="1">0.000001</definedName>
    <definedName name="solver_piv" localSheetId="0" hidden="1">0.000001</definedName>
    <definedName name="solver_pre" localSheetId="3" hidden="1">0.000001</definedName>
    <definedName name="solver_pre" localSheetId="5" hidden="1">0.000001</definedName>
    <definedName name="solver_pre" localSheetId="17" hidden="1">0.000001</definedName>
    <definedName name="solver_pre" localSheetId="10" hidden="1">0.000001</definedName>
    <definedName name="solver_pre" localSheetId="11" hidden="1">0.000001</definedName>
    <definedName name="solver_pre" localSheetId="12" hidden="1">0.000001</definedName>
    <definedName name="solver_pre" localSheetId="14" hidden="1">0.000001</definedName>
    <definedName name="solver_pre" localSheetId="1" hidden="1">0.000001</definedName>
    <definedName name="solver_pre" localSheetId="7" hidden="1">0.000001</definedName>
    <definedName name="solver_pre" localSheetId="8" hidden="1">0.000001</definedName>
    <definedName name="solver_pre" localSheetId="9" hidden="1">0.000001</definedName>
    <definedName name="solver_pre" localSheetId="0" hidden="1">0.000001</definedName>
    <definedName name="solver_pro" localSheetId="3" hidden="1">2</definedName>
    <definedName name="solver_pro" localSheetId="5" hidden="1">2</definedName>
    <definedName name="solver_pro" localSheetId="17" hidden="1">2</definedName>
    <definedName name="solver_pro" localSheetId="10" hidden="1">2</definedName>
    <definedName name="solver_pro" localSheetId="11" hidden="1">2</definedName>
    <definedName name="solver_pro" localSheetId="12" hidden="1">2</definedName>
    <definedName name="solver_pro" localSheetId="14" hidden="1">2</definedName>
    <definedName name="solver_pro" localSheetId="1" hidden="1">2</definedName>
    <definedName name="solver_pro" localSheetId="7" hidden="1">2</definedName>
    <definedName name="solver_pro" localSheetId="8" hidden="1">2</definedName>
    <definedName name="solver_pro" localSheetId="9" hidden="1">2</definedName>
    <definedName name="solver_pro" localSheetId="0" hidden="1">2</definedName>
    <definedName name="solver_rbv" localSheetId="3" hidden="1">1</definedName>
    <definedName name="solver_rbv" localSheetId="5" hidden="1">1</definedName>
    <definedName name="solver_rbv" localSheetId="17" hidden="1">1</definedName>
    <definedName name="solver_rbv" localSheetId="10" hidden="1">1</definedName>
    <definedName name="solver_rbv" localSheetId="11" hidden="1">1</definedName>
    <definedName name="solver_rbv" localSheetId="12" hidden="1">1</definedName>
    <definedName name="solver_rbv" localSheetId="14" hidden="1">1</definedName>
    <definedName name="solver_rbv" localSheetId="1" hidden="1">1</definedName>
    <definedName name="solver_rbv" localSheetId="7" hidden="1">1</definedName>
    <definedName name="solver_rbv" localSheetId="8" hidden="1">1</definedName>
    <definedName name="solver_rbv" localSheetId="9" hidden="1">1</definedName>
    <definedName name="solver_rbv" localSheetId="0" hidden="1">1</definedName>
    <definedName name="solver_red" localSheetId="3" hidden="1">0.000001</definedName>
    <definedName name="solver_red" localSheetId="5" hidden="1">0.000001</definedName>
    <definedName name="solver_red" localSheetId="17" hidden="1">0.000001</definedName>
    <definedName name="solver_red" localSheetId="10" hidden="1">0.000001</definedName>
    <definedName name="solver_red" localSheetId="11" hidden="1">0.000001</definedName>
    <definedName name="solver_red" localSheetId="12" hidden="1">0.000001</definedName>
    <definedName name="solver_red" localSheetId="14" hidden="1">0.000001</definedName>
    <definedName name="solver_red" localSheetId="1" hidden="1">0.000001</definedName>
    <definedName name="solver_red" localSheetId="7" hidden="1">0.000001</definedName>
    <definedName name="solver_red" localSheetId="8" hidden="1">0.000001</definedName>
    <definedName name="solver_red" localSheetId="9" hidden="1">0.000001</definedName>
    <definedName name="solver_red" localSheetId="0" hidden="1">0.000001</definedName>
    <definedName name="solver_rel1" localSheetId="3" hidden="1">2</definedName>
    <definedName name="solver_rel1" localSheetId="5" hidden="1">2</definedName>
    <definedName name="solver_rel1" localSheetId="17" hidden="1">2</definedName>
    <definedName name="solver_rel1" localSheetId="10" hidden="1">2</definedName>
    <definedName name="solver_rel1" localSheetId="11" hidden="1">2</definedName>
    <definedName name="solver_rel1" localSheetId="12" hidden="1">2</definedName>
    <definedName name="solver_rel1" localSheetId="14" hidden="1">2</definedName>
    <definedName name="solver_rel1" localSheetId="1" hidden="1">2</definedName>
    <definedName name="solver_rel1" localSheetId="7" hidden="1">2</definedName>
    <definedName name="solver_rel1" localSheetId="8" hidden="1">2</definedName>
    <definedName name="solver_rel1" localSheetId="9" hidden="1">2</definedName>
    <definedName name="solver_rel1" localSheetId="0" hidden="1">5</definedName>
    <definedName name="solver_rel2" localSheetId="3" hidden="1">2</definedName>
    <definedName name="solver_rel2" localSheetId="5" hidden="1">2</definedName>
    <definedName name="solver_rel2" localSheetId="17" hidden="1">2</definedName>
    <definedName name="solver_rel2" localSheetId="10" hidden="1">2</definedName>
    <definedName name="solver_rel2" localSheetId="11" hidden="1">2</definedName>
    <definedName name="solver_rel2" localSheetId="12" hidden="1">2</definedName>
    <definedName name="solver_rel2" localSheetId="14" hidden="1">2</definedName>
    <definedName name="solver_rel2" localSheetId="1" hidden="1">2</definedName>
    <definedName name="solver_rel2" localSheetId="7" hidden="1">2</definedName>
    <definedName name="solver_rel2" localSheetId="8" hidden="1">2</definedName>
    <definedName name="solver_rel2" localSheetId="9" hidden="1">2</definedName>
    <definedName name="solver_rel2" localSheetId="0" hidden="1">2</definedName>
    <definedName name="solver_rel3" localSheetId="3" hidden="1">1</definedName>
    <definedName name="solver_rel3" localSheetId="5" hidden="1">1</definedName>
    <definedName name="solver_rel3" localSheetId="17" hidden="1">1</definedName>
    <definedName name="solver_rel3" localSheetId="10" hidden="1">1</definedName>
    <definedName name="solver_rel3" localSheetId="11" hidden="1">1</definedName>
    <definedName name="solver_rel3" localSheetId="12" hidden="1">1</definedName>
    <definedName name="solver_rel3" localSheetId="14" hidden="1">1</definedName>
    <definedName name="solver_rel3" localSheetId="1" hidden="1">1</definedName>
    <definedName name="solver_rel3" localSheetId="7" hidden="1">1</definedName>
    <definedName name="solver_rel3" localSheetId="8" hidden="1">1</definedName>
    <definedName name="solver_rel3" localSheetId="9" hidden="1">1</definedName>
    <definedName name="solver_rel3" localSheetId="0" hidden="1">2</definedName>
    <definedName name="solver_rel4" localSheetId="3" hidden="1">2</definedName>
    <definedName name="solver_rel4" localSheetId="5" hidden="1">2</definedName>
    <definedName name="solver_rel4" localSheetId="17" hidden="1">2</definedName>
    <definedName name="solver_rel4" localSheetId="10" hidden="1">2</definedName>
    <definedName name="solver_rel4" localSheetId="11" hidden="1">2</definedName>
    <definedName name="solver_rel4" localSheetId="12" hidden="1">2</definedName>
    <definedName name="solver_rel4" localSheetId="14" hidden="1">2</definedName>
    <definedName name="solver_rel4" localSheetId="1" hidden="1">2</definedName>
    <definedName name="solver_rel4" localSheetId="7" hidden="1">2</definedName>
    <definedName name="solver_rel4" localSheetId="8" hidden="1">2</definedName>
    <definedName name="solver_rel4" localSheetId="9" hidden="1">2</definedName>
    <definedName name="solver_rel4" localSheetId="0" hidden="1">1</definedName>
    <definedName name="solver_rel5" localSheetId="3" hidden="1">1</definedName>
    <definedName name="solver_rel5" localSheetId="5" hidden="1">1</definedName>
    <definedName name="solver_rel5" localSheetId="17" hidden="1">1</definedName>
    <definedName name="solver_rel5" localSheetId="10" hidden="1">1</definedName>
    <definedName name="solver_rel5" localSheetId="11" hidden="1">1</definedName>
    <definedName name="solver_rel5" localSheetId="12" hidden="1">1</definedName>
    <definedName name="solver_rel5" localSheetId="14" hidden="1">1</definedName>
    <definedName name="solver_rel5" localSheetId="1" hidden="1">1</definedName>
    <definedName name="solver_rel5" localSheetId="7" hidden="1">1</definedName>
    <definedName name="solver_rel5" localSheetId="8" hidden="1">1</definedName>
    <definedName name="solver_rel5" localSheetId="9" hidden="1">1</definedName>
    <definedName name="solver_rel5" localSheetId="0" hidden="1">1</definedName>
    <definedName name="solver_rel6" localSheetId="3" hidden="1">2</definedName>
    <definedName name="solver_rel6" localSheetId="5" hidden="1">2</definedName>
    <definedName name="solver_rel6" localSheetId="17" hidden="1">2</definedName>
    <definedName name="solver_rel6" localSheetId="10" hidden="1">2</definedName>
    <definedName name="solver_rel6" localSheetId="11" hidden="1">2</definedName>
    <definedName name="solver_rel6" localSheetId="12" hidden="1">2</definedName>
    <definedName name="solver_rel6" localSheetId="14" hidden="1">2</definedName>
    <definedName name="solver_rel6" localSheetId="1" hidden="1">2</definedName>
    <definedName name="solver_rel6" localSheetId="7" hidden="1">2</definedName>
    <definedName name="solver_rel6" localSheetId="8" hidden="1">2</definedName>
    <definedName name="solver_rel6" localSheetId="9" hidden="1">2</definedName>
    <definedName name="solver_rel6" localSheetId="0" hidden="1">2</definedName>
    <definedName name="solver_reo" localSheetId="3" hidden="1">2</definedName>
    <definedName name="solver_reo" localSheetId="5" hidden="1">2</definedName>
    <definedName name="solver_reo" localSheetId="17" hidden="1">2</definedName>
    <definedName name="solver_reo" localSheetId="10" hidden="1">2</definedName>
    <definedName name="solver_reo" localSheetId="11" hidden="1">2</definedName>
    <definedName name="solver_reo" localSheetId="12" hidden="1">2</definedName>
    <definedName name="solver_reo" localSheetId="14" hidden="1">2</definedName>
    <definedName name="solver_reo" localSheetId="1" hidden="1">2</definedName>
    <definedName name="solver_reo" localSheetId="7" hidden="1">2</definedName>
    <definedName name="solver_reo" localSheetId="8" hidden="1">2</definedName>
    <definedName name="solver_reo" localSheetId="9" hidden="1">2</definedName>
    <definedName name="solver_reo" localSheetId="0" hidden="1">2</definedName>
    <definedName name="solver_rep" localSheetId="3" hidden="1">2</definedName>
    <definedName name="solver_rep" localSheetId="5" hidden="1">2</definedName>
    <definedName name="solver_rep" localSheetId="17" hidden="1">2</definedName>
    <definedName name="solver_rep" localSheetId="10" hidden="1">2</definedName>
    <definedName name="solver_rep" localSheetId="11" hidden="1">2</definedName>
    <definedName name="solver_rep" localSheetId="12" hidden="1">2</definedName>
    <definedName name="solver_rep" localSheetId="14" hidden="1">2</definedName>
    <definedName name="solver_rep" localSheetId="1" hidden="1">2</definedName>
    <definedName name="solver_rep" localSheetId="7" hidden="1">2</definedName>
    <definedName name="solver_rep" localSheetId="8" hidden="1">2</definedName>
    <definedName name="solver_rep" localSheetId="9" hidden="1">2</definedName>
    <definedName name="solver_rep" localSheetId="0" hidden="1">2</definedName>
    <definedName name="solver_rhs1" localSheetId="3" hidden="1">'CW &amp; SW1'!$Q$11:$Q$23</definedName>
    <definedName name="solver_rhs1" localSheetId="5" hidden="1">'CW &amp; SW2 - Optimal Solution'!$Q$11:$Q$23</definedName>
    <definedName name="solver_rhs1" localSheetId="17" hidden="1">'CW &amp; SW2 Demand Simulation'!$Q$11:$Q$23</definedName>
    <definedName name="solver_rhs1" localSheetId="10" hidden="1">'CW &amp; SW3'!$Q$11:$Q$23</definedName>
    <definedName name="solver_rhs1" localSheetId="11" hidden="1">'CW &amp; SW4'!$Q$11:$Q$23</definedName>
    <definedName name="solver_rhs1" localSheetId="12" hidden="1">'CW &amp; SW5'!$Q$11:$Q$23</definedName>
    <definedName name="solver_rhs1" localSheetId="14" hidden="1">'CW &amp; SW6'!$Q$11:$Q$23</definedName>
    <definedName name="solver_rhs1" localSheetId="1" hidden="1">'CW Only (As is)'!$Q$11:$Q$23</definedName>
    <definedName name="solver_rhs1" localSheetId="7" hidden="1">'Demand Sensitivity for SW4'!$Q$11:$Q$23</definedName>
    <definedName name="solver_rhs1" localSheetId="8" hidden="1">'Handling Costs Increase'!$Q$11:$Q$23</definedName>
    <definedName name="solver_rhs1" localSheetId="9" hidden="1">'LTL Increase'!$Q$11:$Q$23</definedName>
    <definedName name="solver_rhs1" localSheetId="0" hidden="1">"binary"</definedName>
    <definedName name="solver_rhs2" localSheetId="3" hidden="1">'CW &amp; SW1'!$Q$5</definedName>
    <definedName name="solver_rhs2" localSheetId="5" hidden="1">'CW &amp; SW2 - Optimal Solution'!$Q$5</definedName>
    <definedName name="solver_rhs2" localSheetId="17" hidden="1">'CW &amp; SW2 Demand Simulation'!$Q$5</definedName>
    <definedName name="solver_rhs2" localSheetId="10" hidden="1">'CW &amp; SW3'!$Q$5</definedName>
    <definedName name="solver_rhs2" localSheetId="11" hidden="1">'CW &amp; SW4'!$Q$5</definedName>
    <definedName name="solver_rhs2" localSheetId="12" hidden="1">'CW &amp; SW5'!$Q$5</definedName>
    <definedName name="solver_rhs2" localSheetId="14" hidden="1">'CW &amp; SW6'!$Q$5</definedName>
    <definedName name="solver_rhs2" localSheetId="1" hidden="1">'CW Only (As is)'!$Q$5</definedName>
    <definedName name="solver_rhs2" localSheetId="7" hidden="1">'Demand Sensitivity for SW4'!$Q$5</definedName>
    <definedName name="solver_rhs2" localSheetId="8" hidden="1">'Handling Costs Increase'!$Q$5</definedName>
    <definedName name="solver_rhs2" localSheetId="9" hidden="1">'LTL Increase'!$Q$5</definedName>
    <definedName name="solver_rhs2" localSheetId="0" hidden="1">'Original Model'!$Q$11:$Q$23</definedName>
    <definedName name="solver_rhs3" localSheetId="3" hidden="1">'CW &amp; SW1'!$Q$6</definedName>
    <definedName name="solver_rhs3" localSheetId="5" hidden="1">'CW &amp; SW2 - Optimal Solution'!$Q$6</definedName>
    <definedName name="solver_rhs3" localSheetId="17" hidden="1">'CW &amp; SW2 Demand Simulation'!$Q$6</definedName>
    <definedName name="solver_rhs3" localSheetId="10" hidden="1">'CW &amp; SW3'!$Q$6</definedName>
    <definedName name="solver_rhs3" localSheetId="11" hidden="1">'CW &amp; SW4'!$Q$6</definedName>
    <definedName name="solver_rhs3" localSheetId="12" hidden="1">'CW &amp; SW5'!$Q$6</definedName>
    <definedName name="solver_rhs3" localSheetId="14" hidden="1">'CW &amp; SW6'!$Q$6</definedName>
    <definedName name="solver_rhs3" localSheetId="1" hidden="1">'CW Only (As is)'!$Q$6</definedName>
    <definedName name="solver_rhs3" localSheetId="7" hidden="1">'Demand Sensitivity for SW4'!$Q$6</definedName>
    <definedName name="solver_rhs3" localSheetId="8" hidden="1">'Handling Costs Increase'!$Q$6</definedName>
    <definedName name="solver_rhs3" localSheetId="9" hidden="1">'LTL Increase'!$Q$6</definedName>
    <definedName name="solver_rhs3" localSheetId="0" hidden="1">'Original Model'!$Q$5</definedName>
    <definedName name="solver_rhs4" localSheetId="3" hidden="1">'CW &amp; SW1'!$Q$11:$Q$23</definedName>
    <definedName name="solver_rhs4" localSheetId="5" hidden="1">'CW &amp; SW2 - Optimal Solution'!$Q$11:$Q$23</definedName>
    <definedName name="solver_rhs4" localSheetId="17" hidden="1">'CW &amp; SW2 Demand Simulation'!$Q$11:$Q$23</definedName>
    <definedName name="solver_rhs4" localSheetId="10" hidden="1">'CW &amp; SW3'!$Q$11:$Q$23</definedName>
    <definedName name="solver_rhs4" localSheetId="11" hidden="1">'CW &amp; SW4'!$Q$11:$Q$23</definedName>
    <definedName name="solver_rhs4" localSheetId="12" hidden="1">'CW &amp; SW5'!$Q$11:$Q$23</definedName>
    <definedName name="solver_rhs4" localSheetId="14" hidden="1">'CW &amp; SW6'!$Q$11:$Q$23</definedName>
    <definedName name="solver_rhs4" localSheetId="1" hidden="1">'CW Only (As is)'!$Q$11:$Q$23</definedName>
    <definedName name="solver_rhs4" localSheetId="7" hidden="1">'Demand Sensitivity for SW4'!$Q$11:$Q$23</definedName>
    <definedName name="solver_rhs4" localSheetId="8" hidden="1">'Handling Costs Increase'!$Q$11:$Q$23</definedName>
    <definedName name="solver_rhs4" localSheetId="9" hidden="1">'LTL Increase'!$Q$11:$Q$23</definedName>
    <definedName name="solver_rhs4" localSheetId="0" hidden="1">'Original Model'!$Q$6</definedName>
    <definedName name="solver_rhs5" localSheetId="3" hidden="1">'CW &amp; SW1'!$Q$5:$Q$6</definedName>
    <definedName name="solver_rhs5" localSheetId="5" hidden="1">'CW &amp; SW2 - Optimal Solution'!$Q$5:$Q$6</definedName>
    <definedName name="solver_rhs5" localSheetId="17" hidden="1">'CW &amp; SW2 Demand Simulation'!$Q$5:$Q$6</definedName>
    <definedName name="solver_rhs5" localSheetId="10" hidden="1">'CW &amp; SW3'!$Q$5:$Q$6</definedName>
    <definedName name="solver_rhs5" localSheetId="11" hidden="1">'CW &amp; SW4'!$Q$5:$Q$6</definedName>
    <definedName name="solver_rhs5" localSheetId="12" hidden="1">'CW &amp; SW5'!$Q$5:$Q$6</definedName>
    <definedName name="solver_rhs5" localSheetId="14" hidden="1">'CW &amp; SW6'!$Q$5:$Q$6</definedName>
    <definedName name="solver_rhs5" localSheetId="1" hidden="1">'CW Only (As is)'!$Q$5:$Q$6</definedName>
    <definedName name="solver_rhs5" localSheetId="7" hidden="1">'Demand Sensitivity for SW4'!$Q$5:$Q$6</definedName>
    <definedName name="solver_rhs5" localSheetId="8" hidden="1">'Handling Costs Increase'!$Q$5:$Q$6</definedName>
    <definedName name="solver_rhs5" localSheetId="9" hidden="1">'LTL Increase'!$Q$5:$Q$6</definedName>
    <definedName name="solver_rhs5" localSheetId="0" hidden="1">'Original Model'!$Q$5:$Q$6</definedName>
    <definedName name="solver_rhs6" localSheetId="3" hidden="1">'CW &amp; SW1'!$Q$11:$Q$23</definedName>
    <definedName name="solver_rhs6" localSheetId="5" hidden="1">'CW &amp; SW2 - Optimal Solution'!$Q$11:$Q$23</definedName>
    <definedName name="solver_rhs6" localSheetId="17" hidden="1">'CW &amp; SW2 Demand Simulation'!$Q$11:$Q$23</definedName>
    <definedName name="solver_rhs6" localSheetId="10" hidden="1">'CW &amp; SW3'!$Q$11:$Q$23</definedName>
    <definedName name="solver_rhs6" localSheetId="11" hidden="1">'CW &amp; SW4'!$Q$11:$Q$23</definedName>
    <definedName name="solver_rhs6" localSheetId="12" hidden="1">'CW &amp; SW5'!$Q$11:$Q$23</definedName>
    <definedName name="solver_rhs6" localSheetId="14" hidden="1">'CW &amp; SW6'!$Q$11:$Q$23</definedName>
    <definedName name="solver_rhs6" localSheetId="1" hidden="1">'CW Only (As is)'!$Q$11:$Q$23</definedName>
    <definedName name="solver_rhs6" localSheetId="7" hidden="1">'Demand Sensitivity for SW4'!$Q$11:$Q$23</definedName>
    <definedName name="solver_rhs6" localSheetId="8" hidden="1">'Handling Costs Increase'!$Q$11:$Q$23</definedName>
    <definedName name="solver_rhs6" localSheetId="9" hidden="1">'LTL Increase'!$Q$11:$Q$23</definedName>
    <definedName name="solver_rhs6" localSheetId="0" hidden="1">'Original Model'!$Q$11:$Q$23</definedName>
    <definedName name="solver_rlx" localSheetId="3" hidden="1">2</definedName>
    <definedName name="solver_rlx" localSheetId="5" hidden="1">2</definedName>
    <definedName name="solver_rlx" localSheetId="17" hidden="1">2</definedName>
    <definedName name="solver_rlx" localSheetId="10" hidden="1">2</definedName>
    <definedName name="solver_rlx" localSheetId="11" hidden="1">2</definedName>
    <definedName name="solver_rlx" localSheetId="12" hidden="1">2</definedName>
    <definedName name="solver_rlx" localSheetId="14" hidden="1">2</definedName>
    <definedName name="solver_rlx" localSheetId="1" hidden="1">2</definedName>
    <definedName name="solver_rlx" localSheetId="7" hidden="1">2</definedName>
    <definedName name="solver_rlx" localSheetId="8" hidden="1">2</definedName>
    <definedName name="solver_rlx" localSheetId="9" hidden="1">2</definedName>
    <definedName name="solver_rlx" localSheetId="0" hidden="1">2</definedName>
    <definedName name="solver_rsd" localSheetId="3" hidden="1">0</definedName>
    <definedName name="solver_rsd" localSheetId="5" hidden="1">0</definedName>
    <definedName name="solver_rsd" localSheetId="17" hidden="1">0</definedName>
    <definedName name="solver_rsd" localSheetId="10" hidden="1">0</definedName>
    <definedName name="solver_rsd" localSheetId="11" hidden="1">0</definedName>
    <definedName name="solver_rsd" localSheetId="12" hidden="1">0</definedName>
    <definedName name="solver_rsd" localSheetId="14" hidden="1">0</definedName>
    <definedName name="solver_rsd" localSheetId="1" hidden="1">0</definedName>
    <definedName name="solver_rsd" localSheetId="7" hidden="1">0</definedName>
    <definedName name="solver_rsd" localSheetId="8" hidden="1">0</definedName>
    <definedName name="solver_rsd" localSheetId="9" hidden="1">0</definedName>
    <definedName name="solver_rsd" localSheetId="0" hidden="1">0</definedName>
    <definedName name="solver_scl" localSheetId="3" hidden="1">2</definedName>
    <definedName name="solver_scl" localSheetId="5" hidden="1">2</definedName>
    <definedName name="solver_scl" localSheetId="17" hidden="1">2</definedName>
    <definedName name="solver_scl" localSheetId="10" hidden="1">2</definedName>
    <definedName name="solver_scl" localSheetId="11" hidden="1">2</definedName>
    <definedName name="solver_scl" localSheetId="12" hidden="1">2</definedName>
    <definedName name="solver_scl" localSheetId="14" hidden="1">2</definedName>
    <definedName name="solver_scl" localSheetId="1" hidden="1">2</definedName>
    <definedName name="solver_scl" localSheetId="7" hidden="1">2</definedName>
    <definedName name="solver_scl" localSheetId="8" hidden="1">2</definedName>
    <definedName name="solver_scl" localSheetId="9" hidden="1">2</definedName>
    <definedName name="solver_scl" localSheetId="0" hidden="1">2</definedName>
    <definedName name="solver_sho" localSheetId="3" hidden="1">2</definedName>
    <definedName name="solver_sho" localSheetId="5" hidden="1">2</definedName>
    <definedName name="solver_sho" localSheetId="17" hidden="1">2</definedName>
    <definedName name="solver_sho" localSheetId="10" hidden="1">2</definedName>
    <definedName name="solver_sho" localSheetId="11" hidden="1">2</definedName>
    <definedName name="solver_sho" localSheetId="12" hidden="1">2</definedName>
    <definedName name="solver_sho" localSheetId="14" hidden="1">2</definedName>
    <definedName name="solver_sho" localSheetId="1" hidden="1">2</definedName>
    <definedName name="solver_sho" localSheetId="7" hidden="1">2</definedName>
    <definedName name="solver_sho" localSheetId="8" hidden="1">2</definedName>
    <definedName name="solver_sho" localSheetId="9" hidden="1">2</definedName>
    <definedName name="solver_sho" localSheetId="0" hidden="1">2</definedName>
    <definedName name="solver_ssz" localSheetId="3" hidden="1">100</definedName>
    <definedName name="solver_ssz" localSheetId="5" hidden="1">100</definedName>
    <definedName name="solver_ssz" localSheetId="17" hidden="1">100</definedName>
    <definedName name="solver_ssz" localSheetId="10" hidden="1">100</definedName>
    <definedName name="solver_ssz" localSheetId="11" hidden="1">100</definedName>
    <definedName name="solver_ssz" localSheetId="12" hidden="1">100</definedName>
    <definedName name="solver_ssz" localSheetId="14" hidden="1">100</definedName>
    <definedName name="solver_ssz" localSheetId="1" hidden="1">100</definedName>
    <definedName name="solver_ssz" localSheetId="7" hidden="1">100</definedName>
    <definedName name="solver_ssz" localSheetId="8" hidden="1">100</definedName>
    <definedName name="solver_ssz" localSheetId="9" hidden="1">100</definedName>
    <definedName name="solver_ssz" localSheetId="0" hidden="1">100</definedName>
    <definedName name="solver_std" localSheetId="3" hidden="1">0</definedName>
    <definedName name="solver_std" localSheetId="5" hidden="1">0</definedName>
    <definedName name="solver_std" localSheetId="17" hidden="1">0</definedName>
    <definedName name="solver_std" localSheetId="10" hidden="1">0</definedName>
    <definedName name="solver_std" localSheetId="11" hidden="1">0</definedName>
    <definedName name="solver_std" localSheetId="12" hidden="1">0</definedName>
    <definedName name="solver_std" localSheetId="14" hidden="1">0</definedName>
    <definedName name="solver_std" localSheetId="1" hidden="1">0</definedName>
    <definedName name="solver_std" localSheetId="7" hidden="1">0</definedName>
    <definedName name="solver_std" localSheetId="8" hidden="1">0</definedName>
    <definedName name="solver_std" localSheetId="9" hidden="1">0</definedName>
    <definedName name="solver_std" localSheetId="0" hidden="1">0</definedName>
    <definedName name="solver_tim" localSheetId="3" hidden="1">100</definedName>
    <definedName name="solver_tim" localSheetId="5" hidden="1">100</definedName>
    <definedName name="solver_tim" localSheetId="17" hidden="1">100</definedName>
    <definedName name="solver_tim" localSheetId="10" hidden="1">100</definedName>
    <definedName name="solver_tim" localSheetId="11" hidden="1">100</definedName>
    <definedName name="solver_tim" localSheetId="12" hidden="1">100</definedName>
    <definedName name="solver_tim" localSheetId="14" hidden="1">100</definedName>
    <definedName name="solver_tim" localSheetId="1" hidden="1">100</definedName>
    <definedName name="solver_tim" localSheetId="7" hidden="1">100</definedName>
    <definedName name="solver_tim" localSheetId="8" hidden="1">100</definedName>
    <definedName name="solver_tim" localSheetId="9" hidden="1">100</definedName>
    <definedName name="solver_tim" localSheetId="0" hidden="1">100</definedName>
    <definedName name="solver_tol" localSheetId="3" hidden="1">0.05</definedName>
    <definedName name="solver_tol" localSheetId="5" hidden="1">0.05</definedName>
    <definedName name="solver_tol" localSheetId="17" hidden="1">0.05</definedName>
    <definedName name="solver_tol" localSheetId="10" hidden="1">0.05</definedName>
    <definedName name="solver_tol" localSheetId="11" hidden="1">0.05</definedName>
    <definedName name="solver_tol" localSheetId="12" hidden="1">0.05</definedName>
    <definedName name="solver_tol" localSheetId="14" hidden="1">0.05</definedName>
    <definedName name="solver_tol" localSheetId="1" hidden="1">0.05</definedName>
    <definedName name="solver_tol" localSheetId="7" hidden="1">0.05</definedName>
    <definedName name="solver_tol" localSheetId="8" hidden="1">0.05</definedName>
    <definedName name="solver_tol" localSheetId="9" hidden="1">0.05</definedName>
    <definedName name="solver_tol" localSheetId="0" hidden="1">0.05</definedName>
    <definedName name="solver_typ" localSheetId="3" hidden="1">2</definedName>
    <definedName name="solver_typ" localSheetId="5" hidden="1">2</definedName>
    <definedName name="solver_typ" localSheetId="17" hidden="1">2</definedName>
    <definedName name="solver_typ" localSheetId="10" hidden="1">2</definedName>
    <definedName name="solver_typ" localSheetId="11" hidden="1">2</definedName>
    <definedName name="solver_typ" localSheetId="12" hidden="1">2</definedName>
    <definedName name="solver_typ" localSheetId="14" hidden="1">2</definedName>
    <definedName name="solver_typ" localSheetId="1" hidden="1">2</definedName>
    <definedName name="solver_typ" localSheetId="7" hidden="1">2</definedName>
    <definedName name="solver_typ" localSheetId="8" hidden="1">2</definedName>
    <definedName name="solver_typ" localSheetId="9" hidden="1">2</definedName>
    <definedName name="solver_typ" localSheetId="0" hidden="1">2</definedName>
    <definedName name="solver_val" localSheetId="3" hidden="1">0</definedName>
    <definedName name="solver_val" localSheetId="5" hidden="1">0</definedName>
    <definedName name="solver_val" localSheetId="17" hidden="1">0</definedName>
    <definedName name="solver_val" localSheetId="10" hidden="1">0</definedName>
    <definedName name="solver_val" localSheetId="11" hidden="1">0</definedName>
    <definedName name="solver_val" localSheetId="12" hidden="1">0</definedName>
    <definedName name="solver_val" localSheetId="14" hidden="1">0</definedName>
    <definedName name="solver_val" localSheetId="1" hidden="1">0</definedName>
    <definedName name="solver_val" localSheetId="7" hidden="1">0</definedName>
    <definedName name="solver_val" localSheetId="8" hidden="1">0</definedName>
    <definedName name="solver_val" localSheetId="9" hidden="1">0</definedName>
    <definedName name="solver_val" localSheetId="0" hidden="1">0</definedName>
    <definedName name="solver_ver" localSheetId="3" hidden="1">2</definedName>
    <definedName name="solver_ver" localSheetId="5" hidden="1">2</definedName>
    <definedName name="solver_ver" localSheetId="17" hidden="1">2</definedName>
    <definedName name="solver_ver" localSheetId="10" hidden="1">2</definedName>
    <definedName name="solver_ver" localSheetId="11" hidden="1">2</definedName>
    <definedName name="solver_ver" localSheetId="12" hidden="1">2</definedName>
    <definedName name="solver_ver" localSheetId="14" hidden="1">2</definedName>
    <definedName name="solver_ver" localSheetId="1" hidden="1">2</definedName>
    <definedName name="solver_ver" localSheetId="7" hidden="1">2</definedName>
    <definedName name="solver_ver" localSheetId="8" hidden="1">2</definedName>
    <definedName name="solver_ver" localSheetId="9" hidden="1">2</definedName>
    <definedName name="solver_ver" localSheetId="0" hidden="1">2</definedName>
    <definedName name="sssolver_drv" localSheetId="3" hidden="1">1</definedName>
    <definedName name="sssolver_drv" localSheetId="5" hidden="1">1</definedName>
    <definedName name="sssolver_drv" localSheetId="17" hidden="1">1</definedName>
    <definedName name="sssolver_drv" localSheetId="10" hidden="1">1</definedName>
    <definedName name="sssolver_drv" localSheetId="11" hidden="1">1</definedName>
    <definedName name="sssolver_drv" localSheetId="12" hidden="1">1</definedName>
    <definedName name="sssolver_drv" localSheetId="14" hidden="1">1</definedName>
    <definedName name="sssolver_drv" localSheetId="1" hidden="1">1</definedName>
    <definedName name="sssolver_drv" localSheetId="7" hidden="1">1</definedName>
    <definedName name="sssolver_drv" localSheetId="8" hidden="1">1</definedName>
    <definedName name="sssolver_drv" localSheetId="9" hidden="1">1</definedName>
    <definedName name="sssolver_drv" localSheetId="0" hidden="1">1</definedName>
    <definedName name="sssolver_est" localSheetId="3" hidden="1">1</definedName>
    <definedName name="sssolver_est" localSheetId="5" hidden="1">1</definedName>
    <definedName name="sssolver_est" localSheetId="17" hidden="1">1</definedName>
    <definedName name="sssolver_est" localSheetId="10" hidden="1">1</definedName>
    <definedName name="sssolver_est" localSheetId="11" hidden="1">1</definedName>
    <definedName name="sssolver_est" localSheetId="12" hidden="1">1</definedName>
    <definedName name="sssolver_est" localSheetId="14" hidden="1">1</definedName>
    <definedName name="sssolver_est" localSheetId="1" hidden="1">1</definedName>
    <definedName name="sssolver_est" localSheetId="7" hidden="1">1</definedName>
    <definedName name="sssolver_est" localSheetId="8" hidden="1">1</definedName>
    <definedName name="sssolver_est" localSheetId="9" hidden="1">1</definedName>
    <definedName name="sssolver_est" localSheetId="0" hidden="1">1</definedName>
    <definedName name="sssolver_itr" localSheetId="3" hidden="1">100</definedName>
    <definedName name="sssolver_itr" localSheetId="5" hidden="1">100</definedName>
    <definedName name="sssolver_itr" localSheetId="17" hidden="1">100</definedName>
    <definedName name="sssolver_itr" localSheetId="10" hidden="1">100</definedName>
    <definedName name="sssolver_itr" localSheetId="11" hidden="1">100</definedName>
    <definedName name="sssolver_itr" localSheetId="12" hidden="1">100</definedName>
    <definedName name="sssolver_itr" localSheetId="14" hidden="1">100</definedName>
    <definedName name="sssolver_itr" localSheetId="1" hidden="1">100</definedName>
    <definedName name="sssolver_itr" localSheetId="7" hidden="1">100</definedName>
    <definedName name="sssolver_itr" localSheetId="8" hidden="1">100</definedName>
    <definedName name="sssolver_itr" localSheetId="9" hidden="1">100</definedName>
    <definedName name="sssolver_itr" localSheetId="0" hidden="1">100</definedName>
    <definedName name="sssolver_lin" localSheetId="3" hidden="1">2</definedName>
    <definedName name="sssolver_lin" localSheetId="5" hidden="1">2</definedName>
    <definedName name="sssolver_lin" localSheetId="17" hidden="1">2</definedName>
    <definedName name="sssolver_lin" localSheetId="10" hidden="1">2</definedName>
    <definedName name="sssolver_lin" localSheetId="11" hidden="1">2</definedName>
    <definedName name="sssolver_lin" localSheetId="12" hidden="1">2</definedName>
    <definedName name="sssolver_lin" localSheetId="14" hidden="1">2</definedName>
    <definedName name="sssolver_lin" localSheetId="1" hidden="1">2</definedName>
    <definedName name="sssolver_lin" localSheetId="7" hidden="1">2</definedName>
    <definedName name="sssolver_lin" localSheetId="8" hidden="1">2</definedName>
    <definedName name="sssolver_lin" localSheetId="9" hidden="1">2</definedName>
    <definedName name="sssolver_lin" localSheetId="0" hidden="1">2</definedName>
    <definedName name="sssolver_neg" localSheetId="3" hidden="1">1</definedName>
    <definedName name="sssolver_neg" localSheetId="5" hidden="1">1</definedName>
    <definedName name="sssolver_neg" localSheetId="17" hidden="1">1</definedName>
    <definedName name="sssolver_neg" localSheetId="10" hidden="1">1</definedName>
    <definedName name="sssolver_neg" localSheetId="11" hidden="1">1</definedName>
    <definedName name="sssolver_neg" localSheetId="12" hidden="1">1</definedName>
    <definedName name="sssolver_neg" localSheetId="14" hidden="1">1</definedName>
    <definedName name="sssolver_neg" localSheetId="1" hidden="1">1</definedName>
    <definedName name="sssolver_neg" localSheetId="7" hidden="1">1</definedName>
    <definedName name="sssolver_neg" localSheetId="8" hidden="1">1</definedName>
    <definedName name="sssolver_neg" localSheetId="9" hidden="1">1</definedName>
    <definedName name="sssolver_neg" localSheetId="0" hidden="1">1</definedName>
    <definedName name="sssolver_nwt" localSheetId="3" hidden="1">1</definedName>
    <definedName name="sssolver_nwt" localSheetId="5" hidden="1">1</definedName>
    <definedName name="sssolver_nwt" localSheetId="17" hidden="1">1</definedName>
    <definedName name="sssolver_nwt" localSheetId="10" hidden="1">1</definedName>
    <definedName name="sssolver_nwt" localSheetId="11" hidden="1">1</definedName>
    <definedName name="sssolver_nwt" localSheetId="12" hidden="1">1</definedName>
    <definedName name="sssolver_nwt" localSheetId="14" hidden="1">1</definedName>
    <definedName name="sssolver_nwt" localSheetId="1" hidden="1">1</definedName>
    <definedName name="sssolver_nwt" localSheetId="7" hidden="1">1</definedName>
    <definedName name="sssolver_nwt" localSheetId="8" hidden="1">1</definedName>
    <definedName name="sssolver_nwt" localSheetId="9" hidden="1">1</definedName>
    <definedName name="sssolver_nwt" localSheetId="0" hidden="1">1</definedName>
    <definedName name="sssolver_pre" localSheetId="3" hidden="1">0.00000001</definedName>
    <definedName name="sssolver_pre" localSheetId="5" hidden="1">0.00000001</definedName>
    <definedName name="sssolver_pre" localSheetId="17" hidden="1">0.00000001</definedName>
    <definedName name="sssolver_pre" localSheetId="10" hidden="1">0.00000001</definedName>
    <definedName name="sssolver_pre" localSheetId="11" hidden="1">0.00000001</definedName>
    <definedName name="sssolver_pre" localSheetId="12" hidden="1">0.00000001</definedName>
    <definedName name="sssolver_pre" localSheetId="14" hidden="1">0.00000001</definedName>
    <definedName name="sssolver_pre" localSheetId="1" hidden="1">0.00000001</definedName>
    <definedName name="sssolver_pre" localSheetId="7" hidden="1">0.00000001</definedName>
    <definedName name="sssolver_pre" localSheetId="8" hidden="1">0.00000001</definedName>
    <definedName name="sssolver_pre" localSheetId="9" hidden="1">0.00000001</definedName>
    <definedName name="sssolver_pre" localSheetId="0" hidden="1">0.00000001</definedName>
    <definedName name="sssolver_rep" localSheetId="3" hidden="1">2</definedName>
    <definedName name="sssolver_rep" localSheetId="5" hidden="1">2</definedName>
    <definedName name="sssolver_rep" localSheetId="17" hidden="1">2</definedName>
    <definedName name="sssolver_rep" localSheetId="10" hidden="1">2</definedName>
    <definedName name="sssolver_rep" localSheetId="11" hidden="1">2</definedName>
    <definedName name="sssolver_rep" localSheetId="12" hidden="1">2</definedName>
    <definedName name="sssolver_rep" localSheetId="14" hidden="1">2</definedName>
    <definedName name="sssolver_rep" localSheetId="1" hidden="1">2</definedName>
    <definedName name="sssolver_rep" localSheetId="7" hidden="1">2</definedName>
    <definedName name="sssolver_rep" localSheetId="8" hidden="1">2</definedName>
    <definedName name="sssolver_rep" localSheetId="9" hidden="1">2</definedName>
    <definedName name="sssolver_rep" localSheetId="0" hidden="1">2</definedName>
    <definedName name="sssolver_scl" localSheetId="3" hidden="1">2</definedName>
    <definedName name="sssolver_scl" localSheetId="5" hidden="1">2</definedName>
    <definedName name="sssolver_scl" localSheetId="17" hidden="1">2</definedName>
    <definedName name="sssolver_scl" localSheetId="10" hidden="1">2</definedName>
    <definedName name="sssolver_scl" localSheetId="11" hidden="1">2</definedName>
    <definedName name="sssolver_scl" localSheetId="12" hidden="1">2</definedName>
    <definedName name="sssolver_scl" localSheetId="14" hidden="1">2</definedName>
    <definedName name="sssolver_scl" localSheetId="1" hidden="1">2</definedName>
    <definedName name="sssolver_scl" localSheetId="7" hidden="1">2</definedName>
    <definedName name="sssolver_scl" localSheetId="8" hidden="1">2</definedName>
    <definedName name="sssolver_scl" localSheetId="9" hidden="1">2</definedName>
    <definedName name="sssolver_scl" localSheetId="0" hidden="1">2</definedName>
    <definedName name="sssolver_sho" localSheetId="3" hidden="1">2</definedName>
    <definedName name="sssolver_sho" localSheetId="5" hidden="1">2</definedName>
    <definedName name="sssolver_sho" localSheetId="17" hidden="1">2</definedName>
    <definedName name="sssolver_sho" localSheetId="10" hidden="1">2</definedName>
    <definedName name="sssolver_sho" localSheetId="11" hidden="1">2</definedName>
    <definedName name="sssolver_sho" localSheetId="12" hidden="1">2</definedName>
    <definedName name="sssolver_sho" localSheetId="14" hidden="1">2</definedName>
    <definedName name="sssolver_sho" localSheetId="1" hidden="1">2</definedName>
    <definedName name="sssolver_sho" localSheetId="7" hidden="1">2</definedName>
    <definedName name="sssolver_sho" localSheetId="8" hidden="1">2</definedName>
    <definedName name="sssolver_sho" localSheetId="9" hidden="1">2</definedName>
    <definedName name="sssolver_sho" localSheetId="0" hidden="1">2</definedName>
    <definedName name="sssolver_tim" localSheetId="3" hidden="1">100</definedName>
    <definedName name="sssolver_tim" localSheetId="5" hidden="1">100</definedName>
    <definedName name="sssolver_tim" localSheetId="17" hidden="1">100</definedName>
    <definedName name="sssolver_tim" localSheetId="10" hidden="1">100</definedName>
    <definedName name="sssolver_tim" localSheetId="11" hidden="1">100</definedName>
    <definedName name="sssolver_tim" localSheetId="12" hidden="1">100</definedName>
    <definedName name="sssolver_tim" localSheetId="14" hidden="1">100</definedName>
    <definedName name="sssolver_tim" localSheetId="1" hidden="1">100</definedName>
    <definedName name="sssolver_tim" localSheetId="7" hidden="1">100</definedName>
    <definedName name="sssolver_tim" localSheetId="8" hidden="1">100</definedName>
    <definedName name="sssolver_tim" localSheetId="9" hidden="1">100</definedName>
    <definedName name="sssolver_tim" localSheetId="0" hidden="1">100</definedName>
    <definedName name="sssolver_tol" localSheetId="3" hidden="1">0.05</definedName>
    <definedName name="sssolver_tol" localSheetId="5" hidden="1">0.05</definedName>
    <definedName name="sssolver_tol" localSheetId="17" hidden="1">0.05</definedName>
    <definedName name="sssolver_tol" localSheetId="10" hidden="1">0.05</definedName>
    <definedName name="sssolver_tol" localSheetId="11" hidden="1">0.05</definedName>
    <definedName name="sssolver_tol" localSheetId="12" hidden="1">0.05</definedName>
    <definedName name="sssolver_tol" localSheetId="14" hidden="1">0.05</definedName>
    <definedName name="sssolver_tol" localSheetId="1" hidden="1">0.05</definedName>
    <definedName name="sssolver_tol" localSheetId="7" hidden="1">0.05</definedName>
    <definedName name="sssolver_tol" localSheetId="8" hidden="1">0.05</definedName>
    <definedName name="sssolver_tol" localSheetId="9" hidden="1">0.05</definedName>
    <definedName name="sssolver_tol" localSheetId="0" hidden="1">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18" l="1"/>
  <c r="G52" i="41"/>
  <c r="G52" i="20"/>
  <c r="G52" i="31"/>
  <c r="G52" i="47"/>
  <c r="G52" i="57"/>
  <c r="H52" i="57" s="1"/>
  <c r="G52" i="62"/>
  <c r="H52" i="62" s="1"/>
  <c r="G52" i="33"/>
  <c r="G52" i="35"/>
  <c r="G52" i="37"/>
  <c r="G52" i="39"/>
  <c r="G52" i="48"/>
  <c r="G52" i="18"/>
  <c r="G45" i="41"/>
  <c r="G45" i="20"/>
  <c r="G45" i="31"/>
  <c r="G45" i="47"/>
  <c r="H45" i="47" s="1"/>
  <c r="G45" i="57"/>
  <c r="H45" i="57" s="1"/>
  <c r="G45" i="62"/>
  <c r="H45" i="62" s="1"/>
  <c r="G45" i="33"/>
  <c r="G45" i="35"/>
  <c r="G45" i="37"/>
  <c r="G45" i="39"/>
  <c r="G45" i="48"/>
  <c r="G45" i="18"/>
  <c r="G38" i="41"/>
  <c r="G38" i="20"/>
  <c r="G38" i="31"/>
  <c r="G38" i="47"/>
  <c r="H38" i="47" s="1"/>
  <c r="G38" i="57"/>
  <c r="H38" i="57" s="1"/>
  <c r="G38" i="62"/>
  <c r="G38" i="33"/>
  <c r="G38" i="35"/>
  <c r="H38" i="35" s="1"/>
  <c r="G38" i="37"/>
  <c r="G38" i="39"/>
  <c r="G38" i="48"/>
  <c r="G38" i="18"/>
  <c r="G31" i="41"/>
  <c r="G31" i="20"/>
  <c r="G31" i="31"/>
  <c r="G31" i="47"/>
  <c r="H31" i="47" s="1"/>
  <c r="G31" i="57"/>
  <c r="H31" i="57" s="1"/>
  <c r="G31" i="62"/>
  <c r="G31" i="33"/>
  <c r="G31" i="35"/>
  <c r="G31" i="37"/>
  <c r="G31" i="39"/>
  <c r="G31" i="48"/>
  <c r="G31" i="18"/>
  <c r="G24" i="41"/>
  <c r="G24" i="20"/>
  <c r="G24" i="31"/>
  <c r="G24" i="47"/>
  <c r="H24" i="47" s="1"/>
  <c r="G24" i="57"/>
  <c r="H24" i="57" s="1"/>
  <c r="G24" i="62"/>
  <c r="H24" i="62" s="1"/>
  <c r="G24" i="33"/>
  <c r="G24" i="35"/>
  <c r="G24" i="37"/>
  <c r="G24" i="39"/>
  <c r="G24" i="48"/>
  <c r="G24" i="18"/>
  <c r="G17" i="41"/>
  <c r="G17" i="20"/>
  <c r="G17" i="31"/>
  <c r="G17" i="47"/>
  <c r="G17" i="57"/>
  <c r="H17" i="57" s="1"/>
  <c r="G17" i="62"/>
  <c r="G17" i="33"/>
  <c r="G17" i="35"/>
  <c r="G17" i="37"/>
  <c r="G17" i="39"/>
  <c r="G17" i="48"/>
  <c r="G17" i="18"/>
  <c r="O23" i="41"/>
  <c r="O22" i="41"/>
  <c r="O21" i="41"/>
  <c r="O20" i="41"/>
  <c r="O19" i="41"/>
  <c r="O23" i="20"/>
  <c r="O22" i="20"/>
  <c r="O21" i="20"/>
  <c r="O20" i="20"/>
  <c r="O19" i="20"/>
  <c r="O23" i="31"/>
  <c r="O22" i="31"/>
  <c r="O21" i="31"/>
  <c r="O20" i="31"/>
  <c r="O19" i="31"/>
  <c r="O23" i="47"/>
  <c r="O22" i="47"/>
  <c r="O21" i="47"/>
  <c r="O20" i="47"/>
  <c r="O19" i="47"/>
  <c r="O23" i="57"/>
  <c r="O22" i="57"/>
  <c r="O21" i="57"/>
  <c r="O20" i="57"/>
  <c r="O19" i="57"/>
  <c r="O23" i="62"/>
  <c r="O22" i="62"/>
  <c r="O21" i="62"/>
  <c r="O20" i="62"/>
  <c r="O19" i="62"/>
  <c r="O23" i="33"/>
  <c r="O22" i="33"/>
  <c r="O21" i="33"/>
  <c r="O20" i="33"/>
  <c r="O19" i="33"/>
  <c r="O23" i="35"/>
  <c r="O22" i="35"/>
  <c r="O21" i="35"/>
  <c r="O20" i="35"/>
  <c r="O19" i="35"/>
  <c r="O23" i="37"/>
  <c r="O22" i="37"/>
  <c r="O21" i="37"/>
  <c r="O20" i="37"/>
  <c r="O19" i="37"/>
  <c r="O23" i="39"/>
  <c r="O22" i="39"/>
  <c r="O21" i="39"/>
  <c r="O20" i="39"/>
  <c r="O19" i="39"/>
  <c r="O23" i="48"/>
  <c r="O22" i="48"/>
  <c r="O21" i="48"/>
  <c r="O20" i="48"/>
  <c r="O19" i="48"/>
  <c r="O23" i="18"/>
  <c r="O22" i="18"/>
  <c r="O21" i="18"/>
  <c r="O20" i="18"/>
  <c r="O19" i="18"/>
  <c r="O18" i="41"/>
  <c r="O18" i="20"/>
  <c r="O18" i="31"/>
  <c r="O18" i="47"/>
  <c r="O18" i="57"/>
  <c r="O18" i="62"/>
  <c r="O18" i="33"/>
  <c r="O18" i="35"/>
  <c r="O18" i="37"/>
  <c r="O18" i="39"/>
  <c r="O18" i="48"/>
  <c r="O18" i="18"/>
  <c r="M15" i="41"/>
  <c r="M15" i="20"/>
  <c r="M15" i="31"/>
  <c r="M15" i="47"/>
  <c r="M15" i="57"/>
  <c r="M15" i="62"/>
  <c r="M15" i="33"/>
  <c r="M15" i="35"/>
  <c r="M15" i="37"/>
  <c r="M15" i="39"/>
  <c r="M15" i="48"/>
  <c r="M15" i="18"/>
  <c r="O32" i="18"/>
  <c r="N32" i="18"/>
  <c r="M32" i="18"/>
  <c r="E30" i="57"/>
  <c r="E29" i="57"/>
  <c r="E28" i="57"/>
  <c r="E27" i="57"/>
  <c r="E26" i="57"/>
  <c r="E25" i="57"/>
  <c r="H26" i="57"/>
  <c r="M11" i="48"/>
  <c r="Q21" i="48"/>
  <c r="M11" i="47"/>
  <c r="Q21" i="47"/>
  <c r="M23" i="48"/>
  <c r="M22" i="48"/>
  <c r="M21" i="48"/>
  <c r="Q20" i="48"/>
  <c r="M20" i="48"/>
  <c r="M19" i="48"/>
  <c r="M18" i="48"/>
  <c r="N17" i="48"/>
  <c r="M17" i="48"/>
  <c r="N16" i="48"/>
  <c r="M16" i="48"/>
  <c r="N15" i="48"/>
  <c r="N14" i="48"/>
  <c r="M14" i="48"/>
  <c r="N13" i="48"/>
  <c r="M13" i="48"/>
  <c r="N12" i="48"/>
  <c r="M12" i="48"/>
  <c r="N11" i="48"/>
  <c r="O11" i="48" s="1"/>
  <c r="Q20" i="47"/>
  <c r="L72" i="32"/>
  <c r="K72" i="32"/>
  <c r="M72" i="32" s="1"/>
  <c r="N15" i="35"/>
  <c r="H15" i="35"/>
  <c r="F28" i="62"/>
  <c r="H28" i="62"/>
  <c r="F27" i="62"/>
  <c r="H27" i="57"/>
  <c r="H25" i="57"/>
  <c r="H58" i="62"/>
  <c r="H57" i="62"/>
  <c r="H56" i="62"/>
  <c r="H55" i="62"/>
  <c r="H54" i="62"/>
  <c r="H53" i="62"/>
  <c r="H51" i="62"/>
  <c r="H50" i="62"/>
  <c r="H49" i="62"/>
  <c r="H48" i="62"/>
  <c r="H47" i="62"/>
  <c r="H46" i="62"/>
  <c r="H44" i="62"/>
  <c r="H43" i="62"/>
  <c r="H42" i="62"/>
  <c r="H41" i="62"/>
  <c r="H40" i="62"/>
  <c r="H39" i="62"/>
  <c r="H38" i="62"/>
  <c r="H37" i="62"/>
  <c r="H36" i="62"/>
  <c r="H35" i="62"/>
  <c r="H34" i="62"/>
  <c r="H33" i="62"/>
  <c r="H32" i="62"/>
  <c r="H31" i="62"/>
  <c r="H30" i="62"/>
  <c r="H29" i="62"/>
  <c r="H27" i="62"/>
  <c r="H26" i="62"/>
  <c r="H25" i="62"/>
  <c r="M23" i="62"/>
  <c r="H23" i="62"/>
  <c r="M22" i="62"/>
  <c r="H22" i="62"/>
  <c r="M21" i="62"/>
  <c r="H21" i="62"/>
  <c r="M20" i="62"/>
  <c r="H20" i="62"/>
  <c r="M19" i="62"/>
  <c r="H19" i="62"/>
  <c r="M18" i="62"/>
  <c r="H18" i="62"/>
  <c r="N17" i="62"/>
  <c r="M17" i="62"/>
  <c r="H17" i="62"/>
  <c r="N16" i="62"/>
  <c r="M16" i="62"/>
  <c r="H16" i="62"/>
  <c r="N15" i="62"/>
  <c r="H15" i="62"/>
  <c r="N14" i="62"/>
  <c r="M14" i="62"/>
  <c r="H14" i="62"/>
  <c r="N13" i="62"/>
  <c r="M13" i="62"/>
  <c r="H13" i="62"/>
  <c r="N12" i="62"/>
  <c r="M12" i="62"/>
  <c r="H12" i="62"/>
  <c r="N11" i="62"/>
  <c r="O11" i="62" s="1"/>
  <c r="H11" i="62"/>
  <c r="O6" i="62"/>
  <c r="O5" i="62"/>
  <c r="H58" i="57"/>
  <c r="H57" i="57"/>
  <c r="H56" i="57"/>
  <c r="H55" i="57"/>
  <c r="H54" i="57"/>
  <c r="H53" i="57"/>
  <c r="H51" i="57"/>
  <c r="H50" i="57"/>
  <c r="H49" i="57"/>
  <c r="H48" i="57"/>
  <c r="H47" i="57"/>
  <c r="H46" i="57"/>
  <c r="H44" i="57"/>
  <c r="H43" i="57"/>
  <c r="H42" i="57"/>
  <c r="H41" i="57"/>
  <c r="H40" i="57"/>
  <c r="H39" i="57"/>
  <c r="H37" i="57"/>
  <c r="H36" i="57"/>
  <c r="H35" i="57"/>
  <c r="H34" i="57"/>
  <c r="H33" i="57"/>
  <c r="H32" i="57"/>
  <c r="H30" i="57"/>
  <c r="H29" i="57"/>
  <c r="H28" i="57"/>
  <c r="M23" i="57"/>
  <c r="H23" i="57"/>
  <c r="M22" i="57"/>
  <c r="H22" i="57"/>
  <c r="M21" i="57"/>
  <c r="H21" i="57"/>
  <c r="M20" i="57"/>
  <c r="H20" i="57"/>
  <c r="M19" i="57"/>
  <c r="H19" i="57"/>
  <c r="M18" i="57"/>
  <c r="H18" i="57"/>
  <c r="N17" i="57"/>
  <c r="M17" i="57"/>
  <c r="N16" i="57"/>
  <c r="M16" i="57"/>
  <c r="H16" i="57"/>
  <c r="N15" i="57"/>
  <c r="H15" i="57"/>
  <c r="N14" i="57"/>
  <c r="M14" i="57"/>
  <c r="H14" i="57"/>
  <c r="N13" i="57"/>
  <c r="M13" i="57"/>
  <c r="H13" i="57"/>
  <c r="N12" i="57"/>
  <c r="M12" i="57"/>
  <c r="H12" i="57"/>
  <c r="N11" i="57"/>
  <c r="O11" i="57" s="1"/>
  <c r="H11" i="57"/>
  <c r="O6" i="57"/>
  <c r="O5" i="57"/>
  <c r="H58" i="48"/>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O6" i="48"/>
  <c r="O5" i="48"/>
  <c r="H58" i="47"/>
  <c r="H57" i="47"/>
  <c r="H56" i="47"/>
  <c r="H55" i="47"/>
  <c r="H54" i="47"/>
  <c r="H53" i="47"/>
  <c r="H52" i="47"/>
  <c r="H51" i="47"/>
  <c r="H50" i="47"/>
  <c r="H49" i="47"/>
  <c r="H48" i="47"/>
  <c r="H47" i="47"/>
  <c r="H46" i="47"/>
  <c r="H44" i="47"/>
  <c r="H43" i="47"/>
  <c r="H42" i="47"/>
  <c r="H41" i="47"/>
  <c r="H40" i="47"/>
  <c r="H39" i="47"/>
  <c r="H37" i="47"/>
  <c r="H36" i="47"/>
  <c r="H35" i="47"/>
  <c r="H34" i="47"/>
  <c r="H33" i="47"/>
  <c r="H32" i="47"/>
  <c r="H30" i="47"/>
  <c r="H29" i="47"/>
  <c r="H28" i="47"/>
  <c r="H27" i="47"/>
  <c r="H26" i="47"/>
  <c r="H25" i="47"/>
  <c r="M23" i="47"/>
  <c r="H23" i="47"/>
  <c r="M22" i="47"/>
  <c r="H22" i="47"/>
  <c r="M21" i="47"/>
  <c r="H21" i="47"/>
  <c r="M20" i="47"/>
  <c r="H20" i="47"/>
  <c r="M19" i="47"/>
  <c r="H19" i="47"/>
  <c r="M18" i="47"/>
  <c r="H18" i="47"/>
  <c r="N17" i="47"/>
  <c r="M17" i="47"/>
  <c r="H17" i="47"/>
  <c r="N16" i="47"/>
  <c r="M16" i="47"/>
  <c r="H16" i="47"/>
  <c r="N15" i="47"/>
  <c r="H15" i="47"/>
  <c r="N14" i="47"/>
  <c r="M14" i="47"/>
  <c r="H14" i="47"/>
  <c r="N13" i="47"/>
  <c r="M13" i="47"/>
  <c r="H13" i="47"/>
  <c r="N12" i="47"/>
  <c r="M12" i="47"/>
  <c r="H12" i="47"/>
  <c r="N11" i="47"/>
  <c r="O11" i="47" s="1"/>
  <c r="H11" i="47"/>
  <c r="O6" i="47"/>
  <c r="O5" i="47"/>
  <c r="L25" i="47" l="1"/>
  <c r="L25" i="48"/>
  <c r="L27" i="47" s="1"/>
  <c r="O15" i="48"/>
  <c r="O13" i="48"/>
  <c r="O12" i="48"/>
  <c r="O16" i="48"/>
  <c r="O17" i="48"/>
  <c r="O14" i="48"/>
  <c r="L25" i="57"/>
  <c r="L25" i="62"/>
  <c r="O12" i="62"/>
  <c r="O13" i="62"/>
  <c r="O16" i="62"/>
  <c r="O15" i="62"/>
  <c r="O14" i="62"/>
  <c r="O17" i="62"/>
  <c r="O14" i="57"/>
  <c r="O16" i="57"/>
  <c r="O12" i="57"/>
  <c r="O15" i="57"/>
  <c r="O17" i="57"/>
  <c r="O13" i="57"/>
  <c r="O13" i="47"/>
  <c r="O17" i="47"/>
  <c r="O15" i="47"/>
  <c r="O16" i="47"/>
  <c r="O12" i="47"/>
  <c r="O14" i="47"/>
  <c r="H16" i="41"/>
  <c r="H15" i="41"/>
  <c r="H14" i="41"/>
  <c r="H13" i="41"/>
  <c r="H12" i="41"/>
  <c r="H11" i="41"/>
  <c r="H16" i="20"/>
  <c r="H15" i="20"/>
  <c r="H14" i="20"/>
  <c r="H13" i="20"/>
  <c r="H12" i="20"/>
  <c r="H11" i="20"/>
  <c r="H16" i="31"/>
  <c r="H15" i="31"/>
  <c r="H14" i="31"/>
  <c r="H13" i="31"/>
  <c r="H12" i="31"/>
  <c r="H11" i="31"/>
  <c r="H16" i="33"/>
  <c r="H15" i="33"/>
  <c r="H14" i="33"/>
  <c r="H13" i="33"/>
  <c r="H12" i="33"/>
  <c r="H11" i="33"/>
  <c r="H16" i="35"/>
  <c r="H14" i="35"/>
  <c r="H13" i="35"/>
  <c r="H12" i="35"/>
  <c r="H11" i="35"/>
  <c r="H16" i="37"/>
  <c r="H15" i="37"/>
  <c r="H14" i="37"/>
  <c r="H13" i="37"/>
  <c r="H12" i="37"/>
  <c r="H11" i="37"/>
  <c r="H16" i="39"/>
  <c r="H15" i="39"/>
  <c r="H14" i="39"/>
  <c r="H13" i="39"/>
  <c r="H12" i="39"/>
  <c r="H11" i="39"/>
  <c r="H16" i="18"/>
  <c r="H15" i="18"/>
  <c r="H14" i="18"/>
  <c r="H13" i="18"/>
  <c r="H12" i="18"/>
  <c r="H11" i="18"/>
  <c r="H58" i="41"/>
  <c r="H57" i="41"/>
  <c r="H56" i="41"/>
  <c r="H55" i="41"/>
  <c r="H54" i="41"/>
  <c r="H53" i="41"/>
  <c r="H52" i="41"/>
  <c r="H58" i="20"/>
  <c r="H57" i="20"/>
  <c r="H56" i="20"/>
  <c r="H55" i="20"/>
  <c r="H54" i="20"/>
  <c r="H53" i="20"/>
  <c r="H52" i="20"/>
  <c r="H58" i="31"/>
  <c r="H57" i="31"/>
  <c r="H56" i="31"/>
  <c r="H55" i="31"/>
  <c r="H54" i="31"/>
  <c r="H53" i="31"/>
  <c r="H52" i="31"/>
  <c r="H58" i="33"/>
  <c r="H57" i="33"/>
  <c r="H56" i="33"/>
  <c r="H55" i="33"/>
  <c r="H54" i="33"/>
  <c r="H53" i="33"/>
  <c r="H52" i="33"/>
  <c r="H58" i="35"/>
  <c r="H57" i="35"/>
  <c r="H56" i="35"/>
  <c r="H55" i="35"/>
  <c r="H54" i="35"/>
  <c r="H53" i="35"/>
  <c r="H52" i="35"/>
  <c r="H58" i="37"/>
  <c r="H57" i="37"/>
  <c r="H56" i="37"/>
  <c r="H55" i="37"/>
  <c r="H54" i="37"/>
  <c r="H53" i="37"/>
  <c r="H52" i="37"/>
  <c r="H58" i="39"/>
  <c r="H57" i="39"/>
  <c r="H56" i="39"/>
  <c r="H55" i="39"/>
  <c r="H54" i="39"/>
  <c r="H53" i="39"/>
  <c r="H52" i="39"/>
  <c r="H58" i="18"/>
  <c r="H57" i="18"/>
  <c r="H56" i="18"/>
  <c r="H55" i="18"/>
  <c r="H54" i="18"/>
  <c r="H53" i="18"/>
  <c r="H52" i="18"/>
  <c r="H51" i="41"/>
  <c r="H50" i="41"/>
  <c r="H49" i="41"/>
  <c r="H48" i="41"/>
  <c r="H47" i="41"/>
  <c r="H46" i="41"/>
  <c r="H45" i="41"/>
  <c r="H51" i="20"/>
  <c r="H50" i="20"/>
  <c r="H49" i="20"/>
  <c r="H48" i="20"/>
  <c r="H47" i="20"/>
  <c r="H46" i="20"/>
  <c r="H45" i="20"/>
  <c r="H51" i="31"/>
  <c r="H50" i="31"/>
  <c r="H49" i="31"/>
  <c r="H48" i="31"/>
  <c r="H47" i="31"/>
  <c r="H46" i="31"/>
  <c r="H45" i="31"/>
  <c r="H51" i="33"/>
  <c r="H50" i="33"/>
  <c r="H49" i="33"/>
  <c r="H48" i="33"/>
  <c r="H47" i="33"/>
  <c r="H46" i="33"/>
  <c r="H45" i="33"/>
  <c r="H51" i="35"/>
  <c r="H50" i="35"/>
  <c r="H49" i="35"/>
  <c r="H48" i="35"/>
  <c r="H47" i="35"/>
  <c r="H46" i="35"/>
  <c r="H45" i="35"/>
  <c r="H51" i="37"/>
  <c r="H50" i="37"/>
  <c r="H49" i="37"/>
  <c r="H48" i="37"/>
  <c r="H47" i="37"/>
  <c r="H46" i="37"/>
  <c r="H45" i="37"/>
  <c r="H51" i="39"/>
  <c r="H50" i="39"/>
  <c r="H49" i="39"/>
  <c r="H48" i="39"/>
  <c r="H47" i="39"/>
  <c r="H46" i="39"/>
  <c r="H45" i="39"/>
  <c r="H51" i="18"/>
  <c r="H50" i="18"/>
  <c r="H49" i="18"/>
  <c r="H48" i="18"/>
  <c r="H47" i="18"/>
  <c r="H46" i="18"/>
  <c r="H45" i="18"/>
  <c r="H44" i="41"/>
  <c r="H43" i="41"/>
  <c r="H42" i="41"/>
  <c r="H41" i="41"/>
  <c r="H40" i="41"/>
  <c r="H39" i="41"/>
  <c r="H38" i="41"/>
  <c r="H44" i="20"/>
  <c r="H43" i="20"/>
  <c r="H42" i="20"/>
  <c r="H41" i="20"/>
  <c r="H40" i="20"/>
  <c r="H39" i="20"/>
  <c r="H38" i="20"/>
  <c r="H44" i="31"/>
  <c r="H43" i="31"/>
  <c r="H42" i="31"/>
  <c r="H41" i="31"/>
  <c r="H40" i="31"/>
  <c r="H39" i="31"/>
  <c r="H38" i="31"/>
  <c r="H44" i="33"/>
  <c r="H43" i="33"/>
  <c r="H42" i="33"/>
  <c r="H41" i="33"/>
  <c r="H40" i="33"/>
  <c r="H39" i="33"/>
  <c r="H38" i="33"/>
  <c r="H44" i="35"/>
  <c r="H43" i="35"/>
  <c r="H42" i="35"/>
  <c r="H41" i="35"/>
  <c r="H40" i="35"/>
  <c r="H39" i="35"/>
  <c r="H44" i="37"/>
  <c r="H43" i="37"/>
  <c r="H42" i="37"/>
  <c r="H41" i="37"/>
  <c r="H40" i="37"/>
  <c r="H39" i="37"/>
  <c r="H38" i="37"/>
  <c r="H44" i="39"/>
  <c r="H43" i="39"/>
  <c r="H42" i="39"/>
  <c r="H41" i="39"/>
  <c r="H40" i="39"/>
  <c r="H39" i="39"/>
  <c r="H38" i="39"/>
  <c r="H44" i="18"/>
  <c r="H43" i="18"/>
  <c r="H42" i="18"/>
  <c r="H41" i="18"/>
  <c r="H40" i="18"/>
  <c r="H39" i="18"/>
  <c r="H38" i="18"/>
  <c r="H37" i="41"/>
  <c r="H36" i="41"/>
  <c r="H35" i="41"/>
  <c r="H34" i="41"/>
  <c r="H33" i="41"/>
  <c r="H32" i="41"/>
  <c r="H31" i="41"/>
  <c r="H37" i="20"/>
  <c r="H36" i="20"/>
  <c r="H35" i="20"/>
  <c r="H34" i="20"/>
  <c r="H33" i="20"/>
  <c r="H32" i="20"/>
  <c r="H31" i="20"/>
  <c r="H37" i="31"/>
  <c r="H36" i="31"/>
  <c r="H35" i="31"/>
  <c r="H34" i="31"/>
  <c r="H33" i="31"/>
  <c r="H32" i="31"/>
  <c r="H31" i="31"/>
  <c r="H37" i="33"/>
  <c r="H36" i="33"/>
  <c r="H35" i="33"/>
  <c r="H34" i="33"/>
  <c r="H33" i="33"/>
  <c r="H32" i="33"/>
  <c r="H31" i="33"/>
  <c r="H37" i="35"/>
  <c r="H36" i="35"/>
  <c r="H35" i="35"/>
  <c r="H34" i="35"/>
  <c r="H33" i="35"/>
  <c r="H32" i="35"/>
  <c r="H31" i="35"/>
  <c r="H37" i="37"/>
  <c r="H36" i="37"/>
  <c r="H35" i="37"/>
  <c r="H34" i="37"/>
  <c r="H33" i="37"/>
  <c r="H32" i="37"/>
  <c r="H31" i="37"/>
  <c r="H37" i="39"/>
  <c r="H36" i="39"/>
  <c r="H35" i="39"/>
  <c r="H34" i="39"/>
  <c r="H33" i="39"/>
  <c r="H32" i="39"/>
  <c r="H31" i="39"/>
  <c r="H37" i="18"/>
  <c r="H36" i="18"/>
  <c r="H35" i="18"/>
  <c r="H34" i="18"/>
  <c r="H33" i="18"/>
  <c r="H32" i="18"/>
  <c r="H31" i="18"/>
  <c r="H30" i="41"/>
  <c r="H29" i="41"/>
  <c r="H28" i="41"/>
  <c r="H27" i="41"/>
  <c r="H26" i="41"/>
  <c r="H25" i="41"/>
  <c r="H24" i="41"/>
  <c r="H30" i="20"/>
  <c r="H29" i="20"/>
  <c r="H28" i="20"/>
  <c r="H27" i="20"/>
  <c r="H26" i="20"/>
  <c r="H25" i="20"/>
  <c r="H24" i="20"/>
  <c r="H30" i="31"/>
  <c r="H29" i="31"/>
  <c r="H28" i="31"/>
  <c r="H27" i="31"/>
  <c r="H26" i="31"/>
  <c r="H25" i="31"/>
  <c r="H24" i="31"/>
  <c r="H30" i="33"/>
  <c r="H29" i="33"/>
  <c r="H28" i="33"/>
  <c r="H27" i="33"/>
  <c r="H26" i="33"/>
  <c r="H25" i="33"/>
  <c r="H24" i="33"/>
  <c r="H30" i="35"/>
  <c r="H29" i="35"/>
  <c r="H28" i="35"/>
  <c r="H27" i="35"/>
  <c r="H26" i="35"/>
  <c r="H25" i="35"/>
  <c r="H24" i="35"/>
  <c r="H30" i="37"/>
  <c r="H29" i="37"/>
  <c r="H28" i="37"/>
  <c r="H27" i="37"/>
  <c r="H26" i="37"/>
  <c r="H25" i="37"/>
  <c r="H24" i="37"/>
  <c r="H30" i="39"/>
  <c r="H29" i="39"/>
  <c r="H28" i="39"/>
  <c r="H27" i="39"/>
  <c r="H26" i="39"/>
  <c r="H25" i="39"/>
  <c r="H24" i="39"/>
  <c r="H30" i="18"/>
  <c r="H29" i="18"/>
  <c r="H28" i="18"/>
  <c r="H27" i="18"/>
  <c r="H26" i="18"/>
  <c r="H25" i="18"/>
  <c r="H24" i="18"/>
  <c r="H17" i="41"/>
  <c r="H17" i="20"/>
  <c r="H17" i="31"/>
  <c r="H17" i="33"/>
  <c r="H17" i="35"/>
  <c r="H17" i="37"/>
  <c r="H17" i="39"/>
  <c r="H17" i="18"/>
  <c r="H23" i="41"/>
  <c r="H22" i="41"/>
  <c r="H21" i="41"/>
  <c r="H20" i="41"/>
  <c r="H18" i="41"/>
  <c r="H23" i="20"/>
  <c r="H22" i="20"/>
  <c r="H21" i="20"/>
  <c r="H20" i="20"/>
  <c r="H18" i="20"/>
  <c r="H23" i="31"/>
  <c r="H22" i="31"/>
  <c r="H21" i="31"/>
  <c r="H20" i="31"/>
  <c r="H18" i="31"/>
  <c r="H23" i="33"/>
  <c r="H22" i="33"/>
  <c r="H21" i="33"/>
  <c r="H20" i="33"/>
  <c r="H18" i="33"/>
  <c r="H23" i="35"/>
  <c r="H22" i="35"/>
  <c r="H21" i="35"/>
  <c r="H20" i="35"/>
  <c r="H18" i="35"/>
  <c r="H23" i="37"/>
  <c r="H22" i="37"/>
  <c r="H21" i="37"/>
  <c r="H20" i="37"/>
  <c r="H18" i="37"/>
  <c r="H23" i="39"/>
  <c r="H22" i="39"/>
  <c r="H21" i="39"/>
  <c r="H20" i="39"/>
  <c r="H18" i="39"/>
  <c r="H23" i="18"/>
  <c r="H22" i="18"/>
  <c r="H21" i="18"/>
  <c r="H20" i="18"/>
  <c r="H18" i="18"/>
  <c r="H19" i="41"/>
  <c r="H19" i="20"/>
  <c r="H19" i="31"/>
  <c r="H19" i="33"/>
  <c r="H19" i="35"/>
  <c r="H19" i="37"/>
  <c r="H19" i="39"/>
  <c r="H19" i="18"/>
  <c r="M18" i="18"/>
  <c r="N17" i="18"/>
  <c r="M17" i="18"/>
  <c r="N12" i="18"/>
  <c r="M12" i="18"/>
  <c r="N11"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5" i="18"/>
  <c r="O6" i="18"/>
  <c r="O5" i="39"/>
  <c r="O6" i="39"/>
  <c r="O5" i="37"/>
  <c r="O6" i="37"/>
  <c r="O5" i="35"/>
  <c r="O6" i="35"/>
  <c r="O5" i="33"/>
  <c r="O6" i="33"/>
  <c r="O5" i="31"/>
  <c r="O6" i="31"/>
  <c r="O5" i="20"/>
  <c r="O6" i="20"/>
  <c r="O5" i="41"/>
  <c r="O6" i="41"/>
  <c r="M23" i="41"/>
  <c r="M22" i="41"/>
  <c r="M21" i="41"/>
  <c r="M20" i="41"/>
  <c r="M19" i="41"/>
  <c r="M18" i="41"/>
  <c r="N17" i="41"/>
  <c r="M17" i="41"/>
  <c r="N16" i="41"/>
  <c r="M16" i="41"/>
  <c r="N15" i="41"/>
  <c r="N14" i="41"/>
  <c r="M14" i="41"/>
  <c r="N13" i="41"/>
  <c r="M13" i="41"/>
  <c r="N12" i="41"/>
  <c r="M12" i="41"/>
  <c r="N11" i="41"/>
  <c r="O11" i="41" s="1"/>
  <c r="M23" i="39"/>
  <c r="M22" i="39"/>
  <c r="M21" i="39"/>
  <c r="M20" i="39"/>
  <c r="M19" i="39"/>
  <c r="M18" i="39"/>
  <c r="N17" i="39"/>
  <c r="M17" i="39"/>
  <c r="N16" i="39"/>
  <c r="M16" i="39"/>
  <c r="N15" i="39"/>
  <c r="N14" i="39"/>
  <c r="M14" i="39"/>
  <c r="N13" i="39"/>
  <c r="M13" i="39"/>
  <c r="N12" i="39"/>
  <c r="M12" i="39"/>
  <c r="N11" i="39"/>
  <c r="O11" i="39" s="1"/>
  <c r="M23" i="37"/>
  <c r="M22" i="37"/>
  <c r="M21" i="37"/>
  <c r="M20" i="37"/>
  <c r="M19" i="37"/>
  <c r="M18" i="37"/>
  <c r="N17" i="37"/>
  <c r="M17" i="37"/>
  <c r="N16" i="37"/>
  <c r="M16" i="37"/>
  <c r="N15" i="37"/>
  <c r="N14" i="37"/>
  <c r="M14" i="37"/>
  <c r="N13" i="37"/>
  <c r="M13" i="37"/>
  <c r="N12" i="37"/>
  <c r="M12" i="37"/>
  <c r="N11" i="37"/>
  <c r="O11" i="37" s="1"/>
  <c r="M23" i="35"/>
  <c r="M22" i="35"/>
  <c r="M21" i="35"/>
  <c r="M20" i="35"/>
  <c r="M19" i="35"/>
  <c r="M18" i="35"/>
  <c r="N17" i="35"/>
  <c r="M17" i="35"/>
  <c r="N16" i="35"/>
  <c r="M16" i="35"/>
  <c r="N14" i="35"/>
  <c r="M14" i="35"/>
  <c r="N13" i="35"/>
  <c r="M13" i="35"/>
  <c r="N12" i="35"/>
  <c r="M12" i="35"/>
  <c r="N11" i="35"/>
  <c r="O11" i="35" s="1"/>
  <c r="M23" i="33"/>
  <c r="M22" i="33"/>
  <c r="M21" i="33"/>
  <c r="M20" i="33"/>
  <c r="M19" i="33"/>
  <c r="M18" i="33"/>
  <c r="N17" i="33"/>
  <c r="M17" i="33"/>
  <c r="N16" i="33"/>
  <c r="M16" i="33"/>
  <c r="N15" i="33"/>
  <c r="N14" i="33"/>
  <c r="M14" i="33"/>
  <c r="N13" i="33"/>
  <c r="M13" i="33"/>
  <c r="N12" i="33"/>
  <c r="M12" i="33"/>
  <c r="N11" i="33"/>
  <c r="O11" i="33" s="1"/>
  <c r="M23" i="31"/>
  <c r="M22" i="31"/>
  <c r="M21" i="31"/>
  <c r="M20" i="31"/>
  <c r="M19" i="31"/>
  <c r="M18" i="31"/>
  <c r="N17" i="31"/>
  <c r="M17" i="31"/>
  <c r="N16" i="31"/>
  <c r="M16" i="31"/>
  <c r="N15" i="31"/>
  <c r="N14" i="31"/>
  <c r="M14" i="31"/>
  <c r="N13" i="31"/>
  <c r="M13" i="31"/>
  <c r="N12" i="31"/>
  <c r="M12" i="31"/>
  <c r="N11" i="31"/>
  <c r="O11" i="31" s="1"/>
  <c r="M14" i="18"/>
  <c r="M13" i="18"/>
  <c r="M23" i="18"/>
  <c r="M22" i="18"/>
  <c r="M21" i="18"/>
  <c r="M20" i="18"/>
  <c r="M19" i="18"/>
  <c r="M16" i="18"/>
  <c r="M12" i="20"/>
  <c r="M17" i="20"/>
  <c r="M16" i="20"/>
  <c r="M14" i="20"/>
  <c r="M13" i="20"/>
  <c r="N12" i="20"/>
  <c r="M18" i="20"/>
  <c r="N11" i="20"/>
  <c r="O11" i="20" s="1"/>
  <c r="M23" i="20"/>
  <c r="M22" i="20"/>
  <c r="M21" i="20"/>
  <c r="M20" i="20"/>
  <c r="M19" i="20"/>
  <c r="N17" i="20"/>
  <c r="N16" i="20"/>
  <c r="N15" i="20"/>
  <c r="N14" i="20"/>
  <c r="N13" i="20"/>
  <c r="S36" i="18" l="1"/>
  <c r="X35" i="18"/>
  <c r="V35" i="18"/>
  <c r="V37" i="18"/>
  <c r="V33" i="18"/>
  <c r="L25" i="37"/>
  <c r="L37" i="18" s="1"/>
  <c r="L25" i="31"/>
  <c r="L25" i="33"/>
  <c r="L35" i="18" s="1"/>
  <c r="L25" i="20"/>
  <c r="L33" i="18" s="1"/>
  <c r="L25" i="35"/>
  <c r="L36" i="18" s="1"/>
  <c r="L25" i="41"/>
  <c r="L32" i="18" s="1"/>
  <c r="L25" i="39"/>
  <c r="L38" i="18" s="1"/>
  <c r="V38" i="18"/>
  <c r="V36" i="18"/>
  <c r="X36" i="18"/>
  <c r="T37" i="18"/>
  <c r="U37" i="18"/>
  <c r="W38" i="18"/>
  <c r="W36" i="18"/>
  <c r="X38" i="18"/>
  <c r="T34" i="18"/>
  <c r="X34" i="18"/>
  <c r="T36" i="18"/>
  <c r="W33" i="18"/>
  <c r="S35" i="18"/>
  <c r="U36" i="18"/>
  <c r="W37" i="18"/>
  <c r="X37" i="18"/>
  <c r="X33" i="18"/>
  <c r="T35" i="18"/>
  <c r="S34" i="18"/>
  <c r="U35" i="18"/>
  <c r="S38" i="18"/>
  <c r="T38" i="18"/>
  <c r="S33" i="18"/>
  <c r="U34" i="18"/>
  <c r="W35" i="18"/>
  <c r="S37" i="18"/>
  <c r="U38" i="18"/>
  <c r="T33" i="18"/>
  <c r="V34" i="18"/>
  <c r="U33" i="18"/>
  <c r="W34" i="18"/>
  <c r="O12" i="41"/>
  <c r="O16" i="41"/>
  <c r="O13" i="41"/>
  <c r="O14" i="41"/>
  <c r="O15" i="41"/>
  <c r="O17" i="41"/>
  <c r="O12" i="39"/>
  <c r="O13" i="39"/>
  <c r="O14" i="39"/>
  <c r="O15" i="39"/>
  <c r="O17" i="39"/>
  <c r="O16" i="39"/>
  <c r="O17" i="37"/>
  <c r="O13" i="37"/>
  <c r="O12" i="37"/>
  <c r="O14" i="37"/>
  <c r="O15" i="37"/>
  <c r="O16" i="37"/>
  <c r="O12" i="35"/>
  <c r="O16" i="35"/>
  <c r="O13" i="35"/>
  <c r="O17" i="35"/>
  <c r="O15" i="35"/>
  <c r="O14" i="35"/>
  <c r="O13" i="33"/>
  <c r="O16" i="33"/>
  <c r="O12" i="33"/>
  <c r="O17" i="33"/>
  <c r="O15" i="33"/>
  <c r="O14" i="33"/>
  <c r="O12" i="31"/>
  <c r="O16" i="31"/>
  <c r="O14" i="31"/>
  <c r="O15" i="31"/>
  <c r="O17" i="31"/>
  <c r="O13" i="31"/>
  <c r="O15" i="20"/>
  <c r="O12" i="20"/>
  <c r="O16" i="20"/>
  <c r="O17" i="20"/>
  <c r="O14" i="20"/>
  <c r="O13" i="20"/>
  <c r="N15" i="18"/>
  <c r="N16" i="18"/>
  <c r="N14" i="18"/>
  <c r="N13" i="18"/>
  <c r="O11" i="18"/>
  <c r="D31" i="2"/>
  <c r="L34" i="18" l="1"/>
  <c r="N72" i="32" s="1"/>
  <c r="O72" i="32" s="1"/>
  <c r="O16" i="18"/>
  <c r="O17" i="18"/>
  <c r="O15" i="18"/>
  <c r="O12" i="18"/>
  <c r="O14" i="18"/>
  <c r="O13" i="18"/>
</calcChain>
</file>

<file path=xl/sharedStrings.xml><?xml version="1.0" encoding="utf-8"?>
<sst xmlns="http://schemas.openxmlformats.org/spreadsheetml/2006/main" count="3750" uniqueCount="368">
  <si>
    <t>Central Warehouse</t>
  </si>
  <si>
    <t>Satelite Warehouse 1</t>
  </si>
  <si>
    <t>Satelite Warehouse 2</t>
  </si>
  <si>
    <t>Satelite Warehouse 3</t>
  </si>
  <si>
    <t>Satelite Warehouse 4</t>
  </si>
  <si>
    <t>Satelite Warehouse 5</t>
  </si>
  <si>
    <t>Satelite Warehouse 6</t>
  </si>
  <si>
    <t>Variable</t>
  </si>
  <si>
    <t>Handling Cost</t>
  </si>
  <si>
    <t>Final Value</t>
  </si>
  <si>
    <t xml:space="preserve">Minimize Cost (C) </t>
  </si>
  <si>
    <t>Location - Customer</t>
  </si>
  <si>
    <t>Type</t>
  </si>
  <si>
    <t>Binary - Choose or Not</t>
  </si>
  <si>
    <t>LTL Cost</t>
  </si>
  <si>
    <t>FTL Cost (60% of LTL)</t>
  </si>
  <si>
    <t>RHS</t>
  </si>
  <si>
    <t>LHS</t>
  </si>
  <si>
    <t>=</t>
  </si>
  <si>
    <t>OF Coefficient</t>
  </si>
  <si>
    <t>&lt;=</t>
  </si>
  <si>
    <t>Constraints</t>
  </si>
  <si>
    <t>Total Sum of Satelite Binary Variables</t>
  </si>
  <si>
    <t>Microsoft Excel 16.81 Sensitivity Report</t>
  </si>
  <si>
    <t>Variable Cells</t>
  </si>
  <si>
    <t>Cell</t>
  </si>
  <si>
    <t>Name</t>
  </si>
  <si>
    <t>Final</t>
  </si>
  <si>
    <t>Value</t>
  </si>
  <si>
    <t>Reduced</t>
  </si>
  <si>
    <t>X71 Final Value</t>
  </si>
  <si>
    <t>X72 Final Value</t>
  </si>
  <si>
    <t>X73 Final Value</t>
  </si>
  <si>
    <t>X74 Final Value</t>
  </si>
  <si>
    <t>X75 Final Value</t>
  </si>
  <si>
    <t>X76 Final Value</t>
  </si>
  <si>
    <t>X78 Final Value</t>
  </si>
  <si>
    <t>X81 Final Value</t>
  </si>
  <si>
    <t>X82 Final Value</t>
  </si>
  <si>
    <t>X83 Final Value</t>
  </si>
  <si>
    <t>X84 Final Value</t>
  </si>
  <si>
    <t>X85 Final Value</t>
  </si>
  <si>
    <t>X86 Final Value</t>
  </si>
  <si>
    <t>X79 Final Value</t>
  </si>
  <si>
    <t>X91 Final Value</t>
  </si>
  <si>
    <t>X92 Final Value</t>
  </si>
  <si>
    <t>X93 Final Value</t>
  </si>
  <si>
    <t>X94 Final Value</t>
  </si>
  <si>
    <t>X95 Final Value</t>
  </si>
  <si>
    <t>X96 Final Value</t>
  </si>
  <si>
    <t>X710 Final Value</t>
  </si>
  <si>
    <t>X101 Final Value</t>
  </si>
  <si>
    <t>X102 Final Value</t>
  </si>
  <si>
    <t>X103 Final Value</t>
  </si>
  <si>
    <t>X104 Final Value</t>
  </si>
  <si>
    <t>X105 Final Value</t>
  </si>
  <si>
    <t>X106 Final Value</t>
  </si>
  <si>
    <t>X711 Final Value</t>
  </si>
  <si>
    <t>X111 Final Value</t>
  </si>
  <si>
    <t>X112 Final Value</t>
  </si>
  <si>
    <t>X113 Final Value</t>
  </si>
  <si>
    <t>X114 Final Value</t>
  </si>
  <si>
    <t>X115 Final Value</t>
  </si>
  <si>
    <t>X116 Final Value</t>
  </si>
  <si>
    <t>X712 Final Value</t>
  </si>
  <si>
    <t>X121 Final Value</t>
  </si>
  <si>
    <t>X122 Final Value</t>
  </si>
  <si>
    <t>X123 Final Value</t>
  </si>
  <si>
    <t>X124 Final Value</t>
  </si>
  <si>
    <t>X125 Final Value</t>
  </si>
  <si>
    <t>X126 Final Value</t>
  </si>
  <si>
    <t>X713 Final Value</t>
  </si>
  <si>
    <t>X131 Final Value</t>
  </si>
  <si>
    <t>X132 Final Value</t>
  </si>
  <si>
    <t>X133 Final Value</t>
  </si>
  <si>
    <t>X134 Final Value</t>
  </si>
  <si>
    <t>X135 Final Value</t>
  </si>
  <si>
    <t>X136 Final Value</t>
  </si>
  <si>
    <t>Minimize Total Cost</t>
  </si>
  <si>
    <t>Supply</t>
  </si>
  <si>
    <t>Shipments</t>
  </si>
  <si>
    <t>Out</t>
  </si>
  <si>
    <t>In</t>
  </si>
  <si>
    <t>Net</t>
  </si>
  <si>
    <t>Units Shipped</t>
  </si>
  <si>
    <t>CW</t>
  </si>
  <si>
    <t>SW1</t>
  </si>
  <si>
    <t>SW2</t>
  </si>
  <si>
    <t>SW3</t>
  </si>
  <si>
    <t>SW4</t>
  </si>
  <si>
    <t>SW5</t>
  </si>
  <si>
    <t>SW6</t>
  </si>
  <si>
    <t>C1</t>
  </si>
  <si>
    <t>C2</t>
  </si>
  <si>
    <t>C3</t>
  </si>
  <si>
    <t>C4</t>
  </si>
  <si>
    <t>C5</t>
  </si>
  <si>
    <t>C6</t>
  </si>
  <si>
    <t>Central Warehouse Constraint</t>
  </si>
  <si>
    <t>CW Shipments</t>
  </si>
  <si>
    <t>SW1 Shipments</t>
  </si>
  <si>
    <t>SW2 Shipments</t>
  </si>
  <si>
    <t>SW3 Shipments</t>
  </si>
  <si>
    <t>SW4 Shipments</t>
  </si>
  <si>
    <t>SW5 Shipments</t>
  </si>
  <si>
    <t>SW6 Shipments</t>
  </si>
  <si>
    <t>C1 Shipments</t>
  </si>
  <si>
    <t>C2 Shipments</t>
  </si>
  <si>
    <t>C3 Shipments</t>
  </si>
  <si>
    <t>C4 Shipments</t>
  </si>
  <si>
    <t>C5 Shipments</t>
  </si>
  <si>
    <t>C6 Shipments</t>
  </si>
  <si>
    <t>Location (Node)</t>
  </si>
  <si>
    <t>Supply and Demand Constraints</t>
  </si>
  <si>
    <t>Constraint</t>
  </si>
  <si>
    <t>Units to Deliver</t>
  </si>
  <si>
    <t>Cost</t>
  </si>
  <si>
    <t>Objective</t>
  </si>
  <si>
    <t>Coefficient</t>
  </si>
  <si>
    <t>Allowable</t>
  </si>
  <si>
    <t>Increase</t>
  </si>
  <si>
    <t>Decrease</t>
  </si>
  <si>
    <t>Shadow</t>
  </si>
  <si>
    <t>Price</t>
  </si>
  <si>
    <t>R.H. Side</t>
  </si>
  <si>
    <t>Worksheet: [Lavazza - V4.xlsx]CW &amp; SW1</t>
  </si>
  <si>
    <t>Report Created: 2/9/24 4:00:09 PM</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</si>
  <si>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</si>
  <si>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</si>
  <si>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</si>
  <si>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</si>
  <si>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</si>
  <si>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</si>
  <si>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</si>
  <si>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</si>
  <si>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</si>
  <si>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</si>
  <si>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</si>
  <si>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</si>
  <si>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</si>
  <si>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</si>
  <si>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</si>
  <si>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</si>
  <si>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</si>
  <si>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</si>
  <si>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</si>
  <si>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</si>
  <si>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</si>
  <si>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</si>
  <si>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</si>
  <si>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</si>
  <si>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</si>
  <si>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</si>
  <si>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</si>
  <si>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</si>
  <si>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</si>
  <si>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</si>
  <si>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</si>
  <si>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</si>
  <si>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</si>
  <si>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</si>
  <si>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</si>
  <si>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</si>
  <si>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</si>
  <si>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</si>
  <si>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</si>
  <si>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</si>
  <si>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</si>
  <si>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</si>
  <si>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</si>
  <si>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</si>
  <si>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</si>
  <si>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</si>
  <si>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</si>
  <si>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</si>
  <si>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$Q$11</t>
  </si>
  <si>
    <t>$Q$12</t>
  </si>
  <si>
    <t>$Q$13</t>
  </si>
  <si>
    <t>$Q$14</t>
  </si>
  <si>
    <t>$Q$15</t>
  </si>
  <si>
    <t>$Q$16</t>
  </si>
  <si>
    <t>$Q$17</t>
  </si>
  <si>
    <t>$Q$18</t>
  </si>
  <si>
    <t>$Q$19</t>
  </si>
  <si>
    <t>$Q$20</t>
  </si>
  <si>
    <t>$Q$21</t>
  </si>
  <si>
    <t>$Q$22</t>
  </si>
  <si>
    <t>$Q$23</t>
  </si>
  <si>
    <t>$Q$6</t>
  </si>
  <si>
    <t>$Q$7</t>
  </si>
  <si>
    <t>Worksheet: [Lavazza - V4.xlsx]CW &amp; SW2</t>
  </si>
  <si>
    <t>Report Created: 2/9/24 4:03:33 PM</t>
  </si>
  <si>
    <t>Worksheet: [Lavazza - V4.xlsx]CW &amp; SW4</t>
  </si>
  <si>
    <t>Report Created: 2/9/24 4:05:46 PM</t>
  </si>
  <si>
    <t>Worksheet: [Lavazza - V4.xlsx]CW &amp; SW5</t>
  </si>
  <si>
    <t>Report Created: 2/9/24 4:06:42 PM</t>
  </si>
  <si>
    <t>Worksheet: [Lavazza - V4.xlsx]CW &amp; SW6</t>
  </si>
  <si>
    <t>Report Created: 2/9/24 4:07:40 PM</t>
  </si>
  <si>
    <t>Summary Results of Scenario Simulation</t>
  </si>
  <si>
    <t>Worksheet: [Lavazza - V4.xlsx]CW Only (As is)</t>
  </si>
  <si>
    <t>Report Created: 2/9/24 4:10:35 PM</t>
  </si>
  <si>
    <t>Total Cost of Current Set-up (As is)</t>
  </si>
  <si>
    <t>Total Cost</t>
  </si>
  <si>
    <r>
      <t>CW</t>
    </r>
    <r>
      <rPr>
        <b/>
        <sz val="9"/>
        <color theme="1"/>
        <rFont val="Calibri"/>
        <family val="2"/>
      </rPr>
      <t>7</t>
    </r>
  </si>
  <si>
    <r>
      <t>SW</t>
    </r>
    <r>
      <rPr>
        <b/>
        <sz val="9"/>
        <color theme="1"/>
        <rFont val="Calibri"/>
        <family val="2"/>
      </rPr>
      <t>8</t>
    </r>
  </si>
  <si>
    <r>
      <t>SW</t>
    </r>
    <r>
      <rPr>
        <b/>
        <sz val="9"/>
        <color theme="1"/>
        <rFont val="Calibri"/>
        <family val="2"/>
      </rPr>
      <t>9</t>
    </r>
  </si>
  <si>
    <r>
      <t>SW</t>
    </r>
    <r>
      <rPr>
        <b/>
        <sz val="9"/>
        <color theme="1"/>
        <rFont val="Calibri"/>
        <family val="2"/>
      </rPr>
      <t>10</t>
    </r>
    <r>
      <rPr>
        <sz val="12"/>
        <color theme="1"/>
        <rFont val="Aptos Narrow"/>
        <family val="2"/>
        <scheme val="minor"/>
      </rPr>
      <t/>
    </r>
  </si>
  <si>
    <r>
      <t>SW</t>
    </r>
    <r>
      <rPr>
        <b/>
        <sz val="9"/>
        <color theme="1"/>
        <rFont val="Calibri"/>
        <family val="2"/>
      </rPr>
      <t>11</t>
    </r>
    <r>
      <rPr>
        <sz val="12"/>
        <color theme="1"/>
        <rFont val="Aptos Narrow"/>
        <family val="2"/>
        <scheme val="minor"/>
      </rPr>
      <t/>
    </r>
  </si>
  <si>
    <r>
      <t>SW</t>
    </r>
    <r>
      <rPr>
        <b/>
        <sz val="9"/>
        <color theme="1"/>
        <rFont val="Calibri"/>
        <family val="2"/>
      </rPr>
      <t>12</t>
    </r>
    <r>
      <rPr>
        <sz val="12"/>
        <color theme="1"/>
        <rFont val="Aptos Narrow"/>
        <family val="2"/>
        <scheme val="minor"/>
      </rPr>
      <t/>
    </r>
  </si>
  <si>
    <r>
      <t>SW</t>
    </r>
    <r>
      <rPr>
        <b/>
        <sz val="9"/>
        <color theme="1"/>
        <rFont val="Calibri"/>
        <family val="2"/>
      </rPr>
      <t>13</t>
    </r>
    <r>
      <rPr>
        <sz val="12"/>
        <color theme="1"/>
        <rFont val="Aptos Narrow"/>
        <family val="2"/>
        <scheme val="minor"/>
      </rPr>
      <t/>
    </r>
  </si>
  <si>
    <r>
      <t>CW</t>
    </r>
    <r>
      <rPr>
        <sz val="9"/>
        <color theme="1"/>
        <rFont val="Calibri"/>
        <family val="2"/>
      </rPr>
      <t>7</t>
    </r>
    <r>
      <rPr>
        <sz val="12"/>
        <color theme="1"/>
        <rFont val="Calibri"/>
        <family val="2"/>
      </rPr>
      <t xml:space="preserve"> to Customer 1</t>
    </r>
  </si>
  <si>
    <r>
      <t>X</t>
    </r>
    <r>
      <rPr>
        <sz val="9"/>
        <color theme="1"/>
        <rFont val="Calibri"/>
        <family val="2"/>
      </rPr>
      <t>71</t>
    </r>
  </si>
  <si>
    <r>
      <t>CW</t>
    </r>
    <r>
      <rPr>
        <sz val="9"/>
        <color theme="1"/>
        <rFont val="Calibri"/>
        <family val="2"/>
      </rPr>
      <t xml:space="preserve">7 </t>
    </r>
    <r>
      <rPr>
        <sz val="12"/>
        <color theme="1"/>
        <rFont val="Calibri"/>
        <family val="2"/>
      </rPr>
      <t>to Customer 2</t>
    </r>
  </si>
  <si>
    <r>
      <t>X</t>
    </r>
    <r>
      <rPr>
        <sz val="9"/>
        <color theme="1"/>
        <rFont val="Calibri"/>
        <family val="2"/>
      </rPr>
      <t>72</t>
    </r>
  </si>
  <si>
    <r>
      <t>CW</t>
    </r>
    <r>
      <rPr>
        <sz val="9"/>
        <color theme="1"/>
        <rFont val="Calibri"/>
        <family val="2"/>
      </rPr>
      <t>7</t>
    </r>
    <r>
      <rPr>
        <sz val="12"/>
        <color theme="1"/>
        <rFont val="Calibri"/>
        <family val="2"/>
      </rPr>
      <t xml:space="preserve"> to Customer 3</t>
    </r>
    <r>
      <rPr>
        <sz val="12"/>
        <color theme="1"/>
        <rFont val="Aptos Narrow"/>
        <family val="2"/>
        <scheme val="minor"/>
      </rPr>
      <t/>
    </r>
  </si>
  <si>
    <r>
      <t>X</t>
    </r>
    <r>
      <rPr>
        <sz val="9"/>
        <color theme="1"/>
        <rFont val="Calibri"/>
        <family val="2"/>
      </rPr>
      <t>73</t>
    </r>
    <r>
      <rPr>
        <sz val="12"/>
        <color theme="1"/>
        <rFont val="Aptos Narrow"/>
        <family val="2"/>
        <scheme val="minor"/>
      </rPr>
      <t/>
    </r>
  </si>
  <si>
    <r>
      <t>CW</t>
    </r>
    <r>
      <rPr>
        <sz val="9"/>
        <color theme="1"/>
        <rFont val="Calibri"/>
        <family val="2"/>
      </rPr>
      <t xml:space="preserve">7 </t>
    </r>
    <r>
      <rPr>
        <sz val="12"/>
        <color theme="1"/>
        <rFont val="Calibri"/>
        <family val="2"/>
      </rPr>
      <t>to Customer 4</t>
    </r>
    <r>
      <rPr>
        <sz val="12"/>
        <color theme="1"/>
        <rFont val="Aptos Narrow"/>
        <family val="2"/>
        <scheme val="minor"/>
      </rPr>
      <t/>
    </r>
  </si>
  <si>
    <r>
      <t>X</t>
    </r>
    <r>
      <rPr>
        <sz val="9"/>
        <color theme="1"/>
        <rFont val="Calibri"/>
        <family val="2"/>
      </rPr>
      <t>74</t>
    </r>
    <r>
      <rPr>
        <sz val="12"/>
        <color theme="1"/>
        <rFont val="Aptos Narrow"/>
        <family val="2"/>
        <scheme val="minor"/>
      </rPr>
      <t/>
    </r>
  </si>
  <si>
    <r>
      <t>CW</t>
    </r>
    <r>
      <rPr>
        <sz val="9"/>
        <color theme="1"/>
        <rFont val="Calibri"/>
        <family val="2"/>
      </rPr>
      <t>7</t>
    </r>
    <r>
      <rPr>
        <sz val="12"/>
        <color theme="1"/>
        <rFont val="Calibri"/>
        <family val="2"/>
      </rPr>
      <t xml:space="preserve"> to Customer 5</t>
    </r>
    <r>
      <rPr>
        <sz val="12"/>
        <color theme="1"/>
        <rFont val="Aptos Narrow"/>
        <family val="2"/>
        <scheme val="minor"/>
      </rPr>
      <t/>
    </r>
  </si>
  <si>
    <r>
      <t>X</t>
    </r>
    <r>
      <rPr>
        <sz val="9"/>
        <color theme="1"/>
        <rFont val="Calibri"/>
        <family val="2"/>
      </rPr>
      <t>75</t>
    </r>
    <r>
      <rPr>
        <sz val="12"/>
        <color theme="1"/>
        <rFont val="Aptos Narrow"/>
        <family val="2"/>
        <scheme val="minor"/>
      </rPr>
      <t/>
    </r>
  </si>
  <si>
    <r>
      <t>CW</t>
    </r>
    <r>
      <rPr>
        <sz val="9"/>
        <color theme="1"/>
        <rFont val="Calibri"/>
        <family val="2"/>
      </rPr>
      <t xml:space="preserve">7 </t>
    </r>
    <r>
      <rPr>
        <sz val="12"/>
        <color theme="1"/>
        <rFont val="Calibri"/>
        <family val="2"/>
      </rPr>
      <t>to Customer 6</t>
    </r>
    <r>
      <rPr>
        <sz val="12"/>
        <color theme="1"/>
        <rFont val="Aptos Narrow"/>
        <family val="2"/>
        <scheme val="minor"/>
      </rPr>
      <t/>
    </r>
  </si>
  <si>
    <r>
      <t>X</t>
    </r>
    <r>
      <rPr>
        <sz val="9"/>
        <color theme="1"/>
        <rFont val="Calibri"/>
        <family val="2"/>
      </rPr>
      <t>76</t>
    </r>
    <r>
      <rPr>
        <sz val="12"/>
        <color theme="1"/>
        <rFont val="Aptos Narrow"/>
        <family val="2"/>
        <scheme val="minor"/>
      </rPr>
      <t/>
    </r>
  </si>
  <si>
    <r>
      <t>CW</t>
    </r>
    <r>
      <rPr>
        <sz val="9"/>
        <color theme="1"/>
        <rFont val="Calibri"/>
        <family val="2"/>
      </rPr>
      <t>7</t>
    </r>
    <r>
      <rPr>
        <sz val="12"/>
        <color theme="1"/>
        <rFont val="Calibri"/>
        <family val="2"/>
      </rPr>
      <t xml:space="preserve"> to SW</t>
    </r>
    <r>
      <rPr>
        <sz val="9"/>
        <color theme="1"/>
        <rFont val="Calibri"/>
        <family val="2"/>
      </rPr>
      <t>1</t>
    </r>
  </si>
  <si>
    <r>
      <t>X</t>
    </r>
    <r>
      <rPr>
        <sz val="9"/>
        <color theme="1"/>
        <rFont val="Calibri"/>
        <family val="2"/>
      </rPr>
      <t>78</t>
    </r>
  </si>
  <si>
    <r>
      <t>SW</t>
    </r>
    <r>
      <rPr>
        <sz val="9"/>
        <color theme="1"/>
        <rFont val="Calibri"/>
        <family val="2"/>
      </rPr>
      <t>1</t>
    </r>
    <r>
      <rPr>
        <sz val="12"/>
        <color theme="1"/>
        <rFont val="Calibri"/>
        <family val="2"/>
      </rPr>
      <t xml:space="preserve"> to Customer 1</t>
    </r>
  </si>
  <si>
    <r>
      <t>X</t>
    </r>
    <r>
      <rPr>
        <sz val="9"/>
        <color theme="1"/>
        <rFont val="Calibri"/>
        <family val="2"/>
      </rPr>
      <t>81</t>
    </r>
  </si>
  <si>
    <r>
      <t>SW</t>
    </r>
    <r>
      <rPr>
        <sz val="9"/>
        <color theme="1"/>
        <rFont val="Calibri"/>
        <family val="2"/>
      </rPr>
      <t>1</t>
    </r>
    <r>
      <rPr>
        <sz val="12"/>
        <color theme="1"/>
        <rFont val="Calibri"/>
        <family val="2"/>
      </rPr>
      <t xml:space="preserve"> to Customer 2</t>
    </r>
  </si>
  <si>
    <r>
      <t>X</t>
    </r>
    <r>
      <rPr>
        <sz val="9"/>
        <color theme="1"/>
        <rFont val="Calibri"/>
        <family val="2"/>
      </rPr>
      <t>82</t>
    </r>
  </si>
  <si>
    <r>
      <t>SW</t>
    </r>
    <r>
      <rPr>
        <sz val="9"/>
        <color theme="1"/>
        <rFont val="Calibri"/>
        <family val="2"/>
      </rPr>
      <t>1</t>
    </r>
    <r>
      <rPr>
        <sz val="12"/>
        <color theme="1"/>
        <rFont val="Calibri"/>
        <family val="2"/>
      </rPr>
      <t xml:space="preserve"> to Customer 3</t>
    </r>
    <r>
      <rPr>
        <sz val="12"/>
        <color theme="1"/>
        <rFont val="Aptos Narrow"/>
        <family val="2"/>
        <scheme val="minor"/>
      </rPr>
      <t/>
    </r>
  </si>
  <si>
    <r>
      <t>X</t>
    </r>
    <r>
      <rPr>
        <sz val="9"/>
        <color theme="1"/>
        <rFont val="Calibri"/>
        <family val="2"/>
      </rPr>
      <t>83</t>
    </r>
    <r>
      <rPr>
        <sz val="12"/>
        <color theme="1"/>
        <rFont val="Aptos Narrow"/>
        <family val="2"/>
        <scheme val="minor"/>
      </rPr>
      <t/>
    </r>
  </si>
  <si>
    <r>
      <t>SW</t>
    </r>
    <r>
      <rPr>
        <sz val="9"/>
        <color theme="1"/>
        <rFont val="Calibri"/>
        <family val="2"/>
      </rPr>
      <t>1</t>
    </r>
    <r>
      <rPr>
        <sz val="12"/>
        <color theme="1"/>
        <rFont val="Calibri"/>
        <family val="2"/>
      </rPr>
      <t xml:space="preserve"> to Customer 4</t>
    </r>
    <r>
      <rPr>
        <sz val="12"/>
        <color theme="1"/>
        <rFont val="Aptos Narrow"/>
        <family val="2"/>
        <scheme val="minor"/>
      </rPr>
      <t/>
    </r>
  </si>
  <si>
    <r>
      <t>X</t>
    </r>
    <r>
      <rPr>
        <sz val="9"/>
        <color theme="1"/>
        <rFont val="Calibri"/>
        <family val="2"/>
      </rPr>
      <t>84</t>
    </r>
    <r>
      <rPr>
        <sz val="12"/>
        <color theme="1"/>
        <rFont val="Aptos Narrow"/>
        <family val="2"/>
        <scheme val="minor"/>
      </rPr>
      <t/>
    </r>
  </si>
  <si>
    <r>
      <t>SW</t>
    </r>
    <r>
      <rPr>
        <sz val="9"/>
        <color theme="1"/>
        <rFont val="Calibri"/>
        <family val="2"/>
      </rPr>
      <t>1</t>
    </r>
    <r>
      <rPr>
        <sz val="12"/>
        <color theme="1"/>
        <rFont val="Calibri"/>
        <family val="2"/>
      </rPr>
      <t xml:space="preserve"> to Customer 5</t>
    </r>
    <r>
      <rPr>
        <sz val="12"/>
        <color theme="1"/>
        <rFont val="Aptos Narrow"/>
        <family val="2"/>
        <scheme val="minor"/>
      </rPr>
      <t/>
    </r>
  </si>
  <si>
    <r>
      <t>X</t>
    </r>
    <r>
      <rPr>
        <sz val="9"/>
        <color theme="1"/>
        <rFont val="Calibri"/>
        <family val="2"/>
      </rPr>
      <t>85</t>
    </r>
    <r>
      <rPr>
        <sz val="12"/>
        <color theme="1"/>
        <rFont val="Aptos Narrow"/>
        <family val="2"/>
        <scheme val="minor"/>
      </rPr>
      <t/>
    </r>
  </si>
  <si>
    <r>
      <t>SW</t>
    </r>
    <r>
      <rPr>
        <sz val="9"/>
        <color theme="1"/>
        <rFont val="Calibri"/>
        <family val="2"/>
      </rPr>
      <t>1</t>
    </r>
    <r>
      <rPr>
        <sz val="12"/>
        <color theme="1"/>
        <rFont val="Calibri"/>
        <family val="2"/>
      </rPr>
      <t xml:space="preserve"> to Customer 6</t>
    </r>
    <r>
      <rPr>
        <sz val="12"/>
        <color theme="1"/>
        <rFont val="Aptos Narrow"/>
        <family val="2"/>
        <scheme val="minor"/>
      </rPr>
      <t/>
    </r>
  </si>
  <si>
    <r>
      <t>X</t>
    </r>
    <r>
      <rPr>
        <sz val="9"/>
        <color theme="1"/>
        <rFont val="Calibri"/>
        <family val="2"/>
      </rPr>
      <t>86</t>
    </r>
    <r>
      <rPr>
        <sz val="12"/>
        <color theme="1"/>
        <rFont val="Aptos Narrow"/>
        <family val="2"/>
        <scheme val="minor"/>
      </rPr>
      <t/>
    </r>
  </si>
  <si>
    <r>
      <t>CW</t>
    </r>
    <r>
      <rPr>
        <sz val="9"/>
        <color theme="1"/>
        <rFont val="Calibri"/>
        <family val="2"/>
      </rPr>
      <t>7</t>
    </r>
    <r>
      <rPr>
        <sz val="12"/>
        <color theme="1"/>
        <rFont val="Calibri"/>
        <family val="2"/>
      </rPr>
      <t xml:space="preserve"> to SW2</t>
    </r>
  </si>
  <si>
    <r>
      <t>X</t>
    </r>
    <r>
      <rPr>
        <sz val="9"/>
        <color theme="1"/>
        <rFont val="Calibri"/>
        <family val="2"/>
      </rPr>
      <t>79</t>
    </r>
  </si>
  <si>
    <r>
      <t>SW</t>
    </r>
    <r>
      <rPr>
        <sz val="9"/>
        <color theme="1"/>
        <rFont val="Calibri"/>
        <family val="2"/>
      </rPr>
      <t>2</t>
    </r>
    <r>
      <rPr>
        <sz val="12"/>
        <color theme="1"/>
        <rFont val="Calibri"/>
        <family val="2"/>
      </rPr>
      <t xml:space="preserve"> to Customer 1</t>
    </r>
  </si>
  <si>
    <r>
      <t>X</t>
    </r>
    <r>
      <rPr>
        <sz val="9"/>
        <color theme="1"/>
        <rFont val="Calibri"/>
        <family val="2"/>
      </rPr>
      <t>91</t>
    </r>
  </si>
  <si>
    <r>
      <t>SW</t>
    </r>
    <r>
      <rPr>
        <sz val="9"/>
        <color theme="1"/>
        <rFont val="Calibri"/>
        <family val="2"/>
      </rPr>
      <t>2</t>
    </r>
    <r>
      <rPr>
        <sz val="12"/>
        <color theme="1"/>
        <rFont val="Calibri"/>
        <family val="2"/>
      </rPr>
      <t xml:space="preserve"> to Customer 2</t>
    </r>
  </si>
  <si>
    <r>
      <t>X</t>
    </r>
    <r>
      <rPr>
        <sz val="9"/>
        <color theme="1"/>
        <rFont val="Calibri"/>
        <family val="2"/>
      </rPr>
      <t>92</t>
    </r>
  </si>
  <si>
    <r>
      <t>SW</t>
    </r>
    <r>
      <rPr>
        <sz val="9"/>
        <color theme="1"/>
        <rFont val="Calibri"/>
        <family val="2"/>
      </rPr>
      <t>2</t>
    </r>
    <r>
      <rPr>
        <sz val="12"/>
        <color theme="1"/>
        <rFont val="Calibri"/>
        <family val="2"/>
      </rPr>
      <t xml:space="preserve"> to Customer 3</t>
    </r>
    <r>
      <rPr>
        <sz val="12"/>
        <color theme="1"/>
        <rFont val="Aptos Narrow"/>
        <family val="2"/>
        <scheme val="minor"/>
      </rPr>
      <t/>
    </r>
  </si>
  <si>
    <r>
      <t>X</t>
    </r>
    <r>
      <rPr>
        <sz val="9"/>
        <color theme="1"/>
        <rFont val="Calibri"/>
        <family val="2"/>
      </rPr>
      <t>93</t>
    </r>
    <r>
      <rPr>
        <sz val="12"/>
        <color theme="1"/>
        <rFont val="Aptos Narrow"/>
        <family val="2"/>
        <scheme val="minor"/>
      </rPr>
      <t/>
    </r>
  </si>
  <si>
    <r>
      <t>SW</t>
    </r>
    <r>
      <rPr>
        <sz val="9"/>
        <color theme="1"/>
        <rFont val="Calibri"/>
        <family val="2"/>
      </rPr>
      <t>2</t>
    </r>
    <r>
      <rPr>
        <sz val="12"/>
        <color theme="1"/>
        <rFont val="Calibri"/>
        <family val="2"/>
      </rPr>
      <t xml:space="preserve"> to Customer 4</t>
    </r>
    <r>
      <rPr>
        <sz val="12"/>
        <color theme="1"/>
        <rFont val="Aptos Narrow"/>
        <family val="2"/>
        <scheme val="minor"/>
      </rPr>
      <t/>
    </r>
  </si>
  <si>
    <r>
      <t>X</t>
    </r>
    <r>
      <rPr>
        <sz val="9"/>
        <color theme="1"/>
        <rFont val="Calibri"/>
        <family val="2"/>
      </rPr>
      <t>94</t>
    </r>
    <r>
      <rPr>
        <sz val="12"/>
        <color theme="1"/>
        <rFont val="Aptos Narrow"/>
        <family val="2"/>
        <scheme val="minor"/>
      </rPr>
      <t/>
    </r>
  </si>
  <si>
    <r>
      <t>SW</t>
    </r>
    <r>
      <rPr>
        <sz val="9"/>
        <color theme="1"/>
        <rFont val="Calibri"/>
        <family val="2"/>
      </rPr>
      <t>2</t>
    </r>
    <r>
      <rPr>
        <sz val="12"/>
        <color theme="1"/>
        <rFont val="Calibri"/>
        <family val="2"/>
      </rPr>
      <t xml:space="preserve"> to Customer 5</t>
    </r>
    <r>
      <rPr>
        <sz val="12"/>
        <color theme="1"/>
        <rFont val="Aptos Narrow"/>
        <family val="2"/>
        <scheme val="minor"/>
      </rPr>
      <t/>
    </r>
  </si>
  <si>
    <r>
      <t>X</t>
    </r>
    <r>
      <rPr>
        <sz val="9"/>
        <color theme="1"/>
        <rFont val="Calibri"/>
        <family val="2"/>
      </rPr>
      <t>95</t>
    </r>
    <r>
      <rPr>
        <sz val="12"/>
        <color theme="1"/>
        <rFont val="Aptos Narrow"/>
        <family val="2"/>
        <scheme val="minor"/>
      </rPr>
      <t/>
    </r>
  </si>
  <si>
    <r>
      <t>SW</t>
    </r>
    <r>
      <rPr>
        <sz val="9"/>
        <color theme="1"/>
        <rFont val="Calibri"/>
        <family val="2"/>
      </rPr>
      <t>2</t>
    </r>
    <r>
      <rPr>
        <sz val="12"/>
        <color theme="1"/>
        <rFont val="Calibri"/>
        <family val="2"/>
      </rPr>
      <t xml:space="preserve"> to Customer 6</t>
    </r>
    <r>
      <rPr>
        <sz val="12"/>
        <color theme="1"/>
        <rFont val="Aptos Narrow"/>
        <family val="2"/>
        <scheme val="minor"/>
      </rPr>
      <t/>
    </r>
  </si>
  <si>
    <r>
      <t>X</t>
    </r>
    <r>
      <rPr>
        <sz val="9"/>
        <color theme="1"/>
        <rFont val="Calibri"/>
        <family val="2"/>
      </rPr>
      <t>96</t>
    </r>
    <r>
      <rPr>
        <sz val="12"/>
        <color theme="1"/>
        <rFont val="Aptos Narrow"/>
        <family val="2"/>
        <scheme val="minor"/>
      </rPr>
      <t/>
    </r>
  </si>
  <si>
    <r>
      <t>CW</t>
    </r>
    <r>
      <rPr>
        <sz val="9"/>
        <color theme="1"/>
        <rFont val="Calibri"/>
        <family val="2"/>
      </rPr>
      <t>7</t>
    </r>
    <r>
      <rPr>
        <sz val="12"/>
        <color theme="1"/>
        <rFont val="Calibri"/>
        <family val="2"/>
      </rPr>
      <t xml:space="preserve"> to SW</t>
    </r>
    <r>
      <rPr>
        <sz val="9"/>
        <color theme="1"/>
        <rFont val="Calibri"/>
        <family val="2"/>
      </rPr>
      <t>3</t>
    </r>
    <r>
      <rPr>
        <sz val="12"/>
        <color theme="1"/>
        <rFont val="Aptos Narrow"/>
        <family val="2"/>
        <scheme val="minor"/>
      </rPr>
      <t/>
    </r>
  </si>
  <si>
    <r>
      <t>X</t>
    </r>
    <r>
      <rPr>
        <sz val="9"/>
        <color theme="1"/>
        <rFont val="Calibri"/>
        <family val="2"/>
      </rPr>
      <t>710</t>
    </r>
  </si>
  <si>
    <r>
      <t>SW</t>
    </r>
    <r>
      <rPr>
        <sz val="9"/>
        <color theme="1"/>
        <rFont val="Calibri"/>
        <family val="2"/>
      </rPr>
      <t xml:space="preserve">3 </t>
    </r>
    <r>
      <rPr>
        <sz val="12"/>
        <color theme="1"/>
        <rFont val="Calibri"/>
        <family val="2"/>
      </rPr>
      <t>to Customer 1</t>
    </r>
  </si>
  <si>
    <r>
      <t>X</t>
    </r>
    <r>
      <rPr>
        <sz val="9"/>
        <color theme="1"/>
        <rFont val="Calibri"/>
        <family val="2"/>
      </rPr>
      <t>101</t>
    </r>
  </si>
  <si>
    <r>
      <t>SW</t>
    </r>
    <r>
      <rPr>
        <sz val="9"/>
        <color theme="1"/>
        <rFont val="Calibri"/>
        <family val="2"/>
      </rPr>
      <t>3</t>
    </r>
    <r>
      <rPr>
        <sz val="12"/>
        <color theme="1"/>
        <rFont val="Calibri"/>
        <family val="2"/>
      </rPr>
      <t xml:space="preserve"> to Customer 2</t>
    </r>
  </si>
  <si>
    <r>
      <t>X</t>
    </r>
    <r>
      <rPr>
        <sz val="9"/>
        <color theme="1"/>
        <rFont val="Calibri"/>
        <family val="2"/>
      </rPr>
      <t>102</t>
    </r>
  </si>
  <si>
    <r>
      <t>SW</t>
    </r>
    <r>
      <rPr>
        <sz val="9"/>
        <color theme="1"/>
        <rFont val="Calibri"/>
        <family val="2"/>
      </rPr>
      <t xml:space="preserve">3 </t>
    </r>
    <r>
      <rPr>
        <sz val="12"/>
        <color theme="1"/>
        <rFont val="Calibri"/>
        <family val="2"/>
      </rPr>
      <t>to Customer 3</t>
    </r>
    <r>
      <rPr>
        <sz val="12"/>
        <color theme="1"/>
        <rFont val="Aptos Narrow"/>
        <family val="2"/>
        <scheme val="minor"/>
      </rPr>
      <t/>
    </r>
  </si>
  <si>
    <r>
      <t>X</t>
    </r>
    <r>
      <rPr>
        <sz val="9"/>
        <color theme="1"/>
        <rFont val="Calibri"/>
        <family val="2"/>
      </rPr>
      <t>103</t>
    </r>
    <r>
      <rPr>
        <sz val="12"/>
        <color theme="1"/>
        <rFont val="Aptos Narrow"/>
        <family val="2"/>
        <scheme val="minor"/>
      </rPr>
      <t/>
    </r>
  </si>
  <si>
    <r>
      <t>SW</t>
    </r>
    <r>
      <rPr>
        <sz val="9"/>
        <color theme="1"/>
        <rFont val="Calibri"/>
        <family val="2"/>
      </rPr>
      <t>3</t>
    </r>
    <r>
      <rPr>
        <sz val="12"/>
        <color theme="1"/>
        <rFont val="Calibri"/>
        <family val="2"/>
      </rPr>
      <t xml:space="preserve"> to Customer 4</t>
    </r>
    <r>
      <rPr>
        <sz val="12"/>
        <color theme="1"/>
        <rFont val="Aptos Narrow"/>
        <family val="2"/>
        <scheme val="minor"/>
      </rPr>
      <t/>
    </r>
  </si>
  <si>
    <r>
      <t>X</t>
    </r>
    <r>
      <rPr>
        <sz val="9"/>
        <color theme="1"/>
        <rFont val="Calibri"/>
        <family val="2"/>
      </rPr>
      <t>104</t>
    </r>
    <r>
      <rPr>
        <sz val="12"/>
        <color theme="1"/>
        <rFont val="Aptos Narrow"/>
        <family val="2"/>
        <scheme val="minor"/>
      </rPr>
      <t/>
    </r>
  </si>
  <si>
    <r>
      <t>SW</t>
    </r>
    <r>
      <rPr>
        <sz val="9"/>
        <color theme="1"/>
        <rFont val="Calibri"/>
        <family val="2"/>
      </rPr>
      <t xml:space="preserve">3 </t>
    </r>
    <r>
      <rPr>
        <sz val="12"/>
        <color theme="1"/>
        <rFont val="Calibri"/>
        <family val="2"/>
      </rPr>
      <t>to Customer 5</t>
    </r>
    <r>
      <rPr>
        <sz val="12"/>
        <color theme="1"/>
        <rFont val="Aptos Narrow"/>
        <family val="2"/>
        <scheme val="minor"/>
      </rPr>
      <t/>
    </r>
  </si>
  <si>
    <r>
      <t>X</t>
    </r>
    <r>
      <rPr>
        <sz val="9"/>
        <color theme="1"/>
        <rFont val="Calibri"/>
        <family val="2"/>
      </rPr>
      <t>105</t>
    </r>
    <r>
      <rPr>
        <sz val="12"/>
        <color theme="1"/>
        <rFont val="Aptos Narrow"/>
        <family val="2"/>
        <scheme val="minor"/>
      </rPr>
      <t/>
    </r>
  </si>
  <si>
    <r>
      <t>SW</t>
    </r>
    <r>
      <rPr>
        <sz val="9"/>
        <color theme="1"/>
        <rFont val="Calibri"/>
        <family val="2"/>
      </rPr>
      <t>3</t>
    </r>
    <r>
      <rPr>
        <sz val="12"/>
        <color theme="1"/>
        <rFont val="Calibri"/>
        <family val="2"/>
      </rPr>
      <t xml:space="preserve"> to Customer 6</t>
    </r>
    <r>
      <rPr>
        <sz val="12"/>
        <color theme="1"/>
        <rFont val="Aptos Narrow"/>
        <family val="2"/>
        <scheme val="minor"/>
      </rPr>
      <t/>
    </r>
  </si>
  <si>
    <r>
      <t>X</t>
    </r>
    <r>
      <rPr>
        <sz val="9"/>
        <color theme="1"/>
        <rFont val="Calibri"/>
        <family val="2"/>
      </rPr>
      <t>106</t>
    </r>
    <r>
      <rPr>
        <sz val="12"/>
        <color theme="1"/>
        <rFont val="Aptos Narrow"/>
        <family val="2"/>
        <scheme val="minor"/>
      </rPr>
      <t/>
    </r>
  </si>
  <si>
    <r>
      <t>CW</t>
    </r>
    <r>
      <rPr>
        <sz val="9"/>
        <color theme="1"/>
        <rFont val="Calibri"/>
        <family val="2"/>
      </rPr>
      <t>7</t>
    </r>
    <r>
      <rPr>
        <sz val="12"/>
        <color theme="1"/>
        <rFont val="Calibri"/>
        <family val="2"/>
      </rPr>
      <t xml:space="preserve"> to SW</t>
    </r>
    <r>
      <rPr>
        <sz val="9"/>
        <color theme="1"/>
        <rFont val="Calibri"/>
        <family val="2"/>
      </rPr>
      <t>4</t>
    </r>
    <r>
      <rPr>
        <sz val="12"/>
        <color theme="1"/>
        <rFont val="Aptos Narrow"/>
        <family val="2"/>
        <scheme val="minor"/>
      </rPr>
      <t/>
    </r>
  </si>
  <si>
    <r>
      <t>X</t>
    </r>
    <r>
      <rPr>
        <sz val="9"/>
        <color theme="1"/>
        <rFont val="Calibri"/>
        <family val="2"/>
      </rPr>
      <t>711</t>
    </r>
  </si>
  <si>
    <r>
      <t>SW</t>
    </r>
    <r>
      <rPr>
        <sz val="9"/>
        <color theme="1"/>
        <rFont val="Calibri"/>
        <family val="2"/>
      </rPr>
      <t>4</t>
    </r>
    <r>
      <rPr>
        <sz val="12"/>
        <color theme="1"/>
        <rFont val="Calibri"/>
        <family val="2"/>
      </rPr>
      <t xml:space="preserve"> to Customer 1</t>
    </r>
  </si>
  <si>
    <r>
      <t>X</t>
    </r>
    <r>
      <rPr>
        <sz val="9"/>
        <color theme="1"/>
        <rFont val="Calibri"/>
        <family val="2"/>
      </rPr>
      <t>111</t>
    </r>
  </si>
  <si>
    <r>
      <t>SW</t>
    </r>
    <r>
      <rPr>
        <sz val="9"/>
        <color theme="1"/>
        <rFont val="Calibri"/>
        <family val="2"/>
      </rPr>
      <t>4</t>
    </r>
    <r>
      <rPr>
        <sz val="12"/>
        <color theme="1"/>
        <rFont val="Calibri"/>
        <family val="2"/>
      </rPr>
      <t xml:space="preserve"> to Customer 2</t>
    </r>
  </si>
  <si>
    <r>
      <t>X</t>
    </r>
    <r>
      <rPr>
        <sz val="9"/>
        <color theme="1"/>
        <rFont val="Calibri"/>
        <family val="2"/>
      </rPr>
      <t>112</t>
    </r>
  </si>
  <si>
    <r>
      <t>SW</t>
    </r>
    <r>
      <rPr>
        <sz val="9"/>
        <color theme="1"/>
        <rFont val="Calibri"/>
        <family val="2"/>
      </rPr>
      <t>4</t>
    </r>
    <r>
      <rPr>
        <sz val="12"/>
        <color theme="1"/>
        <rFont val="Calibri"/>
        <family val="2"/>
      </rPr>
      <t xml:space="preserve"> to Customer 3</t>
    </r>
    <r>
      <rPr>
        <sz val="12"/>
        <color theme="1"/>
        <rFont val="Aptos Narrow"/>
        <family val="2"/>
        <scheme val="minor"/>
      </rPr>
      <t/>
    </r>
  </si>
  <si>
    <r>
      <t>X</t>
    </r>
    <r>
      <rPr>
        <sz val="9"/>
        <color theme="1"/>
        <rFont val="Calibri"/>
        <family val="2"/>
      </rPr>
      <t>113</t>
    </r>
    <r>
      <rPr>
        <sz val="12"/>
        <color theme="1"/>
        <rFont val="Aptos Narrow"/>
        <family val="2"/>
        <scheme val="minor"/>
      </rPr>
      <t/>
    </r>
  </si>
  <si>
    <r>
      <t>SW</t>
    </r>
    <r>
      <rPr>
        <sz val="9"/>
        <color theme="1"/>
        <rFont val="Calibri"/>
        <family val="2"/>
      </rPr>
      <t>4</t>
    </r>
    <r>
      <rPr>
        <sz val="12"/>
        <color theme="1"/>
        <rFont val="Calibri"/>
        <family val="2"/>
      </rPr>
      <t xml:space="preserve"> to Customer 4</t>
    </r>
    <r>
      <rPr>
        <sz val="12"/>
        <color theme="1"/>
        <rFont val="Aptos Narrow"/>
        <family val="2"/>
        <scheme val="minor"/>
      </rPr>
      <t/>
    </r>
  </si>
  <si>
    <r>
      <t>X</t>
    </r>
    <r>
      <rPr>
        <sz val="9"/>
        <color theme="1"/>
        <rFont val="Calibri"/>
        <family val="2"/>
      </rPr>
      <t>114</t>
    </r>
    <r>
      <rPr>
        <sz val="12"/>
        <color theme="1"/>
        <rFont val="Aptos Narrow"/>
        <family val="2"/>
        <scheme val="minor"/>
      </rPr>
      <t/>
    </r>
  </si>
  <si>
    <r>
      <t>SW</t>
    </r>
    <r>
      <rPr>
        <sz val="9"/>
        <color theme="1"/>
        <rFont val="Calibri"/>
        <family val="2"/>
      </rPr>
      <t>4</t>
    </r>
    <r>
      <rPr>
        <sz val="12"/>
        <color theme="1"/>
        <rFont val="Calibri"/>
        <family val="2"/>
      </rPr>
      <t xml:space="preserve"> to Customer 5</t>
    </r>
    <r>
      <rPr>
        <sz val="12"/>
        <color theme="1"/>
        <rFont val="Aptos Narrow"/>
        <family val="2"/>
        <scheme val="minor"/>
      </rPr>
      <t/>
    </r>
  </si>
  <si>
    <r>
      <t>X</t>
    </r>
    <r>
      <rPr>
        <sz val="9"/>
        <color theme="1"/>
        <rFont val="Calibri"/>
        <family val="2"/>
      </rPr>
      <t>115</t>
    </r>
    <r>
      <rPr>
        <sz val="12"/>
        <color theme="1"/>
        <rFont val="Aptos Narrow"/>
        <family val="2"/>
        <scheme val="minor"/>
      </rPr>
      <t/>
    </r>
  </si>
  <si>
    <r>
      <t>SW</t>
    </r>
    <r>
      <rPr>
        <sz val="9"/>
        <color theme="1"/>
        <rFont val="Calibri"/>
        <family val="2"/>
      </rPr>
      <t>4</t>
    </r>
    <r>
      <rPr>
        <sz val="12"/>
        <color theme="1"/>
        <rFont val="Calibri"/>
        <family val="2"/>
      </rPr>
      <t xml:space="preserve"> to Customer 6</t>
    </r>
    <r>
      <rPr>
        <sz val="12"/>
        <color theme="1"/>
        <rFont val="Aptos Narrow"/>
        <family val="2"/>
        <scheme val="minor"/>
      </rPr>
      <t/>
    </r>
  </si>
  <si>
    <r>
      <t>X</t>
    </r>
    <r>
      <rPr>
        <sz val="9"/>
        <color theme="1"/>
        <rFont val="Calibri"/>
        <family val="2"/>
      </rPr>
      <t>116</t>
    </r>
    <r>
      <rPr>
        <sz val="12"/>
        <color theme="1"/>
        <rFont val="Aptos Narrow"/>
        <family val="2"/>
        <scheme val="minor"/>
      </rPr>
      <t/>
    </r>
  </si>
  <si>
    <r>
      <t>CW</t>
    </r>
    <r>
      <rPr>
        <sz val="9"/>
        <color theme="1"/>
        <rFont val="Calibri"/>
        <family val="2"/>
      </rPr>
      <t>7</t>
    </r>
    <r>
      <rPr>
        <sz val="12"/>
        <color theme="1"/>
        <rFont val="Calibri"/>
        <family val="2"/>
      </rPr>
      <t xml:space="preserve"> to SW</t>
    </r>
    <r>
      <rPr>
        <sz val="9"/>
        <color theme="1"/>
        <rFont val="Calibri"/>
        <family val="2"/>
      </rPr>
      <t>5</t>
    </r>
  </si>
  <si>
    <r>
      <t>X</t>
    </r>
    <r>
      <rPr>
        <sz val="9"/>
        <color theme="1"/>
        <rFont val="Calibri"/>
        <family val="2"/>
      </rPr>
      <t>712</t>
    </r>
  </si>
  <si>
    <r>
      <t>SW</t>
    </r>
    <r>
      <rPr>
        <sz val="9"/>
        <color theme="1"/>
        <rFont val="Calibri"/>
        <family val="2"/>
      </rPr>
      <t xml:space="preserve">5 </t>
    </r>
    <r>
      <rPr>
        <sz val="12"/>
        <color theme="1"/>
        <rFont val="Calibri"/>
        <family val="2"/>
      </rPr>
      <t>to Customer 1</t>
    </r>
  </si>
  <si>
    <r>
      <t>X</t>
    </r>
    <r>
      <rPr>
        <sz val="9"/>
        <color theme="1"/>
        <rFont val="Calibri"/>
        <family val="2"/>
      </rPr>
      <t>121</t>
    </r>
  </si>
  <si>
    <r>
      <t>SW</t>
    </r>
    <r>
      <rPr>
        <sz val="9"/>
        <color theme="1"/>
        <rFont val="Calibri"/>
        <family val="2"/>
      </rPr>
      <t>5</t>
    </r>
    <r>
      <rPr>
        <sz val="12"/>
        <color theme="1"/>
        <rFont val="Calibri"/>
        <family val="2"/>
      </rPr>
      <t xml:space="preserve"> to Customer 2</t>
    </r>
  </si>
  <si>
    <r>
      <t>X</t>
    </r>
    <r>
      <rPr>
        <sz val="9"/>
        <color theme="1"/>
        <rFont val="Calibri"/>
        <family val="2"/>
      </rPr>
      <t>122</t>
    </r>
  </si>
  <si>
    <r>
      <t>SW</t>
    </r>
    <r>
      <rPr>
        <sz val="9"/>
        <color theme="1"/>
        <rFont val="Calibri"/>
        <family val="2"/>
      </rPr>
      <t xml:space="preserve">5 </t>
    </r>
    <r>
      <rPr>
        <sz val="12"/>
        <color theme="1"/>
        <rFont val="Calibri"/>
        <family val="2"/>
      </rPr>
      <t>to Customer 3</t>
    </r>
    <r>
      <rPr>
        <sz val="12"/>
        <color theme="1"/>
        <rFont val="Aptos Narrow"/>
        <family val="2"/>
        <scheme val="minor"/>
      </rPr>
      <t/>
    </r>
  </si>
  <si>
    <r>
      <t>X</t>
    </r>
    <r>
      <rPr>
        <sz val="9"/>
        <color theme="1"/>
        <rFont val="Calibri"/>
        <family val="2"/>
      </rPr>
      <t>123</t>
    </r>
    <r>
      <rPr>
        <sz val="12"/>
        <color theme="1"/>
        <rFont val="Aptos Narrow"/>
        <family val="2"/>
        <scheme val="minor"/>
      </rPr>
      <t/>
    </r>
  </si>
  <si>
    <r>
      <t>SW</t>
    </r>
    <r>
      <rPr>
        <sz val="9"/>
        <color theme="1"/>
        <rFont val="Calibri"/>
        <family val="2"/>
      </rPr>
      <t>5</t>
    </r>
    <r>
      <rPr>
        <sz val="12"/>
        <color theme="1"/>
        <rFont val="Calibri"/>
        <family val="2"/>
      </rPr>
      <t xml:space="preserve"> to Customer 4</t>
    </r>
    <r>
      <rPr>
        <sz val="12"/>
        <color theme="1"/>
        <rFont val="Aptos Narrow"/>
        <family val="2"/>
        <scheme val="minor"/>
      </rPr>
      <t/>
    </r>
  </si>
  <si>
    <r>
      <t>X</t>
    </r>
    <r>
      <rPr>
        <sz val="9"/>
        <color theme="1"/>
        <rFont val="Calibri"/>
        <family val="2"/>
      </rPr>
      <t>124</t>
    </r>
    <r>
      <rPr>
        <sz val="12"/>
        <color theme="1"/>
        <rFont val="Aptos Narrow"/>
        <family val="2"/>
        <scheme val="minor"/>
      </rPr>
      <t/>
    </r>
  </si>
  <si>
    <r>
      <t>SW</t>
    </r>
    <r>
      <rPr>
        <sz val="9"/>
        <color theme="1"/>
        <rFont val="Calibri"/>
        <family val="2"/>
      </rPr>
      <t xml:space="preserve">5 </t>
    </r>
    <r>
      <rPr>
        <sz val="12"/>
        <color theme="1"/>
        <rFont val="Calibri"/>
        <family val="2"/>
      </rPr>
      <t>to Customer 5</t>
    </r>
    <r>
      <rPr>
        <sz val="12"/>
        <color theme="1"/>
        <rFont val="Aptos Narrow"/>
        <family val="2"/>
        <scheme val="minor"/>
      </rPr>
      <t/>
    </r>
  </si>
  <si>
    <r>
      <t>X</t>
    </r>
    <r>
      <rPr>
        <sz val="9"/>
        <color theme="1"/>
        <rFont val="Calibri"/>
        <family val="2"/>
      </rPr>
      <t>125</t>
    </r>
    <r>
      <rPr>
        <sz val="12"/>
        <color theme="1"/>
        <rFont val="Aptos Narrow"/>
        <family val="2"/>
        <scheme val="minor"/>
      </rPr>
      <t/>
    </r>
  </si>
  <si>
    <r>
      <t>SW</t>
    </r>
    <r>
      <rPr>
        <sz val="9"/>
        <color theme="1"/>
        <rFont val="Calibri"/>
        <family val="2"/>
      </rPr>
      <t>5</t>
    </r>
    <r>
      <rPr>
        <sz val="12"/>
        <color theme="1"/>
        <rFont val="Calibri"/>
        <family val="2"/>
      </rPr>
      <t xml:space="preserve"> to Customer 6</t>
    </r>
    <r>
      <rPr>
        <sz val="12"/>
        <color theme="1"/>
        <rFont val="Aptos Narrow"/>
        <family val="2"/>
        <scheme val="minor"/>
      </rPr>
      <t/>
    </r>
  </si>
  <si>
    <r>
      <t>X</t>
    </r>
    <r>
      <rPr>
        <sz val="9"/>
        <color theme="1"/>
        <rFont val="Calibri"/>
        <family val="2"/>
      </rPr>
      <t>126</t>
    </r>
    <r>
      <rPr>
        <sz val="12"/>
        <color theme="1"/>
        <rFont val="Aptos Narrow"/>
        <family val="2"/>
        <scheme val="minor"/>
      </rPr>
      <t/>
    </r>
  </si>
  <si>
    <r>
      <t>CW</t>
    </r>
    <r>
      <rPr>
        <sz val="9"/>
        <color theme="1"/>
        <rFont val="Calibri"/>
        <family val="2"/>
      </rPr>
      <t>7</t>
    </r>
    <r>
      <rPr>
        <sz val="12"/>
        <color theme="1"/>
        <rFont val="Calibri"/>
        <family val="2"/>
      </rPr>
      <t xml:space="preserve"> to SW</t>
    </r>
    <r>
      <rPr>
        <sz val="9"/>
        <color theme="1"/>
        <rFont val="Calibri"/>
        <family val="2"/>
      </rPr>
      <t>6</t>
    </r>
    <r>
      <rPr>
        <sz val="12"/>
        <color theme="1"/>
        <rFont val="Aptos Narrow"/>
        <family val="2"/>
        <scheme val="minor"/>
      </rPr>
      <t/>
    </r>
  </si>
  <si>
    <r>
      <t>X</t>
    </r>
    <r>
      <rPr>
        <sz val="9"/>
        <color theme="1"/>
        <rFont val="Calibri"/>
        <family val="2"/>
      </rPr>
      <t>713</t>
    </r>
  </si>
  <si>
    <r>
      <t>SW</t>
    </r>
    <r>
      <rPr>
        <sz val="9"/>
        <color theme="1"/>
        <rFont val="Calibri"/>
        <family val="2"/>
      </rPr>
      <t xml:space="preserve">6 </t>
    </r>
    <r>
      <rPr>
        <sz val="12"/>
        <color theme="1"/>
        <rFont val="Calibri"/>
        <family val="2"/>
      </rPr>
      <t>to Customer 1</t>
    </r>
  </si>
  <si>
    <r>
      <t>X</t>
    </r>
    <r>
      <rPr>
        <sz val="9"/>
        <color theme="1"/>
        <rFont val="Calibri"/>
        <family val="2"/>
      </rPr>
      <t>131</t>
    </r>
  </si>
  <si>
    <r>
      <t>SW</t>
    </r>
    <r>
      <rPr>
        <sz val="9"/>
        <color theme="1"/>
        <rFont val="Calibri"/>
        <family val="2"/>
      </rPr>
      <t>6</t>
    </r>
    <r>
      <rPr>
        <sz val="12"/>
        <color theme="1"/>
        <rFont val="Calibri"/>
        <family val="2"/>
      </rPr>
      <t xml:space="preserve"> to Customer 2</t>
    </r>
  </si>
  <si>
    <r>
      <t>X</t>
    </r>
    <r>
      <rPr>
        <sz val="9"/>
        <color theme="1"/>
        <rFont val="Calibri"/>
        <family val="2"/>
      </rPr>
      <t>132</t>
    </r>
  </si>
  <si>
    <r>
      <t>X</t>
    </r>
    <r>
      <rPr>
        <sz val="9"/>
        <color theme="1"/>
        <rFont val="Calibri"/>
        <family val="2"/>
      </rPr>
      <t>133</t>
    </r>
    <r>
      <rPr>
        <sz val="12"/>
        <color theme="1"/>
        <rFont val="Aptos Narrow"/>
        <family val="2"/>
        <scheme val="minor"/>
      </rPr>
      <t/>
    </r>
  </si>
  <si>
    <r>
      <t>X</t>
    </r>
    <r>
      <rPr>
        <sz val="9"/>
        <color theme="1"/>
        <rFont val="Calibri"/>
        <family val="2"/>
      </rPr>
      <t>134</t>
    </r>
    <r>
      <rPr>
        <sz val="12"/>
        <color theme="1"/>
        <rFont val="Aptos Narrow"/>
        <family val="2"/>
        <scheme val="minor"/>
      </rPr>
      <t/>
    </r>
  </si>
  <si>
    <r>
      <t>X</t>
    </r>
    <r>
      <rPr>
        <sz val="9"/>
        <color theme="1"/>
        <rFont val="Calibri"/>
        <family val="2"/>
      </rPr>
      <t>135</t>
    </r>
    <r>
      <rPr>
        <sz val="12"/>
        <color theme="1"/>
        <rFont val="Aptos Narrow"/>
        <family val="2"/>
        <scheme val="minor"/>
      </rPr>
      <t/>
    </r>
  </si>
  <si>
    <r>
      <t>X</t>
    </r>
    <r>
      <rPr>
        <sz val="9"/>
        <color theme="1"/>
        <rFont val="Calibri"/>
        <family val="2"/>
      </rPr>
      <t>136</t>
    </r>
    <r>
      <rPr>
        <sz val="12"/>
        <color theme="1"/>
        <rFont val="Aptos Narrow"/>
        <family val="2"/>
        <scheme val="minor"/>
      </rPr>
      <t/>
    </r>
  </si>
  <si>
    <t>Constraints 1-2: Central Warehouse and Satelite Warehouse Allocations</t>
  </si>
  <si>
    <t>Total Demand of Customer 1</t>
  </si>
  <si>
    <t>Total Demand of Customer 2</t>
  </si>
  <si>
    <t>Total Demand of Customer 3</t>
  </si>
  <si>
    <t>Total Demand of Customer 4</t>
  </si>
  <si>
    <t>Total Demand of Customer 5</t>
  </si>
  <si>
    <t>Total Demand of Customer 6</t>
  </si>
  <si>
    <t>Total Supply of Satelite Warehouse 1 (from Central WH)</t>
  </si>
  <si>
    <t>Total Supply of Satelite Warehouse 2 (from Central WH)</t>
  </si>
  <si>
    <t>Constraints 3 to 15</t>
  </si>
  <si>
    <t>Total Supply is equal to total demand (Supply coming from CW)</t>
  </si>
  <si>
    <t>Units delivered to customers from central warehouse</t>
  </si>
  <si>
    <t>Units delivered to customers from satelite warehouse</t>
  </si>
  <si>
    <t>Supply/Demand</t>
  </si>
  <si>
    <t>Model is being identified as non-linear by excel due to software limitations, for this reason we tried simulating all six warehouses through eliminating the binary variables as decision variables. Then used the space of their final value to indicate the satelite warehouse we would analyze. 7 scenarios were generated and results of the model are summarized below. Each scenario's results and sensitivity report can be seen in the other sheets.</t>
  </si>
  <si>
    <t>Total Cost of Distributing from CW and Satelite WH 1</t>
  </si>
  <si>
    <t>Total Cost of Distributing from CW and Satelite WH 2</t>
  </si>
  <si>
    <t>Total Cost of Distributing from CW and Satelite WH 3</t>
  </si>
  <si>
    <t>Total Cost of Distributing from CW and Satelite WH 4</t>
  </si>
  <si>
    <t>Total Cost of Distributing from CW and Satelite WH 5</t>
  </si>
  <si>
    <t>Total Cost of Distributing from CW and Satelite WH 6</t>
  </si>
  <si>
    <t>Total Supply of Satelite Warehouse 3 (from Central WH)</t>
  </si>
  <si>
    <t>Total Supply of Satelite Warehouse 4 (from Central WH)</t>
  </si>
  <si>
    <t>Total Supply of Satelite Warehouse 5 (from Central WH)</t>
  </si>
  <si>
    <t>Total Supply of Satelite Warehouse 6 (from Central WH)</t>
  </si>
  <si>
    <t>Shadow Price</t>
  </si>
  <si>
    <t>Cost to ship from SW3</t>
  </si>
  <si>
    <t>Difference</t>
  </si>
  <si>
    <t>Difference of Total Cost</t>
  </si>
  <si>
    <t>Current units to add to demand</t>
  </si>
  <si>
    <t>CASE 1</t>
  </si>
  <si>
    <t>CASE 2</t>
  </si>
  <si>
    <t>All the final value variables have moved to Central Warehouse to Customer as the dispatch criteria and our total costs of the objective function have increased to 10,099,200 which is more than what we initially had for Satellite Warehouse 2 - 8,633,540.</t>
  </si>
  <si>
    <t>Case 1</t>
  </si>
  <si>
    <t>Case 2</t>
  </si>
  <si>
    <t>The total costs for the solution has increased to 9,245,140 which is more than Satellite Warehouse 3 costs. Hence, we suggest Lavazza investing in Satellite Warehouse 3 which has total costs 9,167,400 that is the lowest among all the 6 satellite warehouses. </t>
  </si>
  <si>
    <t>Hence, we can observe the effects of having a high increase in LTL costs for our model. The warehouse 2 disposal became expensive and the system changed the routes for the goods that cater to lower costs.</t>
  </si>
  <si>
    <t>Scenario Planning 1: Demand</t>
  </si>
  <si>
    <t>* Result is higher than warehouse 3</t>
  </si>
  <si>
    <t>Objective Function Result When Same Demand Is applied to SW2</t>
  </si>
  <si>
    <t>$O$11</t>
  </si>
  <si>
    <t>$O$12</t>
  </si>
  <si>
    <t>$O$13</t>
  </si>
  <si>
    <t>$O$14</t>
  </si>
  <si>
    <t>$O$15</t>
  </si>
  <si>
    <t>$O$16</t>
  </si>
  <si>
    <t>$O$17</t>
  </si>
  <si>
    <t>$O$18</t>
  </si>
  <si>
    <t>$O$19</t>
  </si>
  <si>
    <t>$O$20</t>
  </si>
  <si>
    <t>$O$21</t>
  </si>
  <si>
    <t>$O$22</t>
  </si>
  <si>
    <t>$O$23</t>
  </si>
  <si>
    <t>$O$5</t>
  </si>
  <si>
    <t>Central Warehouse Constraint LHS</t>
  </si>
  <si>
    <t>$O$6</t>
  </si>
  <si>
    <t>Total Sum of Satelite Binary Variables LHS</t>
  </si>
  <si>
    <t>*Sensitivity results shows a certain threshhold for total cost for handling and LTL</t>
  </si>
  <si>
    <t>On increasing the handling costs by 171 based on the sensitiviyu results, we are getting 186 handling costs across Satellite Warehouse 2 and this is above the allowable increase limit. Now, we can clearly observe that the final value of X92 has changed from 2300 to 0, suggesting that the system doesn’t find going from SW 2 route an optimal choice. </t>
  </si>
  <si>
    <t>The team wanted to see when increasing LTL would shift to the solution to SW3: On increasing LTL costs for X94 by 600, its now 901 which makes the objective function coefficient value above the allowable range, we can observe that the final value has changed and become 0 from 5500, which suggests that the system doesn’t find going from SW2 to Customer 4 an optimal choice. Instead, now SW2 is only catering to Customer 2 and 3 with 2300 and 3000 goods being transported respectively from Central Warehouse to SW2 and than to the customer from there, rest all goods are being dispatched by the Central Warehouse to customers directly without any involvement of Satellite warehouses.</t>
  </si>
  <si>
    <t>*Satelite 4 has the next lowest cost</t>
  </si>
  <si>
    <t>Comparing the results of increasing the demand from Customer 4 by 164 units for both Satellite Warehouse 2 and 4 as indicated by the sensitivity analysis, it is seen that the model results start to show that the total cost of Satellite Warehouse 4 became lower than Satellite Warehouse 2 simulation. This proves that the moment our demand for customer 3 increases by this much, it would be much wiser to invest in SW4 than in SW2.</t>
  </si>
  <si>
    <t>On increasing the handling costs by 67, which is within the allowable increase for X92, we can observe that the final values remained the same in terms of satellite warehouse allocation</t>
  </si>
  <si>
    <t xml:space="preserve">However, our objective function value has increased to  9,357,140 which is a sum product of objective function coefficient (handling costs + LTL cost) and the final value. Thus, increasing the handling costs increase the Objective function value. And in the case, we recommend Lavazza to invest in Satellite warehouse 3 which has the lowest costs. </t>
  </si>
  <si>
    <t>Thus, on increasing handling costs by such a margin, we don’t recommend Lavazza using SW2 and suggest them to proceed with SW4 which is the next lowest cost to invest</t>
  </si>
  <si>
    <t>Based on the sensitivity results, if we were to change X93 by 155 as indicate by the sensitivity results. The model will return a total cost of 9M which is greater than satellite warehouse 4 shifting the proposal to be SW4 intead of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</si>
</sst>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8"/>
      <name val="Aptos Narrow"/>
      <family val="2"/>
      <scheme val="minor"/>
    </font>
    <font>
      <b/>
      <sz val="12"/>
      <color indexed="18"/>
      <name val="Aptos Narrow"/>
      <family val="2"/>
      <scheme val="minor"/>
    </font>
    <font>
      <sz val="10"/>
      <name val="Arial"/>
      <family val="2"/>
    </font>
    <font>
      <b/>
      <sz val="12"/>
      <name val="Calibri"/>
      <family val="2"/>
    </font>
    <font>
      <sz val="12"/>
      <name val="Calibri"/>
      <family val="2"/>
    </font>
    <font>
      <b/>
      <sz val="12"/>
      <color theme="1"/>
      <name val="Calibri"/>
      <family val="2"/>
    </font>
    <font>
      <b/>
      <sz val="9"/>
      <color theme="1"/>
      <name val="Calibri"/>
      <family val="2"/>
    </font>
    <font>
      <sz val="12"/>
      <color theme="1"/>
      <name val="Calibri"/>
      <family val="2"/>
    </font>
    <font>
      <sz val="9"/>
      <color theme="1"/>
      <name val="Calibri"/>
      <family val="2"/>
    </font>
    <font>
      <b/>
      <sz val="14"/>
      <color theme="3"/>
      <name val="Calibri"/>
      <family val="2"/>
    </font>
    <font>
      <b/>
      <sz val="12"/>
      <color rgb="FFFF0000"/>
      <name val="Calibri"/>
      <family val="2"/>
    </font>
    <font>
      <sz val="12"/>
      <color indexed="8"/>
      <name val="Calibri"/>
      <family val="2"/>
    </font>
    <font>
      <sz val="13"/>
      <color theme="1"/>
      <name val="Helvetica Neue"/>
      <family val="2"/>
    </font>
    <font>
      <b/>
      <sz val="14"/>
      <color theme="1"/>
      <name val="Helvetica Neue"/>
      <family val="2"/>
    </font>
    <font>
      <sz val="12"/>
      <color theme="0"/>
      <name val="Aptos Narrow"/>
      <family val="2"/>
      <scheme val="minor"/>
    </font>
    <font>
      <b/>
      <sz val="12"/>
      <color theme="0"/>
      <name val="Aptos Narrow"/>
      <scheme val="minor"/>
    </font>
    <font>
      <i/>
      <sz val="12"/>
      <name val="Calibri"/>
      <family val="2"/>
    </font>
    <font>
      <i/>
      <sz val="12"/>
      <color theme="1"/>
      <name val="Aptos Narrow"/>
      <scheme val="minor"/>
    </font>
    <font>
      <sz val="12"/>
      <color theme="0"/>
      <name val="Calibri"/>
      <family val="2"/>
    </font>
  </fonts>
  <fills count="19">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tint="-0.499984740745262"/>
        <bgColor indexed="64"/>
      </patternFill>
    </fill>
    <fill>
      <patternFill patternType="solid">
        <fgColor rgb="FF63BE7B"/>
        <bgColor indexed="64"/>
      </patternFill>
    </fill>
    <fill>
      <patternFill patternType="solid">
        <fgColor theme="5" tint="0.59999389629810485"/>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5" tint="-0.249977111117893"/>
        <bgColor indexed="64"/>
      </patternFill>
    </fill>
    <fill>
      <patternFill patternType="solid">
        <fgColor theme="8"/>
        <bgColor indexed="64"/>
      </patternFill>
    </fill>
    <fill>
      <patternFill patternType="solid">
        <fgColor theme="5" tint="-0.499984740745262"/>
        <bgColor indexed="64"/>
      </patternFill>
    </fill>
    <fill>
      <patternFill patternType="solid">
        <fgColor theme="3" tint="9.9978637043366805E-2"/>
        <bgColor indexed="64"/>
      </patternFill>
    </fill>
    <fill>
      <patternFill patternType="solid">
        <fgColor theme="2" tint="-0.249977111117893"/>
        <bgColor indexed="64"/>
      </patternFill>
    </fill>
  </fills>
  <borders count="30">
    <border>
      <left/>
      <right/>
      <top/>
      <bottom/>
      <diagonal/>
    </border>
    <border>
      <left style="dotted">
        <color indexed="64"/>
      </left>
      <right style="dotted">
        <color indexed="64"/>
      </right>
      <top style="dotted">
        <color indexed="64"/>
      </top>
      <bottom style="dotted">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133">
    <xf numFmtId="0" fontId="0" fillId="0" borderId="0" xfId="0"/>
    <xf numFmtId="0" fontId="1" fillId="0" borderId="0" xfId="0" applyFont="1"/>
    <xf numFmtId="0" fontId="0" fillId="0" borderId="4" xfId="0" applyBorder="1"/>
    <xf numFmtId="0" fontId="0" fillId="0" borderId="5" xfId="0" applyBorder="1"/>
    <xf numFmtId="0" fontId="3" fillId="0" borderId="2" xfId="0" applyFont="1" applyBorder="1" applyAlignment="1">
      <alignment horizontal="center"/>
    </xf>
    <xf numFmtId="0" fontId="3" fillId="0" borderId="3" xfId="0" applyFont="1" applyBorder="1" applyAlignment="1">
      <alignment horizontal="center"/>
    </xf>
    <xf numFmtId="0" fontId="6" fillId="0" borderId="0" xfId="1" applyFont="1"/>
    <xf numFmtId="0" fontId="6" fillId="0" borderId="8" xfId="1" applyFont="1" applyBorder="1"/>
    <xf numFmtId="0" fontId="7" fillId="3" borderId="1" xfId="0" applyFont="1" applyFill="1" applyBorder="1" applyAlignment="1">
      <alignment horizontal="center"/>
    </xf>
    <xf numFmtId="0" fontId="5" fillId="0" borderId="0" xfId="1" applyFont="1" applyAlignment="1">
      <alignment horizontal="centerContinuous"/>
    </xf>
    <xf numFmtId="0" fontId="5" fillId="0" borderId="0" xfId="1" applyFont="1" applyAlignment="1">
      <alignment horizontal="center"/>
    </xf>
    <xf numFmtId="0" fontId="7" fillId="3" borderId="1" xfId="0" applyFont="1" applyFill="1" applyBorder="1" applyAlignment="1">
      <alignment horizontal="center" vertical="center" wrapText="1"/>
    </xf>
    <xf numFmtId="0" fontId="7" fillId="0" borderId="1" xfId="0" applyFont="1" applyBorder="1"/>
    <xf numFmtId="0" fontId="7" fillId="2" borderId="1" xfId="0" applyFont="1" applyFill="1" applyBorder="1" applyAlignment="1">
      <alignment horizontal="center"/>
    </xf>
    <xf numFmtId="0" fontId="7" fillId="0" borderId="1" xfId="0" applyFont="1" applyBorder="1" applyAlignment="1">
      <alignment horizontal="center"/>
    </xf>
    <xf numFmtId="1" fontId="7" fillId="0" borderId="1" xfId="0" applyNumberFormat="1" applyFont="1" applyBorder="1" applyAlignment="1">
      <alignment horizontal="center"/>
    </xf>
    <xf numFmtId="0" fontId="9" fillId="0" borderId="1" xfId="0" applyFont="1" applyBorder="1" applyAlignment="1">
      <alignment horizontal="center"/>
    </xf>
    <xf numFmtId="1" fontId="9" fillId="0" borderId="1" xfId="0" applyNumberFormat="1" applyFont="1" applyBorder="1" applyAlignment="1">
      <alignment horizontal="center"/>
    </xf>
    <xf numFmtId="0" fontId="5" fillId="0" borderId="0" xfId="1" applyFont="1"/>
    <xf numFmtId="0" fontId="9" fillId="0" borderId="1" xfId="0" applyFont="1" applyBorder="1"/>
    <xf numFmtId="0" fontId="9" fillId="2" borderId="1" xfId="0" applyFont="1" applyFill="1" applyBorder="1" applyAlignment="1">
      <alignment horizontal="center"/>
    </xf>
    <xf numFmtId="0" fontId="9" fillId="3" borderId="1" xfId="0" applyFont="1" applyFill="1" applyBorder="1" applyAlignment="1">
      <alignment horizontal="center"/>
    </xf>
    <xf numFmtId="1" fontId="9" fillId="4" borderId="1" xfId="0" applyNumberFormat="1" applyFont="1" applyFill="1" applyBorder="1" applyAlignment="1">
      <alignment horizontal="center"/>
    </xf>
    <xf numFmtId="0" fontId="6" fillId="0" borderId="0" xfId="1" applyFont="1" applyAlignment="1">
      <alignment horizontal="center"/>
    </xf>
    <xf numFmtId="1" fontId="9" fillId="3" borderId="1" xfId="0" applyNumberFormat="1" applyFont="1" applyFill="1" applyBorder="1" applyAlignment="1">
      <alignment horizontal="center"/>
    </xf>
    <xf numFmtId="0" fontId="9" fillId="4" borderId="1" xfId="0" applyFont="1" applyFill="1" applyBorder="1" applyAlignment="1">
      <alignment horizontal="center"/>
    </xf>
    <xf numFmtId="0" fontId="9" fillId="0" borderId="0" xfId="0" applyFont="1" applyAlignment="1">
      <alignment horizontal="center"/>
    </xf>
    <xf numFmtId="0" fontId="6" fillId="0" borderId="8" xfId="1" applyFont="1" applyBorder="1" applyAlignment="1">
      <alignment horizontal="center"/>
    </xf>
    <xf numFmtId="0" fontId="5" fillId="0" borderId="8" xfId="1" applyFont="1" applyBorder="1" applyAlignment="1">
      <alignment horizontal="center"/>
    </xf>
    <xf numFmtId="1" fontId="7" fillId="7" borderId="8"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6" borderId="8"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6" borderId="16" xfId="0" applyFont="1" applyFill="1" applyBorder="1" applyAlignment="1">
      <alignment horizontal="center" vertical="center" wrapText="1"/>
    </xf>
    <xf numFmtId="0" fontId="5" fillId="6" borderId="8" xfId="1" applyFont="1" applyFill="1" applyBorder="1" applyAlignment="1">
      <alignment horizontal="center" vertical="center"/>
    </xf>
    <xf numFmtId="0" fontId="6" fillId="0" borderId="8" xfId="1" applyFont="1" applyBorder="1" applyAlignment="1">
      <alignment horizontal="center" vertical="center"/>
    </xf>
    <xf numFmtId="0" fontId="5" fillId="0" borderId="8" xfId="1" applyFont="1" applyBorder="1" applyAlignment="1">
      <alignment horizontal="center" vertical="center"/>
    </xf>
    <xf numFmtId="1" fontId="6" fillId="0" borderId="8" xfId="1" applyNumberFormat="1" applyFont="1" applyBorder="1" applyAlignment="1">
      <alignment horizontal="center" vertical="center"/>
    </xf>
    <xf numFmtId="0" fontId="6" fillId="9" borderId="8" xfId="1" applyFont="1" applyFill="1" applyBorder="1" applyAlignment="1">
      <alignment horizontal="center" vertical="center"/>
    </xf>
    <xf numFmtId="0" fontId="12" fillId="6" borderId="8" xfId="1" applyFont="1" applyFill="1" applyBorder="1" applyAlignment="1">
      <alignment horizontal="center" vertical="center"/>
    </xf>
    <xf numFmtId="3" fontId="6" fillId="0" borderId="8" xfId="1" applyNumberFormat="1" applyFont="1" applyBorder="1" applyAlignment="1">
      <alignment horizontal="center"/>
    </xf>
    <xf numFmtId="3" fontId="6" fillId="5" borderId="8" xfId="1" applyNumberFormat="1" applyFont="1" applyFill="1" applyBorder="1" applyAlignment="1">
      <alignment horizontal="center"/>
    </xf>
    <xf numFmtId="2" fontId="6" fillId="0" borderId="8" xfId="1" applyNumberFormat="1" applyFont="1" applyBorder="1"/>
    <xf numFmtId="1" fontId="6" fillId="0" borderId="8" xfId="1" applyNumberFormat="1" applyFont="1" applyBorder="1"/>
    <xf numFmtId="0" fontId="6" fillId="9" borderId="8" xfId="1" applyFont="1" applyFill="1" applyBorder="1"/>
    <xf numFmtId="0" fontId="7" fillId="7" borderId="8" xfId="0" applyFont="1" applyFill="1" applyBorder="1" applyAlignment="1">
      <alignment horizontal="center" vertical="center" wrapText="1"/>
    </xf>
    <xf numFmtId="0" fontId="6" fillId="7" borderId="8" xfId="1" applyFont="1" applyFill="1" applyBorder="1" applyAlignment="1">
      <alignment horizontal="center" vertical="center"/>
    </xf>
    <xf numFmtId="2" fontId="6" fillId="7" borderId="8" xfId="1" applyNumberFormat="1" applyFont="1" applyFill="1" applyBorder="1" applyAlignment="1">
      <alignment horizontal="center"/>
    </xf>
    <xf numFmtId="0" fontId="6" fillId="7" borderId="8" xfId="1" applyFont="1" applyFill="1" applyBorder="1" applyAlignment="1">
      <alignment horizontal="center"/>
    </xf>
    <xf numFmtId="1" fontId="6" fillId="11" borderId="8" xfId="0" applyNumberFormat="1" applyFont="1" applyFill="1" applyBorder="1" applyAlignment="1">
      <alignment horizontal="center"/>
    </xf>
    <xf numFmtId="0" fontId="6" fillId="10" borderId="8" xfId="1" applyFont="1" applyFill="1" applyBorder="1"/>
    <xf numFmtId="0" fontId="5" fillId="10" borderId="21" xfId="1" applyFont="1" applyFill="1" applyBorder="1" applyAlignment="1">
      <alignment horizontal="center" vertical="center"/>
    </xf>
    <xf numFmtId="3" fontId="11" fillId="10" borderId="20" xfId="1" applyNumberFormat="1" applyFont="1" applyFill="1" applyBorder="1" applyAlignment="1">
      <alignment horizontal="center" vertical="center"/>
    </xf>
    <xf numFmtId="0" fontId="5" fillId="12" borderId="8" xfId="1" applyFont="1" applyFill="1" applyBorder="1" applyAlignment="1">
      <alignment horizontal="center"/>
    </xf>
    <xf numFmtId="3" fontId="6" fillId="0" borderId="8" xfId="1" applyNumberFormat="1" applyFont="1" applyBorder="1" applyAlignment="1">
      <alignment horizontal="center" vertical="center"/>
    </xf>
    <xf numFmtId="0" fontId="13" fillId="0" borderId="1" xfId="0" applyFont="1" applyBorder="1" applyAlignment="1">
      <alignment horizontal="center"/>
    </xf>
    <xf numFmtId="1" fontId="13" fillId="0" borderId="1" xfId="0" applyNumberFormat="1" applyFont="1" applyBorder="1" applyAlignment="1">
      <alignment horizontal="center"/>
    </xf>
    <xf numFmtId="3" fontId="6" fillId="0" borderId="0" xfId="1" applyNumberFormat="1" applyFont="1"/>
    <xf numFmtId="0" fontId="0" fillId="0" borderId="0" xfId="0" applyAlignment="1">
      <alignment horizontal="left"/>
    </xf>
    <xf numFmtId="3" fontId="0" fillId="0" borderId="0" xfId="0" applyNumberFormat="1" applyAlignment="1">
      <alignment horizontal="left"/>
    </xf>
    <xf numFmtId="0" fontId="6" fillId="0" borderId="0" xfId="1" applyFont="1" applyAlignment="1">
      <alignment wrapText="1"/>
    </xf>
    <xf numFmtId="0" fontId="0" fillId="0" borderId="0" xfId="0" applyAlignment="1">
      <alignment wrapText="1"/>
    </xf>
    <xf numFmtId="0" fontId="13" fillId="13" borderId="1" xfId="0" applyFont="1" applyFill="1" applyBorder="1" applyAlignment="1">
      <alignment horizontal="center"/>
    </xf>
    <xf numFmtId="0" fontId="17" fillId="14" borderId="0" xfId="0" applyFont="1" applyFill="1" applyAlignment="1">
      <alignment horizontal="left"/>
    </xf>
    <xf numFmtId="1" fontId="16" fillId="14" borderId="0" xfId="0" applyNumberFormat="1" applyFont="1" applyFill="1" applyAlignment="1">
      <alignment horizontal="center"/>
    </xf>
    <xf numFmtId="0" fontId="18" fillId="0" borderId="0" xfId="1" applyFont="1"/>
    <xf numFmtId="0" fontId="16" fillId="16" borderId="4" xfId="0" applyFont="1" applyFill="1" applyBorder="1"/>
    <xf numFmtId="0" fontId="16" fillId="15" borderId="4" xfId="0" applyFont="1" applyFill="1" applyBorder="1"/>
    <xf numFmtId="0" fontId="19" fillId="0" borderId="0" xfId="0" applyFont="1"/>
    <xf numFmtId="0" fontId="16" fillId="17" borderId="4" xfId="0" applyFont="1" applyFill="1" applyBorder="1"/>
    <xf numFmtId="1" fontId="13" fillId="8" borderId="1" xfId="0" applyNumberFormat="1" applyFont="1" applyFill="1" applyBorder="1" applyAlignment="1">
      <alignment horizontal="center"/>
    </xf>
    <xf numFmtId="0" fontId="20" fillId="16" borderId="8" xfId="1" applyFont="1" applyFill="1" applyBorder="1" applyAlignment="1">
      <alignment horizontal="center"/>
    </xf>
    <xf numFmtId="0" fontId="20" fillId="16" borderId="8" xfId="1" applyFont="1" applyFill="1" applyBorder="1"/>
    <xf numFmtId="0" fontId="5" fillId="6" borderId="17" xfId="1" applyFont="1" applyFill="1" applyBorder="1" applyAlignment="1">
      <alignment horizontal="center"/>
    </xf>
    <xf numFmtId="0" fontId="5" fillId="6" borderId="18" xfId="1" applyFont="1" applyFill="1" applyBorder="1" applyAlignment="1">
      <alignment horizontal="center"/>
    </xf>
    <xf numFmtId="0" fontId="5" fillId="6" borderId="19" xfId="1" applyFont="1" applyFill="1" applyBorder="1" applyAlignment="1">
      <alignment horizontal="center"/>
    </xf>
    <xf numFmtId="0" fontId="7" fillId="6" borderId="9"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6" borderId="15" xfId="1" applyFont="1" applyFill="1" applyBorder="1" applyAlignment="1">
      <alignment horizontal="center" vertical="center"/>
    </xf>
    <xf numFmtId="0" fontId="6" fillId="6" borderId="16" xfId="1" applyFont="1" applyFill="1" applyBorder="1" applyAlignment="1">
      <alignment horizontal="center" vertical="center"/>
    </xf>
    <xf numFmtId="0" fontId="5" fillId="6" borderId="15" xfId="1" applyFont="1" applyFill="1" applyBorder="1" applyAlignment="1">
      <alignment horizontal="center" vertical="center"/>
    </xf>
    <xf numFmtId="0" fontId="5" fillId="6" borderId="16" xfId="1" applyFont="1" applyFill="1" applyBorder="1" applyAlignment="1">
      <alignment horizontal="center" vertic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7" fillId="6" borderId="17" xfId="0" applyFont="1" applyFill="1" applyBorder="1" applyAlignment="1">
      <alignment horizontal="center" vertical="center" wrapText="1"/>
    </xf>
    <xf numFmtId="0" fontId="7" fillId="6" borderId="18"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12" borderId="8" xfId="1" applyFont="1" applyFill="1" applyBorder="1" applyAlignment="1">
      <alignment horizontal="center"/>
    </xf>
    <xf numFmtId="0" fontId="5" fillId="12" borderId="8" xfId="1" applyFont="1" applyFill="1" applyBorder="1" applyAlignment="1">
      <alignment horizontal="center" vertical="center"/>
    </xf>
    <xf numFmtId="0" fontId="6" fillId="8" borderId="0" xfId="1" applyFont="1" applyFill="1" applyAlignment="1">
      <alignment horizontal="center" wrapText="1"/>
    </xf>
    <xf numFmtId="0" fontId="7" fillId="6" borderId="15" xfId="0" applyFont="1" applyFill="1" applyBorder="1" applyAlignment="1">
      <alignment horizontal="center" vertical="center" wrapText="1"/>
    </xf>
    <xf numFmtId="0" fontId="7" fillId="6" borderId="16" xfId="0" applyFont="1" applyFill="1" applyBorder="1" applyAlignment="1">
      <alignment horizontal="center" vertical="center" wrapText="1"/>
    </xf>
    <xf numFmtId="0" fontId="7" fillId="6" borderId="17" xfId="0" applyFont="1" applyFill="1" applyBorder="1" applyAlignment="1">
      <alignment horizontal="center"/>
    </xf>
    <xf numFmtId="0" fontId="7" fillId="6" borderId="18" xfId="0" applyFont="1" applyFill="1" applyBorder="1" applyAlignment="1">
      <alignment horizontal="center"/>
    </xf>
    <xf numFmtId="0" fontId="7" fillId="6" borderId="19" xfId="0" applyFont="1" applyFill="1" applyBorder="1" applyAlignment="1">
      <alignment horizontal="center"/>
    </xf>
    <xf numFmtId="0" fontId="17" fillId="14" borderId="0" xfId="0" applyFont="1" applyFill="1" applyAlignment="1">
      <alignment horizontal="center"/>
    </xf>
    <xf numFmtId="0" fontId="6" fillId="0" borderId="0" xfId="1" applyFont="1" applyAlignment="1">
      <alignment horizontal="center" wrapText="1"/>
    </xf>
    <xf numFmtId="0" fontId="14" fillId="0" borderId="22" xfId="0" applyFont="1" applyBorder="1" applyAlignment="1">
      <alignment horizontal="center" wrapText="1"/>
    </xf>
    <xf numFmtId="0" fontId="14" fillId="0" borderId="0" xfId="0" applyFont="1" applyAlignment="1">
      <alignment horizontal="center" wrapText="1"/>
    </xf>
    <xf numFmtId="0" fontId="14" fillId="0" borderId="27" xfId="0" applyFont="1" applyBorder="1" applyAlignment="1">
      <alignment horizontal="center" wrapText="1"/>
    </xf>
    <xf numFmtId="0" fontId="14" fillId="0" borderId="28" xfId="0" applyFont="1" applyBorder="1" applyAlignment="1">
      <alignment horizontal="center" wrapText="1"/>
    </xf>
    <xf numFmtId="0" fontId="14" fillId="0" borderId="24" xfId="0" applyFont="1" applyBorder="1" applyAlignment="1">
      <alignment horizontal="center" wrapText="1"/>
    </xf>
    <xf numFmtId="0" fontId="14" fillId="0" borderId="29" xfId="0" applyFont="1" applyBorder="1" applyAlignment="1">
      <alignment horizontal="center" wrapText="1"/>
    </xf>
    <xf numFmtId="0" fontId="14" fillId="0" borderId="22" xfId="0" applyFont="1" applyBorder="1" applyAlignment="1">
      <alignment horizontal="center" vertical="center" wrapText="1"/>
    </xf>
    <xf numFmtId="0" fontId="14" fillId="0" borderId="0" xfId="0" applyFont="1" applyAlignment="1">
      <alignment horizontal="center"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9" xfId="0" applyFont="1" applyBorder="1" applyAlignment="1">
      <alignment horizontal="center" vertical="center" wrapText="1"/>
    </xf>
    <xf numFmtId="0" fontId="15" fillId="8" borderId="25" xfId="0" applyFont="1" applyFill="1" applyBorder="1" applyAlignment="1">
      <alignment horizontal="center" wrapText="1"/>
    </xf>
    <xf numFmtId="0" fontId="15" fillId="8" borderId="23" xfId="0" applyFont="1" applyFill="1" applyBorder="1" applyAlignment="1">
      <alignment horizontal="center" wrapText="1"/>
    </xf>
    <xf numFmtId="0" fontId="15" fillId="8" borderId="26" xfId="0" applyFont="1" applyFill="1" applyBorder="1" applyAlignment="1">
      <alignment horizontal="center" wrapText="1"/>
    </xf>
    <xf numFmtId="0" fontId="15" fillId="8" borderId="25" xfId="0" applyFont="1" applyFill="1" applyBorder="1" applyAlignment="1">
      <alignment horizontal="center" vertical="center" wrapText="1"/>
    </xf>
    <xf numFmtId="0" fontId="15" fillId="8" borderId="23" xfId="0" applyFont="1" applyFill="1" applyBorder="1" applyAlignment="1">
      <alignment horizontal="center" vertical="center" wrapText="1"/>
    </xf>
    <xf numFmtId="0" fontId="15" fillId="8" borderId="26" xfId="0" applyFont="1" applyFill="1" applyBorder="1" applyAlignment="1">
      <alignment horizontal="center" vertical="center" wrapText="1"/>
    </xf>
    <xf numFmtId="0" fontId="6" fillId="0" borderId="22" xfId="1" applyFont="1" applyBorder="1" applyAlignment="1">
      <alignment horizontal="center" vertical="center" wrapText="1"/>
    </xf>
    <xf numFmtId="0" fontId="6" fillId="0" borderId="0" xfId="1" applyFont="1" applyAlignment="1">
      <alignment horizontal="center" vertical="center" wrapText="1"/>
    </xf>
    <xf numFmtId="0" fontId="6" fillId="0" borderId="27" xfId="1" applyFont="1" applyBorder="1" applyAlignment="1">
      <alignment horizontal="center" vertical="center" wrapText="1"/>
    </xf>
    <xf numFmtId="0" fontId="6" fillId="0" borderId="28" xfId="1" applyFont="1" applyBorder="1" applyAlignment="1">
      <alignment horizontal="center" vertical="center" wrapText="1"/>
    </xf>
    <xf numFmtId="0" fontId="6" fillId="0" borderId="24" xfId="1" applyFont="1" applyBorder="1" applyAlignment="1">
      <alignment horizontal="center" vertical="center" wrapText="1"/>
    </xf>
    <xf numFmtId="0" fontId="6" fillId="0" borderId="29" xfId="1" applyFont="1" applyBorder="1" applyAlignment="1">
      <alignment horizontal="center" vertical="center" wrapText="1"/>
    </xf>
    <xf numFmtId="1" fontId="6" fillId="7" borderId="8" xfId="1" applyNumberFormat="1" applyFont="1" applyFill="1" applyBorder="1" applyAlignment="1">
      <alignment horizontal="center" vertical="center"/>
    </xf>
    <xf numFmtId="0" fontId="9" fillId="18" borderId="1" xfId="0" applyFont="1" applyFill="1" applyBorder="1" applyAlignment="1">
      <alignment horizontal="center"/>
    </xf>
    <xf numFmtId="0" fontId="13" fillId="18" borderId="1" xfId="0" applyFont="1" applyFill="1" applyBorder="1" applyAlignment="1">
      <alignment horizontal="center"/>
    </xf>
  </cellXfs>
  <cellStyles count="2">
    <cellStyle name="Normal" xfId="0" builtinId="0"/>
    <cellStyle name="Normal 2" xfId="1" xr:uid="{1EB18AE2-1C12-C048-8B16-A4DD965B5878}"/>
  </cellStyles>
  <dxfs count="0"/>
  <tableStyles count="0" defaultTableStyle="TableStyleMedium2" defaultPivotStyle="PivotStyleLight16"/>
  <colors>
    <mruColors>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LTL Increase'!A1"/><Relationship Id="rId2" Type="http://schemas.openxmlformats.org/officeDocument/2006/relationships/hyperlink" Target="#'Handling Costs Increase'!A1"/><Relationship Id="rId1" Type="http://schemas.openxmlformats.org/officeDocument/2006/relationships/hyperlink" Target="#'Demand Sensitivity for SW4'!A1"/></Relationships>
</file>

<file path=xl/drawings/_rels/drawing2.xml.rels><?xml version="1.0" encoding="UTF-8" standalone="yes"?>
<Relationships xmlns="http://schemas.openxmlformats.org/package/2006/relationships"><Relationship Id="rId1" Type="http://schemas.openxmlformats.org/officeDocument/2006/relationships/hyperlink" Target="#'CW &amp; SW2 Demand Simulation'!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63500</xdr:colOff>
      <xdr:row>69</xdr:row>
      <xdr:rowOff>152400</xdr:rowOff>
    </xdr:from>
    <xdr:to>
      <xdr:col>9</xdr:col>
      <xdr:colOff>1308100</xdr:colOff>
      <xdr:row>71</xdr:row>
      <xdr:rowOff>76200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DB29C104-D3EF-4CCF-2066-864E6474961F}"/>
            </a:ext>
          </a:extLst>
        </xdr:cNvPr>
        <xdr:cNvSpPr/>
      </xdr:nvSpPr>
      <xdr:spPr>
        <a:xfrm>
          <a:off x="6426200" y="14236700"/>
          <a:ext cx="2070100" cy="330200"/>
        </a:xfrm>
        <a:prstGeom prst="rightArrow">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a:t>Click here to go to simulation</a:t>
          </a:r>
        </a:p>
      </xdr:txBody>
    </xdr:sp>
    <xdr:clientData/>
  </xdr:twoCellAnchor>
  <xdr:twoCellAnchor>
    <xdr:from>
      <xdr:col>8</xdr:col>
      <xdr:colOff>38100</xdr:colOff>
      <xdr:row>24</xdr:row>
      <xdr:rowOff>177800</xdr:rowOff>
    </xdr:from>
    <xdr:to>
      <xdr:col>10</xdr:col>
      <xdr:colOff>0</xdr:colOff>
      <xdr:row>26</xdr:row>
      <xdr:rowOff>114300</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C72F9DDA-4E08-B39E-BF33-809769EBEF18}"/>
            </a:ext>
          </a:extLst>
        </xdr:cNvPr>
        <xdr:cNvSpPr/>
      </xdr:nvSpPr>
      <xdr:spPr>
        <a:xfrm>
          <a:off x="6400800" y="5080000"/>
          <a:ext cx="3213100" cy="342900"/>
        </a:xfrm>
        <a:prstGeom prst="leftArrow">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a:t>
          </a:r>
          <a:r>
            <a:rPr lang="en-US" sz="1100" baseline="0">
              <a:solidFill>
                <a:schemeClr val="bg1"/>
              </a:solidFill>
            </a:rPr>
            <a:t> here to see simulation for handling cost</a:t>
          </a:r>
          <a:endParaRPr lang="en-US" sz="1100">
            <a:solidFill>
              <a:schemeClr val="bg1"/>
            </a:solidFill>
          </a:endParaRPr>
        </a:p>
      </xdr:txBody>
    </xdr:sp>
    <xdr:clientData/>
  </xdr:twoCellAnchor>
  <xdr:twoCellAnchor>
    <xdr:from>
      <xdr:col>8</xdr:col>
      <xdr:colOff>12700</xdr:colOff>
      <xdr:row>23</xdr:row>
      <xdr:rowOff>101600</xdr:rowOff>
    </xdr:from>
    <xdr:to>
      <xdr:col>10</xdr:col>
      <xdr:colOff>0</xdr:colOff>
      <xdr:row>25</xdr:row>
      <xdr:rowOff>38100</xdr:rowOff>
    </xdr:to>
    <xdr:sp macro="" textlink="">
      <xdr:nvSpPr>
        <xdr:cNvPr id="5" name="Left Arrow 4">
          <a:hlinkClick xmlns:r="http://schemas.openxmlformats.org/officeDocument/2006/relationships" r:id="rId3"/>
          <a:extLst>
            <a:ext uri="{FF2B5EF4-FFF2-40B4-BE49-F238E27FC236}">
              <a16:creationId xmlns:a16="http://schemas.microsoft.com/office/drawing/2014/main" id="{1E64A321-2990-624F-BE2C-18A3A61A2C5D}"/>
            </a:ext>
          </a:extLst>
        </xdr:cNvPr>
        <xdr:cNvSpPr/>
      </xdr:nvSpPr>
      <xdr:spPr>
        <a:xfrm>
          <a:off x="6375400" y="4800600"/>
          <a:ext cx="3213100" cy="342900"/>
        </a:xfrm>
        <a:prstGeom prst="leftArrow">
          <a:avLst>
            <a:gd name="adj1" fmla="val 50000"/>
            <a:gd name="adj2" fmla="val 61111"/>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a:t>
          </a:r>
          <a:r>
            <a:rPr lang="en-US" sz="1100" baseline="0">
              <a:solidFill>
                <a:schemeClr val="bg1"/>
              </a:solidFill>
            </a:rPr>
            <a:t> here to see simulation for LTL cost</a:t>
          </a:r>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88900</xdr:colOff>
      <xdr:row>25</xdr:row>
      <xdr:rowOff>127000</xdr:rowOff>
    </xdr:from>
    <xdr:to>
      <xdr:col>15</xdr:col>
      <xdr:colOff>495300</xdr:colOff>
      <xdr:row>27</xdr:row>
      <xdr:rowOff>141732</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33693BBF-921F-FC25-74C0-66989AAA29FF}"/>
            </a:ext>
          </a:extLst>
        </xdr:cNvPr>
        <xdr:cNvSpPr/>
      </xdr:nvSpPr>
      <xdr:spPr>
        <a:xfrm>
          <a:off x="11874500" y="5194300"/>
          <a:ext cx="2959100" cy="484632"/>
        </a:xfrm>
        <a:prstGeom prst="leftArrow">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Click</a:t>
          </a:r>
          <a:r>
            <a:rPr lang="en-US" sz="1100" baseline="0"/>
            <a:t> here to go to simulation result for SW 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292100</xdr:colOff>
      <xdr:row>1</xdr:row>
      <xdr:rowOff>152400</xdr:rowOff>
    </xdr:from>
    <xdr:to>
      <xdr:col>5</xdr:col>
      <xdr:colOff>635000</xdr:colOff>
      <xdr:row>15</xdr:row>
      <xdr:rowOff>25400</xdr:rowOff>
    </xdr:to>
    <xdr:pic>
      <xdr:nvPicPr>
        <xdr:cNvPr id="2" name="Picture 1">
          <a:extLst>
            <a:ext uri="{FF2B5EF4-FFF2-40B4-BE49-F238E27FC236}">
              <a16:creationId xmlns:a16="http://schemas.microsoft.com/office/drawing/2014/main" id="{D425DD05-DB3C-4C4A-8FFA-02A08E0404A7}"/>
            </a:ext>
          </a:extLst>
        </xdr:cNvPr>
        <xdr:cNvPicPr>
          <a:picLocks noChangeAspect="1"/>
        </xdr:cNvPicPr>
      </xdr:nvPicPr>
      <xdr:blipFill>
        <a:blip xmlns:r="http://schemas.openxmlformats.org/officeDocument/2006/relationships" r:embed="rId1"/>
        <a:stretch>
          <a:fillRect/>
        </a:stretch>
      </xdr:blipFill>
      <xdr:spPr>
        <a:xfrm>
          <a:off x="292100" y="355600"/>
          <a:ext cx="4470400" cy="2717800"/>
        </a:xfrm>
        <a:prstGeom prst="rect">
          <a:avLst/>
        </a:prstGeom>
      </xdr:spPr>
    </xdr:pic>
    <xdr:clientData/>
  </xdr:twoCellAnchor>
  <xdr:twoCellAnchor editAs="oneCell">
    <xdr:from>
      <xdr:col>7</xdr:col>
      <xdr:colOff>266700</xdr:colOff>
      <xdr:row>2</xdr:row>
      <xdr:rowOff>152400</xdr:rowOff>
    </xdr:from>
    <xdr:to>
      <xdr:col>12</xdr:col>
      <xdr:colOff>609600</xdr:colOff>
      <xdr:row>16</xdr:row>
      <xdr:rowOff>25400</xdr:rowOff>
    </xdr:to>
    <xdr:pic>
      <xdr:nvPicPr>
        <xdr:cNvPr id="3" name="Picture 2">
          <a:extLst>
            <a:ext uri="{FF2B5EF4-FFF2-40B4-BE49-F238E27FC236}">
              <a16:creationId xmlns:a16="http://schemas.microsoft.com/office/drawing/2014/main" id="{304E9AFC-92CA-2B46-BE5B-BDCD82C06F86}"/>
            </a:ext>
          </a:extLst>
        </xdr:cNvPr>
        <xdr:cNvPicPr>
          <a:picLocks noChangeAspect="1"/>
        </xdr:cNvPicPr>
      </xdr:nvPicPr>
      <xdr:blipFill>
        <a:blip xmlns:r="http://schemas.openxmlformats.org/officeDocument/2006/relationships" r:embed="rId2"/>
        <a:stretch>
          <a:fillRect/>
        </a:stretch>
      </xdr:blipFill>
      <xdr:spPr>
        <a:xfrm>
          <a:off x="6045200" y="558800"/>
          <a:ext cx="4470400" cy="2717800"/>
        </a:xfrm>
        <a:prstGeom prst="rect">
          <a:avLst/>
        </a:prstGeom>
      </xdr:spPr>
    </xdr:pic>
    <xdr:clientData/>
  </xdr:twoCellAnchor>
  <xdr:twoCellAnchor editAs="oneCell">
    <xdr:from>
      <xdr:col>0</xdr:col>
      <xdr:colOff>101600</xdr:colOff>
      <xdr:row>17</xdr:row>
      <xdr:rowOff>50800</xdr:rowOff>
    </xdr:from>
    <xdr:to>
      <xdr:col>8</xdr:col>
      <xdr:colOff>342900</xdr:colOff>
      <xdr:row>30</xdr:row>
      <xdr:rowOff>127000</xdr:rowOff>
    </xdr:to>
    <xdr:pic>
      <xdr:nvPicPr>
        <xdr:cNvPr id="4" name="Picture 3">
          <a:extLst>
            <a:ext uri="{FF2B5EF4-FFF2-40B4-BE49-F238E27FC236}">
              <a16:creationId xmlns:a16="http://schemas.microsoft.com/office/drawing/2014/main" id="{18EF7BBA-3338-834C-A4FE-BEBC6FF0E26C}"/>
            </a:ext>
          </a:extLst>
        </xdr:cNvPr>
        <xdr:cNvPicPr>
          <a:picLocks noChangeAspect="1"/>
        </xdr:cNvPicPr>
      </xdr:nvPicPr>
      <xdr:blipFill>
        <a:blip xmlns:r="http://schemas.openxmlformats.org/officeDocument/2006/relationships" r:embed="rId3"/>
        <a:stretch>
          <a:fillRect/>
        </a:stretch>
      </xdr:blipFill>
      <xdr:spPr>
        <a:xfrm>
          <a:off x="101600" y="3505200"/>
          <a:ext cx="6845300" cy="2717800"/>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7C98-E888-FE42-954D-BAB15360764D}">
  <sheetPr>
    <pageSetUpPr fitToPage="1"/>
  </sheetPr>
  <dimension ref="B1:X58"/>
  <sheetViews>
    <sheetView showGridLines="0" tabSelected="1" zoomScale="82" workbookViewId="0">
      <pane xSplit="4" ySplit="3" topLeftCell="E4" activePane="bottomRight" state="frozen"/>
      <selection pane="topRight" activeCell="E1" sqref="E1"/>
      <selection pane="bottomLeft" activeCell="A4" sqref="A4"/>
      <selection pane="bottomRight" activeCell="N20" sqref="N20"/>
    </sheetView>
  </sheetViews>
  <sheetFormatPr baseColWidth="10" defaultColWidth="9.1640625" defaultRowHeight="16" x14ac:dyDescent="0.2"/>
  <cols>
    <col min="1" max="1" width="2.33203125" style="6" customWidth="1"/>
    <col min="2" max="2" width="20" style="6" customWidth="1"/>
    <col min="3" max="3" width="18.6640625" style="6" customWidth="1"/>
    <col min="4" max="4" width="11.1640625" style="6" customWidth="1"/>
    <col min="5" max="5" width="16.6640625" style="26" customWidth="1"/>
    <col min="6" max="6" width="17.83203125" style="26" customWidth="1"/>
    <col min="7" max="7" width="18.83203125" style="26" customWidth="1"/>
    <col min="8" max="8" width="13.1640625" style="6" customWidth="1"/>
    <col min="9" max="9" width="8.1640625" style="6" customWidth="1"/>
    <col min="10" max="10" width="4" style="6" customWidth="1"/>
    <col min="11" max="11" width="50.83203125" style="6" customWidth="1"/>
    <col min="12" max="12" width="18.33203125" style="6" customWidth="1"/>
    <col min="13" max="13" width="10.6640625" style="6" customWidth="1"/>
    <col min="14" max="14" width="13.6640625" style="6" customWidth="1"/>
    <col min="15" max="15" width="10.6640625" style="23" customWidth="1"/>
    <col min="16" max="16" width="11.33203125" style="23" customWidth="1"/>
    <col min="17" max="17" width="13.83203125" style="23" customWidth="1"/>
    <col min="18" max="16384" width="9.1640625" style="6"/>
  </cols>
  <sheetData>
    <row r="1" spans="2:17" ht="9"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32"/>
      <c r="Q2" s="82" t="s">
        <v>16</v>
      </c>
    </row>
    <row r="3" spans="2:17" ht="34" x14ac:dyDescent="0.2">
      <c r="B3" s="92"/>
      <c r="C3" s="92"/>
      <c r="D3" s="92"/>
      <c r="E3" s="11" t="s">
        <v>8</v>
      </c>
      <c r="F3" s="11" t="s">
        <v>14</v>
      </c>
      <c r="G3" s="11" t="s">
        <v>15</v>
      </c>
      <c r="H3" s="95"/>
      <c r="I3" s="92"/>
      <c r="J3" s="10"/>
      <c r="K3" s="79"/>
      <c r="L3" s="80"/>
      <c r="M3" s="80"/>
      <c r="N3" s="81"/>
      <c r="O3" s="83"/>
      <c r="P3" s="33"/>
      <c r="Q3" s="83"/>
    </row>
    <row r="4" spans="2:17" x14ac:dyDescent="0.2">
      <c r="B4" s="12" t="s">
        <v>13</v>
      </c>
      <c r="C4" s="12" t="s">
        <v>0</v>
      </c>
      <c r="D4" s="13" t="s">
        <v>203</v>
      </c>
      <c r="E4" s="14"/>
      <c r="F4" s="14"/>
      <c r="G4" s="15"/>
      <c r="H4" s="8"/>
      <c r="I4" s="25">
        <v>1</v>
      </c>
      <c r="K4" s="73" t="s">
        <v>302</v>
      </c>
      <c r="L4" s="74"/>
      <c r="M4" s="74"/>
      <c r="N4" s="74"/>
      <c r="O4" s="74"/>
      <c r="P4" s="74"/>
      <c r="Q4" s="75"/>
    </row>
    <row r="5" spans="2:17" ht="17" x14ac:dyDescent="0.2">
      <c r="B5" s="12" t="s">
        <v>13</v>
      </c>
      <c r="C5" s="12" t="s">
        <v>1</v>
      </c>
      <c r="D5" s="13" t="s">
        <v>204</v>
      </c>
      <c r="E5" s="16"/>
      <c r="F5" s="16"/>
      <c r="G5" s="17"/>
      <c r="H5" s="8"/>
      <c r="I5" s="25">
        <v>0</v>
      </c>
      <c r="K5" s="86" t="s">
        <v>98</v>
      </c>
      <c r="L5" s="87"/>
      <c r="M5" s="87"/>
      <c r="N5" s="88"/>
      <c r="O5" s="29">
        <f>I4</f>
        <v>1</v>
      </c>
      <c r="P5" s="30" t="s">
        <v>18</v>
      </c>
      <c r="Q5" s="45">
        <v>1</v>
      </c>
    </row>
    <row r="6" spans="2:17" ht="17" x14ac:dyDescent="0.2">
      <c r="B6" s="12" t="s">
        <v>13</v>
      </c>
      <c r="C6" s="12" t="s">
        <v>2</v>
      </c>
      <c r="D6" s="13" t="s">
        <v>205</v>
      </c>
      <c r="E6" s="16"/>
      <c r="F6" s="16"/>
      <c r="G6" s="17"/>
      <c r="H6" s="8"/>
      <c r="I6" s="25">
        <v>1</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ht="17" customHeight="1"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16"/>
      <c r="F10" s="16"/>
      <c r="G10" s="17"/>
      <c r="H10" s="8"/>
      <c r="I10" s="25">
        <v>0</v>
      </c>
      <c r="K10" s="85"/>
      <c r="L10" s="34" t="s">
        <v>112</v>
      </c>
      <c r="M10" s="39" t="s">
        <v>82</v>
      </c>
      <c r="N10" s="39" t="s">
        <v>81</v>
      </c>
      <c r="O10" s="34" t="s">
        <v>80</v>
      </c>
      <c r="P10" s="34"/>
      <c r="Q10" s="34" t="s">
        <v>315</v>
      </c>
    </row>
    <row r="11" spans="2:17" x14ac:dyDescent="0.2">
      <c r="B11" s="19" t="s">
        <v>115</v>
      </c>
      <c r="C11" s="19" t="s">
        <v>210</v>
      </c>
      <c r="D11" s="20" t="s">
        <v>211</v>
      </c>
      <c r="E11" s="16">
        <v>18</v>
      </c>
      <c r="F11" s="16">
        <v>349</v>
      </c>
      <c r="G11" s="17"/>
      <c r="H11" s="21">
        <f t="shared" ref="H11:H16" si="0">SUM(E11:F11)</f>
        <v>367</v>
      </c>
      <c r="I11" s="22">
        <v>1500</v>
      </c>
      <c r="K11" s="35" t="s">
        <v>312</v>
      </c>
      <c r="L11" s="35" t="s">
        <v>85</v>
      </c>
      <c r="M11" s="35">
        <v>17600</v>
      </c>
      <c r="N11" s="37">
        <f>SUM(I11:I16)+SUM(I17,I24,I31,I38,I45,I52)</f>
        <v>17600</v>
      </c>
      <c r="O11" s="46">
        <f>N11-M11</f>
        <v>0</v>
      </c>
      <c r="P11" s="36" t="s">
        <v>18</v>
      </c>
      <c r="Q11" s="46">
        <v>0</v>
      </c>
    </row>
    <row r="12" spans="2:17" x14ac:dyDescent="0.2">
      <c r="B12" s="19" t="s">
        <v>115</v>
      </c>
      <c r="C12" s="19" t="s">
        <v>212</v>
      </c>
      <c r="D12" s="20" t="s">
        <v>213</v>
      </c>
      <c r="E12" s="16">
        <v>18</v>
      </c>
      <c r="F12" s="16">
        <v>463</v>
      </c>
      <c r="G12" s="17"/>
      <c r="H12" s="21">
        <f t="shared" si="0"/>
        <v>481</v>
      </c>
      <c r="I12" s="22">
        <v>0</v>
      </c>
      <c r="K12" s="35" t="s">
        <v>309</v>
      </c>
      <c r="L12" s="35" t="s">
        <v>86</v>
      </c>
      <c r="M12" s="35">
        <f>I17*I5</f>
        <v>0</v>
      </c>
      <c r="N12" s="35">
        <f>SUM($I$18:$I$23)</f>
        <v>0</v>
      </c>
      <c r="O12" s="46">
        <f t="shared" ref="O12:O23" si="1">N12-M12</f>
        <v>0</v>
      </c>
      <c r="P12" s="36" t="s">
        <v>18</v>
      </c>
      <c r="Q12" s="46">
        <v>0</v>
      </c>
    </row>
    <row r="13" spans="2:17" x14ac:dyDescent="0.2">
      <c r="B13" s="19" t="s">
        <v>115</v>
      </c>
      <c r="C13" s="19" t="s">
        <v>214</v>
      </c>
      <c r="D13" s="20" t="s">
        <v>215</v>
      </c>
      <c r="E13" s="16">
        <v>18</v>
      </c>
      <c r="F13" s="16">
        <v>814</v>
      </c>
      <c r="G13" s="17"/>
      <c r="H13" s="21">
        <f t="shared" si="0"/>
        <v>832</v>
      </c>
      <c r="I13" s="22">
        <v>0</v>
      </c>
      <c r="K13" s="35" t="s">
        <v>310</v>
      </c>
      <c r="L13" s="35" t="s">
        <v>87</v>
      </c>
      <c r="M13" s="35">
        <f>I24*I6</f>
        <v>10800</v>
      </c>
      <c r="N13" s="35">
        <f>SUM($I$25:$I$30)</f>
        <v>10800</v>
      </c>
      <c r="O13" s="46">
        <f>N13-M13</f>
        <v>0</v>
      </c>
      <c r="P13" s="36" t="s">
        <v>18</v>
      </c>
      <c r="Q13" s="46">
        <v>0</v>
      </c>
    </row>
    <row r="14" spans="2:17" x14ac:dyDescent="0.2">
      <c r="B14" s="19" t="s">
        <v>115</v>
      </c>
      <c r="C14" s="19" t="s">
        <v>216</v>
      </c>
      <c r="D14" s="20" t="s">
        <v>217</v>
      </c>
      <c r="E14" s="16">
        <v>18</v>
      </c>
      <c r="F14" s="16">
        <v>705</v>
      </c>
      <c r="G14" s="17"/>
      <c r="H14" s="21">
        <f t="shared" si="0"/>
        <v>723</v>
      </c>
      <c r="I14" s="22">
        <v>0</v>
      </c>
      <c r="K14" s="35" t="s">
        <v>323</v>
      </c>
      <c r="L14" s="35" t="s">
        <v>88</v>
      </c>
      <c r="M14" s="35">
        <f>I31*I7</f>
        <v>0</v>
      </c>
      <c r="N14" s="35">
        <f>SUM($I$32:$I$37)</f>
        <v>0</v>
      </c>
      <c r="O14" s="46">
        <f>N14-M14</f>
        <v>0</v>
      </c>
      <c r="P14" s="36" t="s">
        <v>18</v>
      </c>
      <c r="Q14" s="46">
        <v>0</v>
      </c>
    </row>
    <row r="15" spans="2:17" x14ac:dyDescent="0.2">
      <c r="B15" s="19" t="s">
        <v>115</v>
      </c>
      <c r="C15" s="19" t="s">
        <v>218</v>
      </c>
      <c r="D15" s="20" t="s">
        <v>219</v>
      </c>
      <c r="E15" s="16">
        <v>18</v>
      </c>
      <c r="F15" s="16">
        <v>460</v>
      </c>
      <c r="G15" s="17"/>
      <c r="H15" s="21">
        <f t="shared" si="0"/>
        <v>478</v>
      </c>
      <c r="I15" s="22">
        <v>3000</v>
      </c>
      <c r="K15" s="35" t="s">
        <v>324</v>
      </c>
      <c r="L15" s="35" t="s">
        <v>89</v>
      </c>
      <c r="M15" s="35">
        <f>I38*I8</f>
        <v>0</v>
      </c>
      <c r="N15" s="35">
        <f>SUM($I$39:$I$44)</f>
        <v>0</v>
      </c>
      <c r="O15" s="46">
        <f>N15-M15</f>
        <v>0</v>
      </c>
      <c r="P15" s="36" t="s">
        <v>18</v>
      </c>
      <c r="Q15" s="46">
        <v>0</v>
      </c>
    </row>
    <row r="16" spans="2:17" x14ac:dyDescent="0.2">
      <c r="B16" s="19" t="s">
        <v>115</v>
      </c>
      <c r="C16" s="19" t="s">
        <v>220</v>
      </c>
      <c r="D16" s="20" t="s">
        <v>221</v>
      </c>
      <c r="E16" s="16">
        <v>18</v>
      </c>
      <c r="F16" s="16">
        <v>215</v>
      </c>
      <c r="G16" s="17"/>
      <c r="H16" s="21">
        <f t="shared" si="0"/>
        <v>233</v>
      </c>
      <c r="I16" s="22">
        <v>2300</v>
      </c>
      <c r="K16" s="35" t="s">
        <v>325</v>
      </c>
      <c r="L16" s="35" t="s">
        <v>90</v>
      </c>
      <c r="M16" s="35">
        <f>I45*I9</f>
        <v>0</v>
      </c>
      <c r="N16" s="35">
        <f>SUM($I$46:$I$51)</f>
        <v>0</v>
      </c>
      <c r="O16" s="46">
        <f>N16-M16</f>
        <v>0</v>
      </c>
      <c r="P16" s="36" t="s">
        <v>18</v>
      </c>
      <c r="Q16" s="46">
        <v>0</v>
      </c>
    </row>
    <row r="17" spans="2:24" x14ac:dyDescent="0.2">
      <c r="B17" s="19" t="s">
        <v>115</v>
      </c>
      <c r="C17" s="19" t="s">
        <v>222</v>
      </c>
      <c r="D17" s="20" t="s">
        <v>223</v>
      </c>
      <c r="E17" s="16">
        <v>18</v>
      </c>
      <c r="F17" s="131">
        <v>349</v>
      </c>
      <c r="G17" s="17">
        <f>F17*0.6</f>
        <v>209.4</v>
      </c>
      <c r="H17" s="24">
        <f>E17+G17</f>
        <v>227.4</v>
      </c>
      <c r="I17" s="25">
        <v>0</v>
      </c>
      <c r="K17" s="35" t="s">
        <v>326</v>
      </c>
      <c r="L17" s="35" t="s">
        <v>91</v>
      </c>
      <c r="M17" s="35">
        <f>I52*I10</f>
        <v>0</v>
      </c>
      <c r="N17" s="35">
        <f>SUM($I$53:$I$58)</f>
        <v>0</v>
      </c>
      <c r="O17" s="46">
        <f>N17-M17</f>
        <v>0</v>
      </c>
      <c r="P17" s="36" t="s">
        <v>18</v>
      </c>
      <c r="Q17" s="46">
        <v>0</v>
      </c>
    </row>
    <row r="18" spans="2:24" x14ac:dyDescent="0.2">
      <c r="B18" s="19" t="s">
        <v>115</v>
      </c>
      <c r="C18" s="19" t="s">
        <v>224</v>
      </c>
      <c r="D18" s="20" t="s">
        <v>225</v>
      </c>
      <c r="E18" s="16">
        <v>20</v>
      </c>
      <c r="F18" s="16">
        <v>0</v>
      </c>
      <c r="G18" s="17"/>
      <c r="H18" s="21">
        <f t="shared" ref="H18:H25" si="2">SUM(E18:F18)</f>
        <v>20</v>
      </c>
      <c r="I18" s="25">
        <v>0</v>
      </c>
      <c r="K18" s="35" t="s">
        <v>303</v>
      </c>
      <c r="L18" s="35" t="s">
        <v>92</v>
      </c>
      <c r="M18" s="37">
        <f t="shared" ref="M18:M23" si="3">I11+I18+I25+I32+I39+I46+I53</f>
        <v>1500</v>
      </c>
      <c r="N18" s="38">
        <v>0</v>
      </c>
      <c r="O18" s="130">
        <f>M18</f>
        <v>1500</v>
      </c>
      <c r="P18" s="36" t="s">
        <v>18</v>
      </c>
      <c r="Q18" s="46">
        <v>1500</v>
      </c>
    </row>
    <row r="19" spans="2:24" x14ac:dyDescent="0.2">
      <c r="B19" s="19" t="s">
        <v>115</v>
      </c>
      <c r="C19" s="19" t="s">
        <v>226</v>
      </c>
      <c r="D19" s="20" t="s">
        <v>227</v>
      </c>
      <c r="E19" s="16">
        <v>20</v>
      </c>
      <c r="F19" s="16">
        <v>362</v>
      </c>
      <c r="G19" s="17"/>
      <c r="H19" s="21">
        <f>SUM(E19:F19)</f>
        <v>382</v>
      </c>
      <c r="I19" s="25">
        <v>0</v>
      </c>
      <c r="K19" s="35" t="s">
        <v>304</v>
      </c>
      <c r="L19" s="35" t="s">
        <v>93</v>
      </c>
      <c r="M19" s="37">
        <f t="shared" si="3"/>
        <v>2300</v>
      </c>
      <c r="N19" s="38">
        <v>0</v>
      </c>
      <c r="O19" s="130">
        <f t="shared" ref="O19:O23" si="4">M19</f>
        <v>2300</v>
      </c>
      <c r="P19" s="36" t="s">
        <v>18</v>
      </c>
      <c r="Q19" s="46">
        <v>2300</v>
      </c>
    </row>
    <row r="20" spans="2:24" x14ac:dyDescent="0.2">
      <c r="B20" s="19" t="s">
        <v>115</v>
      </c>
      <c r="C20" s="19" t="s">
        <v>228</v>
      </c>
      <c r="D20" s="20" t="s">
        <v>229</v>
      </c>
      <c r="E20" s="16">
        <v>20</v>
      </c>
      <c r="F20" s="16">
        <v>594</v>
      </c>
      <c r="G20" s="17"/>
      <c r="H20" s="21">
        <f t="shared" ref="H20:H23" si="5">SUM(E20:F20)</f>
        <v>614</v>
      </c>
      <c r="I20" s="25">
        <v>0</v>
      </c>
      <c r="K20" s="35" t="s">
        <v>305</v>
      </c>
      <c r="L20" s="35" t="s">
        <v>94</v>
      </c>
      <c r="M20" s="37">
        <f t="shared" si="3"/>
        <v>3000</v>
      </c>
      <c r="N20" s="38">
        <v>0</v>
      </c>
      <c r="O20" s="130">
        <f t="shared" si="4"/>
        <v>3000</v>
      </c>
      <c r="P20" s="36" t="s">
        <v>18</v>
      </c>
      <c r="Q20" s="46">
        <v>3000</v>
      </c>
    </row>
    <row r="21" spans="2:24" x14ac:dyDescent="0.2">
      <c r="B21" s="19" t="s">
        <v>115</v>
      </c>
      <c r="C21" s="19" t="s">
        <v>230</v>
      </c>
      <c r="D21" s="20" t="s">
        <v>231</v>
      </c>
      <c r="E21" s="16">
        <v>20</v>
      </c>
      <c r="F21" s="16">
        <v>663</v>
      </c>
      <c r="G21" s="17"/>
      <c r="H21" s="21">
        <f t="shared" si="5"/>
        <v>683</v>
      </c>
      <c r="I21" s="25">
        <v>0</v>
      </c>
      <c r="K21" s="35" t="s">
        <v>306</v>
      </c>
      <c r="L21" s="35" t="s">
        <v>95</v>
      </c>
      <c r="M21" s="37">
        <f t="shared" si="3"/>
        <v>5500</v>
      </c>
      <c r="N21" s="38">
        <v>0</v>
      </c>
      <c r="O21" s="130">
        <f t="shared" si="4"/>
        <v>5500</v>
      </c>
      <c r="P21" s="36" t="s">
        <v>18</v>
      </c>
      <c r="Q21" s="46">
        <v>5500</v>
      </c>
    </row>
    <row r="22" spans="2:24" x14ac:dyDescent="0.2">
      <c r="B22" s="19" t="s">
        <v>115</v>
      </c>
      <c r="C22" s="19" t="s">
        <v>232</v>
      </c>
      <c r="D22" s="20" t="s">
        <v>233</v>
      </c>
      <c r="E22" s="16">
        <v>20</v>
      </c>
      <c r="F22" s="16">
        <v>601</v>
      </c>
      <c r="G22" s="17"/>
      <c r="H22" s="21">
        <f t="shared" si="5"/>
        <v>621</v>
      </c>
      <c r="I22" s="25">
        <v>0</v>
      </c>
      <c r="K22" s="35" t="s">
        <v>307</v>
      </c>
      <c r="L22" s="35" t="s">
        <v>96</v>
      </c>
      <c r="M22" s="37">
        <f t="shared" si="3"/>
        <v>3000</v>
      </c>
      <c r="N22" s="38">
        <v>0</v>
      </c>
      <c r="O22" s="130">
        <f t="shared" si="4"/>
        <v>3000</v>
      </c>
      <c r="P22" s="36" t="s">
        <v>18</v>
      </c>
      <c r="Q22" s="46">
        <v>3000</v>
      </c>
    </row>
    <row r="23" spans="2:24" x14ac:dyDescent="0.2">
      <c r="B23" s="19" t="s">
        <v>115</v>
      </c>
      <c r="C23" s="19" t="s">
        <v>234</v>
      </c>
      <c r="D23" s="20" t="s">
        <v>235</v>
      </c>
      <c r="E23" s="16">
        <v>20</v>
      </c>
      <c r="F23" s="16">
        <v>391</v>
      </c>
      <c r="G23" s="17"/>
      <c r="H23" s="21">
        <f t="shared" si="5"/>
        <v>411</v>
      </c>
      <c r="I23" s="25">
        <v>0</v>
      </c>
      <c r="J23" s="18"/>
      <c r="K23" s="35" t="s">
        <v>308</v>
      </c>
      <c r="L23" s="35" t="s">
        <v>97</v>
      </c>
      <c r="M23" s="37">
        <f t="shared" si="3"/>
        <v>2300</v>
      </c>
      <c r="N23" s="38">
        <v>0</v>
      </c>
      <c r="O23" s="130">
        <f t="shared" si="4"/>
        <v>2300</v>
      </c>
      <c r="P23" s="36" t="s">
        <v>18</v>
      </c>
      <c r="Q23" s="46">
        <v>2300</v>
      </c>
    </row>
    <row r="24" spans="2:24" ht="17" thickBot="1" x14ac:dyDescent="0.25">
      <c r="B24" s="19" t="s">
        <v>115</v>
      </c>
      <c r="C24" s="19" t="s">
        <v>236</v>
      </c>
      <c r="D24" s="20" t="s">
        <v>237</v>
      </c>
      <c r="E24" s="16">
        <v>18</v>
      </c>
      <c r="F24" s="131">
        <v>463</v>
      </c>
      <c r="G24" s="17">
        <f>F24*0.6</f>
        <v>277.8</v>
      </c>
      <c r="H24" s="24">
        <f>E24+G24</f>
        <v>295.8</v>
      </c>
      <c r="I24" s="25">
        <v>10800</v>
      </c>
    </row>
    <row r="25" spans="2:24" ht="20" thickBot="1" x14ac:dyDescent="0.25">
      <c r="B25" s="19" t="s">
        <v>115</v>
      </c>
      <c r="C25" s="19" t="s">
        <v>238</v>
      </c>
      <c r="D25" s="20" t="s">
        <v>239</v>
      </c>
      <c r="E25" s="16">
        <v>15</v>
      </c>
      <c r="F25" s="16">
        <v>362</v>
      </c>
      <c r="G25" s="17"/>
      <c r="H25" s="21">
        <f t="shared" si="2"/>
        <v>377</v>
      </c>
      <c r="I25" s="25">
        <v>0</v>
      </c>
      <c r="K25" s="51" t="s">
        <v>78</v>
      </c>
      <c r="L25" s="52">
        <f>SUMPRODUCT(I11:I16,H11:H16)*I4+SUMPRODUCT(I17:I23,H17:H23)*I5+SUMPRODUCT(I24:I30,H24:H30)*I6+SUMPRODUCT(H31:H37,I31:I37)*I7+SUMPRODUCT(H38:H44,I38:I44)*I8+SUMPRODUCT(H45:H51,I45:I51)*I9+SUMPRODUCT(I52:I58,H52:H58)*I10</f>
        <v>8633540</v>
      </c>
    </row>
    <row r="26" spans="2:24" x14ac:dyDescent="0.2">
      <c r="B26" s="19" t="s">
        <v>115</v>
      </c>
      <c r="C26" s="19" t="s">
        <v>240</v>
      </c>
      <c r="D26" s="20" t="s">
        <v>241</v>
      </c>
      <c r="E26" s="16">
        <v>15</v>
      </c>
      <c r="F26" s="16">
        <v>0</v>
      </c>
      <c r="G26" s="17"/>
      <c r="H26" s="21">
        <f>SUM(E26:F26)</f>
        <v>15</v>
      </c>
      <c r="I26" s="25">
        <v>2300</v>
      </c>
      <c r="O26" s="6"/>
      <c r="P26" s="6"/>
      <c r="Q26" s="6"/>
    </row>
    <row r="27" spans="2:24" ht="16" customHeight="1" x14ac:dyDescent="0.2">
      <c r="B27" s="19" t="s">
        <v>115</v>
      </c>
      <c r="C27" s="19" t="s">
        <v>242</v>
      </c>
      <c r="D27" s="20" t="s">
        <v>243</v>
      </c>
      <c r="E27" s="16">
        <v>15</v>
      </c>
      <c r="F27" s="16">
        <v>367</v>
      </c>
      <c r="G27" s="17"/>
      <c r="H27" s="21">
        <f t="shared" ref="H27:H30" si="6">SUM(E27:F27)</f>
        <v>382</v>
      </c>
      <c r="I27" s="25">
        <v>3000</v>
      </c>
      <c r="K27" s="98" t="s">
        <v>316</v>
      </c>
      <c r="L27" s="98"/>
      <c r="M27" s="98"/>
      <c r="N27" s="98"/>
      <c r="O27" s="98"/>
      <c r="P27" s="98"/>
      <c r="Q27" s="98"/>
      <c r="R27" s="98"/>
      <c r="S27" s="98"/>
      <c r="T27" s="98"/>
      <c r="U27" s="98"/>
      <c r="V27" s="98"/>
      <c r="W27" s="98"/>
      <c r="X27" s="98"/>
    </row>
    <row r="28" spans="2:24" x14ac:dyDescent="0.2">
      <c r="B28" s="19" t="s">
        <v>115</v>
      </c>
      <c r="C28" s="19" t="s">
        <v>244</v>
      </c>
      <c r="D28" s="20" t="s">
        <v>245</v>
      </c>
      <c r="E28" s="16">
        <v>15</v>
      </c>
      <c r="F28" s="16">
        <v>301</v>
      </c>
      <c r="G28" s="17"/>
      <c r="H28" s="21">
        <f t="shared" si="6"/>
        <v>316</v>
      </c>
      <c r="I28" s="25">
        <v>5500</v>
      </c>
      <c r="K28" s="98"/>
      <c r="L28" s="98"/>
      <c r="M28" s="98"/>
      <c r="N28" s="98"/>
      <c r="O28" s="98"/>
      <c r="P28" s="98"/>
      <c r="Q28" s="98"/>
      <c r="R28" s="98"/>
      <c r="S28" s="98"/>
      <c r="T28" s="98"/>
      <c r="U28" s="98"/>
      <c r="V28" s="98"/>
      <c r="W28" s="98"/>
      <c r="X28" s="98"/>
    </row>
    <row r="29" spans="2:24" x14ac:dyDescent="0.2">
      <c r="B29" s="19" t="s">
        <v>115</v>
      </c>
      <c r="C29" s="19" t="s">
        <v>246</v>
      </c>
      <c r="D29" s="20" t="s">
        <v>247</v>
      </c>
      <c r="E29" s="16">
        <v>15</v>
      </c>
      <c r="F29" s="16">
        <v>350</v>
      </c>
      <c r="G29" s="17"/>
      <c r="H29" s="21">
        <f t="shared" si="6"/>
        <v>365</v>
      </c>
      <c r="I29" s="25">
        <v>0</v>
      </c>
    </row>
    <row r="30" spans="2:24" x14ac:dyDescent="0.2">
      <c r="B30" s="19" t="s">
        <v>115</v>
      </c>
      <c r="C30" s="19" t="s">
        <v>248</v>
      </c>
      <c r="D30" s="20" t="s">
        <v>249</v>
      </c>
      <c r="E30" s="16">
        <v>15</v>
      </c>
      <c r="F30" s="16">
        <v>307</v>
      </c>
      <c r="G30" s="17"/>
      <c r="H30" s="21">
        <f t="shared" si="6"/>
        <v>322</v>
      </c>
      <c r="I30" s="25">
        <v>0</v>
      </c>
      <c r="K30" s="97" t="s">
        <v>198</v>
      </c>
      <c r="L30" s="97" t="s">
        <v>202</v>
      </c>
      <c r="M30" s="96" t="s">
        <v>313</v>
      </c>
      <c r="N30" s="96"/>
      <c r="O30" s="96"/>
      <c r="P30" s="96"/>
      <c r="Q30" s="96"/>
      <c r="R30" s="96"/>
      <c r="S30" s="96" t="s">
        <v>314</v>
      </c>
      <c r="T30" s="96"/>
      <c r="U30" s="96"/>
      <c r="V30" s="96"/>
      <c r="W30" s="96"/>
      <c r="X30" s="96"/>
    </row>
    <row r="31" spans="2:24" x14ac:dyDescent="0.2">
      <c r="B31" s="19" t="s">
        <v>115</v>
      </c>
      <c r="C31" s="19" t="s">
        <v>250</v>
      </c>
      <c r="D31" s="20" t="s">
        <v>251</v>
      </c>
      <c r="E31" s="16">
        <v>18</v>
      </c>
      <c r="F31" s="131">
        <v>814</v>
      </c>
      <c r="G31" s="17">
        <f>F31*0.6</f>
        <v>488.4</v>
      </c>
      <c r="H31" s="24">
        <f>E31+G31</f>
        <v>506.4</v>
      </c>
      <c r="I31" s="25">
        <v>0</v>
      </c>
      <c r="K31" s="97"/>
      <c r="L31" s="97"/>
      <c r="M31" s="53" t="s">
        <v>92</v>
      </c>
      <c r="N31" s="53" t="s">
        <v>93</v>
      </c>
      <c r="O31" s="53" t="s">
        <v>94</v>
      </c>
      <c r="P31" s="53" t="s">
        <v>95</v>
      </c>
      <c r="Q31" s="53" t="s">
        <v>96</v>
      </c>
      <c r="R31" s="53" t="s">
        <v>97</v>
      </c>
      <c r="S31" s="53" t="s">
        <v>92</v>
      </c>
      <c r="T31" s="53" t="s">
        <v>93</v>
      </c>
      <c r="U31" s="53" t="s">
        <v>94</v>
      </c>
      <c r="V31" s="53" t="s">
        <v>95</v>
      </c>
      <c r="W31" s="53" t="s">
        <v>96</v>
      </c>
      <c r="X31" s="53" t="s">
        <v>97</v>
      </c>
    </row>
    <row r="32" spans="2:24" x14ac:dyDescent="0.2">
      <c r="B32" s="19" t="s">
        <v>115</v>
      </c>
      <c r="C32" s="19" t="s">
        <v>252</v>
      </c>
      <c r="D32" s="20" t="s">
        <v>253</v>
      </c>
      <c r="E32" s="16">
        <v>15</v>
      </c>
      <c r="F32" s="16">
        <v>594</v>
      </c>
      <c r="G32" s="17"/>
      <c r="H32" s="21">
        <f t="shared" ref="H32" si="7">SUM(E32:F32)</f>
        <v>609</v>
      </c>
      <c r="I32" s="25">
        <v>0</v>
      </c>
      <c r="K32" s="7" t="s">
        <v>201</v>
      </c>
      <c r="L32" s="40">
        <f>'CW Only (As is)'!L25</f>
        <v>10099200</v>
      </c>
      <c r="M32" s="54">
        <f>'CW Only (As is)'!$I$11</f>
        <v>1500</v>
      </c>
      <c r="N32" s="54">
        <f>'CW Only (As is)'!$I$12</f>
        <v>2300</v>
      </c>
      <c r="O32" s="54">
        <f>'CW Only (As is)'!$I$13</f>
        <v>3000</v>
      </c>
      <c r="P32" s="54">
        <f>'CW Only (As is)'!$I$14</f>
        <v>5500</v>
      </c>
      <c r="Q32" s="54">
        <f>'CW Only (As is)'!$I$15</f>
        <v>3000</v>
      </c>
      <c r="R32" s="54">
        <f>'CW Only (As is)'!$I$16</f>
        <v>2300</v>
      </c>
      <c r="S32" s="54">
        <v>0</v>
      </c>
      <c r="T32" s="54">
        <v>0</v>
      </c>
      <c r="U32" s="54">
        <v>0</v>
      </c>
      <c r="V32" s="54">
        <v>0</v>
      </c>
      <c r="W32" s="54">
        <v>0</v>
      </c>
      <c r="X32" s="54">
        <v>0</v>
      </c>
    </row>
    <row r="33" spans="2:24" x14ac:dyDescent="0.2">
      <c r="B33" s="19" t="s">
        <v>115</v>
      </c>
      <c r="C33" s="19" t="s">
        <v>254</v>
      </c>
      <c r="D33" s="20" t="s">
        <v>255</v>
      </c>
      <c r="E33" s="16">
        <v>15</v>
      </c>
      <c r="F33" s="16">
        <v>367</v>
      </c>
      <c r="G33" s="17"/>
      <c r="H33" s="21">
        <f>SUM(E33:F33)</f>
        <v>382</v>
      </c>
      <c r="I33" s="25">
        <v>0</v>
      </c>
      <c r="K33" s="7" t="s">
        <v>317</v>
      </c>
      <c r="L33" s="40">
        <f>'CW &amp; SW1'!L25</f>
        <v>9922800</v>
      </c>
      <c r="M33" s="54">
        <f>'CW &amp; SW1'!$I$11</f>
        <v>0</v>
      </c>
      <c r="N33" s="54">
        <f>'CW &amp; SW1'!$I$12</f>
        <v>2300</v>
      </c>
      <c r="O33" s="54">
        <f>'CW &amp; SW1'!$I$13</f>
        <v>3000</v>
      </c>
      <c r="P33" s="54">
        <f>'CW &amp; SW1'!$I$14</f>
        <v>5500</v>
      </c>
      <c r="Q33" s="54">
        <f>'CW &amp; SW1'!$I$15</f>
        <v>3000</v>
      </c>
      <c r="R33" s="54">
        <f>'CW &amp; SW1'!$I$16</f>
        <v>2300</v>
      </c>
      <c r="S33" s="54">
        <f>M$32-M33</f>
        <v>1500</v>
      </c>
      <c r="T33" s="54">
        <f t="shared" ref="T33:T38" si="8">N$32-N33</f>
        <v>0</v>
      </c>
      <c r="U33" s="54">
        <f t="shared" ref="U33:U38" si="9">O$32-O33</f>
        <v>0</v>
      </c>
      <c r="V33" s="54">
        <f t="shared" ref="V33:V38" si="10">P$32-P33</f>
        <v>0</v>
      </c>
      <c r="W33" s="54">
        <f t="shared" ref="W33:W38" si="11">Q$32-Q33</f>
        <v>0</v>
      </c>
      <c r="X33" s="54">
        <f t="shared" ref="X33:X38" si="12">R$32-R33</f>
        <v>0</v>
      </c>
    </row>
    <row r="34" spans="2:24" x14ac:dyDescent="0.2">
      <c r="B34" s="19" t="s">
        <v>115</v>
      </c>
      <c r="C34" s="19" t="s">
        <v>256</v>
      </c>
      <c r="D34" s="20" t="s">
        <v>257</v>
      </c>
      <c r="E34" s="16">
        <v>15</v>
      </c>
      <c r="F34" s="16">
        <v>0</v>
      </c>
      <c r="G34" s="17"/>
      <c r="H34" s="21">
        <f t="shared" ref="H34:H37" si="13">SUM(E34:F34)</f>
        <v>15</v>
      </c>
      <c r="I34" s="25">
        <v>0</v>
      </c>
      <c r="K34" s="50" t="s">
        <v>318</v>
      </c>
      <c r="L34" s="41">
        <f>'CW &amp; SW2 - Optimal Solution'!L25</f>
        <v>8633540</v>
      </c>
      <c r="M34" s="54">
        <f>'CW &amp; SW2 - Optimal Solution'!$I$11</f>
        <v>1500</v>
      </c>
      <c r="N34" s="54">
        <f>'CW &amp; SW2 - Optimal Solution'!$I$12</f>
        <v>0</v>
      </c>
      <c r="O34" s="54">
        <f>'CW &amp; SW2 - Optimal Solution'!$I$13</f>
        <v>0</v>
      </c>
      <c r="P34" s="54">
        <f>'CW &amp; SW2 - Optimal Solution'!$I$14</f>
        <v>0</v>
      </c>
      <c r="Q34" s="54">
        <f>'CW &amp; SW2 - Optimal Solution'!$I$15</f>
        <v>3000</v>
      </c>
      <c r="R34" s="54">
        <f>'CW &amp; SW2 - Optimal Solution'!$I$16</f>
        <v>2300</v>
      </c>
      <c r="S34" s="54">
        <f t="shared" ref="S34:S38" si="14">M$32-M34</f>
        <v>0</v>
      </c>
      <c r="T34" s="54">
        <f t="shared" si="8"/>
        <v>2300</v>
      </c>
      <c r="U34" s="54">
        <f t="shared" si="9"/>
        <v>3000</v>
      </c>
      <c r="V34" s="54">
        <f t="shared" si="10"/>
        <v>5500</v>
      </c>
      <c r="W34" s="54">
        <f t="shared" si="11"/>
        <v>0</v>
      </c>
      <c r="X34" s="54">
        <f t="shared" si="12"/>
        <v>0</v>
      </c>
    </row>
    <row r="35" spans="2:24" x14ac:dyDescent="0.2">
      <c r="B35" s="19" t="s">
        <v>115</v>
      </c>
      <c r="C35" s="19" t="s">
        <v>258</v>
      </c>
      <c r="D35" s="20" t="s">
        <v>259</v>
      </c>
      <c r="E35" s="16">
        <v>15</v>
      </c>
      <c r="F35" s="16">
        <v>383</v>
      </c>
      <c r="G35" s="17"/>
      <c r="H35" s="21">
        <f t="shared" si="13"/>
        <v>398</v>
      </c>
      <c r="I35" s="25">
        <v>0</v>
      </c>
      <c r="K35" s="7" t="s">
        <v>319</v>
      </c>
      <c r="L35" s="40">
        <f>'CW &amp; SW3'!L25</f>
        <v>9167400</v>
      </c>
      <c r="M35" s="54">
        <f>'CW &amp; SW3'!$I$11</f>
        <v>1500</v>
      </c>
      <c r="N35" s="54">
        <f>'CW &amp; SW3'!$I$12</f>
        <v>2300</v>
      </c>
      <c r="O35" s="54">
        <f>'CW &amp; SW3'!$I$13</f>
        <v>0</v>
      </c>
      <c r="P35" s="54">
        <f>'CW &amp; SW3'!$I$14</f>
        <v>5500</v>
      </c>
      <c r="Q35" s="54">
        <f>'CW &amp; SW3'!$I$15</f>
        <v>3000</v>
      </c>
      <c r="R35" s="54">
        <f>'CW &amp; SW3'!$I$16</f>
        <v>2300</v>
      </c>
      <c r="S35" s="54">
        <f t="shared" si="14"/>
        <v>0</v>
      </c>
      <c r="T35" s="54">
        <f t="shared" si="8"/>
        <v>0</v>
      </c>
      <c r="U35" s="54">
        <f t="shared" si="9"/>
        <v>3000</v>
      </c>
      <c r="V35" s="54">
        <f t="shared" si="10"/>
        <v>0</v>
      </c>
      <c r="W35" s="54">
        <f t="shared" si="11"/>
        <v>0</v>
      </c>
      <c r="X35" s="54">
        <f t="shared" si="12"/>
        <v>0</v>
      </c>
    </row>
    <row r="36" spans="2:24" x14ac:dyDescent="0.2">
      <c r="B36" s="19" t="s">
        <v>115</v>
      </c>
      <c r="C36" s="19" t="s">
        <v>260</v>
      </c>
      <c r="D36" s="20" t="s">
        <v>261</v>
      </c>
      <c r="E36" s="16">
        <v>15</v>
      </c>
      <c r="F36" s="16">
        <v>663</v>
      </c>
      <c r="G36" s="17"/>
      <c r="H36" s="21">
        <f t="shared" si="13"/>
        <v>678</v>
      </c>
      <c r="I36" s="25">
        <v>0</v>
      </c>
      <c r="K36" s="7" t="s">
        <v>320</v>
      </c>
      <c r="L36" s="40">
        <f>'CW &amp; SW4'!L25</f>
        <v>8658200</v>
      </c>
      <c r="M36" s="54">
        <f>'CW &amp; SW4'!$I$11</f>
        <v>1500</v>
      </c>
      <c r="N36" s="54">
        <f>'CW &amp; SW4'!$I$12</f>
        <v>2300</v>
      </c>
      <c r="O36" s="54">
        <f>'CW &amp; SW4'!$I$13</f>
        <v>3000</v>
      </c>
      <c r="P36" s="54">
        <f>'CW &amp; SW4'!$I$14</f>
        <v>0</v>
      </c>
      <c r="Q36" s="54">
        <f>'CW &amp; SW4'!$I$15</f>
        <v>3000</v>
      </c>
      <c r="R36" s="54">
        <f>'CW &amp; SW4'!$I$16</f>
        <v>2300</v>
      </c>
      <c r="S36" s="54">
        <f t="shared" si="14"/>
        <v>0</v>
      </c>
      <c r="T36" s="54">
        <f t="shared" si="8"/>
        <v>0</v>
      </c>
      <c r="U36" s="54">
        <f t="shared" si="9"/>
        <v>0</v>
      </c>
      <c r="V36" s="54">
        <f t="shared" si="10"/>
        <v>5500</v>
      </c>
      <c r="W36" s="54">
        <f t="shared" si="11"/>
        <v>0</v>
      </c>
      <c r="X36" s="54">
        <f t="shared" si="12"/>
        <v>0</v>
      </c>
    </row>
    <row r="37" spans="2:24" x14ac:dyDescent="0.2">
      <c r="B37" s="19" t="s">
        <v>115</v>
      </c>
      <c r="C37" s="19" t="s">
        <v>262</v>
      </c>
      <c r="D37" s="20" t="s">
        <v>263</v>
      </c>
      <c r="E37" s="16">
        <v>15</v>
      </c>
      <c r="F37" s="16">
        <v>674</v>
      </c>
      <c r="G37" s="17"/>
      <c r="H37" s="21">
        <f t="shared" si="13"/>
        <v>689</v>
      </c>
      <c r="I37" s="25">
        <v>0</v>
      </c>
      <c r="K37" s="7" t="s">
        <v>321</v>
      </c>
      <c r="L37" s="40">
        <f>'CW &amp; SW5'!L25</f>
        <v>9338200</v>
      </c>
      <c r="M37" s="54">
        <f>'CW &amp; SW5'!$I$11</f>
        <v>1500</v>
      </c>
      <c r="N37" s="54">
        <f>'CW &amp; SW5'!$I$12</f>
        <v>2300</v>
      </c>
      <c r="O37" s="54">
        <f>'CW &amp; SW5'!$I$13</f>
        <v>3000</v>
      </c>
      <c r="P37" s="54">
        <f>'CW &amp; SW5'!$I$14</f>
        <v>0</v>
      </c>
      <c r="Q37" s="54">
        <f>'CW &amp; SW5'!$I$15</f>
        <v>0</v>
      </c>
      <c r="R37" s="54">
        <f>'CW &amp; SW5'!$I$16</f>
        <v>2300</v>
      </c>
      <c r="S37" s="54">
        <f t="shared" si="14"/>
        <v>0</v>
      </c>
      <c r="T37" s="54">
        <f t="shared" si="8"/>
        <v>0</v>
      </c>
      <c r="U37" s="54">
        <f t="shared" si="9"/>
        <v>0</v>
      </c>
      <c r="V37" s="54">
        <f t="shared" si="10"/>
        <v>5500</v>
      </c>
      <c r="W37" s="54">
        <f t="shared" si="11"/>
        <v>3000</v>
      </c>
      <c r="X37" s="54">
        <f t="shared" si="12"/>
        <v>0</v>
      </c>
    </row>
    <row r="38" spans="2:24" x14ac:dyDescent="0.2">
      <c r="B38" s="19" t="s">
        <v>115</v>
      </c>
      <c r="C38" s="19" t="s">
        <v>264</v>
      </c>
      <c r="D38" s="20" t="s">
        <v>265</v>
      </c>
      <c r="E38" s="16">
        <v>18</v>
      </c>
      <c r="F38" s="131">
        <v>705</v>
      </c>
      <c r="G38" s="17">
        <f>F38*0.6</f>
        <v>423</v>
      </c>
      <c r="H38" s="24">
        <f>E38+G38</f>
        <v>441</v>
      </c>
      <c r="I38" s="25">
        <v>0</v>
      </c>
      <c r="K38" s="7" t="s">
        <v>322</v>
      </c>
      <c r="L38" s="40">
        <f>'CW &amp; SW6'!L25</f>
        <v>9443300</v>
      </c>
      <c r="M38" s="54">
        <f>'CW &amp; SW6'!$I$11</f>
        <v>1500</v>
      </c>
      <c r="N38" s="54">
        <f>'CW &amp; SW6'!$I$12</f>
        <v>0</v>
      </c>
      <c r="O38" s="54">
        <f>'CW &amp; SW6'!$I$13</f>
        <v>3000</v>
      </c>
      <c r="P38" s="54">
        <f>'CW &amp; SW6'!$I$14</f>
        <v>0</v>
      </c>
      <c r="Q38" s="54">
        <f>'CW &amp; SW6'!$I$15</f>
        <v>0</v>
      </c>
      <c r="R38" s="54">
        <f>'CW &amp; SW6'!$I$16</f>
        <v>0</v>
      </c>
      <c r="S38" s="54">
        <f t="shared" si="14"/>
        <v>0</v>
      </c>
      <c r="T38" s="54">
        <f t="shared" si="8"/>
        <v>2300</v>
      </c>
      <c r="U38" s="54">
        <f t="shared" si="9"/>
        <v>0</v>
      </c>
      <c r="V38" s="54">
        <f t="shared" si="10"/>
        <v>5500</v>
      </c>
      <c r="W38" s="54">
        <f t="shared" si="11"/>
        <v>3000</v>
      </c>
      <c r="X38" s="54">
        <f t="shared" si="12"/>
        <v>2300</v>
      </c>
    </row>
    <row r="39" spans="2:24" x14ac:dyDescent="0.2">
      <c r="B39" s="19" t="s">
        <v>115</v>
      </c>
      <c r="C39" s="19" t="s">
        <v>266</v>
      </c>
      <c r="D39" s="20" t="s">
        <v>267</v>
      </c>
      <c r="E39" s="16">
        <v>20</v>
      </c>
      <c r="F39" s="16">
        <v>663</v>
      </c>
      <c r="G39" s="17"/>
      <c r="H39" s="21">
        <f t="shared" ref="H39" si="15">SUM(E39:F39)</f>
        <v>683</v>
      </c>
      <c r="I39" s="25">
        <v>0</v>
      </c>
    </row>
    <row r="40" spans="2:24" x14ac:dyDescent="0.2">
      <c r="B40" s="19" t="s">
        <v>115</v>
      </c>
      <c r="C40" s="19" t="s">
        <v>268</v>
      </c>
      <c r="D40" s="20" t="s">
        <v>269</v>
      </c>
      <c r="E40" s="16">
        <v>20</v>
      </c>
      <c r="F40" s="16">
        <v>301</v>
      </c>
      <c r="G40" s="17"/>
      <c r="H40" s="21">
        <f>SUM(E40:F40)</f>
        <v>321</v>
      </c>
      <c r="I40" s="25">
        <v>0</v>
      </c>
      <c r="L40" s="57"/>
    </row>
    <row r="41" spans="2:24" x14ac:dyDescent="0.2">
      <c r="B41" s="19" t="s">
        <v>115</v>
      </c>
      <c r="C41" s="19" t="s">
        <v>270</v>
      </c>
      <c r="D41" s="20" t="s">
        <v>271</v>
      </c>
      <c r="E41" s="16">
        <v>20</v>
      </c>
      <c r="F41" s="16">
        <v>383</v>
      </c>
      <c r="G41" s="17"/>
      <c r="H41" s="21">
        <f t="shared" ref="H41:H44" si="16">SUM(E41:F41)</f>
        <v>403</v>
      </c>
      <c r="I41" s="25">
        <v>0</v>
      </c>
      <c r="L41" s="57"/>
    </row>
    <row r="42" spans="2:24" x14ac:dyDescent="0.2">
      <c r="B42" s="19" t="s">
        <v>115</v>
      </c>
      <c r="C42" s="19" t="s">
        <v>272</v>
      </c>
      <c r="D42" s="20" t="s">
        <v>273</v>
      </c>
      <c r="E42" s="16">
        <v>20</v>
      </c>
      <c r="F42" s="16">
        <v>0</v>
      </c>
      <c r="G42" s="17"/>
      <c r="H42" s="21">
        <f t="shared" si="16"/>
        <v>20</v>
      </c>
      <c r="I42" s="25">
        <v>0</v>
      </c>
    </row>
    <row r="43" spans="2:24" x14ac:dyDescent="0.2">
      <c r="B43" s="19" t="s">
        <v>115</v>
      </c>
      <c r="C43" s="19" t="s">
        <v>274</v>
      </c>
      <c r="D43" s="20" t="s">
        <v>275</v>
      </c>
      <c r="E43" s="16">
        <v>20</v>
      </c>
      <c r="F43" s="16">
        <v>357</v>
      </c>
      <c r="G43" s="17"/>
      <c r="H43" s="21">
        <f t="shared" si="16"/>
        <v>377</v>
      </c>
      <c r="I43" s="25">
        <v>0</v>
      </c>
    </row>
    <row r="44" spans="2:24" x14ac:dyDescent="0.2">
      <c r="B44" s="19" t="s">
        <v>115</v>
      </c>
      <c r="C44" s="19" t="s">
        <v>276</v>
      </c>
      <c r="D44" s="20" t="s">
        <v>277</v>
      </c>
      <c r="E44" s="16">
        <v>20</v>
      </c>
      <c r="F44" s="16">
        <v>500</v>
      </c>
      <c r="G44" s="17"/>
      <c r="H44" s="21">
        <f t="shared" si="16"/>
        <v>520</v>
      </c>
      <c r="I44" s="25">
        <v>0</v>
      </c>
    </row>
    <row r="45" spans="2:24" x14ac:dyDescent="0.2">
      <c r="B45" s="19" t="s">
        <v>115</v>
      </c>
      <c r="C45" s="19" t="s">
        <v>278</v>
      </c>
      <c r="D45" s="20" t="s">
        <v>279</v>
      </c>
      <c r="E45" s="16">
        <v>22</v>
      </c>
      <c r="F45" s="131">
        <v>460</v>
      </c>
      <c r="G45" s="17">
        <f>F45*0.6</f>
        <v>276</v>
      </c>
      <c r="H45" s="24">
        <f>E45+G45</f>
        <v>298</v>
      </c>
      <c r="I45" s="25">
        <v>0</v>
      </c>
    </row>
    <row r="46" spans="2:24" x14ac:dyDescent="0.2">
      <c r="B46" s="19" t="s">
        <v>115</v>
      </c>
      <c r="C46" s="19" t="s">
        <v>280</v>
      </c>
      <c r="D46" s="20" t="s">
        <v>281</v>
      </c>
      <c r="E46" s="16">
        <v>18</v>
      </c>
      <c r="F46" s="16">
        <v>601</v>
      </c>
      <c r="G46" s="17"/>
      <c r="H46" s="21">
        <f t="shared" ref="H46" si="17">SUM(E46:F46)</f>
        <v>619</v>
      </c>
      <c r="I46" s="25">
        <v>0</v>
      </c>
    </row>
    <row r="47" spans="2:24" x14ac:dyDescent="0.2">
      <c r="B47" s="19" t="s">
        <v>115</v>
      </c>
      <c r="C47" s="19" t="s">
        <v>282</v>
      </c>
      <c r="D47" s="20" t="s">
        <v>283</v>
      </c>
      <c r="E47" s="16">
        <v>22</v>
      </c>
      <c r="F47" s="16">
        <v>350</v>
      </c>
      <c r="G47" s="17"/>
      <c r="H47" s="21">
        <f>SUM(E47:F47)</f>
        <v>372</v>
      </c>
      <c r="I47" s="25">
        <v>0</v>
      </c>
    </row>
    <row r="48" spans="2:24" x14ac:dyDescent="0.2">
      <c r="B48" s="19" t="s">
        <v>115</v>
      </c>
      <c r="C48" s="19" t="s">
        <v>284</v>
      </c>
      <c r="D48" s="20" t="s">
        <v>285</v>
      </c>
      <c r="E48" s="16">
        <v>22</v>
      </c>
      <c r="F48" s="16">
        <v>663</v>
      </c>
      <c r="G48" s="17"/>
      <c r="H48" s="21">
        <f t="shared" ref="H48:H51" si="18">SUM(E48:F48)</f>
        <v>685</v>
      </c>
      <c r="I48" s="25">
        <v>0</v>
      </c>
    </row>
    <row r="49" spans="2:9" x14ac:dyDescent="0.2">
      <c r="B49" s="19" t="s">
        <v>115</v>
      </c>
      <c r="C49" s="19" t="s">
        <v>286</v>
      </c>
      <c r="D49" s="20" t="s">
        <v>287</v>
      </c>
      <c r="E49" s="16">
        <v>22</v>
      </c>
      <c r="F49" s="16">
        <v>357</v>
      </c>
      <c r="G49" s="17"/>
      <c r="H49" s="21">
        <f t="shared" si="18"/>
        <v>379</v>
      </c>
      <c r="I49" s="25">
        <v>0</v>
      </c>
    </row>
    <row r="50" spans="2:9" x14ac:dyDescent="0.2">
      <c r="B50" s="19" t="s">
        <v>115</v>
      </c>
      <c r="C50" s="19" t="s">
        <v>288</v>
      </c>
      <c r="D50" s="20" t="s">
        <v>289</v>
      </c>
      <c r="E50" s="16">
        <v>22</v>
      </c>
      <c r="F50" s="16">
        <v>0</v>
      </c>
      <c r="G50" s="17"/>
      <c r="H50" s="21">
        <f t="shared" si="18"/>
        <v>22</v>
      </c>
      <c r="I50" s="25">
        <v>0</v>
      </c>
    </row>
    <row r="51" spans="2:9" x14ac:dyDescent="0.2">
      <c r="B51" s="19" t="s">
        <v>115</v>
      </c>
      <c r="C51" s="19" t="s">
        <v>290</v>
      </c>
      <c r="D51" s="20" t="s">
        <v>291</v>
      </c>
      <c r="E51" s="16">
        <v>22</v>
      </c>
      <c r="F51" s="16">
        <v>251</v>
      </c>
      <c r="G51" s="17"/>
      <c r="H51" s="21">
        <f t="shared" si="18"/>
        <v>273</v>
      </c>
      <c r="I51" s="25">
        <v>0</v>
      </c>
    </row>
    <row r="52" spans="2:9" x14ac:dyDescent="0.2">
      <c r="B52" s="19" t="s">
        <v>115</v>
      </c>
      <c r="C52" s="19" t="s">
        <v>292</v>
      </c>
      <c r="D52" s="20" t="s">
        <v>293</v>
      </c>
      <c r="E52" s="16">
        <v>18</v>
      </c>
      <c r="F52" s="131">
        <v>215</v>
      </c>
      <c r="G52" s="17">
        <f>F52*0.6</f>
        <v>129</v>
      </c>
      <c r="H52" s="24">
        <f>E52+G52</f>
        <v>147</v>
      </c>
      <c r="I52" s="25">
        <v>0</v>
      </c>
    </row>
    <row r="53" spans="2:9" x14ac:dyDescent="0.2">
      <c r="B53" s="19" t="s">
        <v>115</v>
      </c>
      <c r="C53" s="19" t="s">
        <v>294</v>
      </c>
      <c r="D53" s="20" t="s">
        <v>295</v>
      </c>
      <c r="E53" s="16">
        <v>20</v>
      </c>
      <c r="F53" s="16">
        <v>391</v>
      </c>
      <c r="G53" s="16"/>
      <c r="H53" s="21">
        <f t="shared" ref="H53" si="19">SUM(E53:F53)</f>
        <v>411</v>
      </c>
      <c r="I53" s="25">
        <v>0</v>
      </c>
    </row>
    <row r="54" spans="2:9" x14ac:dyDescent="0.2">
      <c r="B54" s="19" t="s">
        <v>115</v>
      </c>
      <c r="C54" s="19" t="s">
        <v>296</v>
      </c>
      <c r="D54" s="20" t="s">
        <v>297</v>
      </c>
      <c r="E54" s="16">
        <v>20</v>
      </c>
      <c r="F54" s="16">
        <v>307</v>
      </c>
      <c r="G54" s="17"/>
      <c r="H54" s="21">
        <f>SUM(E54:F54)</f>
        <v>327</v>
      </c>
      <c r="I54" s="25">
        <v>0</v>
      </c>
    </row>
    <row r="55" spans="2:9" x14ac:dyDescent="0.2">
      <c r="B55" s="19" t="s">
        <v>115</v>
      </c>
      <c r="C55" s="19" t="s">
        <v>284</v>
      </c>
      <c r="D55" s="20" t="s">
        <v>298</v>
      </c>
      <c r="E55" s="16">
        <v>20</v>
      </c>
      <c r="F55" s="16">
        <v>674</v>
      </c>
      <c r="G55" s="17"/>
      <c r="H55" s="21">
        <f t="shared" ref="H55:H58" si="20">SUM(E55:F55)</f>
        <v>694</v>
      </c>
      <c r="I55" s="25">
        <v>0</v>
      </c>
    </row>
    <row r="56" spans="2:9" x14ac:dyDescent="0.2">
      <c r="B56" s="19" t="s">
        <v>115</v>
      </c>
      <c r="C56" s="19" t="s">
        <v>286</v>
      </c>
      <c r="D56" s="20" t="s">
        <v>299</v>
      </c>
      <c r="E56" s="16">
        <v>20</v>
      </c>
      <c r="F56" s="16">
        <v>500</v>
      </c>
      <c r="G56" s="17"/>
      <c r="H56" s="21">
        <f t="shared" si="20"/>
        <v>520</v>
      </c>
      <c r="I56" s="25">
        <v>0</v>
      </c>
    </row>
    <row r="57" spans="2:9" x14ac:dyDescent="0.2">
      <c r="B57" s="19" t="s">
        <v>115</v>
      </c>
      <c r="C57" s="19" t="s">
        <v>288</v>
      </c>
      <c r="D57" s="20" t="s">
        <v>300</v>
      </c>
      <c r="E57" s="16">
        <v>20</v>
      </c>
      <c r="F57" s="16">
        <v>251</v>
      </c>
      <c r="G57" s="17"/>
      <c r="H57" s="21">
        <f t="shared" si="20"/>
        <v>271</v>
      </c>
      <c r="I57" s="25">
        <v>0</v>
      </c>
    </row>
    <row r="58" spans="2:9" x14ac:dyDescent="0.2">
      <c r="B58" s="19" t="s">
        <v>115</v>
      </c>
      <c r="C58" s="19" t="s">
        <v>290</v>
      </c>
      <c r="D58" s="20" t="s">
        <v>301</v>
      </c>
      <c r="E58" s="16">
        <v>20</v>
      </c>
      <c r="F58" s="16">
        <v>0</v>
      </c>
      <c r="G58" s="17"/>
      <c r="H58" s="21">
        <f t="shared" si="20"/>
        <v>20</v>
      </c>
      <c r="I58" s="25">
        <v>0</v>
      </c>
    </row>
  </sheetData>
  <mergeCells count="19">
    <mergeCell ref="M30:R30"/>
    <mergeCell ref="S30:X30"/>
    <mergeCell ref="L30:L31"/>
    <mergeCell ref="K30:K31"/>
    <mergeCell ref="K27:X28"/>
    <mergeCell ref="B2:B3"/>
    <mergeCell ref="E2:G2"/>
    <mergeCell ref="C2:C3"/>
    <mergeCell ref="D2:D3"/>
    <mergeCell ref="I2:I3"/>
    <mergeCell ref="H2:H3"/>
    <mergeCell ref="K4:Q4"/>
    <mergeCell ref="K2:N3"/>
    <mergeCell ref="O2:O3"/>
    <mergeCell ref="Q2:Q3"/>
    <mergeCell ref="K9:K10"/>
    <mergeCell ref="K5:N5"/>
    <mergeCell ref="K6:N6"/>
    <mergeCell ref="K8:Q8"/>
  </mergeCells>
  <phoneticPr fontId="2" type="noConversion"/>
  <conditionalFormatting sqref="L32:L38">
    <cfRule type="colorScale" priority="1">
      <colorScale>
        <cfvo type="min"/>
        <cfvo type="percentile" val="50"/>
        <cfvo type="max"/>
        <color rgb="FF63BE7B"/>
        <color rgb="FFFCFCFF"/>
        <color rgb="FFF8696B"/>
      </colorScale>
    </cfRule>
  </conditionalFormatting>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EB61-5FF0-324F-91CF-0FB22F112568}">
  <sheetPr>
    <tabColor theme="3" tint="9.9978637043366805E-2"/>
    <pageSetUpPr fitToPage="1"/>
  </sheetPr>
  <dimension ref="B1:Q58"/>
  <sheetViews>
    <sheetView showGridLines="0" zoomScale="88" workbookViewId="0">
      <pane xSplit="4" ySplit="3" topLeftCell="F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9.5" style="26" hidden="1" customWidth="1"/>
    <col min="6" max="6" width="19.83203125" style="26" customWidth="1"/>
    <col min="7" max="7" width="18.83203125" style="26" hidden="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16.6640625" style="23" customWidth="1"/>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x14ac:dyDescent="0.2">
      <c r="B6" s="12" t="s">
        <v>13</v>
      </c>
      <c r="C6" s="12" t="s">
        <v>2</v>
      </c>
      <c r="D6" s="13" t="s">
        <v>205</v>
      </c>
      <c r="E6" s="16"/>
      <c r="F6" s="16"/>
      <c r="G6" s="17"/>
      <c r="H6" s="8"/>
      <c r="I6" s="25">
        <v>1</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7800</v>
      </c>
      <c r="N13" s="7">
        <f>SUM($I$25:$I$30)</f>
        <v>7800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7800</v>
      </c>
    </row>
    <row r="25" spans="2:17" ht="15" customHeight="1"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9096140</v>
      </c>
    </row>
    <row r="26" spans="2:17" ht="18" customHeight="1" x14ac:dyDescent="0.2">
      <c r="B26" s="19" t="s">
        <v>115</v>
      </c>
      <c r="C26" s="19" t="s">
        <v>240</v>
      </c>
      <c r="D26" s="20" t="s">
        <v>241</v>
      </c>
      <c r="E26" s="55">
        <v>15</v>
      </c>
      <c r="F26" s="55">
        <v>0</v>
      </c>
      <c r="G26" s="56"/>
      <c r="H26" s="21">
        <f>SUM(E26:F26)</f>
        <v>15</v>
      </c>
      <c r="I26" s="25">
        <v>2300</v>
      </c>
      <c r="J26" s="57"/>
      <c r="K26" s="57"/>
      <c r="L26" s="57"/>
      <c r="M26" s="57"/>
      <c r="O26" s="6"/>
      <c r="P26" s="6"/>
      <c r="Q26" s="6"/>
    </row>
    <row r="27" spans="2:17" x14ac:dyDescent="0.2">
      <c r="B27" s="19" t="s">
        <v>115</v>
      </c>
      <c r="C27" s="19" t="s">
        <v>242</v>
      </c>
      <c r="D27" s="20" t="s">
        <v>243</v>
      </c>
      <c r="E27" s="55">
        <v>15</v>
      </c>
      <c r="F27" s="62">
        <f>367+155</f>
        <v>522</v>
      </c>
      <c r="G27" s="56"/>
      <c r="H27" s="21">
        <f t="shared" ref="H27:H30" si="6">SUM(E27:F27)</f>
        <v>537</v>
      </c>
      <c r="I27" s="25">
        <v>0</v>
      </c>
    </row>
    <row r="28" spans="2:17" ht="16" customHeight="1" x14ac:dyDescent="0.2">
      <c r="B28" s="19" t="s">
        <v>115</v>
      </c>
      <c r="C28" s="19" t="s">
        <v>244</v>
      </c>
      <c r="D28" s="20" t="s">
        <v>245</v>
      </c>
      <c r="E28" s="55">
        <v>15</v>
      </c>
      <c r="F28" s="62">
        <f>301</f>
        <v>301</v>
      </c>
      <c r="G28" s="56"/>
      <c r="H28" s="21">
        <f t="shared" si="6"/>
        <v>316</v>
      </c>
      <c r="I28" s="25">
        <v>5500</v>
      </c>
      <c r="K28" s="121" t="s">
        <v>335</v>
      </c>
      <c r="L28" s="122"/>
      <c r="M28" s="122"/>
      <c r="N28" s="122"/>
      <c r="O28" s="122"/>
      <c r="P28" s="122"/>
      <c r="Q28" s="123"/>
    </row>
    <row r="29" spans="2:17" ht="16" customHeight="1" x14ac:dyDescent="0.2">
      <c r="B29" s="19" t="s">
        <v>115</v>
      </c>
      <c r="C29" s="19" t="s">
        <v>246</v>
      </c>
      <c r="D29" s="20" t="s">
        <v>247</v>
      </c>
      <c r="E29" s="55">
        <v>15</v>
      </c>
      <c r="F29" s="55">
        <v>350</v>
      </c>
      <c r="G29" s="56"/>
      <c r="H29" s="21">
        <f t="shared" si="6"/>
        <v>365</v>
      </c>
      <c r="I29" s="25">
        <v>0</v>
      </c>
      <c r="K29" s="124" t="s">
        <v>367</v>
      </c>
      <c r="L29" s="125"/>
      <c r="M29" s="125"/>
      <c r="N29" s="125"/>
      <c r="O29" s="125"/>
      <c r="P29" s="125"/>
      <c r="Q29" s="126"/>
    </row>
    <row r="30" spans="2:17" ht="16" customHeight="1" x14ac:dyDescent="0.2">
      <c r="B30" s="19" t="s">
        <v>115</v>
      </c>
      <c r="C30" s="19" t="s">
        <v>248</v>
      </c>
      <c r="D30" s="20" t="s">
        <v>249</v>
      </c>
      <c r="E30" s="55">
        <v>15</v>
      </c>
      <c r="F30" s="55">
        <v>307</v>
      </c>
      <c r="G30" s="56"/>
      <c r="H30" s="21">
        <f t="shared" si="6"/>
        <v>322</v>
      </c>
      <c r="I30" s="25">
        <v>0</v>
      </c>
      <c r="K30" s="124"/>
      <c r="L30" s="125"/>
      <c r="M30" s="125"/>
      <c r="N30" s="125"/>
      <c r="O30" s="125"/>
      <c r="P30" s="125"/>
      <c r="Q30" s="126"/>
    </row>
    <row r="31" spans="2:17" ht="16" customHeight="1" x14ac:dyDescent="0.2">
      <c r="B31" s="19" t="s">
        <v>115</v>
      </c>
      <c r="C31" s="19" t="s">
        <v>250</v>
      </c>
      <c r="D31" s="20" t="s">
        <v>251</v>
      </c>
      <c r="E31" s="55">
        <v>18</v>
      </c>
      <c r="F31" s="132">
        <v>814</v>
      </c>
      <c r="G31" s="56">
        <f>F31*0.6</f>
        <v>488.4</v>
      </c>
      <c r="H31" s="24">
        <f>E31+G31</f>
        <v>506.4</v>
      </c>
      <c r="I31" s="25">
        <v>0</v>
      </c>
      <c r="K31" s="127"/>
      <c r="L31" s="128"/>
      <c r="M31" s="128"/>
      <c r="N31" s="128"/>
      <c r="O31" s="128"/>
      <c r="P31" s="128"/>
      <c r="Q31" s="129"/>
    </row>
    <row r="32" spans="2:17" ht="16" customHeight="1" x14ac:dyDescent="0.2">
      <c r="B32" s="19" t="s">
        <v>115</v>
      </c>
      <c r="C32" s="19" t="s">
        <v>252</v>
      </c>
      <c r="D32" s="20" t="s">
        <v>253</v>
      </c>
      <c r="E32" s="55">
        <v>15</v>
      </c>
      <c r="F32" s="55">
        <v>594</v>
      </c>
      <c r="G32" s="56"/>
      <c r="H32" s="21">
        <f t="shared" ref="H32" si="7">SUM(E32:F32)</f>
        <v>609</v>
      </c>
      <c r="I32" s="25">
        <v>0</v>
      </c>
    </row>
    <row r="33" spans="2:17" ht="18" x14ac:dyDescent="0.2">
      <c r="B33" s="19" t="s">
        <v>115</v>
      </c>
      <c r="C33" s="19" t="s">
        <v>254</v>
      </c>
      <c r="D33" s="20" t="s">
        <v>255</v>
      </c>
      <c r="E33" s="55">
        <v>15</v>
      </c>
      <c r="F33" s="55">
        <v>367</v>
      </c>
      <c r="G33" s="56"/>
      <c r="H33" s="21">
        <f>SUM(E33:F33)</f>
        <v>382</v>
      </c>
      <c r="I33" s="25">
        <v>0</v>
      </c>
      <c r="K33" s="118" t="s">
        <v>336</v>
      </c>
      <c r="L33" s="119"/>
      <c r="M33" s="119"/>
      <c r="N33" s="119"/>
      <c r="O33" s="119"/>
      <c r="P33" s="119"/>
      <c r="Q33" s="120"/>
    </row>
    <row r="34" spans="2:17" x14ac:dyDescent="0.2">
      <c r="B34" s="19" t="s">
        <v>115</v>
      </c>
      <c r="C34" s="19" t="s">
        <v>256</v>
      </c>
      <c r="D34" s="20" t="s">
        <v>257</v>
      </c>
      <c r="E34" s="55">
        <v>15</v>
      </c>
      <c r="F34" s="55">
        <v>0</v>
      </c>
      <c r="G34" s="56"/>
      <c r="H34" s="21">
        <f t="shared" ref="H34:H37" si="8">SUM(E34:F34)</f>
        <v>15</v>
      </c>
      <c r="I34" s="25">
        <v>0</v>
      </c>
      <c r="K34" s="112" t="s">
        <v>361</v>
      </c>
      <c r="L34" s="113"/>
      <c r="M34" s="113"/>
      <c r="N34" s="113"/>
      <c r="O34" s="113"/>
      <c r="P34" s="113"/>
      <c r="Q34" s="114"/>
    </row>
    <row r="35" spans="2:17" x14ac:dyDescent="0.2">
      <c r="B35" s="19" t="s">
        <v>115</v>
      </c>
      <c r="C35" s="19" t="s">
        <v>258</v>
      </c>
      <c r="D35" s="20" t="s">
        <v>259</v>
      </c>
      <c r="E35" s="55">
        <v>15</v>
      </c>
      <c r="F35" s="55">
        <v>383</v>
      </c>
      <c r="G35" s="56"/>
      <c r="H35" s="21">
        <f t="shared" si="8"/>
        <v>398</v>
      </c>
      <c r="I35" s="25">
        <v>0</v>
      </c>
      <c r="K35" s="112"/>
      <c r="L35" s="113"/>
      <c r="M35" s="113"/>
      <c r="N35" s="113"/>
      <c r="O35" s="113"/>
      <c r="P35" s="113"/>
      <c r="Q35" s="114"/>
    </row>
    <row r="36" spans="2:17" x14ac:dyDescent="0.2">
      <c r="B36" s="19" t="s">
        <v>115</v>
      </c>
      <c r="C36" s="19" t="s">
        <v>260</v>
      </c>
      <c r="D36" s="20" t="s">
        <v>261</v>
      </c>
      <c r="E36" s="55">
        <v>15</v>
      </c>
      <c r="F36" s="55">
        <v>663</v>
      </c>
      <c r="G36" s="56"/>
      <c r="H36" s="21">
        <f t="shared" si="8"/>
        <v>678</v>
      </c>
      <c r="I36" s="25">
        <v>0</v>
      </c>
      <c r="K36" s="112"/>
      <c r="L36" s="113"/>
      <c r="M36" s="113"/>
      <c r="N36" s="113"/>
      <c r="O36" s="113"/>
      <c r="P36" s="113"/>
      <c r="Q36" s="114"/>
    </row>
    <row r="37" spans="2:17" x14ac:dyDescent="0.2">
      <c r="B37" s="19" t="s">
        <v>115</v>
      </c>
      <c r="C37" s="19" t="s">
        <v>262</v>
      </c>
      <c r="D37" s="20" t="s">
        <v>263</v>
      </c>
      <c r="E37" s="55">
        <v>15</v>
      </c>
      <c r="F37" s="55">
        <v>674</v>
      </c>
      <c r="G37" s="56"/>
      <c r="H37" s="21">
        <f t="shared" si="8"/>
        <v>689</v>
      </c>
      <c r="I37" s="25">
        <v>0</v>
      </c>
      <c r="K37" s="112"/>
      <c r="L37" s="113"/>
      <c r="M37" s="113"/>
      <c r="N37" s="113"/>
      <c r="O37" s="113"/>
      <c r="P37" s="113"/>
      <c r="Q37" s="114"/>
    </row>
    <row r="38" spans="2:17" x14ac:dyDescent="0.2">
      <c r="B38" s="19" t="s">
        <v>115</v>
      </c>
      <c r="C38" s="19" t="s">
        <v>264</v>
      </c>
      <c r="D38" s="20" t="s">
        <v>265</v>
      </c>
      <c r="E38" s="55">
        <v>18</v>
      </c>
      <c r="F38" s="132">
        <v>705</v>
      </c>
      <c r="G38" s="56">
        <f>F38*0.6</f>
        <v>423</v>
      </c>
      <c r="H38" s="24">
        <f>E38+G38</f>
        <v>441</v>
      </c>
      <c r="I38" s="25">
        <v>0</v>
      </c>
      <c r="K38" s="112"/>
      <c r="L38" s="113"/>
      <c r="M38" s="113"/>
      <c r="N38" s="113"/>
      <c r="O38" s="113"/>
      <c r="P38" s="113"/>
      <c r="Q38" s="114"/>
    </row>
    <row r="39" spans="2:17" ht="19" customHeight="1" x14ac:dyDescent="0.2">
      <c r="B39" s="19" t="s">
        <v>115</v>
      </c>
      <c r="C39" s="19" t="s">
        <v>266</v>
      </c>
      <c r="D39" s="20" t="s">
        <v>267</v>
      </c>
      <c r="E39" s="55">
        <v>20</v>
      </c>
      <c r="F39" s="55">
        <v>663</v>
      </c>
      <c r="G39" s="56"/>
      <c r="H39" s="21">
        <f t="shared" ref="H39" si="9">SUM(E39:F39)</f>
        <v>683</v>
      </c>
      <c r="I39" s="25">
        <v>0</v>
      </c>
      <c r="K39" s="112"/>
      <c r="L39" s="113"/>
      <c r="M39" s="113"/>
      <c r="N39" s="113"/>
      <c r="O39" s="113"/>
      <c r="P39" s="113"/>
      <c r="Q39" s="114"/>
    </row>
    <row r="40" spans="2:17" ht="16" customHeight="1" x14ac:dyDescent="0.2">
      <c r="B40" s="19" t="s">
        <v>115</v>
      </c>
      <c r="C40" s="19" t="s">
        <v>268</v>
      </c>
      <c r="D40" s="20" t="s">
        <v>269</v>
      </c>
      <c r="E40" s="55">
        <v>20</v>
      </c>
      <c r="F40" s="55">
        <v>301</v>
      </c>
      <c r="G40" s="56"/>
      <c r="H40" s="21">
        <f>SUM(E40:F40)</f>
        <v>321</v>
      </c>
      <c r="I40" s="25">
        <v>0</v>
      </c>
      <c r="K40" s="112" t="s">
        <v>337</v>
      </c>
      <c r="L40" s="113"/>
      <c r="M40" s="113"/>
      <c r="N40" s="113"/>
      <c r="O40" s="113"/>
      <c r="P40" s="113"/>
      <c r="Q40" s="114"/>
    </row>
    <row r="41" spans="2:17" ht="16" customHeight="1" x14ac:dyDescent="0.2">
      <c r="B41" s="19" t="s">
        <v>115</v>
      </c>
      <c r="C41" s="19" t="s">
        <v>270</v>
      </c>
      <c r="D41" s="20" t="s">
        <v>271</v>
      </c>
      <c r="E41" s="55">
        <v>20</v>
      </c>
      <c r="F41" s="55">
        <v>383</v>
      </c>
      <c r="G41" s="56"/>
      <c r="H41" s="21">
        <f t="shared" ref="H41:H44" si="10">SUM(E41:F41)</f>
        <v>403</v>
      </c>
      <c r="I41" s="25">
        <v>0</v>
      </c>
      <c r="K41" s="112"/>
      <c r="L41" s="113"/>
      <c r="M41" s="113"/>
      <c r="N41" s="113"/>
      <c r="O41" s="113"/>
      <c r="P41" s="113"/>
      <c r="Q41" s="114"/>
    </row>
    <row r="42" spans="2:17" ht="16" customHeight="1" x14ac:dyDescent="0.2">
      <c r="B42" s="19" t="s">
        <v>115</v>
      </c>
      <c r="C42" s="19" t="s">
        <v>272</v>
      </c>
      <c r="D42" s="20" t="s">
        <v>273</v>
      </c>
      <c r="E42" s="55">
        <v>20</v>
      </c>
      <c r="F42" s="55">
        <v>0</v>
      </c>
      <c r="G42" s="56"/>
      <c r="H42" s="21">
        <f t="shared" si="10"/>
        <v>20</v>
      </c>
      <c r="I42" s="25">
        <v>0</v>
      </c>
      <c r="K42" s="112" t="s">
        <v>338</v>
      </c>
      <c r="L42" s="113"/>
      <c r="M42" s="113"/>
      <c r="N42" s="113"/>
      <c r="O42" s="113"/>
      <c r="P42" s="113"/>
      <c r="Q42" s="114"/>
    </row>
    <row r="43" spans="2:17" ht="16" customHeight="1" x14ac:dyDescent="0.2">
      <c r="B43" s="19" t="s">
        <v>115</v>
      </c>
      <c r="C43" s="19" t="s">
        <v>274</v>
      </c>
      <c r="D43" s="20" t="s">
        <v>275</v>
      </c>
      <c r="E43" s="55">
        <v>20</v>
      </c>
      <c r="F43" s="55">
        <v>357</v>
      </c>
      <c r="G43" s="56"/>
      <c r="H43" s="21">
        <f t="shared" si="10"/>
        <v>377</v>
      </c>
      <c r="I43" s="25">
        <v>0</v>
      </c>
      <c r="K43" s="115"/>
      <c r="L43" s="116"/>
      <c r="M43" s="116"/>
      <c r="N43" s="116"/>
      <c r="O43" s="116"/>
      <c r="P43" s="116"/>
      <c r="Q43" s="117"/>
    </row>
    <row r="44" spans="2:17" ht="16" customHeight="1" x14ac:dyDescent="0.2">
      <c r="B44" s="19" t="s">
        <v>115</v>
      </c>
      <c r="C44" s="19" t="s">
        <v>276</v>
      </c>
      <c r="D44" s="20" t="s">
        <v>277</v>
      </c>
      <c r="E44" s="55">
        <v>20</v>
      </c>
      <c r="F44" s="55">
        <v>500</v>
      </c>
      <c r="G44" s="56"/>
      <c r="H44" s="21">
        <f t="shared" si="10"/>
        <v>520</v>
      </c>
      <c r="I44" s="25">
        <v>0</v>
      </c>
    </row>
    <row r="45" spans="2:17" ht="16" customHeight="1" x14ac:dyDescent="0.2">
      <c r="B45" s="19" t="s">
        <v>115</v>
      </c>
      <c r="C45" s="19" t="s">
        <v>278</v>
      </c>
      <c r="D45" s="20" t="s">
        <v>279</v>
      </c>
      <c r="E45" s="55">
        <v>18</v>
      </c>
      <c r="F45" s="132">
        <v>460</v>
      </c>
      <c r="G45" s="56">
        <f>F45*0.6</f>
        <v>276</v>
      </c>
      <c r="H45" s="24">
        <f>E45+G45</f>
        <v>294</v>
      </c>
      <c r="I45" s="25">
        <v>0</v>
      </c>
    </row>
    <row r="46" spans="2:17" ht="16" customHeight="1"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ht="16" customHeight="1" x14ac:dyDescent="0.2">
      <c r="B48" s="19" t="s">
        <v>115</v>
      </c>
      <c r="C48" s="19" t="s">
        <v>284</v>
      </c>
      <c r="D48" s="20" t="s">
        <v>285</v>
      </c>
      <c r="E48" s="55">
        <v>22</v>
      </c>
      <c r="F48" s="55">
        <v>663</v>
      </c>
      <c r="G48" s="56"/>
      <c r="H48" s="21">
        <f t="shared" ref="H48:H51" si="12">SUM(E48:F48)</f>
        <v>685</v>
      </c>
      <c r="I48" s="25">
        <v>0</v>
      </c>
    </row>
    <row r="49" spans="2:17" ht="16" customHeight="1" x14ac:dyDescent="0.2">
      <c r="B49" s="19" t="s">
        <v>115</v>
      </c>
      <c r="C49" s="19" t="s">
        <v>286</v>
      </c>
      <c r="D49" s="20" t="s">
        <v>287</v>
      </c>
      <c r="E49" s="55">
        <v>22</v>
      </c>
      <c r="F49" s="55">
        <v>357</v>
      </c>
      <c r="G49" s="56"/>
      <c r="H49" s="21">
        <f t="shared" si="12"/>
        <v>379</v>
      </c>
      <c r="I49" s="25">
        <v>0</v>
      </c>
    </row>
    <row r="50" spans="2:17" ht="72" customHeight="1" x14ac:dyDescent="0.2">
      <c r="B50" s="19" t="s">
        <v>115</v>
      </c>
      <c r="C50" s="19" t="s">
        <v>288</v>
      </c>
      <c r="D50" s="20" t="s">
        <v>289</v>
      </c>
      <c r="E50" s="55">
        <v>22</v>
      </c>
      <c r="F50" s="55">
        <v>0</v>
      </c>
      <c r="G50" s="56"/>
      <c r="H50" s="21">
        <f t="shared" si="12"/>
        <v>22</v>
      </c>
      <c r="I50" s="25">
        <v>0</v>
      </c>
      <c r="O50" s="6"/>
      <c r="P50" s="6"/>
      <c r="Q50" s="6"/>
    </row>
    <row r="51" spans="2:17" x14ac:dyDescent="0.2">
      <c r="B51" s="19" t="s">
        <v>115</v>
      </c>
      <c r="C51" s="19" t="s">
        <v>290</v>
      </c>
      <c r="D51" s="20" t="s">
        <v>291</v>
      </c>
      <c r="E51" s="55">
        <v>22</v>
      </c>
      <c r="F51" s="55">
        <v>251</v>
      </c>
      <c r="G51" s="56"/>
      <c r="H51" s="21">
        <f t="shared" si="12"/>
        <v>273</v>
      </c>
      <c r="I51" s="25">
        <v>0</v>
      </c>
      <c r="O51" s="6"/>
      <c r="P51" s="6"/>
      <c r="Q51" s="6"/>
    </row>
    <row r="52" spans="2:17" x14ac:dyDescent="0.2">
      <c r="B52" s="19" t="s">
        <v>115</v>
      </c>
      <c r="C52" s="19" t="s">
        <v>292</v>
      </c>
      <c r="D52" s="20" t="s">
        <v>293</v>
      </c>
      <c r="E52" s="55">
        <v>18</v>
      </c>
      <c r="F52" s="132">
        <v>215</v>
      </c>
      <c r="G52" s="56">
        <f>F52*0.6</f>
        <v>129</v>
      </c>
      <c r="H52" s="24">
        <f>E52+G52</f>
        <v>147</v>
      </c>
      <c r="I52" s="25">
        <v>0</v>
      </c>
      <c r="O52" s="6"/>
      <c r="P52" s="6"/>
      <c r="Q52" s="6"/>
    </row>
    <row r="53" spans="2:17" x14ac:dyDescent="0.2">
      <c r="B53" s="19" t="s">
        <v>115</v>
      </c>
      <c r="C53" s="19" t="s">
        <v>294</v>
      </c>
      <c r="D53" s="20" t="s">
        <v>295</v>
      </c>
      <c r="E53" s="55">
        <v>20</v>
      </c>
      <c r="F53" s="55">
        <v>391</v>
      </c>
      <c r="G53" s="55"/>
      <c r="H53" s="21">
        <f t="shared" ref="H53" si="13">SUM(E53:F53)</f>
        <v>411</v>
      </c>
      <c r="I53" s="25">
        <v>0</v>
      </c>
    </row>
    <row r="54" spans="2:17" x14ac:dyDescent="0.2">
      <c r="B54" s="19" t="s">
        <v>115</v>
      </c>
      <c r="C54" s="19" t="s">
        <v>296</v>
      </c>
      <c r="D54" s="20" t="s">
        <v>297</v>
      </c>
      <c r="E54" s="55">
        <v>20</v>
      </c>
      <c r="F54" s="55">
        <v>307</v>
      </c>
      <c r="G54" s="56"/>
      <c r="H54" s="21">
        <f>SUM(E54:F54)</f>
        <v>327</v>
      </c>
      <c r="I54" s="25">
        <v>0</v>
      </c>
    </row>
    <row r="55" spans="2:17" x14ac:dyDescent="0.2">
      <c r="B55" s="19" t="s">
        <v>115</v>
      </c>
      <c r="C55" s="19" t="s">
        <v>284</v>
      </c>
      <c r="D55" s="20" t="s">
        <v>298</v>
      </c>
      <c r="E55" s="55">
        <v>20</v>
      </c>
      <c r="F55" s="55">
        <v>674</v>
      </c>
      <c r="G55" s="56"/>
      <c r="H55" s="21">
        <f t="shared" ref="H55:H58" si="14">SUM(E55:F55)</f>
        <v>694</v>
      </c>
      <c r="I55" s="25">
        <v>0</v>
      </c>
    </row>
    <row r="56" spans="2:17" x14ac:dyDescent="0.2">
      <c r="B56" s="19" t="s">
        <v>115</v>
      </c>
      <c r="C56" s="19" t="s">
        <v>286</v>
      </c>
      <c r="D56" s="20" t="s">
        <v>299</v>
      </c>
      <c r="E56" s="55">
        <v>20</v>
      </c>
      <c r="F56" s="55">
        <v>500</v>
      </c>
      <c r="G56" s="56"/>
      <c r="H56" s="21">
        <f t="shared" si="14"/>
        <v>520</v>
      </c>
      <c r="I56" s="25">
        <v>0</v>
      </c>
    </row>
    <row r="57" spans="2:17" x14ac:dyDescent="0.2">
      <c r="B57" s="19" t="s">
        <v>115</v>
      </c>
      <c r="C57" s="19" t="s">
        <v>288</v>
      </c>
      <c r="D57" s="20" t="s">
        <v>300</v>
      </c>
      <c r="E57" s="55">
        <v>20</v>
      </c>
      <c r="F57" s="55">
        <v>251</v>
      </c>
      <c r="G57" s="56"/>
      <c r="H57" s="21">
        <f t="shared" si="14"/>
        <v>271</v>
      </c>
      <c r="I57" s="25">
        <v>0</v>
      </c>
    </row>
    <row r="58" spans="2:17" x14ac:dyDescent="0.2">
      <c r="B58" s="19" t="s">
        <v>115</v>
      </c>
      <c r="C58" s="19" t="s">
        <v>290</v>
      </c>
      <c r="D58" s="20" t="s">
        <v>301</v>
      </c>
      <c r="E58" s="55">
        <v>20</v>
      </c>
      <c r="F58" s="55">
        <v>0</v>
      </c>
      <c r="G58" s="56"/>
      <c r="H58" s="21">
        <f t="shared" si="14"/>
        <v>20</v>
      </c>
      <c r="I58" s="25">
        <v>0</v>
      </c>
    </row>
  </sheetData>
  <mergeCells count="21">
    <mergeCell ref="B2:B3"/>
    <mergeCell ref="C2:C3"/>
    <mergeCell ref="D2:D3"/>
    <mergeCell ref="E2:G2"/>
    <mergeCell ref="H2:H3"/>
    <mergeCell ref="K40:Q41"/>
    <mergeCell ref="K42:Q43"/>
    <mergeCell ref="K33:Q33"/>
    <mergeCell ref="I2:I3"/>
    <mergeCell ref="K28:Q28"/>
    <mergeCell ref="K34:Q39"/>
    <mergeCell ref="K6:N6"/>
    <mergeCell ref="K8:Q8"/>
    <mergeCell ref="K9:K10"/>
    <mergeCell ref="K2:N3"/>
    <mergeCell ref="O2:O3"/>
    <mergeCell ref="P2:P3"/>
    <mergeCell ref="Q2:Q3"/>
    <mergeCell ref="K4:Q4"/>
    <mergeCell ref="K5:N5"/>
    <mergeCell ref="K29:Q31"/>
  </mergeCells>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7C7B-2F8C-6441-8BC2-B6728CE38AEA}">
  <sheetPr>
    <tabColor theme="5" tint="0.79998168889431442"/>
    <pageSetUpPr fitToPage="1"/>
  </sheetPr>
  <dimension ref="B1:Q58"/>
  <sheetViews>
    <sheetView showGridLines="0" workbookViewId="0">
      <pane xSplit="4" ySplit="3" topLeftCell="E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6.6640625" style="26" customWidth="1"/>
    <col min="6" max="6" width="17.83203125" style="26" customWidth="1"/>
    <col min="7" max="7" width="18.83203125" style="26"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x14ac:dyDescent="0.2">
      <c r="B6" s="12" t="s">
        <v>13</v>
      </c>
      <c r="C6" s="12" t="s">
        <v>2</v>
      </c>
      <c r="D6" s="13" t="s">
        <v>205</v>
      </c>
      <c r="E6" s="16"/>
      <c r="F6" s="16"/>
      <c r="G6" s="17"/>
      <c r="H6" s="8"/>
      <c r="I6" s="25">
        <v>0</v>
      </c>
      <c r="K6" s="86" t="s">
        <v>22</v>
      </c>
      <c r="L6" s="87"/>
      <c r="M6" s="87"/>
      <c r="N6" s="88"/>
      <c r="O6" s="29">
        <f>I5+I6+I7+I8+I9+I10</f>
        <v>1</v>
      </c>
      <c r="P6" s="30" t="s">
        <v>20</v>
      </c>
      <c r="Q6" s="45">
        <v>1</v>
      </c>
    </row>
    <row r="7" spans="2:17" x14ac:dyDescent="0.2">
      <c r="B7" s="12" t="s">
        <v>13</v>
      </c>
      <c r="C7" s="12" t="s">
        <v>3</v>
      </c>
      <c r="D7" s="13" t="s">
        <v>206</v>
      </c>
      <c r="E7" s="16"/>
      <c r="F7" s="16"/>
      <c r="G7" s="17"/>
      <c r="H7" s="8"/>
      <c r="I7" s="25">
        <v>1</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2300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5500</v>
      </c>
      <c r="K14" s="7" t="s">
        <v>323</v>
      </c>
      <c r="L14" s="27" t="s">
        <v>88</v>
      </c>
      <c r="M14" s="7">
        <f>I31*I7</f>
        <v>3000</v>
      </c>
      <c r="N14" s="7">
        <f>SUM($I$32:$I$37)</f>
        <v>3000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9167400</v>
      </c>
    </row>
    <row r="26" spans="2:17" x14ac:dyDescent="0.2">
      <c r="B26" s="19" t="s">
        <v>115</v>
      </c>
      <c r="C26" s="19" t="s">
        <v>240</v>
      </c>
      <c r="D26" s="20" t="s">
        <v>241</v>
      </c>
      <c r="E26" s="55">
        <v>15</v>
      </c>
      <c r="F26" s="55">
        <v>0</v>
      </c>
      <c r="G26" s="56"/>
      <c r="H26" s="21">
        <f>SUM(E26:F26)</f>
        <v>15</v>
      </c>
      <c r="I26" s="25">
        <v>0</v>
      </c>
      <c r="O26" s="6"/>
      <c r="P26" s="6"/>
      <c r="Q26" s="6"/>
    </row>
    <row r="27" spans="2:17" x14ac:dyDescent="0.2">
      <c r="B27" s="19" t="s">
        <v>115</v>
      </c>
      <c r="C27" s="19" t="s">
        <v>242</v>
      </c>
      <c r="D27" s="20" t="s">
        <v>243</v>
      </c>
      <c r="E27" s="55">
        <v>15</v>
      </c>
      <c r="F27" s="55">
        <v>367</v>
      </c>
      <c r="G27" s="56"/>
      <c r="H27" s="21">
        <f t="shared" ref="H27:H30" si="6">SUM(E27:F27)</f>
        <v>382</v>
      </c>
      <c r="I27" s="25">
        <v>0</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3000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3000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8:Q8"/>
    <mergeCell ref="Q2:Q3"/>
    <mergeCell ref="P2:P3"/>
    <mergeCell ref="K9:K10"/>
    <mergeCell ref="K5:N5"/>
    <mergeCell ref="K6:N6"/>
    <mergeCell ref="K4:Q4"/>
    <mergeCell ref="K2:N3"/>
    <mergeCell ref="O2:O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344F3-F71C-8047-A2BA-F3FEC5928D3B}">
  <sheetPr>
    <tabColor theme="6" tint="0.79998168889431442"/>
    <pageSetUpPr fitToPage="1"/>
  </sheetPr>
  <dimension ref="B1:Q58"/>
  <sheetViews>
    <sheetView showGridLines="0" workbookViewId="0">
      <pane xSplit="4" ySplit="3" topLeftCell="E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2.5" style="26" bestFit="1" customWidth="1"/>
    <col min="6" max="6" width="7.83203125" style="26" bestFit="1" customWidth="1"/>
    <col min="7" max="7" width="18.83203125" style="26" bestFit="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customHeight="1" x14ac:dyDescent="0.2">
      <c r="B6" s="12" t="s">
        <v>13</v>
      </c>
      <c r="C6" s="12" t="s">
        <v>2</v>
      </c>
      <c r="D6" s="13" t="s">
        <v>205</v>
      </c>
      <c r="E6" s="16"/>
      <c r="F6" s="16"/>
      <c r="G6" s="17"/>
      <c r="H6" s="8"/>
      <c r="I6" s="25">
        <v>0</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1</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2300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SUM(E15:F15)</f>
        <v>478</v>
      </c>
      <c r="I15" s="22">
        <v>3000</v>
      </c>
      <c r="K15" s="7" t="s">
        <v>324</v>
      </c>
      <c r="L15" s="27" t="s">
        <v>89</v>
      </c>
      <c r="M15" s="7">
        <f>I38*I8</f>
        <v>5500</v>
      </c>
      <c r="N15" s="7">
        <f>SUM($I$39:$I$44)</f>
        <v>5500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8658200</v>
      </c>
    </row>
    <row r="26" spans="2:17" x14ac:dyDescent="0.2">
      <c r="B26" s="19" t="s">
        <v>115</v>
      </c>
      <c r="C26" s="19" t="s">
        <v>240</v>
      </c>
      <c r="D26" s="20" t="s">
        <v>241</v>
      </c>
      <c r="E26" s="55">
        <v>15</v>
      </c>
      <c r="F26" s="55">
        <v>0</v>
      </c>
      <c r="G26" s="56"/>
      <c r="H26" s="21">
        <f>SUM(E26:F26)</f>
        <v>15</v>
      </c>
      <c r="I26" s="25">
        <v>0</v>
      </c>
      <c r="O26" s="6"/>
      <c r="P26" s="6"/>
      <c r="Q26" s="6"/>
    </row>
    <row r="27" spans="2:17" x14ac:dyDescent="0.2">
      <c r="B27" s="19" t="s">
        <v>115</v>
      </c>
      <c r="C27" s="19" t="s">
        <v>242</v>
      </c>
      <c r="D27" s="20" t="s">
        <v>243</v>
      </c>
      <c r="E27" s="55">
        <v>15</v>
      </c>
      <c r="F27" s="55">
        <v>367</v>
      </c>
      <c r="G27" s="56"/>
      <c r="H27" s="21">
        <f t="shared" ref="H27:H30" si="6">SUM(E27:F27)</f>
        <v>382</v>
      </c>
      <c r="I27" s="25">
        <v>0</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2">
        <v>5500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2">
        <v>5500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8:Q8"/>
    <mergeCell ref="O2:O3"/>
    <mergeCell ref="Q2:Q3"/>
    <mergeCell ref="P2:P3"/>
    <mergeCell ref="K9:K10"/>
    <mergeCell ref="K5:N5"/>
    <mergeCell ref="K6:N6"/>
    <mergeCell ref="K4:Q4"/>
    <mergeCell ref="K2:N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E19B-957E-F34B-823E-7553D0BDD70A}">
  <sheetPr>
    <tabColor theme="8" tint="0.79998168889431442"/>
    <pageSetUpPr fitToPage="1"/>
  </sheetPr>
  <dimension ref="B1:Q58"/>
  <sheetViews>
    <sheetView showGridLines="0" workbookViewId="0">
      <pane xSplit="4" ySplit="3" topLeftCell="G10"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30.1640625" style="26" customWidth="1"/>
    <col min="6" max="6" width="29.1640625" style="26" customWidth="1"/>
    <col min="7" max="7" width="44.6640625" style="26"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customHeight="1" x14ac:dyDescent="0.2">
      <c r="B6" s="12" t="s">
        <v>13</v>
      </c>
      <c r="C6" s="12" t="s">
        <v>2</v>
      </c>
      <c r="D6" s="13" t="s">
        <v>205</v>
      </c>
      <c r="E6" s="16"/>
      <c r="F6" s="16"/>
      <c r="G6" s="17"/>
      <c r="H6" s="8"/>
      <c r="I6" s="25">
        <v>0</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1</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2300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8500</v>
      </c>
      <c r="N16" s="7">
        <f>SUM($I$46:$I$51)</f>
        <v>8500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9338200</v>
      </c>
    </row>
    <row r="26" spans="2:17" x14ac:dyDescent="0.2">
      <c r="B26" s="19" t="s">
        <v>115</v>
      </c>
      <c r="C26" s="19" t="s">
        <v>240</v>
      </c>
      <c r="D26" s="20" t="s">
        <v>241</v>
      </c>
      <c r="E26" s="55">
        <v>15</v>
      </c>
      <c r="F26" s="55">
        <v>0</v>
      </c>
      <c r="G26" s="56"/>
      <c r="H26" s="21">
        <f>SUM(E26:F26)</f>
        <v>15</v>
      </c>
      <c r="I26" s="25">
        <v>0</v>
      </c>
      <c r="O26" s="6"/>
      <c r="P26" s="6"/>
      <c r="Q26" s="6"/>
    </row>
    <row r="27" spans="2:17" x14ac:dyDescent="0.2">
      <c r="B27" s="19" t="s">
        <v>115</v>
      </c>
      <c r="C27" s="19" t="s">
        <v>242</v>
      </c>
      <c r="D27" s="20" t="s">
        <v>243</v>
      </c>
      <c r="E27" s="55">
        <v>15</v>
      </c>
      <c r="F27" s="55">
        <v>367</v>
      </c>
      <c r="G27" s="56"/>
      <c r="H27" s="21">
        <f t="shared" ref="H27:H30" si="6">SUM(E27:F27)</f>
        <v>382</v>
      </c>
      <c r="I27" s="25">
        <v>0</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8500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5500</v>
      </c>
    </row>
    <row r="50" spans="2:9" x14ac:dyDescent="0.2">
      <c r="B50" s="19" t="s">
        <v>115</v>
      </c>
      <c r="C50" s="19" t="s">
        <v>288</v>
      </c>
      <c r="D50" s="20" t="s">
        <v>289</v>
      </c>
      <c r="E50" s="55">
        <v>22</v>
      </c>
      <c r="F50" s="55">
        <v>0</v>
      </c>
      <c r="G50" s="56"/>
      <c r="H50" s="21">
        <f t="shared" si="12"/>
        <v>22</v>
      </c>
      <c r="I50" s="25">
        <v>3000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8:Q8"/>
    <mergeCell ref="O2:O3"/>
    <mergeCell ref="Q2:Q3"/>
    <mergeCell ref="P2:P3"/>
    <mergeCell ref="K9:K10"/>
    <mergeCell ref="K5:N5"/>
    <mergeCell ref="K6:N6"/>
    <mergeCell ref="K4:Q4"/>
    <mergeCell ref="K2:N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FF203-2D85-9E48-A896-863EFD2CECEE}">
  <sheetPr>
    <tabColor theme="8" tint="0.79998168889431442"/>
  </sheetPr>
  <dimension ref="A1:H75"/>
  <sheetViews>
    <sheetView showGridLines="0" workbookViewId="0">
      <selection activeCell="K28" sqref="K28"/>
    </sheetView>
  </sheetViews>
  <sheetFormatPr baseColWidth="10" defaultRowHeight="16" x14ac:dyDescent="0.2"/>
  <cols>
    <col min="1" max="1" width="2.33203125" customWidth="1"/>
    <col min="2" max="2" width="6.5" bestFit="1" customWidth="1"/>
    <col min="3" max="3" width="31.33203125" bestFit="1" customWidth="1"/>
    <col min="4" max="4" width="5.83203125" bestFit="1" customWidth="1"/>
    <col min="5" max="5" width="8.33203125" bestFit="1" customWidth="1"/>
    <col min="6" max="6" width="10.5" bestFit="1" customWidth="1"/>
    <col min="7" max="8" width="9.1640625" bestFit="1" customWidth="1"/>
  </cols>
  <sheetData>
    <row r="1" spans="1:8" x14ac:dyDescent="0.2">
      <c r="A1" s="1" t="s">
        <v>23</v>
      </c>
    </row>
    <row r="2" spans="1:8" x14ac:dyDescent="0.2">
      <c r="A2" s="1" t="s">
        <v>194</v>
      </c>
    </row>
    <row r="3" spans="1:8" x14ac:dyDescent="0.2">
      <c r="A3" s="1" t="s">
        <v>195</v>
      </c>
    </row>
    <row r="6" spans="1:8" ht="17" thickBot="1" x14ac:dyDescent="0.25">
      <c r="A6" t="s">
        <v>24</v>
      </c>
    </row>
    <row r="7" spans="1:8" x14ac:dyDescent="0.2">
      <c r="B7" s="4"/>
      <c r="C7" s="4"/>
      <c r="D7" s="4" t="s">
        <v>27</v>
      </c>
      <c r="E7" s="4" t="s">
        <v>29</v>
      </c>
      <c r="F7" s="4" t="s">
        <v>117</v>
      </c>
      <c r="G7" s="4" t="s">
        <v>119</v>
      </c>
      <c r="H7" s="4" t="s">
        <v>119</v>
      </c>
    </row>
    <row r="8" spans="1:8" ht="17" thickBot="1" x14ac:dyDescent="0.25">
      <c r="B8" s="5" t="s">
        <v>25</v>
      </c>
      <c r="C8" s="5" t="s">
        <v>26</v>
      </c>
      <c r="D8" s="5" t="s">
        <v>28</v>
      </c>
      <c r="E8" s="5" t="s">
        <v>116</v>
      </c>
      <c r="F8" s="5" t="s">
        <v>118</v>
      </c>
      <c r="G8" s="5" t="s">
        <v>120</v>
      </c>
      <c r="H8" s="5" t="s">
        <v>121</v>
      </c>
    </row>
    <row r="9" spans="1:8" x14ac:dyDescent="0.2">
      <c r="B9" s="2" t="s">
        <v>127</v>
      </c>
      <c r="C9" s="2" t="s">
        <v>30</v>
      </c>
      <c r="D9" s="2">
        <v>1500</v>
      </c>
      <c r="E9" s="2">
        <v>0</v>
      </c>
      <c r="F9" s="2">
        <v>367</v>
      </c>
      <c r="G9" s="2">
        <v>465</v>
      </c>
      <c r="H9" s="2">
        <v>1E+30</v>
      </c>
    </row>
    <row r="10" spans="1:8" x14ac:dyDescent="0.2">
      <c r="B10" s="2" t="s">
        <v>128</v>
      </c>
      <c r="C10" s="2" t="s">
        <v>31</v>
      </c>
      <c r="D10" s="2">
        <v>2300</v>
      </c>
      <c r="E10" s="2">
        <v>0</v>
      </c>
      <c r="F10" s="2">
        <v>481</v>
      </c>
      <c r="G10" s="2">
        <v>189</v>
      </c>
      <c r="H10" s="2">
        <v>1E+30</v>
      </c>
    </row>
    <row r="11" spans="1:8" x14ac:dyDescent="0.2">
      <c r="B11" s="2" t="s">
        <v>129</v>
      </c>
      <c r="C11" s="2" t="s">
        <v>32</v>
      </c>
      <c r="D11" s="2">
        <v>3000</v>
      </c>
      <c r="E11" s="2">
        <v>0</v>
      </c>
      <c r="F11" s="2">
        <v>832</v>
      </c>
      <c r="G11" s="2">
        <v>151</v>
      </c>
      <c r="H11" s="2">
        <v>155</v>
      </c>
    </row>
    <row r="12" spans="1:8" x14ac:dyDescent="0.2">
      <c r="B12" s="2" t="s">
        <v>130</v>
      </c>
      <c r="C12" s="2" t="s">
        <v>33</v>
      </c>
      <c r="D12" s="2">
        <v>0</v>
      </c>
      <c r="E12" s="2">
        <v>46</v>
      </c>
      <c r="F12" s="2">
        <v>723</v>
      </c>
      <c r="G12" s="2">
        <v>1E+30</v>
      </c>
      <c r="H12" s="2">
        <v>46</v>
      </c>
    </row>
    <row r="13" spans="1:8" x14ac:dyDescent="0.2">
      <c r="B13" s="2" t="s">
        <v>131</v>
      </c>
      <c r="C13" s="2" t="s">
        <v>34</v>
      </c>
      <c r="D13" s="2">
        <v>0</v>
      </c>
      <c r="E13" s="2">
        <v>158</v>
      </c>
      <c r="F13" s="2">
        <v>478</v>
      </c>
      <c r="G13" s="2">
        <v>1E+30</v>
      </c>
      <c r="H13" s="2">
        <v>158</v>
      </c>
    </row>
    <row r="14" spans="1:8" x14ac:dyDescent="0.2">
      <c r="B14" s="2" t="s">
        <v>132</v>
      </c>
      <c r="C14" s="2" t="s">
        <v>35</v>
      </c>
      <c r="D14" s="2">
        <v>2300</v>
      </c>
      <c r="E14" s="2">
        <v>0</v>
      </c>
      <c r="F14" s="2">
        <v>233</v>
      </c>
      <c r="G14" s="2">
        <v>338</v>
      </c>
      <c r="H14" s="2">
        <v>1E+30</v>
      </c>
    </row>
    <row r="15" spans="1:8" x14ac:dyDescent="0.2">
      <c r="B15" s="2" t="s">
        <v>133</v>
      </c>
      <c r="C15" s="2" t="s">
        <v>36</v>
      </c>
      <c r="D15" s="2">
        <v>0</v>
      </c>
      <c r="E15" s="2">
        <v>0</v>
      </c>
      <c r="F15" s="2">
        <v>0</v>
      </c>
      <c r="G15" s="2">
        <v>1E+30</v>
      </c>
      <c r="H15" s="2">
        <v>0</v>
      </c>
    </row>
    <row r="16" spans="1:8" x14ac:dyDescent="0.2">
      <c r="B16" s="2" t="s">
        <v>134</v>
      </c>
      <c r="C16" s="2" t="s">
        <v>37</v>
      </c>
      <c r="D16" s="2">
        <v>0</v>
      </c>
      <c r="E16" s="2">
        <v>465</v>
      </c>
      <c r="F16" s="2">
        <v>0</v>
      </c>
      <c r="G16" s="2">
        <v>1E+30</v>
      </c>
      <c r="H16" s="2">
        <v>465</v>
      </c>
    </row>
    <row r="17" spans="2:8" x14ac:dyDescent="0.2">
      <c r="B17" s="2" t="s">
        <v>135</v>
      </c>
      <c r="C17" s="2" t="s">
        <v>38</v>
      </c>
      <c r="D17" s="2">
        <v>0</v>
      </c>
      <c r="E17" s="2">
        <v>351</v>
      </c>
      <c r="F17" s="2">
        <v>0</v>
      </c>
      <c r="G17" s="2">
        <v>1E+30</v>
      </c>
      <c r="H17" s="2">
        <v>351</v>
      </c>
    </row>
    <row r="18" spans="2:8" x14ac:dyDescent="0.2">
      <c r="B18" s="2" t="s">
        <v>136</v>
      </c>
      <c r="C18" s="2" t="s">
        <v>39</v>
      </c>
      <c r="D18" s="2">
        <v>0</v>
      </c>
      <c r="E18" s="2">
        <v>0</v>
      </c>
      <c r="F18" s="2">
        <v>0</v>
      </c>
      <c r="G18" s="2">
        <v>155</v>
      </c>
      <c r="H18" s="2">
        <v>1E+30</v>
      </c>
    </row>
    <row r="19" spans="2:8" x14ac:dyDescent="0.2">
      <c r="B19" s="2" t="s">
        <v>137</v>
      </c>
      <c r="C19" s="2" t="s">
        <v>40</v>
      </c>
      <c r="D19" s="2">
        <v>0</v>
      </c>
      <c r="E19" s="2">
        <v>155</v>
      </c>
      <c r="F19" s="2">
        <v>0</v>
      </c>
      <c r="G19" s="2">
        <v>1E+30</v>
      </c>
      <c r="H19" s="2">
        <v>155</v>
      </c>
    </row>
    <row r="20" spans="2:8" x14ac:dyDescent="0.2">
      <c r="B20" s="2" t="s">
        <v>138</v>
      </c>
      <c r="C20" s="2" t="s">
        <v>41</v>
      </c>
      <c r="D20" s="2">
        <v>0</v>
      </c>
      <c r="E20" s="2">
        <v>512</v>
      </c>
      <c r="F20" s="2">
        <v>0</v>
      </c>
      <c r="G20" s="2">
        <v>1E+30</v>
      </c>
      <c r="H20" s="2">
        <v>512</v>
      </c>
    </row>
    <row r="21" spans="2:8" x14ac:dyDescent="0.2">
      <c r="B21" s="2" t="s">
        <v>139</v>
      </c>
      <c r="C21" s="2" t="s">
        <v>42</v>
      </c>
      <c r="D21" s="2">
        <v>0</v>
      </c>
      <c r="E21" s="2">
        <v>599</v>
      </c>
      <c r="F21" s="2">
        <v>0</v>
      </c>
      <c r="G21" s="2">
        <v>1E+30</v>
      </c>
      <c r="H21" s="2">
        <v>599</v>
      </c>
    </row>
    <row r="22" spans="2:8" x14ac:dyDescent="0.2">
      <c r="B22" s="2" t="s">
        <v>140</v>
      </c>
      <c r="C22" s="2" t="s">
        <v>43</v>
      </c>
      <c r="D22" s="2">
        <v>0</v>
      </c>
      <c r="E22" s="2">
        <v>0</v>
      </c>
      <c r="F22" s="2">
        <v>0</v>
      </c>
      <c r="G22" s="2">
        <v>1E+30</v>
      </c>
      <c r="H22" s="2">
        <v>0</v>
      </c>
    </row>
    <row r="23" spans="2:8" x14ac:dyDescent="0.2">
      <c r="B23" s="2" t="s">
        <v>141</v>
      </c>
      <c r="C23" s="2" t="s">
        <v>44</v>
      </c>
      <c r="D23" s="2">
        <v>0</v>
      </c>
      <c r="E23" s="2">
        <v>465</v>
      </c>
      <c r="F23" s="2">
        <v>0</v>
      </c>
      <c r="G23" s="2">
        <v>1E+30</v>
      </c>
      <c r="H23" s="2">
        <v>465</v>
      </c>
    </row>
    <row r="24" spans="2:8" x14ac:dyDescent="0.2">
      <c r="B24" s="2" t="s">
        <v>142</v>
      </c>
      <c r="C24" s="2" t="s">
        <v>45</v>
      </c>
      <c r="D24" s="2">
        <v>0</v>
      </c>
      <c r="E24" s="2">
        <v>351</v>
      </c>
      <c r="F24" s="2">
        <v>0</v>
      </c>
      <c r="G24" s="2">
        <v>1E+30</v>
      </c>
      <c r="H24" s="2">
        <v>351</v>
      </c>
    </row>
    <row r="25" spans="2:8" x14ac:dyDescent="0.2">
      <c r="B25" s="2" t="s">
        <v>143</v>
      </c>
      <c r="C25" s="2" t="s">
        <v>46</v>
      </c>
      <c r="D25" s="2">
        <v>0</v>
      </c>
      <c r="E25" s="2">
        <v>0</v>
      </c>
      <c r="F25" s="2">
        <v>0</v>
      </c>
      <c r="G25" s="2">
        <v>155</v>
      </c>
      <c r="H25" s="2">
        <v>1E+30</v>
      </c>
    </row>
    <row r="26" spans="2:8" x14ac:dyDescent="0.2">
      <c r="B26" s="2" t="s">
        <v>144</v>
      </c>
      <c r="C26" s="2" t="s">
        <v>47</v>
      </c>
      <c r="D26" s="2">
        <v>0</v>
      </c>
      <c r="E26" s="2">
        <v>155</v>
      </c>
      <c r="F26" s="2">
        <v>0</v>
      </c>
      <c r="G26" s="2">
        <v>1E+30</v>
      </c>
      <c r="H26" s="2">
        <v>155</v>
      </c>
    </row>
    <row r="27" spans="2:8" x14ac:dyDescent="0.2">
      <c r="B27" s="2" t="s">
        <v>145</v>
      </c>
      <c r="C27" s="2" t="s">
        <v>48</v>
      </c>
      <c r="D27" s="2">
        <v>0</v>
      </c>
      <c r="E27" s="2">
        <v>512</v>
      </c>
      <c r="F27" s="2">
        <v>0</v>
      </c>
      <c r="G27" s="2">
        <v>1E+30</v>
      </c>
      <c r="H27" s="2">
        <v>512</v>
      </c>
    </row>
    <row r="28" spans="2:8" x14ac:dyDescent="0.2">
      <c r="B28" s="2" t="s">
        <v>146</v>
      </c>
      <c r="C28" s="2" t="s">
        <v>49</v>
      </c>
      <c r="D28" s="2">
        <v>0</v>
      </c>
      <c r="E28" s="2">
        <v>599</v>
      </c>
      <c r="F28" s="2">
        <v>0</v>
      </c>
      <c r="G28" s="2">
        <v>1E+30</v>
      </c>
      <c r="H28" s="2">
        <v>599</v>
      </c>
    </row>
    <row r="29" spans="2:8" x14ac:dyDescent="0.2">
      <c r="B29" s="2" t="s">
        <v>147</v>
      </c>
      <c r="C29" s="2" t="s">
        <v>50</v>
      </c>
      <c r="D29" s="2">
        <v>0</v>
      </c>
      <c r="E29" s="2">
        <v>0</v>
      </c>
      <c r="F29" s="2">
        <v>0</v>
      </c>
      <c r="G29" s="2">
        <v>1E+30</v>
      </c>
      <c r="H29" s="2">
        <v>0</v>
      </c>
    </row>
    <row r="30" spans="2:8" x14ac:dyDescent="0.2">
      <c r="B30" s="2" t="s">
        <v>148</v>
      </c>
      <c r="C30" s="2" t="s">
        <v>51</v>
      </c>
      <c r="D30" s="2">
        <v>0</v>
      </c>
      <c r="E30" s="2">
        <v>465</v>
      </c>
      <c r="F30" s="2">
        <v>0</v>
      </c>
      <c r="G30" s="2">
        <v>1E+30</v>
      </c>
      <c r="H30" s="2">
        <v>465</v>
      </c>
    </row>
    <row r="31" spans="2:8" x14ac:dyDescent="0.2">
      <c r="B31" s="2" t="s">
        <v>149</v>
      </c>
      <c r="C31" s="2" t="s">
        <v>52</v>
      </c>
      <c r="D31" s="2">
        <v>0</v>
      </c>
      <c r="E31" s="2">
        <v>351</v>
      </c>
      <c r="F31" s="2">
        <v>0</v>
      </c>
      <c r="G31" s="2">
        <v>1E+30</v>
      </c>
      <c r="H31" s="2">
        <v>351</v>
      </c>
    </row>
    <row r="32" spans="2:8" x14ac:dyDescent="0.2">
      <c r="B32" s="2" t="s">
        <v>150</v>
      </c>
      <c r="C32" s="2" t="s">
        <v>53</v>
      </c>
      <c r="D32" s="2">
        <v>0</v>
      </c>
      <c r="E32" s="2">
        <v>0</v>
      </c>
      <c r="F32" s="2">
        <v>0</v>
      </c>
      <c r="G32" s="2">
        <v>155</v>
      </c>
      <c r="H32" s="2">
        <v>1E+30</v>
      </c>
    </row>
    <row r="33" spans="2:8" x14ac:dyDescent="0.2">
      <c r="B33" s="2" t="s">
        <v>151</v>
      </c>
      <c r="C33" s="2" t="s">
        <v>54</v>
      </c>
      <c r="D33" s="2">
        <v>0</v>
      </c>
      <c r="E33" s="2">
        <v>155</v>
      </c>
      <c r="F33" s="2">
        <v>0</v>
      </c>
      <c r="G33" s="2">
        <v>1E+30</v>
      </c>
      <c r="H33" s="2">
        <v>155</v>
      </c>
    </row>
    <row r="34" spans="2:8" x14ac:dyDescent="0.2">
      <c r="B34" s="2" t="s">
        <v>152</v>
      </c>
      <c r="C34" s="2" t="s">
        <v>55</v>
      </c>
      <c r="D34" s="2">
        <v>0</v>
      </c>
      <c r="E34" s="2">
        <v>512</v>
      </c>
      <c r="F34" s="2">
        <v>0</v>
      </c>
      <c r="G34" s="2">
        <v>1E+30</v>
      </c>
      <c r="H34" s="2">
        <v>512</v>
      </c>
    </row>
    <row r="35" spans="2:8" x14ac:dyDescent="0.2">
      <c r="B35" s="2" t="s">
        <v>153</v>
      </c>
      <c r="C35" s="2" t="s">
        <v>56</v>
      </c>
      <c r="D35" s="2">
        <v>0</v>
      </c>
      <c r="E35" s="2">
        <v>599</v>
      </c>
      <c r="F35" s="2">
        <v>0</v>
      </c>
      <c r="G35" s="2">
        <v>1E+30</v>
      </c>
      <c r="H35" s="2">
        <v>599</v>
      </c>
    </row>
    <row r="36" spans="2:8" x14ac:dyDescent="0.2">
      <c r="B36" s="2" t="s">
        <v>154</v>
      </c>
      <c r="C36" s="2" t="s">
        <v>57</v>
      </c>
      <c r="D36" s="2">
        <v>0</v>
      </c>
      <c r="E36" s="2">
        <v>0</v>
      </c>
      <c r="F36" s="2">
        <v>0</v>
      </c>
      <c r="G36" s="2">
        <v>1E+30</v>
      </c>
      <c r="H36" s="2">
        <v>0</v>
      </c>
    </row>
    <row r="37" spans="2:8" x14ac:dyDescent="0.2">
      <c r="B37" s="2" t="s">
        <v>155</v>
      </c>
      <c r="C37" s="2" t="s">
        <v>58</v>
      </c>
      <c r="D37" s="2">
        <v>0</v>
      </c>
      <c r="E37" s="2">
        <v>465</v>
      </c>
      <c r="F37" s="2">
        <v>0</v>
      </c>
      <c r="G37" s="2">
        <v>1E+30</v>
      </c>
      <c r="H37" s="2">
        <v>465</v>
      </c>
    </row>
    <row r="38" spans="2:8" x14ac:dyDescent="0.2">
      <c r="B38" s="2" t="s">
        <v>156</v>
      </c>
      <c r="C38" s="2" t="s">
        <v>59</v>
      </c>
      <c r="D38" s="2">
        <v>0</v>
      </c>
      <c r="E38" s="2">
        <v>351</v>
      </c>
      <c r="F38" s="2">
        <v>0</v>
      </c>
      <c r="G38" s="2">
        <v>1E+30</v>
      </c>
      <c r="H38" s="2">
        <v>351</v>
      </c>
    </row>
    <row r="39" spans="2:8" x14ac:dyDescent="0.2">
      <c r="B39" s="2" t="s">
        <v>157</v>
      </c>
      <c r="C39" s="2" t="s">
        <v>60</v>
      </c>
      <c r="D39" s="2">
        <v>0</v>
      </c>
      <c r="E39" s="2">
        <v>0</v>
      </c>
      <c r="F39" s="2">
        <v>0</v>
      </c>
      <c r="G39" s="2">
        <v>155</v>
      </c>
      <c r="H39" s="2">
        <v>1E+30</v>
      </c>
    </row>
    <row r="40" spans="2:8" x14ac:dyDescent="0.2">
      <c r="B40" s="2" t="s">
        <v>158</v>
      </c>
      <c r="C40" s="2" t="s">
        <v>61</v>
      </c>
      <c r="D40" s="2">
        <v>0</v>
      </c>
      <c r="E40" s="2">
        <v>155</v>
      </c>
      <c r="F40" s="2">
        <v>0</v>
      </c>
      <c r="G40" s="2">
        <v>1E+30</v>
      </c>
      <c r="H40" s="2">
        <v>155</v>
      </c>
    </row>
    <row r="41" spans="2:8" x14ac:dyDescent="0.2">
      <c r="B41" s="2" t="s">
        <v>159</v>
      </c>
      <c r="C41" s="2" t="s">
        <v>62</v>
      </c>
      <c r="D41" s="2">
        <v>0</v>
      </c>
      <c r="E41" s="2">
        <v>512</v>
      </c>
      <c r="F41" s="2">
        <v>0</v>
      </c>
      <c r="G41" s="2">
        <v>1E+30</v>
      </c>
      <c r="H41" s="2">
        <v>512</v>
      </c>
    </row>
    <row r="42" spans="2:8" x14ac:dyDescent="0.2">
      <c r="B42" s="2" t="s">
        <v>160</v>
      </c>
      <c r="C42" s="2" t="s">
        <v>63</v>
      </c>
      <c r="D42" s="2">
        <v>0</v>
      </c>
      <c r="E42" s="2">
        <v>599</v>
      </c>
      <c r="F42" s="2">
        <v>0</v>
      </c>
      <c r="G42" s="2">
        <v>1E+30</v>
      </c>
      <c r="H42" s="2">
        <v>599</v>
      </c>
    </row>
    <row r="43" spans="2:8" x14ac:dyDescent="0.2">
      <c r="B43" s="2" t="s">
        <v>161</v>
      </c>
      <c r="C43" s="2" t="s">
        <v>64</v>
      </c>
      <c r="D43" s="2">
        <v>8500</v>
      </c>
      <c r="E43" s="2">
        <v>0</v>
      </c>
      <c r="F43" s="2">
        <v>298</v>
      </c>
      <c r="G43" s="2">
        <v>46</v>
      </c>
      <c r="H43" s="2">
        <v>151</v>
      </c>
    </row>
    <row r="44" spans="2:8" x14ac:dyDescent="0.2">
      <c r="B44" s="2" t="s">
        <v>162</v>
      </c>
      <c r="C44" s="2" t="s">
        <v>65</v>
      </c>
      <c r="D44" s="2">
        <v>0</v>
      </c>
      <c r="E44" s="2">
        <v>554</v>
      </c>
      <c r="F44" s="2">
        <v>623</v>
      </c>
      <c r="G44" s="2">
        <v>1E+30</v>
      </c>
      <c r="H44" s="2">
        <v>554</v>
      </c>
    </row>
    <row r="45" spans="2:8" x14ac:dyDescent="0.2">
      <c r="B45" s="2" t="s">
        <v>163</v>
      </c>
      <c r="C45" s="2" t="s">
        <v>66</v>
      </c>
      <c r="D45" s="2">
        <v>0</v>
      </c>
      <c r="E45" s="2">
        <v>189</v>
      </c>
      <c r="F45" s="2">
        <v>372</v>
      </c>
      <c r="G45" s="2">
        <v>1E+30</v>
      </c>
      <c r="H45" s="2">
        <v>189</v>
      </c>
    </row>
    <row r="46" spans="2:8" x14ac:dyDescent="0.2">
      <c r="B46" s="2" t="s">
        <v>164</v>
      </c>
      <c r="C46" s="2" t="s">
        <v>67</v>
      </c>
      <c r="D46" s="2">
        <v>0</v>
      </c>
      <c r="E46" s="2">
        <v>151</v>
      </c>
      <c r="F46" s="2">
        <v>685</v>
      </c>
      <c r="G46" s="2">
        <v>1E+30</v>
      </c>
      <c r="H46" s="2">
        <v>151</v>
      </c>
    </row>
    <row r="47" spans="2:8" x14ac:dyDescent="0.2">
      <c r="B47" s="2" t="s">
        <v>165</v>
      </c>
      <c r="C47" s="2" t="s">
        <v>68</v>
      </c>
      <c r="D47" s="2">
        <v>5500</v>
      </c>
      <c r="E47" s="2">
        <v>0</v>
      </c>
      <c r="F47" s="2">
        <v>379</v>
      </c>
      <c r="G47" s="2">
        <v>46</v>
      </c>
      <c r="H47" s="2">
        <v>1E+30</v>
      </c>
    </row>
    <row r="48" spans="2:8" x14ac:dyDescent="0.2">
      <c r="B48" s="2" t="s">
        <v>166</v>
      </c>
      <c r="C48" s="2" t="s">
        <v>69</v>
      </c>
      <c r="D48" s="2">
        <v>3000</v>
      </c>
      <c r="E48" s="2">
        <v>0</v>
      </c>
      <c r="F48" s="2">
        <v>22</v>
      </c>
      <c r="G48" s="2">
        <v>158</v>
      </c>
      <c r="H48" s="2">
        <v>1E+30</v>
      </c>
    </row>
    <row r="49" spans="1:8" x14ac:dyDescent="0.2">
      <c r="B49" s="2" t="s">
        <v>167</v>
      </c>
      <c r="C49" s="2" t="s">
        <v>70</v>
      </c>
      <c r="D49" s="2">
        <v>0</v>
      </c>
      <c r="E49" s="2">
        <v>338</v>
      </c>
      <c r="F49" s="2">
        <v>273</v>
      </c>
      <c r="G49" s="2">
        <v>1E+30</v>
      </c>
      <c r="H49" s="2">
        <v>338</v>
      </c>
    </row>
    <row r="50" spans="1:8" x14ac:dyDescent="0.2">
      <c r="B50" s="2" t="s">
        <v>168</v>
      </c>
      <c r="C50" s="2" t="s">
        <v>71</v>
      </c>
      <c r="D50" s="2">
        <v>0</v>
      </c>
      <c r="E50" s="2">
        <v>0</v>
      </c>
      <c r="F50" s="2">
        <v>0</v>
      </c>
      <c r="G50" s="2">
        <v>0</v>
      </c>
      <c r="H50" s="2">
        <v>1E+30</v>
      </c>
    </row>
    <row r="51" spans="1:8" x14ac:dyDescent="0.2">
      <c r="B51" s="2" t="s">
        <v>169</v>
      </c>
      <c r="C51" s="2" t="s">
        <v>72</v>
      </c>
      <c r="D51" s="2">
        <v>0</v>
      </c>
      <c r="E51" s="2">
        <v>465</v>
      </c>
      <c r="F51" s="2">
        <v>0</v>
      </c>
      <c r="G51" s="2">
        <v>1E+30</v>
      </c>
      <c r="H51" s="2">
        <v>465</v>
      </c>
    </row>
    <row r="52" spans="1:8" x14ac:dyDescent="0.2">
      <c r="B52" s="2" t="s">
        <v>170</v>
      </c>
      <c r="C52" s="2" t="s">
        <v>73</v>
      </c>
      <c r="D52" s="2">
        <v>0</v>
      </c>
      <c r="E52" s="2">
        <v>351</v>
      </c>
      <c r="F52" s="2">
        <v>0</v>
      </c>
      <c r="G52" s="2">
        <v>1E+30</v>
      </c>
      <c r="H52" s="2">
        <v>351</v>
      </c>
    </row>
    <row r="53" spans="1:8" x14ac:dyDescent="0.2">
      <c r="B53" s="2" t="s">
        <v>171</v>
      </c>
      <c r="C53" s="2" t="s">
        <v>74</v>
      </c>
      <c r="D53" s="2">
        <v>0</v>
      </c>
      <c r="E53" s="2">
        <v>0</v>
      </c>
      <c r="F53" s="2">
        <v>0</v>
      </c>
      <c r="G53" s="2">
        <v>155</v>
      </c>
      <c r="H53" s="2">
        <v>1E+30</v>
      </c>
    </row>
    <row r="54" spans="1:8" x14ac:dyDescent="0.2">
      <c r="B54" s="2" t="s">
        <v>172</v>
      </c>
      <c r="C54" s="2" t="s">
        <v>75</v>
      </c>
      <c r="D54" s="2">
        <v>0</v>
      </c>
      <c r="E54" s="2">
        <v>155</v>
      </c>
      <c r="F54" s="2">
        <v>0</v>
      </c>
      <c r="G54" s="2">
        <v>1E+30</v>
      </c>
      <c r="H54" s="2">
        <v>155</v>
      </c>
    </row>
    <row r="55" spans="1:8" x14ac:dyDescent="0.2">
      <c r="B55" s="2" t="s">
        <v>173</v>
      </c>
      <c r="C55" s="2" t="s">
        <v>76</v>
      </c>
      <c r="D55" s="2">
        <v>0</v>
      </c>
      <c r="E55" s="2">
        <v>512</v>
      </c>
      <c r="F55" s="2">
        <v>0</v>
      </c>
      <c r="G55" s="2">
        <v>1E+30</v>
      </c>
      <c r="H55" s="2">
        <v>512</v>
      </c>
    </row>
    <row r="56" spans="1:8" ht="17" thickBot="1" x14ac:dyDescent="0.25">
      <c r="B56" s="3" t="s">
        <v>174</v>
      </c>
      <c r="C56" s="3" t="s">
        <v>77</v>
      </c>
      <c r="D56" s="3">
        <v>0</v>
      </c>
      <c r="E56" s="3">
        <v>599</v>
      </c>
      <c r="F56" s="3">
        <v>0</v>
      </c>
      <c r="G56" s="3">
        <v>1E+30</v>
      </c>
      <c r="H56" s="3">
        <v>599</v>
      </c>
    </row>
    <row r="58" spans="1:8" ht="17" thickBot="1" x14ac:dyDescent="0.25">
      <c r="A58" t="s">
        <v>21</v>
      </c>
    </row>
    <row r="59" spans="1:8" x14ac:dyDescent="0.2">
      <c r="B59" s="4"/>
      <c r="C59" s="4"/>
      <c r="D59" s="4" t="s">
        <v>27</v>
      </c>
      <c r="E59" s="4" t="s">
        <v>122</v>
      </c>
      <c r="F59" s="4" t="s">
        <v>114</v>
      </c>
      <c r="G59" s="4" t="s">
        <v>119</v>
      </c>
      <c r="H59" s="4" t="s">
        <v>119</v>
      </c>
    </row>
    <row r="60" spans="1:8" ht="17" thickBot="1" x14ac:dyDescent="0.25">
      <c r="B60" s="5" t="s">
        <v>25</v>
      </c>
      <c r="C60" s="5" t="s">
        <v>26</v>
      </c>
      <c r="D60" s="5" t="s">
        <v>28</v>
      </c>
      <c r="E60" s="5" t="s">
        <v>123</v>
      </c>
      <c r="F60" s="5" t="s">
        <v>124</v>
      </c>
      <c r="G60" s="5" t="s">
        <v>120</v>
      </c>
      <c r="H60" s="5" t="s">
        <v>121</v>
      </c>
    </row>
    <row r="61" spans="1:8" x14ac:dyDescent="0.2">
      <c r="B61" s="2" t="s">
        <v>175</v>
      </c>
      <c r="C61" s="2" t="s">
        <v>99</v>
      </c>
      <c r="D61" s="2">
        <v>0</v>
      </c>
      <c r="E61" s="2">
        <v>0</v>
      </c>
      <c r="F61" s="2">
        <v>0</v>
      </c>
      <c r="G61" s="2">
        <v>1E+30</v>
      </c>
      <c r="H61" s="2">
        <v>0</v>
      </c>
    </row>
    <row r="62" spans="1:8" x14ac:dyDescent="0.2">
      <c r="B62" s="2" t="s">
        <v>176</v>
      </c>
      <c r="C62" s="2" t="s">
        <v>100</v>
      </c>
      <c r="D62" s="2">
        <v>0</v>
      </c>
      <c r="E62" s="2">
        <v>-832</v>
      </c>
      <c r="F62" s="2">
        <v>0</v>
      </c>
      <c r="G62" s="2">
        <v>3000</v>
      </c>
      <c r="H62" s="2">
        <v>0</v>
      </c>
    </row>
    <row r="63" spans="1:8" x14ac:dyDescent="0.2">
      <c r="B63" s="2" t="s">
        <v>177</v>
      </c>
      <c r="C63" s="2" t="s">
        <v>101</v>
      </c>
      <c r="D63" s="2">
        <v>0</v>
      </c>
      <c r="E63" s="2">
        <v>-832</v>
      </c>
      <c r="F63" s="2">
        <v>0</v>
      </c>
      <c r="G63" s="2">
        <v>3000</v>
      </c>
      <c r="H63" s="2">
        <v>0</v>
      </c>
    </row>
    <row r="64" spans="1:8" x14ac:dyDescent="0.2">
      <c r="B64" s="2" t="s">
        <v>178</v>
      </c>
      <c r="C64" s="2" t="s">
        <v>102</v>
      </c>
      <c r="D64" s="2">
        <v>0</v>
      </c>
      <c r="E64" s="2">
        <v>-832</v>
      </c>
      <c r="F64" s="2">
        <v>0</v>
      </c>
      <c r="G64" s="2">
        <v>3000</v>
      </c>
      <c r="H64" s="2">
        <v>0</v>
      </c>
    </row>
    <row r="65" spans="2:8" x14ac:dyDescent="0.2">
      <c r="B65" s="2" t="s">
        <v>179</v>
      </c>
      <c r="C65" s="2" t="s">
        <v>103</v>
      </c>
      <c r="D65" s="2">
        <v>0</v>
      </c>
      <c r="E65" s="2">
        <v>-832</v>
      </c>
      <c r="F65" s="2">
        <v>0</v>
      </c>
      <c r="G65" s="2">
        <v>3000</v>
      </c>
      <c r="H65" s="2">
        <v>0</v>
      </c>
    </row>
    <row r="66" spans="2:8" x14ac:dyDescent="0.2">
      <c r="B66" s="2" t="s">
        <v>180</v>
      </c>
      <c r="C66" s="2" t="s">
        <v>104</v>
      </c>
      <c r="D66" s="2">
        <v>0</v>
      </c>
      <c r="E66" s="2">
        <v>-298</v>
      </c>
      <c r="F66" s="2">
        <v>0</v>
      </c>
      <c r="G66" s="2">
        <v>8500</v>
      </c>
      <c r="H66" s="2">
        <v>0</v>
      </c>
    </row>
    <row r="67" spans="2:8" x14ac:dyDescent="0.2">
      <c r="B67" s="2" t="s">
        <v>181</v>
      </c>
      <c r="C67" s="2" t="s">
        <v>105</v>
      </c>
      <c r="D67" s="2">
        <v>0</v>
      </c>
      <c r="E67" s="2">
        <v>-832</v>
      </c>
      <c r="F67" s="2">
        <v>0</v>
      </c>
      <c r="G67" s="2">
        <v>3000</v>
      </c>
      <c r="H67" s="2">
        <v>0</v>
      </c>
    </row>
    <row r="68" spans="2:8" x14ac:dyDescent="0.2">
      <c r="B68" s="2" t="s">
        <v>182</v>
      </c>
      <c r="C68" s="2" t="s">
        <v>106</v>
      </c>
      <c r="D68" s="2">
        <v>1500</v>
      </c>
      <c r="E68" s="2">
        <v>367</v>
      </c>
      <c r="F68" s="2">
        <v>1500</v>
      </c>
      <c r="G68" s="2">
        <v>0</v>
      </c>
      <c r="H68" s="2">
        <v>1500</v>
      </c>
    </row>
    <row r="69" spans="2:8" x14ac:dyDescent="0.2">
      <c r="B69" s="2" t="s">
        <v>183</v>
      </c>
      <c r="C69" s="2" t="s">
        <v>107</v>
      </c>
      <c r="D69" s="2">
        <v>2300</v>
      </c>
      <c r="E69" s="2">
        <v>481</v>
      </c>
      <c r="F69" s="2">
        <v>2300</v>
      </c>
      <c r="G69" s="2">
        <v>0</v>
      </c>
      <c r="H69" s="2">
        <v>2300</v>
      </c>
    </row>
    <row r="70" spans="2:8" x14ac:dyDescent="0.2">
      <c r="B70" s="2" t="s">
        <v>184</v>
      </c>
      <c r="C70" s="2" t="s">
        <v>108</v>
      </c>
      <c r="D70" s="2">
        <v>3000</v>
      </c>
      <c r="E70" s="2">
        <v>832</v>
      </c>
      <c r="F70" s="2">
        <v>3000</v>
      </c>
      <c r="G70" s="2">
        <v>0</v>
      </c>
      <c r="H70" s="2">
        <v>3000</v>
      </c>
    </row>
    <row r="71" spans="2:8" x14ac:dyDescent="0.2">
      <c r="B71" s="2" t="s">
        <v>185</v>
      </c>
      <c r="C71" s="2" t="s">
        <v>109</v>
      </c>
      <c r="D71" s="2">
        <v>5500</v>
      </c>
      <c r="E71" s="2">
        <v>677</v>
      </c>
      <c r="F71" s="2">
        <v>5500</v>
      </c>
      <c r="G71" s="2">
        <v>0</v>
      </c>
      <c r="H71" s="2">
        <v>5500</v>
      </c>
    </row>
    <row r="72" spans="2:8" x14ac:dyDescent="0.2">
      <c r="B72" s="2" t="s">
        <v>186</v>
      </c>
      <c r="C72" s="2" t="s">
        <v>110</v>
      </c>
      <c r="D72" s="2">
        <v>3000</v>
      </c>
      <c r="E72" s="2">
        <v>320</v>
      </c>
      <c r="F72" s="2">
        <v>3000</v>
      </c>
      <c r="G72" s="2">
        <v>0</v>
      </c>
      <c r="H72" s="2">
        <v>3000</v>
      </c>
    </row>
    <row r="73" spans="2:8" x14ac:dyDescent="0.2">
      <c r="B73" s="2" t="s">
        <v>187</v>
      </c>
      <c r="C73" s="2" t="s">
        <v>111</v>
      </c>
      <c r="D73" s="2">
        <v>2300</v>
      </c>
      <c r="E73" s="2">
        <v>233</v>
      </c>
      <c r="F73" s="2">
        <v>2300</v>
      </c>
      <c r="G73" s="2">
        <v>0</v>
      </c>
      <c r="H73" s="2">
        <v>2300</v>
      </c>
    </row>
    <row r="74" spans="2:8" x14ac:dyDescent="0.2">
      <c r="B74" s="2" t="s">
        <v>188</v>
      </c>
      <c r="C74" s="2" t="s">
        <v>98</v>
      </c>
      <c r="D74" s="2">
        <v>1</v>
      </c>
      <c r="E74" s="2">
        <v>0</v>
      </c>
      <c r="F74" s="2">
        <v>1</v>
      </c>
      <c r="G74" s="2">
        <v>1E+30</v>
      </c>
      <c r="H74" s="2">
        <v>0</v>
      </c>
    </row>
    <row r="75" spans="2:8" ht="17" thickBot="1" x14ac:dyDescent="0.25">
      <c r="B75" s="3" t="s">
        <v>189</v>
      </c>
      <c r="C75" s="3" t="s">
        <v>22</v>
      </c>
      <c r="D75" s="3">
        <v>1</v>
      </c>
      <c r="E75" s="3">
        <v>0</v>
      </c>
      <c r="F75" s="3">
        <v>1</v>
      </c>
      <c r="G75" s="3">
        <v>1E+30</v>
      </c>
      <c r="H75" s="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A3F1-4F67-7A4B-8C90-BAD164732674}">
  <sheetPr>
    <tabColor theme="9" tint="0.79998168889431442"/>
    <pageSetUpPr fitToPage="1"/>
  </sheetPr>
  <dimension ref="B1:Q58"/>
  <sheetViews>
    <sheetView showGridLines="0" workbookViewId="0">
      <pane xSplit="4" ySplit="3" topLeftCell="E9"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25.1640625" style="26" customWidth="1"/>
    <col min="6" max="6" width="30.6640625" style="26" customWidth="1"/>
    <col min="7" max="7" width="45.83203125" style="26"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customHeight="1" x14ac:dyDescent="0.2">
      <c r="B6" s="12" t="s">
        <v>13</v>
      </c>
      <c r="C6" s="12" t="s">
        <v>2</v>
      </c>
      <c r="D6" s="13" t="s">
        <v>205</v>
      </c>
      <c r="E6" s="16"/>
      <c r="F6" s="16"/>
      <c r="G6" s="17"/>
      <c r="H6" s="8"/>
      <c r="I6" s="25">
        <v>0</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1</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13100</v>
      </c>
      <c r="N17" s="7">
        <f>SUM($I$53:$I$58)</f>
        <v>13100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9443300</v>
      </c>
    </row>
    <row r="26" spans="2:17" x14ac:dyDescent="0.2">
      <c r="B26" s="19" t="s">
        <v>115</v>
      </c>
      <c r="C26" s="19" t="s">
        <v>240</v>
      </c>
      <c r="D26" s="20" t="s">
        <v>241</v>
      </c>
      <c r="E26" s="55">
        <v>15</v>
      </c>
      <c r="F26" s="55">
        <v>0</v>
      </c>
      <c r="G26" s="56"/>
      <c r="H26" s="21">
        <f>SUM(E26:F26)</f>
        <v>15</v>
      </c>
      <c r="I26" s="25">
        <v>0</v>
      </c>
      <c r="O26" s="6"/>
      <c r="P26" s="6"/>
      <c r="Q26" s="6"/>
    </row>
    <row r="27" spans="2:17" x14ac:dyDescent="0.2">
      <c r="B27" s="19" t="s">
        <v>115</v>
      </c>
      <c r="C27" s="19" t="s">
        <v>242</v>
      </c>
      <c r="D27" s="20" t="s">
        <v>243</v>
      </c>
      <c r="E27" s="55">
        <v>15</v>
      </c>
      <c r="F27" s="55">
        <v>367</v>
      </c>
      <c r="G27" s="56"/>
      <c r="H27" s="21">
        <f t="shared" ref="H27:H30" si="6">SUM(E27:F27)</f>
        <v>382</v>
      </c>
      <c r="I27" s="25">
        <v>0</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13100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2300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5500</v>
      </c>
    </row>
    <row r="57" spans="2:9" x14ac:dyDescent="0.2">
      <c r="B57" s="19" t="s">
        <v>115</v>
      </c>
      <c r="C57" s="19" t="s">
        <v>288</v>
      </c>
      <c r="D57" s="20" t="s">
        <v>300</v>
      </c>
      <c r="E57" s="55">
        <v>20</v>
      </c>
      <c r="F57" s="55">
        <v>251</v>
      </c>
      <c r="G57" s="56"/>
      <c r="H57" s="21">
        <f t="shared" si="14"/>
        <v>271</v>
      </c>
      <c r="I57" s="25">
        <v>3000</v>
      </c>
    </row>
    <row r="58" spans="2:9" x14ac:dyDescent="0.2">
      <c r="B58" s="19" t="s">
        <v>115</v>
      </c>
      <c r="C58" s="19" t="s">
        <v>290</v>
      </c>
      <c r="D58" s="20" t="s">
        <v>301</v>
      </c>
      <c r="E58" s="55">
        <v>20</v>
      </c>
      <c r="F58" s="55">
        <v>0</v>
      </c>
      <c r="G58" s="56"/>
      <c r="H58" s="21">
        <f t="shared" si="14"/>
        <v>20</v>
      </c>
      <c r="I58" s="25">
        <v>2300</v>
      </c>
    </row>
  </sheetData>
  <mergeCells count="15">
    <mergeCell ref="K8:Q8"/>
    <mergeCell ref="O2:O3"/>
    <mergeCell ref="Q2:Q3"/>
    <mergeCell ref="P2:P3"/>
    <mergeCell ref="K9:K10"/>
    <mergeCell ref="K5:N5"/>
    <mergeCell ref="K6:N6"/>
    <mergeCell ref="K4:Q4"/>
    <mergeCell ref="K2:N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B93C7-500B-834F-B3A1-65F0A3972AAF}">
  <sheetPr>
    <tabColor theme="9" tint="0.79998168889431442"/>
  </sheetPr>
  <dimension ref="A1:H75"/>
  <sheetViews>
    <sheetView showGridLines="0" workbookViewId="0">
      <selection activeCell="K28" sqref="K28"/>
    </sheetView>
  </sheetViews>
  <sheetFormatPr baseColWidth="10" defaultRowHeight="16" x14ac:dyDescent="0.2"/>
  <cols>
    <col min="1" max="1" width="2.33203125" customWidth="1"/>
    <col min="2" max="2" width="6.5" bestFit="1" customWidth="1"/>
    <col min="3" max="3" width="31.33203125" bestFit="1" customWidth="1"/>
    <col min="4" max="4" width="6.1640625" bestFit="1" customWidth="1"/>
    <col min="5" max="5" width="8.33203125" bestFit="1" customWidth="1"/>
    <col min="6" max="6" width="10.5" bestFit="1" customWidth="1"/>
    <col min="7" max="8" width="9.1640625" bestFit="1" customWidth="1"/>
  </cols>
  <sheetData>
    <row r="1" spans="1:8" x14ac:dyDescent="0.2">
      <c r="A1" s="1" t="s">
        <v>23</v>
      </c>
    </row>
    <row r="2" spans="1:8" x14ac:dyDescent="0.2">
      <c r="A2" s="1" t="s">
        <v>196</v>
      </c>
    </row>
    <row r="3" spans="1:8" x14ac:dyDescent="0.2">
      <c r="A3" s="1" t="s">
        <v>197</v>
      </c>
    </row>
    <row r="6" spans="1:8" ht="17" thickBot="1" x14ac:dyDescent="0.25">
      <c r="A6" t="s">
        <v>24</v>
      </c>
    </row>
    <row r="7" spans="1:8" x14ac:dyDescent="0.2">
      <c r="B7" s="4"/>
      <c r="C7" s="4"/>
      <c r="D7" s="4" t="s">
        <v>27</v>
      </c>
      <c r="E7" s="4" t="s">
        <v>29</v>
      </c>
      <c r="F7" s="4" t="s">
        <v>117</v>
      </c>
      <c r="G7" s="4" t="s">
        <v>119</v>
      </c>
      <c r="H7" s="4" t="s">
        <v>119</v>
      </c>
    </row>
    <row r="8" spans="1:8" ht="17" thickBot="1" x14ac:dyDescent="0.25">
      <c r="B8" s="5" t="s">
        <v>25</v>
      </c>
      <c r="C8" s="5" t="s">
        <v>26</v>
      </c>
      <c r="D8" s="5" t="s">
        <v>28</v>
      </c>
      <c r="E8" s="5" t="s">
        <v>116</v>
      </c>
      <c r="F8" s="5" t="s">
        <v>118</v>
      </c>
      <c r="G8" s="5" t="s">
        <v>120</v>
      </c>
      <c r="H8" s="5" t="s">
        <v>121</v>
      </c>
    </row>
    <row r="9" spans="1:8" x14ac:dyDescent="0.2">
      <c r="B9" s="2" t="s">
        <v>127</v>
      </c>
      <c r="C9" s="2" t="s">
        <v>30</v>
      </c>
      <c r="D9" s="2">
        <v>1500</v>
      </c>
      <c r="E9" s="2">
        <v>0</v>
      </c>
      <c r="F9" s="2">
        <v>367</v>
      </c>
      <c r="G9" s="2">
        <v>193</v>
      </c>
      <c r="H9" s="2">
        <v>1E+30</v>
      </c>
    </row>
    <row r="10" spans="1:8" x14ac:dyDescent="0.2">
      <c r="B10" s="2" t="s">
        <v>128</v>
      </c>
      <c r="C10" s="2" t="s">
        <v>31</v>
      </c>
      <c r="D10" s="2">
        <v>0</v>
      </c>
      <c r="E10" s="2">
        <v>5</v>
      </c>
      <c r="F10" s="2">
        <v>481</v>
      </c>
      <c r="G10" s="2">
        <v>1E+30</v>
      </c>
      <c r="H10" s="2">
        <v>5</v>
      </c>
    </row>
    <row r="11" spans="1:8" x14ac:dyDescent="0.2">
      <c r="B11" s="2" t="s">
        <v>129</v>
      </c>
      <c r="C11" s="2" t="s">
        <v>32</v>
      </c>
      <c r="D11" s="2">
        <v>3000</v>
      </c>
      <c r="E11" s="2">
        <v>0</v>
      </c>
      <c r="F11" s="2">
        <v>832</v>
      </c>
      <c r="G11" s="2">
        <v>11</v>
      </c>
      <c r="H11" s="2">
        <v>163</v>
      </c>
    </row>
    <row r="12" spans="1:8" x14ac:dyDescent="0.2">
      <c r="B12" s="2" t="s">
        <v>130</v>
      </c>
      <c r="C12" s="2" t="s">
        <v>33</v>
      </c>
      <c r="D12" s="2">
        <v>0</v>
      </c>
      <c r="E12" s="2">
        <v>54</v>
      </c>
      <c r="F12" s="2">
        <v>723</v>
      </c>
      <c r="G12" s="2">
        <v>1E+30</v>
      </c>
      <c r="H12" s="2">
        <v>54</v>
      </c>
    </row>
    <row r="13" spans="1:8" x14ac:dyDescent="0.2">
      <c r="B13" s="2" t="s">
        <v>131</v>
      </c>
      <c r="C13" s="2" t="s">
        <v>34</v>
      </c>
      <c r="D13" s="2">
        <v>0</v>
      </c>
      <c r="E13" s="2">
        <v>58</v>
      </c>
      <c r="F13" s="2">
        <v>478</v>
      </c>
      <c r="G13" s="2">
        <v>1E+30</v>
      </c>
      <c r="H13" s="2">
        <v>58</v>
      </c>
    </row>
    <row r="14" spans="1:8" x14ac:dyDescent="0.2">
      <c r="B14" s="2" t="s">
        <v>132</v>
      </c>
      <c r="C14" s="2" t="s">
        <v>35</v>
      </c>
      <c r="D14" s="2">
        <v>0</v>
      </c>
      <c r="E14" s="2">
        <v>64</v>
      </c>
      <c r="F14" s="2">
        <v>233</v>
      </c>
      <c r="G14" s="2">
        <v>1E+30</v>
      </c>
      <c r="H14" s="2">
        <v>64</v>
      </c>
    </row>
    <row r="15" spans="1:8" x14ac:dyDescent="0.2">
      <c r="B15" s="2" t="s">
        <v>133</v>
      </c>
      <c r="C15" s="2" t="s">
        <v>36</v>
      </c>
      <c r="D15" s="2">
        <v>0</v>
      </c>
      <c r="E15" s="2">
        <v>0</v>
      </c>
      <c r="F15" s="2">
        <v>0</v>
      </c>
      <c r="G15" s="2">
        <v>0</v>
      </c>
      <c r="H15" s="2">
        <v>1E+30</v>
      </c>
    </row>
    <row r="16" spans="1:8" x14ac:dyDescent="0.2">
      <c r="B16" s="2" t="s">
        <v>134</v>
      </c>
      <c r="C16" s="2" t="s">
        <v>37</v>
      </c>
      <c r="D16" s="2">
        <v>0</v>
      </c>
      <c r="E16" s="2">
        <v>465</v>
      </c>
      <c r="F16" s="2">
        <v>0</v>
      </c>
      <c r="G16" s="2">
        <v>1E+30</v>
      </c>
      <c r="H16" s="2">
        <v>465</v>
      </c>
    </row>
    <row r="17" spans="2:8" x14ac:dyDescent="0.2">
      <c r="B17" s="2" t="s">
        <v>135</v>
      </c>
      <c r="C17" s="2" t="s">
        <v>38</v>
      </c>
      <c r="D17" s="2">
        <v>0</v>
      </c>
      <c r="E17" s="2">
        <v>356</v>
      </c>
      <c r="F17" s="2">
        <v>0</v>
      </c>
      <c r="G17" s="2">
        <v>1E+30</v>
      </c>
      <c r="H17" s="2">
        <v>356</v>
      </c>
    </row>
    <row r="18" spans="2:8" x14ac:dyDescent="0.2">
      <c r="B18" s="2" t="s">
        <v>136</v>
      </c>
      <c r="C18" s="2" t="s">
        <v>39</v>
      </c>
      <c r="D18" s="2">
        <v>0</v>
      </c>
      <c r="E18" s="2">
        <v>0</v>
      </c>
      <c r="F18" s="2">
        <v>0</v>
      </c>
      <c r="G18" s="2">
        <v>163</v>
      </c>
      <c r="H18" s="2">
        <v>1E+30</v>
      </c>
    </row>
    <row r="19" spans="2:8" x14ac:dyDescent="0.2">
      <c r="B19" s="2" t="s">
        <v>137</v>
      </c>
      <c r="C19" s="2" t="s">
        <v>40</v>
      </c>
      <c r="D19" s="2">
        <v>0</v>
      </c>
      <c r="E19" s="2">
        <v>163</v>
      </c>
      <c r="F19" s="2">
        <v>0</v>
      </c>
      <c r="G19" s="2">
        <v>1E+30</v>
      </c>
      <c r="H19" s="2">
        <v>163</v>
      </c>
    </row>
    <row r="20" spans="2:8" x14ac:dyDescent="0.2">
      <c r="B20" s="2" t="s">
        <v>138</v>
      </c>
      <c r="C20" s="2" t="s">
        <v>41</v>
      </c>
      <c r="D20" s="2">
        <v>0</v>
      </c>
      <c r="E20" s="2">
        <v>412</v>
      </c>
      <c r="F20" s="2">
        <v>0</v>
      </c>
      <c r="G20" s="2">
        <v>1E+30</v>
      </c>
      <c r="H20" s="2">
        <v>412</v>
      </c>
    </row>
    <row r="21" spans="2:8" x14ac:dyDescent="0.2">
      <c r="B21" s="2" t="s">
        <v>139</v>
      </c>
      <c r="C21" s="2" t="s">
        <v>42</v>
      </c>
      <c r="D21" s="2">
        <v>0</v>
      </c>
      <c r="E21" s="2">
        <v>663</v>
      </c>
      <c r="F21" s="2">
        <v>0</v>
      </c>
      <c r="G21" s="2">
        <v>1E+30</v>
      </c>
      <c r="H21" s="2">
        <v>663</v>
      </c>
    </row>
    <row r="22" spans="2:8" x14ac:dyDescent="0.2">
      <c r="B22" s="2" t="s">
        <v>140</v>
      </c>
      <c r="C22" s="2" t="s">
        <v>43</v>
      </c>
      <c r="D22" s="2">
        <v>0</v>
      </c>
      <c r="E22" s="2">
        <v>0</v>
      </c>
      <c r="F22" s="2">
        <v>0</v>
      </c>
      <c r="G22" s="2">
        <v>1E+30</v>
      </c>
      <c r="H22" s="2">
        <v>0</v>
      </c>
    </row>
    <row r="23" spans="2:8" x14ac:dyDescent="0.2">
      <c r="B23" s="2" t="s">
        <v>141</v>
      </c>
      <c r="C23" s="2" t="s">
        <v>44</v>
      </c>
      <c r="D23" s="2">
        <v>0</v>
      </c>
      <c r="E23" s="2">
        <v>465</v>
      </c>
      <c r="F23" s="2">
        <v>0</v>
      </c>
      <c r="G23" s="2">
        <v>1E+30</v>
      </c>
      <c r="H23" s="2">
        <v>465</v>
      </c>
    </row>
    <row r="24" spans="2:8" x14ac:dyDescent="0.2">
      <c r="B24" s="2" t="s">
        <v>142</v>
      </c>
      <c r="C24" s="2" t="s">
        <v>45</v>
      </c>
      <c r="D24" s="2">
        <v>0</v>
      </c>
      <c r="E24" s="2">
        <v>356</v>
      </c>
      <c r="F24" s="2">
        <v>0</v>
      </c>
      <c r="G24" s="2">
        <v>1E+30</v>
      </c>
      <c r="H24" s="2">
        <v>356</v>
      </c>
    </row>
    <row r="25" spans="2:8" x14ac:dyDescent="0.2">
      <c r="B25" s="2" t="s">
        <v>143</v>
      </c>
      <c r="C25" s="2" t="s">
        <v>46</v>
      </c>
      <c r="D25" s="2">
        <v>0</v>
      </c>
      <c r="E25" s="2">
        <v>0</v>
      </c>
      <c r="F25" s="2">
        <v>0</v>
      </c>
      <c r="G25" s="2">
        <v>163</v>
      </c>
      <c r="H25" s="2">
        <v>1E+30</v>
      </c>
    </row>
    <row r="26" spans="2:8" x14ac:dyDescent="0.2">
      <c r="B26" s="2" t="s">
        <v>144</v>
      </c>
      <c r="C26" s="2" t="s">
        <v>47</v>
      </c>
      <c r="D26" s="2">
        <v>0</v>
      </c>
      <c r="E26" s="2">
        <v>163</v>
      </c>
      <c r="F26" s="2">
        <v>0</v>
      </c>
      <c r="G26" s="2">
        <v>1E+30</v>
      </c>
      <c r="H26" s="2">
        <v>163</v>
      </c>
    </row>
    <row r="27" spans="2:8" x14ac:dyDescent="0.2">
      <c r="B27" s="2" t="s">
        <v>145</v>
      </c>
      <c r="C27" s="2" t="s">
        <v>48</v>
      </c>
      <c r="D27" s="2">
        <v>0</v>
      </c>
      <c r="E27" s="2">
        <v>412</v>
      </c>
      <c r="F27" s="2">
        <v>0</v>
      </c>
      <c r="G27" s="2">
        <v>1E+30</v>
      </c>
      <c r="H27" s="2">
        <v>412</v>
      </c>
    </row>
    <row r="28" spans="2:8" x14ac:dyDescent="0.2">
      <c r="B28" s="2" t="s">
        <v>146</v>
      </c>
      <c r="C28" s="2" t="s">
        <v>49</v>
      </c>
      <c r="D28" s="2">
        <v>0</v>
      </c>
      <c r="E28" s="2">
        <v>663</v>
      </c>
      <c r="F28" s="2">
        <v>0</v>
      </c>
      <c r="G28" s="2">
        <v>1E+30</v>
      </c>
      <c r="H28" s="2">
        <v>663</v>
      </c>
    </row>
    <row r="29" spans="2:8" x14ac:dyDescent="0.2">
      <c r="B29" s="2" t="s">
        <v>147</v>
      </c>
      <c r="C29" s="2" t="s">
        <v>50</v>
      </c>
      <c r="D29" s="2">
        <v>0</v>
      </c>
      <c r="E29" s="2">
        <v>0</v>
      </c>
      <c r="F29" s="2">
        <v>0</v>
      </c>
      <c r="G29" s="2">
        <v>1E+30</v>
      </c>
      <c r="H29" s="2">
        <v>0</v>
      </c>
    </row>
    <row r="30" spans="2:8" x14ac:dyDescent="0.2">
      <c r="B30" s="2" t="s">
        <v>148</v>
      </c>
      <c r="C30" s="2" t="s">
        <v>51</v>
      </c>
      <c r="D30" s="2">
        <v>0</v>
      </c>
      <c r="E30" s="2">
        <v>465</v>
      </c>
      <c r="F30" s="2">
        <v>0</v>
      </c>
      <c r="G30" s="2">
        <v>1E+30</v>
      </c>
      <c r="H30" s="2">
        <v>465</v>
      </c>
    </row>
    <row r="31" spans="2:8" x14ac:dyDescent="0.2">
      <c r="B31" s="2" t="s">
        <v>149</v>
      </c>
      <c r="C31" s="2" t="s">
        <v>52</v>
      </c>
      <c r="D31" s="2">
        <v>0</v>
      </c>
      <c r="E31" s="2">
        <v>356</v>
      </c>
      <c r="F31" s="2">
        <v>0</v>
      </c>
      <c r="G31" s="2">
        <v>1E+30</v>
      </c>
      <c r="H31" s="2">
        <v>356</v>
      </c>
    </row>
    <row r="32" spans="2:8" x14ac:dyDescent="0.2">
      <c r="B32" s="2" t="s">
        <v>150</v>
      </c>
      <c r="C32" s="2" t="s">
        <v>53</v>
      </c>
      <c r="D32" s="2">
        <v>0</v>
      </c>
      <c r="E32" s="2">
        <v>0</v>
      </c>
      <c r="F32" s="2">
        <v>0</v>
      </c>
      <c r="G32" s="2">
        <v>163</v>
      </c>
      <c r="H32" s="2">
        <v>1E+30</v>
      </c>
    </row>
    <row r="33" spans="2:8" x14ac:dyDescent="0.2">
      <c r="B33" s="2" t="s">
        <v>151</v>
      </c>
      <c r="C33" s="2" t="s">
        <v>54</v>
      </c>
      <c r="D33" s="2">
        <v>0</v>
      </c>
      <c r="E33" s="2">
        <v>163</v>
      </c>
      <c r="F33" s="2">
        <v>0</v>
      </c>
      <c r="G33" s="2">
        <v>1E+30</v>
      </c>
      <c r="H33" s="2">
        <v>163</v>
      </c>
    </row>
    <row r="34" spans="2:8" x14ac:dyDescent="0.2">
      <c r="B34" s="2" t="s">
        <v>152</v>
      </c>
      <c r="C34" s="2" t="s">
        <v>55</v>
      </c>
      <c r="D34" s="2">
        <v>0</v>
      </c>
      <c r="E34" s="2">
        <v>412</v>
      </c>
      <c r="F34" s="2">
        <v>0</v>
      </c>
      <c r="G34" s="2">
        <v>1E+30</v>
      </c>
      <c r="H34" s="2">
        <v>412</v>
      </c>
    </row>
    <row r="35" spans="2:8" x14ac:dyDescent="0.2">
      <c r="B35" s="2" t="s">
        <v>153</v>
      </c>
      <c r="C35" s="2" t="s">
        <v>56</v>
      </c>
      <c r="D35" s="2">
        <v>0</v>
      </c>
      <c r="E35" s="2">
        <v>663</v>
      </c>
      <c r="F35" s="2">
        <v>0</v>
      </c>
      <c r="G35" s="2">
        <v>1E+30</v>
      </c>
      <c r="H35" s="2">
        <v>663</v>
      </c>
    </row>
    <row r="36" spans="2:8" x14ac:dyDescent="0.2">
      <c r="B36" s="2" t="s">
        <v>154</v>
      </c>
      <c r="C36" s="2" t="s">
        <v>57</v>
      </c>
      <c r="D36" s="2">
        <v>0</v>
      </c>
      <c r="E36" s="2">
        <v>0</v>
      </c>
      <c r="F36" s="2">
        <v>0</v>
      </c>
      <c r="G36" s="2">
        <v>1E+30</v>
      </c>
      <c r="H36" s="2">
        <v>0</v>
      </c>
    </row>
    <row r="37" spans="2:8" x14ac:dyDescent="0.2">
      <c r="B37" s="2" t="s">
        <v>155</v>
      </c>
      <c r="C37" s="2" t="s">
        <v>58</v>
      </c>
      <c r="D37" s="2">
        <v>0</v>
      </c>
      <c r="E37" s="2">
        <v>465</v>
      </c>
      <c r="F37" s="2">
        <v>0</v>
      </c>
      <c r="G37" s="2">
        <v>1E+30</v>
      </c>
      <c r="H37" s="2">
        <v>465</v>
      </c>
    </row>
    <row r="38" spans="2:8" x14ac:dyDescent="0.2">
      <c r="B38" s="2" t="s">
        <v>156</v>
      </c>
      <c r="C38" s="2" t="s">
        <v>59</v>
      </c>
      <c r="D38" s="2">
        <v>0</v>
      </c>
      <c r="E38" s="2">
        <v>356</v>
      </c>
      <c r="F38" s="2">
        <v>0</v>
      </c>
      <c r="G38" s="2">
        <v>1E+30</v>
      </c>
      <c r="H38" s="2">
        <v>356</v>
      </c>
    </row>
    <row r="39" spans="2:8" x14ac:dyDescent="0.2">
      <c r="B39" s="2" t="s">
        <v>157</v>
      </c>
      <c r="C39" s="2" t="s">
        <v>60</v>
      </c>
      <c r="D39" s="2">
        <v>0</v>
      </c>
      <c r="E39" s="2">
        <v>0</v>
      </c>
      <c r="F39" s="2">
        <v>0</v>
      </c>
      <c r="G39" s="2">
        <v>163</v>
      </c>
      <c r="H39" s="2">
        <v>1E+30</v>
      </c>
    </row>
    <row r="40" spans="2:8" x14ac:dyDescent="0.2">
      <c r="B40" s="2" t="s">
        <v>158</v>
      </c>
      <c r="C40" s="2" t="s">
        <v>61</v>
      </c>
      <c r="D40" s="2">
        <v>0</v>
      </c>
      <c r="E40" s="2">
        <v>163</v>
      </c>
      <c r="F40" s="2">
        <v>0</v>
      </c>
      <c r="G40" s="2">
        <v>1E+30</v>
      </c>
      <c r="H40" s="2">
        <v>163</v>
      </c>
    </row>
    <row r="41" spans="2:8" x14ac:dyDescent="0.2">
      <c r="B41" s="2" t="s">
        <v>159</v>
      </c>
      <c r="C41" s="2" t="s">
        <v>62</v>
      </c>
      <c r="D41" s="2">
        <v>0</v>
      </c>
      <c r="E41" s="2">
        <v>412</v>
      </c>
      <c r="F41" s="2">
        <v>0</v>
      </c>
      <c r="G41" s="2">
        <v>1E+30</v>
      </c>
      <c r="H41" s="2">
        <v>412</v>
      </c>
    </row>
    <row r="42" spans="2:8" x14ac:dyDescent="0.2">
      <c r="B42" s="2" t="s">
        <v>160</v>
      </c>
      <c r="C42" s="2" t="s">
        <v>63</v>
      </c>
      <c r="D42" s="2">
        <v>0</v>
      </c>
      <c r="E42" s="2">
        <v>663</v>
      </c>
      <c r="F42" s="2">
        <v>0</v>
      </c>
      <c r="G42" s="2">
        <v>1E+30</v>
      </c>
      <c r="H42" s="2">
        <v>663</v>
      </c>
    </row>
    <row r="43" spans="2:8" x14ac:dyDescent="0.2">
      <c r="B43" s="2" t="s">
        <v>161</v>
      </c>
      <c r="C43" s="2" t="s">
        <v>64</v>
      </c>
      <c r="D43" s="2">
        <v>0</v>
      </c>
      <c r="E43" s="2">
        <v>0</v>
      </c>
      <c r="F43" s="2">
        <v>0</v>
      </c>
      <c r="G43" s="2">
        <v>1E+30</v>
      </c>
      <c r="H43" s="2">
        <v>0</v>
      </c>
    </row>
    <row r="44" spans="2:8" x14ac:dyDescent="0.2">
      <c r="B44" s="2" t="s">
        <v>162</v>
      </c>
      <c r="C44" s="2" t="s">
        <v>65</v>
      </c>
      <c r="D44" s="2">
        <v>0</v>
      </c>
      <c r="E44" s="2">
        <v>465</v>
      </c>
      <c r="F44" s="2">
        <v>0</v>
      </c>
      <c r="G44" s="2">
        <v>1E+30</v>
      </c>
      <c r="H44" s="2">
        <v>465</v>
      </c>
    </row>
    <row r="45" spans="2:8" x14ac:dyDescent="0.2">
      <c r="B45" s="2" t="s">
        <v>163</v>
      </c>
      <c r="C45" s="2" t="s">
        <v>66</v>
      </c>
      <c r="D45" s="2">
        <v>0</v>
      </c>
      <c r="E45" s="2">
        <v>356</v>
      </c>
      <c r="F45" s="2">
        <v>0</v>
      </c>
      <c r="G45" s="2">
        <v>1E+30</v>
      </c>
      <c r="H45" s="2">
        <v>356</v>
      </c>
    </row>
    <row r="46" spans="2:8" x14ac:dyDescent="0.2">
      <c r="B46" s="2" t="s">
        <v>164</v>
      </c>
      <c r="C46" s="2" t="s">
        <v>67</v>
      </c>
      <c r="D46" s="2">
        <v>0</v>
      </c>
      <c r="E46" s="2">
        <v>0</v>
      </c>
      <c r="F46" s="2">
        <v>0</v>
      </c>
      <c r="G46" s="2">
        <v>163</v>
      </c>
      <c r="H46" s="2">
        <v>1E+30</v>
      </c>
    </row>
    <row r="47" spans="2:8" x14ac:dyDescent="0.2">
      <c r="B47" s="2" t="s">
        <v>165</v>
      </c>
      <c r="C47" s="2" t="s">
        <v>68</v>
      </c>
      <c r="D47" s="2">
        <v>0</v>
      </c>
      <c r="E47" s="2">
        <v>163</v>
      </c>
      <c r="F47" s="2">
        <v>0</v>
      </c>
      <c r="G47" s="2">
        <v>1E+30</v>
      </c>
      <c r="H47" s="2">
        <v>163</v>
      </c>
    </row>
    <row r="48" spans="2:8" x14ac:dyDescent="0.2">
      <c r="B48" s="2" t="s">
        <v>166</v>
      </c>
      <c r="C48" s="2" t="s">
        <v>69</v>
      </c>
      <c r="D48" s="2">
        <v>0</v>
      </c>
      <c r="E48" s="2">
        <v>412</v>
      </c>
      <c r="F48" s="2">
        <v>0</v>
      </c>
      <c r="G48" s="2">
        <v>1E+30</v>
      </c>
      <c r="H48" s="2">
        <v>412</v>
      </c>
    </row>
    <row r="49" spans="1:8" x14ac:dyDescent="0.2">
      <c r="B49" s="2" t="s">
        <v>167</v>
      </c>
      <c r="C49" s="2" t="s">
        <v>70</v>
      </c>
      <c r="D49" s="2">
        <v>0</v>
      </c>
      <c r="E49" s="2">
        <v>663</v>
      </c>
      <c r="F49" s="2">
        <v>0</v>
      </c>
      <c r="G49" s="2">
        <v>1E+30</v>
      </c>
      <c r="H49" s="2">
        <v>663</v>
      </c>
    </row>
    <row r="50" spans="1:8" x14ac:dyDescent="0.2">
      <c r="B50" s="2" t="s">
        <v>168</v>
      </c>
      <c r="C50" s="2" t="s">
        <v>71</v>
      </c>
      <c r="D50" s="2">
        <v>13100</v>
      </c>
      <c r="E50" s="2">
        <v>0</v>
      </c>
      <c r="F50" s="2">
        <v>149</v>
      </c>
      <c r="G50" s="2">
        <v>5</v>
      </c>
      <c r="H50" s="2">
        <v>11</v>
      </c>
    </row>
    <row r="51" spans="1:8" x14ac:dyDescent="0.2">
      <c r="B51" s="2" t="s">
        <v>169</v>
      </c>
      <c r="C51" s="2" t="s">
        <v>72</v>
      </c>
      <c r="D51" s="2">
        <v>0</v>
      </c>
      <c r="E51" s="2">
        <v>193</v>
      </c>
      <c r="F51" s="2">
        <v>411</v>
      </c>
      <c r="G51" s="2">
        <v>1E+30</v>
      </c>
      <c r="H51" s="2">
        <v>193</v>
      </c>
    </row>
    <row r="52" spans="1:8" x14ac:dyDescent="0.2">
      <c r="B52" s="2" t="s">
        <v>170</v>
      </c>
      <c r="C52" s="2" t="s">
        <v>73</v>
      </c>
      <c r="D52" s="2">
        <v>2300</v>
      </c>
      <c r="E52" s="2">
        <v>0</v>
      </c>
      <c r="F52" s="2">
        <v>327</v>
      </c>
      <c r="G52" s="2">
        <v>5</v>
      </c>
      <c r="H52" s="2">
        <v>1E+30</v>
      </c>
    </row>
    <row r="53" spans="1:8" x14ac:dyDescent="0.2">
      <c r="B53" s="2" t="s">
        <v>171</v>
      </c>
      <c r="C53" s="2" t="s">
        <v>74</v>
      </c>
      <c r="D53" s="2">
        <v>0</v>
      </c>
      <c r="E53" s="2">
        <v>11</v>
      </c>
      <c r="F53" s="2">
        <v>694</v>
      </c>
      <c r="G53" s="2">
        <v>1E+30</v>
      </c>
      <c r="H53" s="2">
        <v>11</v>
      </c>
    </row>
    <row r="54" spans="1:8" x14ac:dyDescent="0.2">
      <c r="B54" s="2" t="s">
        <v>172</v>
      </c>
      <c r="C54" s="2" t="s">
        <v>75</v>
      </c>
      <c r="D54" s="2">
        <v>5500</v>
      </c>
      <c r="E54" s="2">
        <v>0</v>
      </c>
      <c r="F54" s="2">
        <v>520</v>
      </c>
      <c r="G54" s="2">
        <v>54</v>
      </c>
      <c r="H54" s="2">
        <v>1E+30</v>
      </c>
    </row>
    <row r="55" spans="1:8" x14ac:dyDescent="0.2">
      <c r="B55" s="2" t="s">
        <v>173</v>
      </c>
      <c r="C55" s="2" t="s">
        <v>76</v>
      </c>
      <c r="D55" s="2">
        <v>3000</v>
      </c>
      <c r="E55" s="2">
        <v>0</v>
      </c>
      <c r="F55" s="2">
        <v>271</v>
      </c>
      <c r="G55" s="2">
        <v>58</v>
      </c>
      <c r="H55" s="2">
        <v>1E+30</v>
      </c>
    </row>
    <row r="56" spans="1:8" ht="17" thickBot="1" x14ac:dyDescent="0.25">
      <c r="B56" s="3" t="s">
        <v>174</v>
      </c>
      <c r="C56" s="3" t="s">
        <v>77</v>
      </c>
      <c r="D56" s="3">
        <v>2300</v>
      </c>
      <c r="E56" s="3">
        <v>0</v>
      </c>
      <c r="F56" s="3">
        <v>20</v>
      </c>
      <c r="G56" s="3">
        <v>64</v>
      </c>
      <c r="H56" s="3">
        <v>1E+30</v>
      </c>
    </row>
    <row r="58" spans="1:8" ht="17" thickBot="1" x14ac:dyDescent="0.25">
      <c r="A58" t="s">
        <v>21</v>
      </c>
    </row>
    <row r="59" spans="1:8" x14ac:dyDescent="0.2">
      <c r="B59" s="4"/>
      <c r="C59" s="4"/>
      <c r="D59" s="4" t="s">
        <v>27</v>
      </c>
      <c r="E59" s="4" t="s">
        <v>122</v>
      </c>
      <c r="F59" s="4" t="s">
        <v>114</v>
      </c>
      <c r="G59" s="4" t="s">
        <v>119</v>
      </c>
      <c r="H59" s="4" t="s">
        <v>119</v>
      </c>
    </row>
    <row r="60" spans="1:8" ht="17" thickBot="1" x14ac:dyDescent="0.25">
      <c r="B60" s="5" t="s">
        <v>25</v>
      </c>
      <c r="C60" s="5" t="s">
        <v>26</v>
      </c>
      <c r="D60" s="5" t="s">
        <v>28</v>
      </c>
      <c r="E60" s="5" t="s">
        <v>123</v>
      </c>
      <c r="F60" s="5" t="s">
        <v>124</v>
      </c>
      <c r="G60" s="5" t="s">
        <v>120</v>
      </c>
      <c r="H60" s="5" t="s">
        <v>121</v>
      </c>
    </row>
    <row r="61" spans="1:8" x14ac:dyDescent="0.2">
      <c r="B61" s="2" t="s">
        <v>175</v>
      </c>
      <c r="C61" s="2" t="s">
        <v>99</v>
      </c>
      <c r="D61" s="2">
        <v>0</v>
      </c>
      <c r="E61" s="2">
        <v>0</v>
      </c>
      <c r="F61" s="2">
        <v>0</v>
      </c>
      <c r="G61" s="2">
        <v>1E+30</v>
      </c>
      <c r="H61" s="2">
        <v>0</v>
      </c>
    </row>
    <row r="62" spans="1:8" x14ac:dyDescent="0.2">
      <c r="B62" s="2" t="s">
        <v>176</v>
      </c>
      <c r="C62" s="2" t="s">
        <v>100</v>
      </c>
      <c r="D62" s="2">
        <v>0</v>
      </c>
      <c r="E62" s="2">
        <v>-832</v>
      </c>
      <c r="F62" s="2">
        <v>0</v>
      </c>
      <c r="G62" s="2">
        <v>3000</v>
      </c>
      <c r="H62" s="2">
        <v>0</v>
      </c>
    </row>
    <row r="63" spans="1:8" x14ac:dyDescent="0.2">
      <c r="B63" s="2" t="s">
        <v>177</v>
      </c>
      <c r="C63" s="2" t="s">
        <v>101</v>
      </c>
      <c r="D63" s="2">
        <v>0</v>
      </c>
      <c r="E63" s="2">
        <v>-832</v>
      </c>
      <c r="F63" s="2">
        <v>0</v>
      </c>
      <c r="G63" s="2">
        <v>3000</v>
      </c>
      <c r="H63" s="2">
        <v>0</v>
      </c>
    </row>
    <row r="64" spans="1:8" x14ac:dyDescent="0.2">
      <c r="B64" s="2" t="s">
        <v>178</v>
      </c>
      <c r="C64" s="2" t="s">
        <v>102</v>
      </c>
      <c r="D64" s="2">
        <v>0</v>
      </c>
      <c r="E64" s="2">
        <v>-832</v>
      </c>
      <c r="F64" s="2">
        <v>0</v>
      </c>
      <c r="G64" s="2">
        <v>3000</v>
      </c>
      <c r="H64" s="2">
        <v>0</v>
      </c>
    </row>
    <row r="65" spans="2:8" x14ac:dyDescent="0.2">
      <c r="B65" s="2" t="s">
        <v>179</v>
      </c>
      <c r="C65" s="2" t="s">
        <v>103</v>
      </c>
      <c r="D65" s="2">
        <v>0</v>
      </c>
      <c r="E65" s="2">
        <v>-832</v>
      </c>
      <c r="F65" s="2">
        <v>0</v>
      </c>
      <c r="G65" s="2">
        <v>3000</v>
      </c>
      <c r="H65" s="2">
        <v>0</v>
      </c>
    </row>
    <row r="66" spans="2:8" x14ac:dyDescent="0.2">
      <c r="B66" s="2" t="s">
        <v>180</v>
      </c>
      <c r="C66" s="2" t="s">
        <v>104</v>
      </c>
      <c r="D66" s="2">
        <v>0</v>
      </c>
      <c r="E66" s="2">
        <v>-832</v>
      </c>
      <c r="F66" s="2">
        <v>0</v>
      </c>
      <c r="G66" s="2">
        <v>3000</v>
      </c>
      <c r="H66" s="2">
        <v>0</v>
      </c>
    </row>
    <row r="67" spans="2:8" x14ac:dyDescent="0.2">
      <c r="B67" s="2" t="s">
        <v>181</v>
      </c>
      <c r="C67" s="2" t="s">
        <v>105</v>
      </c>
      <c r="D67" s="2">
        <v>0</v>
      </c>
      <c r="E67" s="2">
        <v>-149</v>
      </c>
      <c r="F67" s="2">
        <v>0</v>
      </c>
      <c r="G67" s="2">
        <v>13100</v>
      </c>
      <c r="H67" s="2">
        <v>0</v>
      </c>
    </row>
    <row r="68" spans="2:8" x14ac:dyDescent="0.2">
      <c r="B68" s="2" t="s">
        <v>182</v>
      </c>
      <c r="C68" s="2" t="s">
        <v>106</v>
      </c>
      <c r="D68" s="2">
        <v>1500</v>
      </c>
      <c r="E68" s="2">
        <v>367</v>
      </c>
      <c r="F68" s="2">
        <v>1500</v>
      </c>
      <c r="G68" s="2">
        <v>0</v>
      </c>
      <c r="H68" s="2">
        <v>1500</v>
      </c>
    </row>
    <row r="69" spans="2:8" x14ac:dyDescent="0.2">
      <c r="B69" s="2" t="s">
        <v>183</v>
      </c>
      <c r="C69" s="2" t="s">
        <v>107</v>
      </c>
      <c r="D69" s="2">
        <v>2300</v>
      </c>
      <c r="E69" s="2">
        <v>476</v>
      </c>
      <c r="F69" s="2">
        <v>2300</v>
      </c>
      <c r="G69" s="2">
        <v>0</v>
      </c>
      <c r="H69" s="2">
        <v>2300</v>
      </c>
    </row>
    <row r="70" spans="2:8" x14ac:dyDescent="0.2">
      <c r="B70" s="2" t="s">
        <v>184</v>
      </c>
      <c r="C70" s="2" t="s">
        <v>108</v>
      </c>
      <c r="D70" s="2">
        <v>3000</v>
      </c>
      <c r="E70" s="2">
        <v>832</v>
      </c>
      <c r="F70" s="2">
        <v>3000</v>
      </c>
      <c r="G70" s="2">
        <v>0</v>
      </c>
      <c r="H70" s="2">
        <v>3000</v>
      </c>
    </row>
    <row r="71" spans="2:8" x14ac:dyDescent="0.2">
      <c r="B71" s="2" t="s">
        <v>185</v>
      </c>
      <c r="C71" s="2" t="s">
        <v>109</v>
      </c>
      <c r="D71" s="2">
        <v>5500</v>
      </c>
      <c r="E71" s="2">
        <v>669</v>
      </c>
      <c r="F71" s="2">
        <v>5500</v>
      </c>
      <c r="G71" s="2">
        <v>0</v>
      </c>
      <c r="H71" s="2">
        <v>5500</v>
      </c>
    </row>
    <row r="72" spans="2:8" x14ac:dyDescent="0.2">
      <c r="B72" s="2" t="s">
        <v>186</v>
      </c>
      <c r="C72" s="2" t="s">
        <v>110</v>
      </c>
      <c r="D72" s="2">
        <v>3000</v>
      </c>
      <c r="E72" s="2">
        <v>420</v>
      </c>
      <c r="F72" s="2">
        <v>3000</v>
      </c>
      <c r="G72" s="2">
        <v>0</v>
      </c>
      <c r="H72" s="2">
        <v>3000</v>
      </c>
    </row>
    <row r="73" spans="2:8" x14ac:dyDescent="0.2">
      <c r="B73" s="2" t="s">
        <v>187</v>
      </c>
      <c r="C73" s="2" t="s">
        <v>111</v>
      </c>
      <c r="D73" s="2">
        <v>2300</v>
      </c>
      <c r="E73" s="2">
        <v>169</v>
      </c>
      <c r="F73" s="2">
        <v>2300</v>
      </c>
      <c r="G73" s="2">
        <v>0</v>
      </c>
      <c r="H73" s="2">
        <v>2300</v>
      </c>
    </row>
    <row r="74" spans="2:8" x14ac:dyDescent="0.2">
      <c r="B74" s="2" t="s">
        <v>188</v>
      </c>
      <c r="C74" s="2" t="s">
        <v>98</v>
      </c>
      <c r="D74" s="2">
        <v>1</v>
      </c>
      <c r="E74" s="2">
        <v>0</v>
      </c>
      <c r="F74" s="2">
        <v>1</v>
      </c>
      <c r="G74" s="2">
        <v>1E+30</v>
      </c>
      <c r="H74" s="2">
        <v>0</v>
      </c>
    </row>
    <row r="75" spans="2:8" ht="17" thickBot="1" x14ac:dyDescent="0.25">
      <c r="B75" s="3" t="s">
        <v>189</v>
      </c>
      <c r="C75" s="3" t="s">
        <v>22</v>
      </c>
      <c r="D75" s="3">
        <v>1</v>
      </c>
      <c r="E75" s="3">
        <v>0</v>
      </c>
      <c r="F75" s="3">
        <v>1</v>
      </c>
      <c r="G75" s="3">
        <v>1E+30</v>
      </c>
      <c r="H75" s="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534FE-F34C-044E-9F9B-6480D0F91598}">
  <dimension ref="D31"/>
  <sheetViews>
    <sheetView showGridLines="0" workbookViewId="0">
      <selection activeCell="H6" sqref="H6"/>
    </sheetView>
  </sheetViews>
  <sheetFormatPr baseColWidth="10" defaultRowHeight="16" x14ac:dyDescent="0.2"/>
  <sheetData>
    <row r="31" spans="4:4" x14ac:dyDescent="0.2">
      <c r="D31">
        <f>(J5*SUMPRODUCT(E6:E11,J6:J11))+(J12*SUMPRODUCT(J13:J19,E13:E19))+(J20*SUMPRODUCT(E21:E27,J21:J27))+(J28*SUMPRODUCT(J29:J35,E29:E35))+(J36*SUMPRODUCT(J37:J43,E37:E43))+(J44*SUMPRODUCT(J45:J51,E45:E51))+(J52*SUMPRODUCT(J53:J59,E53:E59))</f>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8B91B-54AE-8F40-8C77-A8FAC0396E72}">
  <sheetPr>
    <tabColor theme="5" tint="-0.249977111117893"/>
    <pageSetUpPr fitToPage="1"/>
  </sheetPr>
  <dimension ref="B1:Q58"/>
  <sheetViews>
    <sheetView showGridLines="0" workbookViewId="0">
      <pane xSplit="4" ySplit="3" topLeftCell="H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6.6640625" style="26" hidden="1" customWidth="1"/>
    <col min="6" max="6" width="17.83203125" style="26" hidden="1" customWidth="1"/>
    <col min="7" max="7" width="18.83203125" style="26" hidden="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x14ac:dyDescent="0.2">
      <c r="B6" s="12" t="s">
        <v>13</v>
      </c>
      <c r="C6" s="12" t="s">
        <v>2</v>
      </c>
      <c r="D6" s="13" t="s">
        <v>205</v>
      </c>
      <c r="E6" s="16"/>
      <c r="F6" s="16"/>
      <c r="G6" s="17"/>
      <c r="H6" s="8"/>
      <c r="I6" s="25">
        <v>1</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2">
        <f>17600+164</f>
        <v>17764</v>
      </c>
      <c r="N11" s="42">
        <f>SUM(I11:I16)+SUM(I17,I24,I31,I38,I45,I52)</f>
        <v>17764</v>
      </c>
      <c r="O11" s="47">
        <f>N11-M11</f>
        <v>0</v>
      </c>
      <c r="P11" s="28" t="s">
        <v>18</v>
      </c>
      <c r="Q11" s="48">
        <v>0</v>
      </c>
    </row>
    <row r="12" spans="2:17" x14ac:dyDescent="0.2">
      <c r="B12" s="19" t="s">
        <v>115</v>
      </c>
      <c r="C12" s="19" t="s">
        <v>212</v>
      </c>
      <c r="D12" s="20" t="s">
        <v>213</v>
      </c>
      <c r="E12" s="55">
        <v>18</v>
      </c>
      <c r="F12" s="55">
        <v>463</v>
      </c>
      <c r="G12" s="56"/>
      <c r="H12" s="21">
        <f t="shared" si="0"/>
        <v>481</v>
      </c>
      <c r="I12" s="22">
        <v>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0</v>
      </c>
      <c r="K13" s="7" t="s">
        <v>310</v>
      </c>
      <c r="L13" s="27" t="s">
        <v>87</v>
      </c>
      <c r="M13" s="7">
        <f>I24*I6</f>
        <v>10964</v>
      </c>
      <c r="N13" s="7">
        <f>SUM($I$25:$I$30)</f>
        <v>10964</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f>3000</f>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5664</v>
      </c>
      <c r="N21" s="44">
        <v>0</v>
      </c>
      <c r="O21" s="49">
        <f t="shared" si="4"/>
        <v>5664</v>
      </c>
      <c r="P21" s="28" t="s">
        <v>18</v>
      </c>
      <c r="Q21" s="71">
        <f>5500+164</f>
        <v>5664</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10964</v>
      </c>
    </row>
    <row r="25" spans="2:17" ht="15" customHeight="1"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8733875.1999999993</v>
      </c>
    </row>
    <row r="26" spans="2:17" x14ac:dyDescent="0.2">
      <c r="B26" s="19" t="s">
        <v>115</v>
      </c>
      <c r="C26" s="19" t="s">
        <v>240</v>
      </c>
      <c r="D26" s="20" t="s">
        <v>241</v>
      </c>
      <c r="E26" s="55">
        <v>15</v>
      </c>
      <c r="F26" s="55">
        <v>0</v>
      </c>
      <c r="G26" s="56"/>
      <c r="H26" s="21">
        <f>SUM(E26:F26)</f>
        <v>15</v>
      </c>
      <c r="I26" s="25">
        <v>2300</v>
      </c>
      <c r="K26" s="65" t="s">
        <v>340</v>
      </c>
      <c r="M26" s="57"/>
      <c r="O26" s="6"/>
      <c r="P26" s="6"/>
      <c r="Q26" s="6"/>
    </row>
    <row r="27" spans="2:17" x14ac:dyDescent="0.2">
      <c r="B27" s="19" t="s">
        <v>115</v>
      </c>
      <c r="C27" s="19" t="s">
        <v>242</v>
      </c>
      <c r="D27" s="20" t="s">
        <v>243</v>
      </c>
      <c r="E27" s="55">
        <v>15</v>
      </c>
      <c r="F27" s="55">
        <v>367</v>
      </c>
      <c r="G27" s="56"/>
      <c r="H27" s="21">
        <f t="shared" ref="H27:H30" si="6">SUM(E27:F27)</f>
        <v>382</v>
      </c>
      <c r="I27" s="25">
        <v>3000</v>
      </c>
      <c r="O27" s="6"/>
      <c r="P27" s="6"/>
      <c r="Q27" s="6"/>
    </row>
    <row r="28" spans="2:17" x14ac:dyDescent="0.2">
      <c r="B28" s="19" t="s">
        <v>115</v>
      </c>
      <c r="C28" s="19" t="s">
        <v>244</v>
      </c>
      <c r="D28" s="20" t="s">
        <v>245</v>
      </c>
      <c r="E28" s="55">
        <v>15</v>
      </c>
      <c r="F28" s="55">
        <v>301</v>
      </c>
      <c r="G28" s="56"/>
      <c r="H28" s="21">
        <f t="shared" si="6"/>
        <v>316</v>
      </c>
      <c r="I28" s="25">
        <v>5664</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6:N6"/>
    <mergeCell ref="K8:Q8"/>
    <mergeCell ref="K9:K10"/>
    <mergeCell ref="K2:N3"/>
    <mergeCell ref="O2:O3"/>
    <mergeCell ref="P2:P3"/>
    <mergeCell ref="Q2:Q3"/>
    <mergeCell ref="K4:Q4"/>
    <mergeCell ref="K5:N5"/>
    <mergeCell ref="I2:I3"/>
    <mergeCell ref="B2:B3"/>
    <mergeCell ref="C2:C3"/>
    <mergeCell ref="D2:D3"/>
    <mergeCell ref="E2:G2"/>
    <mergeCell ref="H2:H3"/>
  </mergeCells>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0687A-740E-754C-9BC7-2EADEA6419F2}">
  <sheetPr>
    <tabColor theme="6" tint="0.79998168889431442"/>
  </sheetPr>
  <dimension ref="A1:H75"/>
  <sheetViews>
    <sheetView showGridLines="0" topLeftCell="A42" workbookViewId="0">
      <selection activeCell="A6" sqref="A6:H75"/>
    </sheetView>
  </sheetViews>
  <sheetFormatPr baseColWidth="10" defaultRowHeight="16" x14ac:dyDescent="0.2"/>
  <cols>
    <col min="1" max="1" width="2.33203125" customWidth="1"/>
    <col min="2" max="2" width="6.5" bestFit="1" customWidth="1"/>
    <col min="3" max="3" width="31.33203125" bestFit="1" customWidth="1"/>
    <col min="4" max="4" width="5.83203125" bestFit="1" customWidth="1"/>
    <col min="5" max="5" width="8.33203125" bestFit="1" customWidth="1"/>
    <col min="6" max="6" width="10.5" bestFit="1" customWidth="1"/>
    <col min="7" max="8" width="9.1640625" bestFit="1" customWidth="1"/>
  </cols>
  <sheetData>
    <row r="1" spans="1:8" x14ac:dyDescent="0.2">
      <c r="A1" s="1" t="s">
        <v>23</v>
      </c>
    </row>
    <row r="2" spans="1:8" x14ac:dyDescent="0.2">
      <c r="A2" s="1" t="s">
        <v>192</v>
      </c>
    </row>
    <row r="3" spans="1:8" x14ac:dyDescent="0.2">
      <c r="A3" s="1" t="s">
        <v>193</v>
      </c>
    </row>
    <row r="6" spans="1:8" ht="17" thickBot="1" x14ac:dyDescent="0.25">
      <c r="A6" t="s">
        <v>24</v>
      </c>
    </row>
    <row r="7" spans="1:8" x14ac:dyDescent="0.2">
      <c r="B7" s="4"/>
      <c r="C7" s="4"/>
      <c r="D7" s="4" t="s">
        <v>27</v>
      </c>
      <c r="E7" s="4" t="s">
        <v>29</v>
      </c>
      <c r="F7" s="4" t="s">
        <v>117</v>
      </c>
      <c r="G7" s="4" t="s">
        <v>119</v>
      </c>
      <c r="H7" s="4" t="s">
        <v>119</v>
      </c>
    </row>
    <row r="8" spans="1:8" ht="17" thickBot="1" x14ac:dyDescent="0.25">
      <c r="B8" s="5" t="s">
        <v>25</v>
      </c>
      <c r="C8" s="5" t="s">
        <v>26</v>
      </c>
      <c r="D8" s="5" t="s">
        <v>28</v>
      </c>
      <c r="E8" s="5" t="s">
        <v>116</v>
      </c>
      <c r="F8" s="5" t="s">
        <v>118</v>
      </c>
      <c r="G8" s="5" t="s">
        <v>120</v>
      </c>
      <c r="H8" s="5" t="s">
        <v>121</v>
      </c>
    </row>
    <row r="9" spans="1:8" x14ac:dyDescent="0.2">
      <c r="B9" s="2" t="s">
        <v>127</v>
      </c>
      <c r="C9" s="2" t="s">
        <v>30</v>
      </c>
      <c r="D9" s="2">
        <v>1500</v>
      </c>
      <c r="E9" s="2">
        <v>0</v>
      </c>
      <c r="F9" s="2">
        <v>367</v>
      </c>
      <c r="G9" s="2">
        <v>465</v>
      </c>
      <c r="H9" s="2">
        <v>1E+30</v>
      </c>
    </row>
    <row r="10" spans="1:8" x14ac:dyDescent="0.2">
      <c r="B10" s="2" t="s">
        <v>128</v>
      </c>
      <c r="C10" s="2" t="s">
        <v>31</v>
      </c>
      <c r="D10" s="2">
        <v>2300</v>
      </c>
      <c r="E10" s="2">
        <v>0</v>
      </c>
      <c r="F10" s="2">
        <v>481</v>
      </c>
      <c r="G10" s="2">
        <v>281</v>
      </c>
      <c r="H10" s="2">
        <v>1E+30</v>
      </c>
    </row>
    <row r="11" spans="1:8" x14ac:dyDescent="0.2">
      <c r="B11" s="2" t="s">
        <v>129</v>
      </c>
      <c r="C11" s="2" t="s">
        <v>32</v>
      </c>
      <c r="D11" s="2">
        <v>3000</v>
      </c>
      <c r="E11" s="2">
        <v>0</v>
      </c>
      <c r="F11" s="2">
        <v>832</v>
      </c>
      <c r="G11" s="2">
        <v>12</v>
      </c>
      <c r="H11" s="2">
        <v>351</v>
      </c>
    </row>
    <row r="12" spans="1:8" x14ac:dyDescent="0.2">
      <c r="B12" s="2" t="s">
        <v>130</v>
      </c>
      <c r="C12" s="2" t="s">
        <v>33</v>
      </c>
      <c r="D12" s="2">
        <v>0</v>
      </c>
      <c r="E12" s="2">
        <v>262</v>
      </c>
      <c r="F12" s="2">
        <v>723</v>
      </c>
      <c r="G12" s="2">
        <v>1E+30</v>
      </c>
      <c r="H12" s="2">
        <v>262</v>
      </c>
    </row>
    <row r="13" spans="1:8" x14ac:dyDescent="0.2">
      <c r="B13" s="2" t="s">
        <v>131</v>
      </c>
      <c r="C13" s="2" t="s">
        <v>34</v>
      </c>
      <c r="D13" s="2">
        <v>3000</v>
      </c>
      <c r="E13" s="2">
        <v>0</v>
      </c>
      <c r="F13" s="2">
        <v>478</v>
      </c>
      <c r="G13" s="2">
        <v>340</v>
      </c>
      <c r="H13" s="2">
        <v>1E+30</v>
      </c>
    </row>
    <row r="14" spans="1:8" x14ac:dyDescent="0.2">
      <c r="B14" s="2" t="s">
        <v>132</v>
      </c>
      <c r="C14" s="2" t="s">
        <v>35</v>
      </c>
      <c r="D14" s="2">
        <v>2300</v>
      </c>
      <c r="E14" s="2">
        <v>0</v>
      </c>
      <c r="F14" s="2">
        <v>233</v>
      </c>
      <c r="G14" s="2">
        <v>599</v>
      </c>
      <c r="H14" s="2">
        <v>1E+30</v>
      </c>
    </row>
    <row r="15" spans="1:8" x14ac:dyDescent="0.2">
      <c r="B15" s="2" t="s">
        <v>133</v>
      </c>
      <c r="C15" s="2" t="s">
        <v>36</v>
      </c>
      <c r="D15" s="2">
        <v>0</v>
      </c>
      <c r="E15" s="2">
        <v>0</v>
      </c>
      <c r="F15" s="2">
        <v>0</v>
      </c>
      <c r="G15" s="2">
        <v>1E+30</v>
      </c>
      <c r="H15" s="2">
        <v>0</v>
      </c>
    </row>
    <row r="16" spans="1:8" x14ac:dyDescent="0.2">
      <c r="B16" s="2" t="s">
        <v>134</v>
      </c>
      <c r="C16" s="2" t="s">
        <v>37</v>
      </c>
      <c r="D16" s="2">
        <v>0</v>
      </c>
      <c r="E16" s="2">
        <v>465</v>
      </c>
      <c r="F16" s="2">
        <v>0</v>
      </c>
      <c r="G16" s="2">
        <v>1E+30</v>
      </c>
      <c r="H16" s="2">
        <v>465</v>
      </c>
    </row>
    <row r="17" spans="2:8" x14ac:dyDescent="0.2">
      <c r="B17" s="2" t="s">
        <v>135</v>
      </c>
      <c r="C17" s="2" t="s">
        <v>38</v>
      </c>
      <c r="D17" s="2">
        <v>0</v>
      </c>
      <c r="E17" s="2">
        <v>351</v>
      </c>
      <c r="F17" s="2">
        <v>0</v>
      </c>
      <c r="G17" s="2">
        <v>1E+30</v>
      </c>
      <c r="H17" s="2">
        <v>351</v>
      </c>
    </row>
    <row r="18" spans="2:8" x14ac:dyDescent="0.2">
      <c r="B18" s="2" t="s">
        <v>136</v>
      </c>
      <c r="C18" s="2" t="s">
        <v>39</v>
      </c>
      <c r="D18" s="2">
        <v>0</v>
      </c>
      <c r="E18" s="2">
        <v>0</v>
      </c>
      <c r="F18" s="2">
        <v>0</v>
      </c>
      <c r="G18" s="2">
        <v>351</v>
      </c>
      <c r="H18" s="2">
        <v>1E+30</v>
      </c>
    </row>
    <row r="19" spans="2:8" x14ac:dyDescent="0.2">
      <c r="B19" s="2" t="s">
        <v>137</v>
      </c>
      <c r="C19" s="2" t="s">
        <v>40</v>
      </c>
      <c r="D19" s="2">
        <v>0</v>
      </c>
      <c r="E19" s="2">
        <v>371</v>
      </c>
      <c r="F19" s="2">
        <v>0</v>
      </c>
      <c r="G19" s="2">
        <v>1E+30</v>
      </c>
      <c r="H19" s="2">
        <v>371</v>
      </c>
    </row>
    <row r="20" spans="2:8" x14ac:dyDescent="0.2">
      <c r="B20" s="2" t="s">
        <v>138</v>
      </c>
      <c r="C20" s="2" t="s">
        <v>41</v>
      </c>
      <c r="D20" s="2">
        <v>0</v>
      </c>
      <c r="E20" s="2">
        <v>354</v>
      </c>
      <c r="F20" s="2">
        <v>0</v>
      </c>
      <c r="G20" s="2">
        <v>1E+30</v>
      </c>
      <c r="H20" s="2">
        <v>354</v>
      </c>
    </row>
    <row r="21" spans="2:8" x14ac:dyDescent="0.2">
      <c r="B21" s="2" t="s">
        <v>139</v>
      </c>
      <c r="C21" s="2" t="s">
        <v>42</v>
      </c>
      <c r="D21" s="2">
        <v>0</v>
      </c>
      <c r="E21" s="2">
        <v>599</v>
      </c>
      <c r="F21" s="2">
        <v>0</v>
      </c>
      <c r="G21" s="2">
        <v>1E+30</v>
      </c>
      <c r="H21" s="2">
        <v>599</v>
      </c>
    </row>
    <row r="22" spans="2:8" x14ac:dyDescent="0.2">
      <c r="B22" s="2" t="s">
        <v>140</v>
      </c>
      <c r="C22" s="2" t="s">
        <v>43</v>
      </c>
      <c r="D22" s="2">
        <v>0</v>
      </c>
      <c r="E22" s="2">
        <v>0</v>
      </c>
      <c r="F22" s="2">
        <v>0</v>
      </c>
      <c r="G22" s="2">
        <v>1E+30</v>
      </c>
      <c r="H22" s="2">
        <v>0</v>
      </c>
    </row>
    <row r="23" spans="2:8" x14ac:dyDescent="0.2">
      <c r="B23" s="2" t="s">
        <v>141</v>
      </c>
      <c r="C23" s="2" t="s">
        <v>44</v>
      </c>
      <c r="D23" s="2">
        <v>0</v>
      </c>
      <c r="E23" s="2">
        <v>465</v>
      </c>
      <c r="F23" s="2">
        <v>0</v>
      </c>
      <c r="G23" s="2">
        <v>1E+30</v>
      </c>
      <c r="H23" s="2">
        <v>465</v>
      </c>
    </row>
    <row r="24" spans="2:8" x14ac:dyDescent="0.2">
      <c r="B24" s="2" t="s">
        <v>142</v>
      </c>
      <c r="C24" s="2" t="s">
        <v>45</v>
      </c>
      <c r="D24" s="2">
        <v>0</v>
      </c>
      <c r="E24" s="2">
        <v>351</v>
      </c>
      <c r="F24" s="2">
        <v>0</v>
      </c>
      <c r="G24" s="2">
        <v>1E+30</v>
      </c>
      <c r="H24" s="2">
        <v>351</v>
      </c>
    </row>
    <row r="25" spans="2:8" x14ac:dyDescent="0.2">
      <c r="B25" s="2" t="s">
        <v>143</v>
      </c>
      <c r="C25" s="2" t="s">
        <v>46</v>
      </c>
      <c r="D25" s="2">
        <v>0</v>
      </c>
      <c r="E25" s="2">
        <v>0</v>
      </c>
      <c r="F25" s="2">
        <v>0</v>
      </c>
      <c r="G25" s="2">
        <v>351</v>
      </c>
      <c r="H25" s="2">
        <v>1E+30</v>
      </c>
    </row>
    <row r="26" spans="2:8" x14ac:dyDescent="0.2">
      <c r="B26" s="2" t="s">
        <v>144</v>
      </c>
      <c r="C26" s="2" t="s">
        <v>47</v>
      </c>
      <c r="D26" s="2">
        <v>0</v>
      </c>
      <c r="E26" s="2">
        <v>371</v>
      </c>
      <c r="F26" s="2">
        <v>0</v>
      </c>
      <c r="G26" s="2">
        <v>1E+30</v>
      </c>
      <c r="H26" s="2">
        <v>371</v>
      </c>
    </row>
    <row r="27" spans="2:8" x14ac:dyDescent="0.2">
      <c r="B27" s="2" t="s">
        <v>145</v>
      </c>
      <c r="C27" s="2" t="s">
        <v>48</v>
      </c>
      <c r="D27" s="2">
        <v>0</v>
      </c>
      <c r="E27" s="2">
        <v>354</v>
      </c>
      <c r="F27" s="2">
        <v>0</v>
      </c>
      <c r="G27" s="2">
        <v>1E+30</v>
      </c>
      <c r="H27" s="2">
        <v>354</v>
      </c>
    </row>
    <row r="28" spans="2:8" x14ac:dyDescent="0.2">
      <c r="B28" s="2" t="s">
        <v>146</v>
      </c>
      <c r="C28" s="2" t="s">
        <v>49</v>
      </c>
      <c r="D28" s="2">
        <v>0</v>
      </c>
      <c r="E28" s="2">
        <v>599</v>
      </c>
      <c r="F28" s="2">
        <v>0</v>
      </c>
      <c r="G28" s="2">
        <v>1E+30</v>
      </c>
      <c r="H28" s="2">
        <v>599</v>
      </c>
    </row>
    <row r="29" spans="2:8" x14ac:dyDescent="0.2">
      <c r="B29" s="2" t="s">
        <v>147</v>
      </c>
      <c r="C29" s="2" t="s">
        <v>50</v>
      </c>
      <c r="D29" s="2">
        <v>0</v>
      </c>
      <c r="E29" s="2">
        <v>0</v>
      </c>
      <c r="F29" s="2">
        <v>0</v>
      </c>
      <c r="G29" s="2">
        <v>1E+30</v>
      </c>
      <c r="H29" s="2">
        <v>0</v>
      </c>
    </row>
    <row r="30" spans="2:8" x14ac:dyDescent="0.2">
      <c r="B30" s="2" t="s">
        <v>148</v>
      </c>
      <c r="C30" s="2" t="s">
        <v>51</v>
      </c>
      <c r="D30" s="2">
        <v>0</v>
      </c>
      <c r="E30" s="2">
        <v>465</v>
      </c>
      <c r="F30" s="2">
        <v>0</v>
      </c>
      <c r="G30" s="2">
        <v>1E+30</v>
      </c>
      <c r="H30" s="2">
        <v>465</v>
      </c>
    </row>
    <row r="31" spans="2:8" x14ac:dyDescent="0.2">
      <c r="B31" s="2" t="s">
        <v>149</v>
      </c>
      <c r="C31" s="2" t="s">
        <v>52</v>
      </c>
      <c r="D31" s="2">
        <v>0</v>
      </c>
      <c r="E31" s="2">
        <v>351</v>
      </c>
      <c r="F31" s="2">
        <v>0</v>
      </c>
      <c r="G31" s="2">
        <v>1E+30</v>
      </c>
      <c r="H31" s="2">
        <v>351</v>
      </c>
    </row>
    <row r="32" spans="2:8" x14ac:dyDescent="0.2">
      <c r="B32" s="2" t="s">
        <v>150</v>
      </c>
      <c r="C32" s="2" t="s">
        <v>53</v>
      </c>
      <c r="D32" s="2">
        <v>0</v>
      </c>
      <c r="E32" s="2">
        <v>0</v>
      </c>
      <c r="F32" s="2">
        <v>0</v>
      </c>
      <c r="G32" s="2">
        <v>351</v>
      </c>
      <c r="H32" s="2">
        <v>1E+30</v>
      </c>
    </row>
    <row r="33" spans="2:8" x14ac:dyDescent="0.2">
      <c r="B33" s="2" t="s">
        <v>151</v>
      </c>
      <c r="C33" s="2" t="s">
        <v>54</v>
      </c>
      <c r="D33" s="2">
        <v>0</v>
      </c>
      <c r="E33" s="2">
        <v>371</v>
      </c>
      <c r="F33" s="2">
        <v>0</v>
      </c>
      <c r="G33" s="2">
        <v>1E+30</v>
      </c>
      <c r="H33" s="2">
        <v>371</v>
      </c>
    </row>
    <row r="34" spans="2:8" x14ac:dyDescent="0.2">
      <c r="B34" s="2" t="s">
        <v>152</v>
      </c>
      <c r="C34" s="2" t="s">
        <v>55</v>
      </c>
      <c r="D34" s="2">
        <v>0</v>
      </c>
      <c r="E34" s="2">
        <v>354</v>
      </c>
      <c r="F34" s="2">
        <v>0</v>
      </c>
      <c r="G34" s="2">
        <v>1E+30</v>
      </c>
      <c r="H34" s="2">
        <v>354</v>
      </c>
    </row>
    <row r="35" spans="2:8" x14ac:dyDescent="0.2">
      <c r="B35" s="2" t="s">
        <v>153</v>
      </c>
      <c r="C35" s="2" t="s">
        <v>56</v>
      </c>
      <c r="D35" s="2">
        <v>0</v>
      </c>
      <c r="E35" s="2">
        <v>599</v>
      </c>
      <c r="F35" s="2">
        <v>0</v>
      </c>
      <c r="G35" s="2">
        <v>1E+30</v>
      </c>
      <c r="H35" s="2">
        <v>599</v>
      </c>
    </row>
    <row r="36" spans="2:8" x14ac:dyDescent="0.2">
      <c r="B36" s="2" t="s">
        <v>154</v>
      </c>
      <c r="C36" s="2" t="s">
        <v>57</v>
      </c>
      <c r="D36" s="2">
        <v>5500</v>
      </c>
      <c r="E36" s="2">
        <v>0</v>
      </c>
      <c r="F36" s="2">
        <v>441</v>
      </c>
      <c r="G36" s="2">
        <v>262</v>
      </c>
      <c r="H36" s="2">
        <v>12</v>
      </c>
    </row>
    <row r="37" spans="2:8" x14ac:dyDescent="0.2">
      <c r="B37" s="2" t="s">
        <v>155</v>
      </c>
      <c r="C37" s="2" t="s">
        <v>58</v>
      </c>
      <c r="D37" s="2">
        <v>0</v>
      </c>
      <c r="E37" s="2">
        <v>757</v>
      </c>
      <c r="F37" s="2">
        <v>683</v>
      </c>
      <c r="G37" s="2">
        <v>1E+30</v>
      </c>
      <c r="H37" s="2">
        <v>757</v>
      </c>
    </row>
    <row r="38" spans="2:8" x14ac:dyDescent="0.2">
      <c r="B38" s="2" t="s">
        <v>156</v>
      </c>
      <c r="C38" s="2" t="s">
        <v>59</v>
      </c>
      <c r="D38" s="2">
        <v>0</v>
      </c>
      <c r="E38" s="2">
        <v>281</v>
      </c>
      <c r="F38" s="2">
        <v>321</v>
      </c>
      <c r="G38" s="2">
        <v>1E+30</v>
      </c>
      <c r="H38" s="2">
        <v>281</v>
      </c>
    </row>
    <row r="39" spans="2:8" x14ac:dyDescent="0.2">
      <c r="B39" s="2" t="s">
        <v>157</v>
      </c>
      <c r="C39" s="2" t="s">
        <v>60</v>
      </c>
      <c r="D39" s="2">
        <v>0</v>
      </c>
      <c r="E39" s="2">
        <v>12</v>
      </c>
      <c r="F39" s="2">
        <v>403</v>
      </c>
      <c r="G39" s="2">
        <v>1E+30</v>
      </c>
      <c r="H39" s="2">
        <v>12</v>
      </c>
    </row>
    <row r="40" spans="2:8" x14ac:dyDescent="0.2">
      <c r="B40" s="2" t="s">
        <v>158</v>
      </c>
      <c r="C40" s="2" t="s">
        <v>61</v>
      </c>
      <c r="D40" s="2">
        <v>5500</v>
      </c>
      <c r="E40" s="2">
        <v>0</v>
      </c>
      <c r="F40" s="2">
        <v>20</v>
      </c>
      <c r="G40" s="2">
        <v>262</v>
      </c>
      <c r="H40" s="2">
        <v>1E+30</v>
      </c>
    </row>
    <row r="41" spans="2:8" x14ac:dyDescent="0.2">
      <c r="B41" s="2" t="s">
        <v>159</v>
      </c>
      <c r="C41" s="2" t="s">
        <v>62</v>
      </c>
      <c r="D41" s="2">
        <v>0</v>
      </c>
      <c r="E41" s="2">
        <v>340</v>
      </c>
      <c r="F41" s="2">
        <v>377</v>
      </c>
      <c r="G41" s="2">
        <v>1E+30</v>
      </c>
      <c r="H41" s="2">
        <v>340</v>
      </c>
    </row>
    <row r="42" spans="2:8" x14ac:dyDescent="0.2">
      <c r="B42" s="2" t="s">
        <v>160</v>
      </c>
      <c r="C42" s="2" t="s">
        <v>63</v>
      </c>
      <c r="D42" s="2">
        <v>0</v>
      </c>
      <c r="E42" s="2">
        <v>728</v>
      </c>
      <c r="F42" s="2">
        <v>520</v>
      </c>
      <c r="G42" s="2">
        <v>1E+30</v>
      </c>
      <c r="H42" s="2">
        <v>728</v>
      </c>
    </row>
    <row r="43" spans="2:8" x14ac:dyDescent="0.2">
      <c r="B43" s="2" t="s">
        <v>161</v>
      </c>
      <c r="C43" s="2" t="s">
        <v>64</v>
      </c>
      <c r="D43" s="2">
        <v>0</v>
      </c>
      <c r="E43" s="2">
        <v>0</v>
      </c>
      <c r="F43" s="2">
        <v>0</v>
      </c>
      <c r="G43" s="2">
        <v>1E+30</v>
      </c>
      <c r="H43" s="2">
        <v>0</v>
      </c>
    </row>
    <row r="44" spans="2:8" x14ac:dyDescent="0.2">
      <c r="B44" s="2" t="s">
        <v>162</v>
      </c>
      <c r="C44" s="2" t="s">
        <v>65</v>
      </c>
      <c r="D44" s="2">
        <v>0</v>
      </c>
      <c r="E44" s="2">
        <v>465</v>
      </c>
      <c r="F44" s="2">
        <v>0</v>
      </c>
      <c r="G44" s="2">
        <v>1E+30</v>
      </c>
      <c r="H44" s="2">
        <v>465</v>
      </c>
    </row>
    <row r="45" spans="2:8" x14ac:dyDescent="0.2">
      <c r="B45" s="2" t="s">
        <v>163</v>
      </c>
      <c r="C45" s="2" t="s">
        <v>66</v>
      </c>
      <c r="D45" s="2">
        <v>0</v>
      </c>
      <c r="E45" s="2">
        <v>351</v>
      </c>
      <c r="F45" s="2">
        <v>0</v>
      </c>
      <c r="G45" s="2">
        <v>1E+30</v>
      </c>
      <c r="H45" s="2">
        <v>351</v>
      </c>
    </row>
    <row r="46" spans="2:8" x14ac:dyDescent="0.2">
      <c r="B46" s="2" t="s">
        <v>164</v>
      </c>
      <c r="C46" s="2" t="s">
        <v>67</v>
      </c>
      <c r="D46" s="2">
        <v>0</v>
      </c>
      <c r="E46" s="2">
        <v>0</v>
      </c>
      <c r="F46" s="2">
        <v>0</v>
      </c>
      <c r="G46" s="2">
        <v>351</v>
      </c>
      <c r="H46" s="2">
        <v>1E+30</v>
      </c>
    </row>
    <row r="47" spans="2:8" x14ac:dyDescent="0.2">
      <c r="B47" s="2" t="s">
        <v>165</v>
      </c>
      <c r="C47" s="2" t="s">
        <v>68</v>
      </c>
      <c r="D47" s="2">
        <v>0</v>
      </c>
      <c r="E47" s="2">
        <v>371</v>
      </c>
      <c r="F47" s="2">
        <v>0</v>
      </c>
      <c r="G47" s="2">
        <v>1E+30</v>
      </c>
      <c r="H47" s="2">
        <v>371</v>
      </c>
    </row>
    <row r="48" spans="2:8" x14ac:dyDescent="0.2">
      <c r="B48" s="2" t="s">
        <v>166</v>
      </c>
      <c r="C48" s="2" t="s">
        <v>69</v>
      </c>
      <c r="D48" s="2">
        <v>0</v>
      </c>
      <c r="E48" s="2">
        <v>354</v>
      </c>
      <c r="F48" s="2">
        <v>0</v>
      </c>
      <c r="G48" s="2">
        <v>1E+30</v>
      </c>
      <c r="H48" s="2">
        <v>354</v>
      </c>
    </row>
    <row r="49" spans="1:8" x14ac:dyDescent="0.2">
      <c r="B49" s="2" t="s">
        <v>167</v>
      </c>
      <c r="C49" s="2" t="s">
        <v>70</v>
      </c>
      <c r="D49" s="2">
        <v>0</v>
      </c>
      <c r="E49" s="2">
        <v>599</v>
      </c>
      <c r="F49" s="2">
        <v>0</v>
      </c>
      <c r="G49" s="2">
        <v>1E+30</v>
      </c>
      <c r="H49" s="2">
        <v>599</v>
      </c>
    </row>
    <row r="50" spans="1:8" x14ac:dyDescent="0.2">
      <c r="B50" s="2" t="s">
        <v>168</v>
      </c>
      <c r="C50" s="2" t="s">
        <v>71</v>
      </c>
      <c r="D50" s="2">
        <v>0</v>
      </c>
      <c r="E50" s="2">
        <v>0</v>
      </c>
      <c r="F50" s="2">
        <v>0</v>
      </c>
      <c r="G50" s="2">
        <v>0</v>
      </c>
      <c r="H50" s="2">
        <v>1E+30</v>
      </c>
    </row>
    <row r="51" spans="1:8" x14ac:dyDescent="0.2">
      <c r="B51" s="2" t="s">
        <v>169</v>
      </c>
      <c r="C51" s="2" t="s">
        <v>72</v>
      </c>
      <c r="D51" s="2">
        <v>0</v>
      </c>
      <c r="E51" s="2">
        <v>465</v>
      </c>
      <c r="F51" s="2">
        <v>0</v>
      </c>
      <c r="G51" s="2">
        <v>1E+30</v>
      </c>
      <c r="H51" s="2">
        <v>465</v>
      </c>
    </row>
    <row r="52" spans="1:8" x14ac:dyDescent="0.2">
      <c r="B52" s="2" t="s">
        <v>170</v>
      </c>
      <c r="C52" s="2" t="s">
        <v>73</v>
      </c>
      <c r="D52" s="2">
        <v>0</v>
      </c>
      <c r="E52" s="2">
        <v>351</v>
      </c>
      <c r="F52" s="2">
        <v>0</v>
      </c>
      <c r="G52" s="2">
        <v>1E+30</v>
      </c>
      <c r="H52" s="2">
        <v>351</v>
      </c>
    </row>
    <row r="53" spans="1:8" x14ac:dyDescent="0.2">
      <c r="B53" s="2" t="s">
        <v>171</v>
      </c>
      <c r="C53" s="2" t="s">
        <v>74</v>
      </c>
      <c r="D53" s="2">
        <v>0</v>
      </c>
      <c r="E53" s="2">
        <v>0</v>
      </c>
      <c r="F53" s="2">
        <v>0</v>
      </c>
      <c r="G53" s="2">
        <v>351</v>
      </c>
      <c r="H53" s="2">
        <v>1E+30</v>
      </c>
    </row>
    <row r="54" spans="1:8" x14ac:dyDescent="0.2">
      <c r="B54" s="2" t="s">
        <v>172</v>
      </c>
      <c r="C54" s="2" t="s">
        <v>75</v>
      </c>
      <c r="D54" s="2">
        <v>0</v>
      </c>
      <c r="E54" s="2">
        <v>371</v>
      </c>
      <c r="F54" s="2">
        <v>0</v>
      </c>
      <c r="G54" s="2">
        <v>1E+30</v>
      </c>
      <c r="H54" s="2">
        <v>371</v>
      </c>
    </row>
    <row r="55" spans="1:8" x14ac:dyDescent="0.2">
      <c r="B55" s="2" t="s">
        <v>173</v>
      </c>
      <c r="C55" s="2" t="s">
        <v>76</v>
      </c>
      <c r="D55" s="2">
        <v>0</v>
      </c>
      <c r="E55" s="2">
        <v>354</v>
      </c>
      <c r="F55" s="2">
        <v>0</v>
      </c>
      <c r="G55" s="2">
        <v>1E+30</v>
      </c>
      <c r="H55" s="2">
        <v>354</v>
      </c>
    </row>
    <row r="56" spans="1:8" ht="17" thickBot="1" x14ac:dyDescent="0.25">
      <c r="B56" s="3" t="s">
        <v>174</v>
      </c>
      <c r="C56" s="3" t="s">
        <v>77</v>
      </c>
      <c r="D56" s="3">
        <v>0</v>
      </c>
      <c r="E56" s="3">
        <v>599</v>
      </c>
      <c r="F56" s="3">
        <v>0</v>
      </c>
      <c r="G56" s="3">
        <v>1E+30</v>
      </c>
      <c r="H56" s="3">
        <v>599</v>
      </c>
    </row>
    <row r="58" spans="1:8" ht="17" thickBot="1" x14ac:dyDescent="0.25">
      <c r="A58" t="s">
        <v>21</v>
      </c>
    </row>
    <row r="59" spans="1:8" x14ac:dyDescent="0.2">
      <c r="B59" s="4"/>
      <c r="C59" s="4"/>
      <c r="D59" s="4" t="s">
        <v>27</v>
      </c>
      <c r="E59" s="4" t="s">
        <v>122</v>
      </c>
      <c r="F59" s="4" t="s">
        <v>114</v>
      </c>
      <c r="G59" s="4" t="s">
        <v>119</v>
      </c>
      <c r="H59" s="4" t="s">
        <v>119</v>
      </c>
    </row>
    <row r="60" spans="1:8" ht="17" thickBot="1" x14ac:dyDescent="0.25">
      <c r="B60" s="5" t="s">
        <v>25</v>
      </c>
      <c r="C60" s="5" t="s">
        <v>26</v>
      </c>
      <c r="D60" s="5" t="s">
        <v>28</v>
      </c>
      <c r="E60" s="5" t="s">
        <v>123</v>
      </c>
      <c r="F60" s="5" t="s">
        <v>124</v>
      </c>
      <c r="G60" s="5" t="s">
        <v>120</v>
      </c>
      <c r="H60" s="5" t="s">
        <v>121</v>
      </c>
    </row>
    <row r="61" spans="1:8" x14ac:dyDescent="0.2">
      <c r="B61" s="2" t="s">
        <v>342</v>
      </c>
      <c r="C61" s="2" t="s">
        <v>99</v>
      </c>
      <c r="D61" s="2">
        <v>0</v>
      </c>
      <c r="E61" s="2">
        <v>0</v>
      </c>
      <c r="F61" s="2">
        <v>0</v>
      </c>
      <c r="G61" s="2">
        <v>1E+30</v>
      </c>
      <c r="H61" s="2">
        <v>0</v>
      </c>
    </row>
    <row r="62" spans="1:8" x14ac:dyDescent="0.2">
      <c r="B62" s="2" t="s">
        <v>343</v>
      </c>
      <c r="C62" s="2" t="s">
        <v>100</v>
      </c>
      <c r="D62" s="2">
        <v>0</v>
      </c>
      <c r="E62" s="2">
        <v>-832</v>
      </c>
      <c r="F62" s="2">
        <v>0</v>
      </c>
      <c r="G62" s="2">
        <v>3000</v>
      </c>
      <c r="H62" s="2">
        <v>0</v>
      </c>
    </row>
    <row r="63" spans="1:8" x14ac:dyDescent="0.2">
      <c r="B63" s="2" t="s">
        <v>344</v>
      </c>
      <c r="C63" s="2" t="s">
        <v>101</v>
      </c>
      <c r="D63" s="2">
        <v>0</v>
      </c>
      <c r="E63" s="2">
        <v>-832</v>
      </c>
      <c r="F63" s="2">
        <v>0</v>
      </c>
      <c r="G63" s="2">
        <v>3000</v>
      </c>
      <c r="H63" s="2">
        <v>0</v>
      </c>
    </row>
    <row r="64" spans="1:8" x14ac:dyDescent="0.2">
      <c r="B64" s="2" t="s">
        <v>345</v>
      </c>
      <c r="C64" s="2" t="s">
        <v>102</v>
      </c>
      <c r="D64" s="2">
        <v>0</v>
      </c>
      <c r="E64" s="2">
        <v>-832</v>
      </c>
      <c r="F64" s="2">
        <v>0</v>
      </c>
      <c r="G64" s="2">
        <v>3000</v>
      </c>
      <c r="H64" s="2">
        <v>0</v>
      </c>
    </row>
    <row r="65" spans="2:8" x14ac:dyDescent="0.2">
      <c r="B65" s="2" t="s">
        <v>346</v>
      </c>
      <c r="C65" s="2" t="s">
        <v>103</v>
      </c>
      <c r="D65" s="2">
        <v>0</v>
      </c>
      <c r="E65" s="2">
        <v>-441</v>
      </c>
      <c r="F65" s="2">
        <v>0</v>
      </c>
      <c r="G65" s="2">
        <v>5500</v>
      </c>
      <c r="H65" s="2">
        <v>0</v>
      </c>
    </row>
    <row r="66" spans="2:8" x14ac:dyDescent="0.2">
      <c r="B66" s="2" t="s">
        <v>347</v>
      </c>
      <c r="C66" s="2" t="s">
        <v>104</v>
      </c>
      <c r="D66" s="2">
        <v>0</v>
      </c>
      <c r="E66" s="2">
        <v>-832</v>
      </c>
      <c r="F66" s="2">
        <v>0</v>
      </c>
      <c r="G66" s="2">
        <v>3000</v>
      </c>
      <c r="H66" s="2">
        <v>0</v>
      </c>
    </row>
    <row r="67" spans="2:8" x14ac:dyDescent="0.2">
      <c r="B67" s="2" t="s">
        <v>348</v>
      </c>
      <c r="C67" s="2" t="s">
        <v>105</v>
      </c>
      <c r="D67" s="2">
        <v>0</v>
      </c>
      <c r="E67" s="2">
        <v>-832</v>
      </c>
      <c r="F67" s="2">
        <v>0</v>
      </c>
      <c r="G67" s="2">
        <v>3000</v>
      </c>
      <c r="H67" s="2">
        <v>0</v>
      </c>
    </row>
    <row r="68" spans="2:8" x14ac:dyDescent="0.2">
      <c r="B68" s="2" t="s">
        <v>349</v>
      </c>
      <c r="C68" s="2" t="s">
        <v>106</v>
      </c>
      <c r="D68" s="2">
        <v>1500</v>
      </c>
      <c r="E68" s="2">
        <v>367</v>
      </c>
      <c r="F68" s="2">
        <v>1500</v>
      </c>
      <c r="G68" s="2">
        <v>0</v>
      </c>
      <c r="H68" s="2">
        <v>1500</v>
      </c>
    </row>
    <row r="69" spans="2:8" x14ac:dyDescent="0.2">
      <c r="B69" s="2" t="s">
        <v>350</v>
      </c>
      <c r="C69" s="2" t="s">
        <v>107</v>
      </c>
      <c r="D69" s="2">
        <v>2300</v>
      </c>
      <c r="E69" s="2">
        <v>481</v>
      </c>
      <c r="F69" s="2">
        <v>2300</v>
      </c>
      <c r="G69" s="2">
        <v>0</v>
      </c>
      <c r="H69" s="2">
        <v>2300</v>
      </c>
    </row>
    <row r="70" spans="2:8" x14ac:dyDescent="0.2">
      <c r="B70" s="2" t="s">
        <v>351</v>
      </c>
      <c r="C70" s="2" t="s">
        <v>108</v>
      </c>
      <c r="D70" s="2">
        <v>3000</v>
      </c>
      <c r="E70" s="2">
        <v>832</v>
      </c>
      <c r="F70" s="2">
        <v>3000</v>
      </c>
      <c r="G70" s="2">
        <v>0</v>
      </c>
      <c r="H70" s="2">
        <v>3000</v>
      </c>
    </row>
    <row r="71" spans="2:8" x14ac:dyDescent="0.2">
      <c r="B71" s="2" t="s">
        <v>352</v>
      </c>
      <c r="C71" s="2" t="s">
        <v>109</v>
      </c>
      <c r="D71" s="2">
        <v>5500</v>
      </c>
      <c r="E71" s="2">
        <v>461</v>
      </c>
      <c r="F71" s="2">
        <v>5500</v>
      </c>
      <c r="G71" s="2">
        <v>0</v>
      </c>
      <c r="H71" s="2">
        <v>5500</v>
      </c>
    </row>
    <row r="72" spans="2:8" x14ac:dyDescent="0.2">
      <c r="B72" s="2" t="s">
        <v>353</v>
      </c>
      <c r="C72" s="2" t="s">
        <v>110</v>
      </c>
      <c r="D72" s="2">
        <v>3000</v>
      </c>
      <c r="E72" s="2">
        <v>478</v>
      </c>
      <c r="F72" s="2">
        <v>3000</v>
      </c>
      <c r="G72" s="2">
        <v>0</v>
      </c>
      <c r="H72" s="2">
        <v>3000</v>
      </c>
    </row>
    <row r="73" spans="2:8" x14ac:dyDescent="0.2">
      <c r="B73" s="2" t="s">
        <v>354</v>
      </c>
      <c r="C73" s="2" t="s">
        <v>111</v>
      </c>
      <c r="D73" s="2">
        <v>2300</v>
      </c>
      <c r="E73" s="2">
        <v>233</v>
      </c>
      <c r="F73" s="2">
        <v>2300</v>
      </c>
      <c r="G73" s="2">
        <v>0</v>
      </c>
      <c r="H73" s="2">
        <v>2300</v>
      </c>
    </row>
    <row r="74" spans="2:8" x14ac:dyDescent="0.2">
      <c r="B74" s="2" t="s">
        <v>355</v>
      </c>
      <c r="C74" s="2" t="s">
        <v>356</v>
      </c>
      <c r="D74" s="2">
        <v>1</v>
      </c>
      <c r="E74" s="2">
        <v>0</v>
      </c>
      <c r="F74" s="2">
        <v>1</v>
      </c>
      <c r="G74" s="2">
        <v>0</v>
      </c>
      <c r="H74" s="2">
        <v>1E+30</v>
      </c>
    </row>
    <row r="75" spans="2:8" ht="17" thickBot="1" x14ac:dyDescent="0.25">
      <c r="B75" s="3" t="s">
        <v>357</v>
      </c>
      <c r="C75" s="3" t="s">
        <v>358</v>
      </c>
      <c r="D75" s="3">
        <v>1</v>
      </c>
      <c r="E75" s="3">
        <v>0</v>
      </c>
      <c r="F75" s="3">
        <v>1</v>
      </c>
      <c r="G75" s="3">
        <v>1E+30</v>
      </c>
      <c r="H75"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1A300-1F22-654F-AB6E-F6E0315DC33A}">
  <sheetPr>
    <tabColor rgb="FFC00000"/>
    <pageSetUpPr fitToPage="1"/>
  </sheetPr>
  <dimension ref="B1:Q58"/>
  <sheetViews>
    <sheetView showGridLines="0" workbookViewId="0">
      <pane xSplit="4" ySplit="3" topLeftCell="E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2.83203125" style="26" bestFit="1" customWidth="1"/>
    <col min="6" max="6" width="8.33203125" style="26" bestFit="1" customWidth="1"/>
    <col min="7" max="7" width="18.83203125" style="26"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0" t="s">
        <v>18</v>
      </c>
      <c r="Q5" s="45">
        <v>1</v>
      </c>
    </row>
    <row r="6" spans="2:17" ht="17" x14ac:dyDescent="0.2">
      <c r="B6" s="12" t="s">
        <v>13</v>
      </c>
      <c r="C6" s="12" t="s">
        <v>2</v>
      </c>
      <c r="D6" s="13" t="s">
        <v>205</v>
      </c>
      <c r="E6" s="16"/>
      <c r="F6" s="16"/>
      <c r="G6" s="17"/>
      <c r="H6" s="8"/>
      <c r="I6" s="25">
        <v>0</v>
      </c>
      <c r="K6" s="86" t="s">
        <v>22</v>
      </c>
      <c r="L6" s="87"/>
      <c r="M6" s="87"/>
      <c r="N6" s="88"/>
      <c r="O6" s="29">
        <f>I5+I6+I7+I8+I9+I10</f>
        <v>0</v>
      </c>
      <c r="P6" s="30" t="s">
        <v>20</v>
      </c>
      <c r="Q6" s="45">
        <v>1</v>
      </c>
    </row>
    <row r="7" spans="2:17" x14ac:dyDescent="0.2">
      <c r="B7" s="12" t="s">
        <v>13</v>
      </c>
      <c r="C7" s="12" t="s">
        <v>3</v>
      </c>
      <c r="D7" s="13" t="s">
        <v>206</v>
      </c>
      <c r="E7" s="16"/>
      <c r="F7" s="16"/>
      <c r="G7" s="17"/>
      <c r="H7" s="8"/>
      <c r="I7" s="25">
        <v>0</v>
      </c>
    </row>
    <row r="8" spans="2:17" ht="16" customHeight="1"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2300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5500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10099200</v>
      </c>
    </row>
    <row r="26" spans="2:17" x14ac:dyDescent="0.2">
      <c r="B26" s="19" t="s">
        <v>115</v>
      </c>
      <c r="C26" s="19" t="s">
        <v>240</v>
      </c>
      <c r="D26" s="20" t="s">
        <v>241</v>
      </c>
      <c r="E26" s="55">
        <v>15</v>
      </c>
      <c r="F26" s="55">
        <v>0</v>
      </c>
      <c r="G26" s="56"/>
      <c r="H26" s="21">
        <f>SUM(E26:F26)</f>
        <v>15</v>
      </c>
      <c r="I26" s="25">
        <v>0</v>
      </c>
      <c r="O26" s="6"/>
      <c r="P26" s="6"/>
      <c r="Q26" s="6"/>
    </row>
    <row r="27" spans="2:17" x14ac:dyDescent="0.2">
      <c r="B27" s="19" t="s">
        <v>115</v>
      </c>
      <c r="C27" s="19" t="s">
        <v>242</v>
      </c>
      <c r="D27" s="20" t="s">
        <v>243</v>
      </c>
      <c r="E27" s="55">
        <v>15</v>
      </c>
      <c r="F27" s="55">
        <v>367</v>
      </c>
      <c r="G27" s="56"/>
      <c r="H27" s="21">
        <f t="shared" ref="H27:H30" si="6">SUM(E27:F27)</f>
        <v>382</v>
      </c>
      <c r="I27" s="25">
        <v>0</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8:Q8"/>
    <mergeCell ref="Q2:Q3"/>
    <mergeCell ref="P2:P3"/>
    <mergeCell ref="K9:K10"/>
    <mergeCell ref="K5:N5"/>
    <mergeCell ref="K6:N6"/>
    <mergeCell ref="K4:Q4"/>
    <mergeCell ref="K2:N3"/>
    <mergeCell ref="O2:O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CC045-ED5C-914B-B0EF-9A228F6FF7A8}">
  <sheetPr>
    <tabColor rgb="FFC00000"/>
  </sheetPr>
  <dimension ref="A1:H75"/>
  <sheetViews>
    <sheetView showGridLines="0" workbookViewId="0">
      <selection activeCell="K28" sqref="K28"/>
    </sheetView>
  </sheetViews>
  <sheetFormatPr baseColWidth="10" defaultRowHeight="16" x14ac:dyDescent="0.2"/>
  <cols>
    <col min="1" max="1" width="2.33203125" customWidth="1"/>
    <col min="2" max="2" width="6.5" bestFit="1" customWidth="1"/>
    <col min="3" max="3" width="31.33203125" bestFit="1" customWidth="1"/>
    <col min="4" max="4" width="5.83203125" bestFit="1" customWidth="1"/>
    <col min="5" max="5" width="8.33203125" bestFit="1" customWidth="1"/>
    <col min="6" max="6" width="10.5" bestFit="1" customWidth="1"/>
    <col min="7" max="8" width="9.1640625" bestFit="1" customWidth="1"/>
  </cols>
  <sheetData>
    <row r="1" spans="1:8" x14ac:dyDescent="0.2">
      <c r="A1" s="1" t="s">
        <v>23</v>
      </c>
    </row>
    <row r="2" spans="1:8" x14ac:dyDescent="0.2">
      <c r="A2" s="1" t="s">
        <v>199</v>
      </c>
    </row>
    <row r="3" spans="1:8" x14ac:dyDescent="0.2">
      <c r="A3" s="1" t="s">
        <v>200</v>
      </c>
    </row>
    <row r="6" spans="1:8" ht="17" thickBot="1" x14ac:dyDescent="0.25">
      <c r="A6" t="s">
        <v>24</v>
      </c>
    </row>
    <row r="7" spans="1:8" x14ac:dyDescent="0.2">
      <c r="B7" s="4"/>
      <c r="C7" s="4"/>
      <c r="D7" s="4" t="s">
        <v>27</v>
      </c>
      <c r="E7" s="4" t="s">
        <v>29</v>
      </c>
      <c r="F7" s="4" t="s">
        <v>117</v>
      </c>
      <c r="G7" s="4" t="s">
        <v>119</v>
      </c>
      <c r="H7" s="4" t="s">
        <v>119</v>
      </c>
    </row>
    <row r="8" spans="1:8" ht="17" thickBot="1" x14ac:dyDescent="0.25">
      <c r="B8" s="5" t="s">
        <v>25</v>
      </c>
      <c r="C8" s="5" t="s">
        <v>26</v>
      </c>
      <c r="D8" s="5" t="s">
        <v>28</v>
      </c>
      <c r="E8" s="5" t="s">
        <v>116</v>
      </c>
      <c r="F8" s="5" t="s">
        <v>118</v>
      </c>
      <c r="G8" s="5" t="s">
        <v>120</v>
      </c>
      <c r="H8" s="5" t="s">
        <v>121</v>
      </c>
    </row>
    <row r="9" spans="1:8" x14ac:dyDescent="0.2">
      <c r="B9" s="2" t="s">
        <v>127</v>
      </c>
      <c r="C9" s="2" t="s">
        <v>30</v>
      </c>
      <c r="D9" s="2">
        <v>1500</v>
      </c>
      <c r="E9" s="2">
        <v>0</v>
      </c>
      <c r="F9" s="2">
        <v>367</v>
      </c>
      <c r="G9" s="2">
        <v>465</v>
      </c>
      <c r="H9" s="2">
        <v>1E+30</v>
      </c>
    </row>
    <row r="10" spans="1:8" x14ac:dyDescent="0.2">
      <c r="B10" s="2" t="s">
        <v>128</v>
      </c>
      <c r="C10" s="2" t="s">
        <v>31</v>
      </c>
      <c r="D10" s="2">
        <v>2300</v>
      </c>
      <c r="E10" s="2">
        <v>0</v>
      </c>
      <c r="F10" s="2">
        <v>481</v>
      </c>
      <c r="G10" s="2">
        <v>351</v>
      </c>
      <c r="H10" s="2">
        <v>1E+30</v>
      </c>
    </row>
    <row r="11" spans="1:8" x14ac:dyDescent="0.2">
      <c r="B11" s="2" t="s">
        <v>129</v>
      </c>
      <c r="C11" s="2" t="s">
        <v>32</v>
      </c>
      <c r="D11" s="2">
        <v>3000</v>
      </c>
      <c r="E11" s="2">
        <v>0</v>
      </c>
      <c r="F11" s="2">
        <v>832</v>
      </c>
      <c r="G11" s="2">
        <v>1E+30</v>
      </c>
      <c r="H11" s="2">
        <v>109</v>
      </c>
    </row>
    <row r="12" spans="1:8" x14ac:dyDescent="0.2">
      <c r="B12" s="2" t="s">
        <v>130</v>
      </c>
      <c r="C12" s="2" t="s">
        <v>33</v>
      </c>
      <c r="D12" s="2">
        <v>5500</v>
      </c>
      <c r="E12" s="2">
        <v>0</v>
      </c>
      <c r="F12" s="2">
        <v>723</v>
      </c>
      <c r="G12" s="2">
        <v>109</v>
      </c>
      <c r="H12" s="2">
        <v>1E+30</v>
      </c>
    </row>
    <row r="13" spans="1:8" x14ac:dyDescent="0.2">
      <c r="B13" s="2" t="s">
        <v>131</v>
      </c>
      <c r="C13" s="2" t="s">
        <v>34</v>
      </c>
      <c r="D13" s="2">
        <v>3000</v>
      </c>
      <c r="E13" s="2">
        <v>0</v>
      </c>
      <c r="F13" s="2">
        <v>478</v>
      </c>
      <c r="G13" s="2">
        <v>354</v>
      </c>
      <c r="H13" s="2">
        <v>1E+30</v>
      </c>
    </row>
    <row r="14" spans="1:8" x14ac:dyDescent="0.2">
      <c r="B14" s="2" t="s">
        <v>132</v>
      </c>
      <c r="C14" s="2" t="s">
        <v>35</v>
      </c>
      <c r="D14" s="2">
        <v>2300</v>
      </c>
      <c r="E14" s="2">
        <v>0</v>
      </c>
      <c r="F14" s="2">
        <v>233</v>
      </c>
      <c r="G14" s="2">
        <v>599</v>
      </c>
      <c r="H14" s="2">
        <v>1E+30</v>
      </c>
    </row>
    <row r="15" spans="1:8" x14ac:dyDescent="0.2">
      <c r="B15" s="2" t="s">
        <v>133</v>
      </c>
      <c r="C15" s="2" t="s">
        <v>36</v>
      </c>
      <c r="D15" s="2">
        <v>0</v>
      </c>
      <c r="E15" s="2">
        <v>0</v>
      </c>
      <c r="F15" s="2">
        <v>0</v>
      </c>
      <c r="G15" s="2">
        <v>1E+30</v>
      </c>
      <c r="H15" s="2">
        <v>0</v>
      </c>
    </row>
    <row r="16" spans="1:8" x14ac:dyDescent="0.2">
      <c r="B16" s="2" t="s">
        <v>134</v>
      </c>
      <c r="C16" s="2" t="s">
        <v>37</v>
      </c>
      <c r="D16" s="2">
        <v>0</v>
      </c>
      <c r="E16" s="2">
        <v>465</v>
      </c>
      <c r="F16" s="2">
        <v>0</v>
      </c>
      <c r="G16" s="2">
        <v>1E+30</v>
      </c>
      <c r="H16" s="2">
        <v>465</v>
      </c>
    </row>
    <row r="17" spans="2:8" x14ac:dyDescent="0.2">
      <c r="B17" s="2" t="s">
        <v>135</v>
      </c>
      <c r="C17" s="2" t="s">
        <v>38</v>
      </c>
      <c r="D17" s="2">
        <v>0</v>
      </c>
      <c r="E17" s="2">
        <v>351</v>
      </c>
      <c r="F17" s="2">
        <v>0</v>
      </c>
      <c r="G17" s="2">
        <v>1E+30</v>
      </c>
      <c r="H17" s="2">
        <v>351</v>
      </c>
    </row>
    <row r="18" spans="2:8" x14ac:dyDescent="0.2">
      <c r="B18" s="2" t="s">
        <v>136</v>
      </c>
      <c r="C18" s="2" t="s">
        <v>39</v>
      </c>
      <c r="D18" s="2">
        <v>0</v>
      </c>
      <c r="E18" s="2">
        <v>0</v>
      </c>
      <c r="F18" s="2">
        <v>0</v>
      </c>
      <c r="G18" s="2">
        <v>109</v>
      </c>
      <c r="H18" s="2">
        <v>1E+30</v>
      </c>
    </row>
    <row r="19" spans="2:8" x14ac:dyDescent="0.2">
      <c r="B19" s="2" t="s">
        <v>137</v>
      </c>
      <c r="C19" s="2" t="s">
        <v>40</v>
      </c>
      <c r="D19" s="2">
        <v>0</v>
      </c>
      <c r="E19" s="2">
        <v>109</v>
      </c>
      <c r="F19" s="2">
        <v>0</v>
      </c>
      <c r="G19" s="2">
        <v>1E+30</v>
      </c>
      <c r="H19" s="2">
        <v>109</v>
      </c>
    </row>
    <row r="20" spans="2:8" x14ac:dyDescent="0.2">
      <c r="B20" s="2" t="s">
        <v>138</v>
      </c>
      <c r="C20" s="2" t="s">
        <v>41</v>
      </c>
      <c r="D20" s="2">
        <v>0</v>
      </c>
      <c r="E20" s="2">
        <v>354</v>
      </c>
      <c r="F20" s="2">
        <v>0</v>
      </c>
      <c r="G20" s="2">
        <v>1E+30</v>
      </c>
      <c r="H20" s="2">
        <v>354</v>
      </c>
    </row>
    <row r="21" spans="2:8" x14ac:dyDescent="0.2">
      <c r="B21" s="2" t="s">
        <v>139</v>
      </c>
      <c r="C21" s="2" t="s">
        <v>42</v>
      </c>
      <c r="D21" s="2">
        <v>0</v>
      </c>
      <c r="E21" s="2">
        <v>599</v>
      </c>
      <c r="F21" s="2">
        <v>0</v>
      </c>
      <c r="G21" s="2">
        <v>1E+30</v>
      </c>
      <c r="H21" s="2">
        <v>599</v>
      </c>
    </row>
    <row r="22" spans="2:8" x14ac:dyDescent="0.2">
      <c r="B22" s="2" t="s">
        <v>140</v>
      </c>
      <c r="C22" s="2" t="s">
        <v>43</v>
      </c>
      <c r="D22" s="2">
        <v>0</v>
      </c>
      <c r="E22" s="2">
        <v>0</v>
      </c>
      <c r="F22" s="2">
        <v>0</v>
      </c>
      <c r="G22" s="2">
        <v>1E+30</v>
      </c>
      <c r="H22" s="2">
        <v>0</v>
      </c>
    </row>
    <row r="23" spans="2:8" x14ac:dyDescent="0.2">
      <c r="B23" s="2" t="s">
        <v>141</v>
      </c>
      <c r="C23" s="2" t="s">
        <v>44</v>
      </c>
      <c r="D23" s="2">
        <v>0</v>
      </c>
      <c r="E23" s="2">
        <v>465</v>
      </c>
      <c r="F23" s="2">
        <v>0</v>
      </c>
      <c r="G23" s="2">
        <v>1E+30</v>
      </c>
      <c r="H23" s="2">
        <v>465</v>
      </c>
    </row>
    <row r="24" spans="2:8" x14ac:dyDescent="0.2">
      <c r="B24" s="2" t="s">
        <v>142</v>
      </c>
      <c r="C24" s="2" t="s">
        <v>45</v>
      </c>
      <c r="D24" s="2">
        <v>0</v>
      </c>
      <c r="E24" s="2">
        <v>351</v>
      </c>
      <c r="F24" s="2">
        <v>0</v>
      </c>
      <c r="G24" s="2">
        <v>1E+30</v>
      </c>
      <c r="H24" s="2">
        <v>351</v>
      </c>
    </row>
    <row r="25" spans="2:8" x14ac:dyDescent="0.2">
      <c r="B25" s="2" t="s">
        <v>143</v>
      </c>
      <c r="C25" s="2" t="s">
        <v>46</v>
      </c>
      <c r="D25" s="2">
        <v>0</v>
      </c>
      <c r="E25" s="2">
        <v>0</v>
      </c>
      <c r="F25" s="2">
        <v>0</v>
      </c>
      <c r="G25" s="2">
        <v>109</v>
      </c>
      <c r="H25" s="2">
        <v>1E+30</v>
      </c>
    </row>
    <row r="26" spans="2:8" x14ac:dyDescent="0.2">
      <c r="B26" s="2" t="s">
        <v>144</v>
      </c>
      <c r="C26" s="2" t="s">
        <v>47</v>
      </c>
      <c r="D26" s="2">
        <v>0</v>
      </c>
      <c r="E26" s="2">
        <v>109</v>
      </c>
      <c r="F26" s="2">
        <v>0</v>
      </c>
      <c r="G26" s="2">
        <v>1E+30</v>
      </c>
      <c r="H26" s="2">
        <v>109</v>
      </c>
    </row>
    <row r="27" spans="2:8" x14ac:dyDescent="0.2">
      <c r="B27" s="2" t="s">
        <v>145</v>
      </c>
      <c r="C27" s="2" t="s">
        <v>48</v>
      </c>
      <c r="D27" s="2">
        <v>0</v>
      </c>
      <c r="E27" s="2">
        <v>354</v>
      </c>
      <c r="F27" s="2">
        <v>0</v>
      </c>
      <c r="G27" s="2">
        <v>1E+30</v>
      </c>
      <c r="H27" s="2">
        <v>354</v>
      </c>
    </row>
    <row r="28" spans="2:8" x14ac:dyDescent="0.2">
      <c r="B28" s="2" t="s">
        <v>146</v>
      </c>
      <c r="C28" s="2" t="s">
        <v>49</v>
      </c>
      <c r="D28" s="2">
        <v>0</v>
      </c>
      <c r="E28" s="2">
        <v>599</v>
      </c>
      <c r="F28" s="2">
        <v>0</v>
      </c>
      <c r="G28" s="2">
        <v>1E+30</v>
      </c>
      <c r="H28" s="2">
        <v>599</v>
      </c>
    </row>
    <row r="29" spans="2:8" x14ac:dyDescent="0.2">
      <c r="B29" s="2" t="s">
        <v>147</v>
      </c>
      <c r="C29" s="2" t="s">
        <v>50</v>
      </c>
      <c r="D29" s="2">
        <v>0</v>
      </c>
      <c r="E29" s="2">
        <v>0</v>
      </c>
      <c r="F29" s="2">
        <v>0</v>
      </c>
      <c r="G29" s="2">
        <v>1E+30</v>
      </c>
      <c r="H29" s="2">
        <v>0</v>
      </c>
    </row>
    <row r="30" spans="2:8" x14ac:dyDescent="0.2">
      <c r="B30" s="2" t="s">
        <v>148</v>
      </c>
      <c r="C30" s="2" t="s">
        <v>51</v>
      </c>
      <c r="D30" s="2">
        <v>0</v>
      </c>
      <c r="E30" s="2">
        <v>465</v>
      </c>
      <c r="F30" s="2">
        <v>0</v>
      </c>
      <c r="G30" s="2">
        <v>1E+30</v>
      </c>
      <c r="H30" s="2">
        <v>465</v>
      </c>
    </row>
    <row r="31" spans="2:8" x14ac:dyDescent="0.2">
      <c r="B31" s="2" t="s">
        <v>149</v>
      </c>
      <c r="C31" s="2" t="s">
        <v>52</v>
      </c>
      <c r="D31" s="2">
        <v>0</v>
      </c>
      <c r="E31" s="2">
        <v>351</v>
      </c>
      <c r="F31" s="2">
        <v>0</v>
      </c>
      <c r="G31" s="2">
        <v>1E+30</v>
      </c>
      <c r="H31" s="2">
        <v>351</v>
      </c>
    </row>
    <row r="32" spans="2:8" x14ac:dyDescent="0.2">
      <c r="B32" s="2" t="s">
        <v>150</v>
      </c>
      <c r="C32" s="2" t="s">
        <v>53</v>
      </c>
      <c r="D32" s="2">
        <v>0</v>
      </c>
      <c r="E32" s="2">
        <v>0</v>
      </c>
      <c r="F32" s="2">
        <v>0</v>
      </c>
      <c r="G32" s="2">
        <v>109</v>
      </c>
      <c r="H32" s="2">
        <v>1E+30</v>
      </c>
    </row>
    <row r="33" spans="2:8" x14ac:dyDescent="0.2">
      <c r="B33" s="2" t="s">
        <v>151</v>
      </c>
      <c r="C33" s="2" t="s">
        <v>54</v>
      </c>
      <c r="D33" s="2">
        <v>0</v>
      </c>
      <c r="E33" s="2">
        <v>109</v>
      </c>
      <c r="F33" s="2">
        <v>0</v>
      </c>
      <c r="G33" s="2">
        <v>1E+30</v>
      </c>
      <c r="H33" s="2">
        <v>109</v>
      </c>
    </row>
    <row r="34" spans="2:8" x14ac:dyDescent="0.2">
      <c r="B34" s="2" t="s">
        <v>152</v>
      </c>
      <c r="C34" s="2" t="s">
        <v>55</v>
      </c>
      <c r="D34" s="2">
        <v>0</v>
      </c>
      <c r="E34" s="2">
        <v>354</v>
      </c>
      <c r="F34" s="2">
        <v>0</v>
      </c>
      <c r="G34" s="2">
        <v>1E+30</v>
      </c>
      <c r="H34" s="2">
        <v>354</v>
      </c>
    </row>
    <row r="35" spans="2:8" x14ac:dyDescent="0.2">
      <c r="B35" s="2" t="s">
        <v>153</v>
      </c>
      <c r="C35" s="2" t="s">
        <v>56</v>
      </c>
      <c r="D35" s="2">
        <v>0</v>
      </c>
      <c r="E35" s="2">
        <v>599</v>
      </c>
      <c r="F35" s="2">
        <v>0</v>
      </c>
      <c r="G35" s="2">
        <v>1E+30</v>
      </c>
      <c r="H35" s="2">
        <v>599</v>
      </c>
    </row>
    <row r="36" spans="2:8" x14ac:dyDescent="0.2">
      <c r="B36" s="2" t="s">
        <v>154</v>
      </c>
      <c r="C36" s="2" t="s">
        <v>57</v>
      </c>
      <c r="D36" s="2">
        <v>0</v>
      </c>
      <c r="E36" s="2">
        <v>0</v>
      </c>
      <c r="F36" s="2">
        <v>0</v>
      </c>
      <c r="G36" s="2">
        <v>1E+30</v>
      </c>
      <c r="H36" s="2">
        <v>0</v>
      </c>
    </row>
    <row r="37" spans="2:8" x14ac:dyDescent="0.2">
      <c r="B37" s="2" t="s">
        <v>155</v>
      </c>
      <c r="C37" s="2" t="s">
        <v>58</v>
      </c>
      <c r="D37" s="2">
        <v>0</v>
      </c>
      <c r="E37" s="2">
        <v>465</v>
      </c>
      <c r="F37" s="2">
        <v>0</v>
      </c>
      <c r="G37" s="2">
        <v>1E+30</v>
      </c>
      <c r="H37" s="2">
        <v>465</v>
      </c>
    </row>
    <row r="38" spans="2:8" x14ac:dyDescent="0.2">
      <c r="B38" s="2" t="s">
        <v>156</v>
      </c>
      <c r="C38" s="2" t="s">
        <v>59</v>
      </c>
      <c r="D38" s="2">
        <v>0</v>
      </c>
      <c r="E38" s="2">
        <v>351</v>
      </c>
      <c r="F38" s="2">
        <v>0</v>
      </c>
      <c r="G38" s="2">
        <v>1E+30</v>
      </c>
      <c r="H38" s="2">
        <v>351</v>
      </c>
    </row>
    <row r="39" spans="2:8" x14ac:dyDescent="0.2">
      <c r="B39" s="2" t="s">
        <v>157</v>
      </c>
      <c r="C39" s="2" t="s">
        <v>60</v>
      </c>
      <c r="D39" s="2">
        <v>0</v>
      </c>
      <c r="E39" s="2">
        <v>0</v>
      </c>
      <c r="F39" s="2">
        <v>0</v>
      </c>
      <c r="G39" s="2">
        <v>109</v>
      </c>
      <c r="H39" s="2">
        <v>1E+30</v>
      </c>
    </row>
    <row r="40" spans="2:8" x14ac:dyDescent="0.2">
      <c r="B40" s="2" t="s">
        <v>158</v>
      </c>
      <c r="C40" s="2" t="s">
        <v>61</v>
      </c>
      <c r="D40" s="2">
        <v>0</v>
      </c>
      <c r="E40" s="2">
        <v>109</v>
      </c>
      <c r="F40" s="2">
        <v>0</v>
      </c>
      <c r="G40" s="2">
        <v>1E+30</v>
      </c>
      <c r="H40" s="2">
        <v>109</v>
      </c>
    </row>
    <row r="41" spans="2:8" x14ac:dyDescent="0.2">
      <c r="B41" s="2" t="s">
        <v>159</v>
      </c>
      <c r="C41" s="2" t="s">
        <v>62</v>
      </c>
      <c r="D41" s="2">
        <v>0</v>
      </c>
      <c r="E41" s="2">
        <v>354</v>
      </c>
      <c r="F41" s="2">
        <v>0</v>
      </c>
      <c r="G41" s="2">
        <v>1E+30</v>
      </c>
      <c r="H41" s="2">
        <v>354</v>
      </c>
    </row>
    <row r="42" spans="2:8" x14ac:dyDescent="0.2">
      <c r="B42" s="2" t="s">
        <v>160</v>
      </c>
      <c r="C42" s="2" t="s">
        <v>63</v>
      </c>
      <c r="D42" s="2">
        <v>0</v>
      </c>
      <c r="E42" s="2">
        <v>599</v>
      </c>
      <c r="F42" s="2">
        <v>0</v>
      </c>
      <c r="G42" s="2">
        <v>1E+30</v>
      </c>
      <c r="H42" s="2">
        <v>599</v>
      </c>
    </row>
    <row r="43" spans="2:8" x14ac:dyDescent="0.2">
      <c r="B43" s="2" t="s">
        <v>161</v>
      </c>
      <c r="C43" s="2" t="s">
        <v>64</v>
      </c>
      <c r="D43" s="2">
        <v>0</v>
      </c>
      <c r="E43" s="2">
        <v>0</v>
      </c>
      <c r="F43" s="2">
        <v>0</v>
      </c>
      <c r="G43" s="2">
        <v>1E+30</v>
      </c>
      <c r="H43" s="2">
        <v>0</v>
      </c>
    </row>
    <row r="44" spans="2:8" x14ac:dyDescent="0.2">
      <c r="B44" s="2" t="s">
        <v>162</v>
      </c>
      <c r="C44" s="2" t="s">
        <v>65</v>
      </c>
      <c r="D44" s="2">
        <v>0</v>
      </c>
      <c r="E44" s="2">
        <v>465</v>
      </c>
      <c r="F44" s="2">
        <v>0</v>
      </c>
      <c r="G44" s="2">
        <v>1E+30</v>
      </c>
      <c r="H44" s="2">
        <v>465</v>
      </c>
    </row>
    <row r="45" spans="2:8" x14ac:dyDescent="0.2">
      <c r="B45" s="2" t="s">
        <v>163</v>
      </c>
      <c r="C45" s="2" t="s">
        <v>66</v>
      </c>
      <c r="D45" s="2">
        <v>0</v>
      </c>
      <c r="E45" s="2">
        <v>351</v>
      </c>
      <c r="F45" s="2">
        <v>0</v>
      </c>
      <c r="G45" s="2">
        <v>1E+30</v>
      </c>
      <c r="H45" s="2">
        <v>351</v>
      </c>
    </row>
    <row r="46" spans="2:8" x14ac:dyDescent="0.2">
      <c r="B46" s="2" t="s">
        <v>164</v>
      </c>
      <c r="C46" s="2" t="s">
        <v>67</v>
      </c>
      <c r="D46" s="2">
        <v>0</v>
      </c>
      <c r="E46" s="2">
        <v>0</v>
      </c>
      <c r="F46" s="2">
        <v>0</v>
      </c>
      <c r="G46" s="2">
        <v>109</v>
      </c>
      <c r="H46" s="2">
        <v>1E+30</v>
      </c>
    </row>
    <row r="47" spans="2:8" x14ac:dyDescent="0.2">
      <c r="B47" s="2" t="s">
        <v>165</v>
      </c>
      <c r="C47" s="2" t="s">
        <v>68</v>
      </c>
      <c r="D47" s="2">
        <v>0</v>
      </c>
      <c r="E47" s="2">
        <v>109</v>
      </c>
      <c r="F47" s="2">
        <v>0</v>
      </c>
      <c r="G47" s="2">
        <v>1E+30</v>
      </c>
      <c r="H47" s="2">
        <v>109</v>
      </c>
    </row>
    <row r="48" spans="2:8" x14ac:dyDescent="0.2">
      <c r="B48" s="2" t="s">
        <v>166</v>
      </c>
      <c r="C48" s="2" t="s">
        <v>69</v>
      </c>
      <c r="D48" s="2">
        <v>0</v>
      </c>
      <c r="E48" s="2">
        <v>354</v>
      </c>
      <c r="F48" s="2">
        <v>0</v>
      </c>
      <c r="G48" s="2">
        <v>1E+30</v>
      </c>
      <c r="H48" s="2">
        <v>354</v>
      </c>
    </row>
    <row r="49" spans="1:8" x14ac:dyDescent="0.2">
      <c r="B49" s="2" t="s">
        <v>167</v>
      </c>
      <c r="C49" s="2" t="s">
        <v>70</v>
      </c>
      <c r="D49" s="2">
        <v>0</v>
      </c>
      <c r="E49" s="2">
        <v>599</v>
      </c>
      <c r="F49" s="2">
        <v>0</v>
      </c>
      <c r="G49" s="2">
        <v>1E+30</v>
      </c>
      <c r="H49" s="2">
        <v>599</v>
      </c>
    </row>
    <row r="50" spans="1:8" x14ac:dyDescent="0.2">
      <c r="B50" s="2" t="s">
        <v>168</v>
      </c>
      <c r="C50" s="2" t="s">
        <v>71</v>
      </c>
      <c r="D50" s="2">
        <v>0</v>
      </c>
      <c r="E50" s="2">
        <v>0</v>
      </c>
      <c r="F50" s="2">
        <v>0</v>
      </c>
      <c r="G50" s="2">
        <v>0</v>
      </c>
      <c r="H50" s="2">
        <v>1E+30</v>
      </c>
    </row>
    <row r="51" spans="1:8" x14ac:dyDescent="0.2">
      <c r="B51" s="2" t="s">
        <v>169</v>
      </c>
      <c r="C51" s="2" t="s">
        <v>72</v>
      </c>
      <c r="D51" s="2">
        <v>0</v>
      </c>
      <c r="E51" s="2">
        <v>465</v>
      </c>
      <c r="F51" s="2">
        <v>0</v>
      </c>
      <c r="G51" s="2">
        <v>1E+30</v>
      </c>
      <c r="H51" s="2">
        <v>465</v>
      </c>
    </row>
    <row r="52" spans="1:8" x14ac:dyDescent="0.2">
      <c r="B52" s="2" t="s">
        <v>170</v>
      </c>
      <c r="C52" s="2" t="s">
        <v>73</v>
      </c>
      <c r="D52" s="2">
        <v>0</v>
      </c>
      <c r="E52" s="2">
        <v>351</v>
      </c>
      <c r="F52" s="2">
        <v>0</v>
      </c>
      <c r="G52" s="2">
        <v>1E+30</v>
      </c>
      <c r="H52" s="2">
        <v>351</v>
      </c>
    </row>
    <row r="53" spans="1:8" x14ac:dyDescent="0.2">
      <c r="B53" s="2" t="s">
        <v>171</v>
      </c>
      <c r="C53" s="2" t="s">
        <v>74</v>
      </c>
      <c r="D53" s="2">
        <v>0</v>
      </c>
      <c r="E53" s="2">
        <v>0</v>
      </c>
      <c r="F53" s="2">
        <v>0</v>
      </c>
      <c r="G53" s="2">
        <v>109</v>
      </c>
      <c r="H53" s="2">
        <v>1E+30</v>
      </c>
    </row>
    <row r="54" spans="1:8" x14ac:dyDescent="0.2">
      <c r="B54" s="2" t="s">
        <v>172</v>
      </c>
      <c r="C54" s="2" t="s">
        <v>75</v>
      </c>
      <c r="D54" s="2">
        <v>0</v>
      </c>
      <c r="E54" s="2">
        <v>109</v>
      </c>
      <c r="F54" s="2">
        <v>0</v>
      </c>
      <c r="G54" s="2">
        <v>1E+30</v>
      </c>
      <c r="H54" s="2">
        <v>109</v>
      </c>
    </row>
    <row r="55" spans="1:8" x14ac:dyDescent="0.2">
      <c r="B55" s="2" t="s">
        <v>173</v>
      </c>
      <c r="C55" s="2" t="s">
        <v>76</v>
      </c>
      <c r="D55" s="2">
        <v>0</v>
      </c>
      <c r="E55" s="2">
        <v>354</v>
      </c>
      <c r="F55" s="2">
        <v>0</v>
      </c>
      <c r="G55" s="2">
        <v>1E+30</v>
      </c>
      <c r="H55" s="2">
        <v>354</v>
      </c>
    </row>
    <row r="56" spans="1:8" ht="17" thickBot="1" x14ac:dyDescent="0.25">
      <c r="B56" s="3" t="s">
        <v>174</v>
      </c>
      <c r="C56" s="3" t="s">
        <v>77</v>
      </c>
      <c r="D56" s="3">
        <v>0</v>
      </c>
      <c r="E56" s="3">
        <v>599</v>
      </c>
      <c r="F56" s="3">
        <v>0</v>
      </c>
      <c r="G56" s="3">
        <v>1E+30</v>
      </c>
      <c r="H56" s="3">
        <v>599</v>
      </c>
    </row>
    <row r="58" spans="1:8" ht="17" thickBot="1" x14ac:dyDescent="0.25">
      <c r="A58" t="s">
        <v>21</v>
      </c>
    </row>
    <row r="59" spans="1:8" x14ac:dyDescent="0.2">
      <c r="B59" s="4"/>
      <c r="C59" s="4"/>
      <c r="D59" s="4" t="s">
        <v>27</v>
      </c>
      <c r="E59" s="4" t="s">
        <v>122</v>
      </c>
      <c r="F59" s="4" t="s">
        <v>114</v>
      </c>
      <c r="G59" s="4" t="s">
        <v>119</v>
      </c>
      <c r="H59" s="4" t="s">
        <v>119</v>
      </c>
    </row>
    <row r="60" spans="1:8" ht="17" thickBot="1" x14ac:dyDescent="0.25">
      <c r="B60" s="5" t="s">
        <v>25</v>
      </c>
      <c r="C60" s="5" t="s">
        <v>26</v>
      </c>
      <c r="D60" s="5" t="s">
        <v>28</v>
      </c>
      <c r="E60" s="5" t="s">
        <v>123</v>
      </c>
      <c r="F60" s="5" t="s">
        <v>124</v>
      </c>
      <c r="G60" s="5" t="s">
        <v>120</v>
      </c>
      <c r="H60" s="5" t="s">
        <v>121</v>
      </c>
    </row>
    <row r="61" spans="1:8" x14ac:dyDescent="0.2">
      <c r="B61" s="2" t="s">
        <v>175</v>
      </c>
      <c r="C61" s="2" t="s">
        <v>99</v>
      </c>
      <c r="D61" s="2">
        <v>0</v>
      </c>
      <c r="E61" s="2">
        <v>0</v>
      </c>
      <c r="F61" s="2">
        <v>0</v>
      </c>
      <c r="G61" s="2">
        <v>1E+30</v>
      </c>
      <c r="H61" s="2">
        <v>0</v>
      </c>
    </row>
    <row r="62" spans="1:8" x14ac:dyDescent="0.2">
      <c r="B62" s="2" t="s">
        <v>176</v>
      </c>
      <c r="C62" s="2" t="s">
        <v>100</v>
      </c>
      <c r="D62" s="2">
        <v>0</v>
      </c>
      <c r="E62" s="2">
        <v>-832</v>
      </c>
      <c r="F62" s="2">
        <v>0</v>
      </c>
      <c r="G62" s="2">
        <v>3000</v>
      </c>
      <c r="H62" s="2">
        <v>0</v>
      </c>
    </row>
    <row r="63" spans="1:8" x14ac:dyDescent="0.2">
      <c r="B63" s="2" t="s">
        <v>177</v>
      </c>
      <c r="C63" s="2" t="s">
        <v>101</v>
      </c>
      <c r="D63" s="2">
        <v>0</v>
      </c>
      <c r="E63" s="2">
        <v>-832</v>
      </c>
      <c r="F63" s="2">
        <v>0</v>
      </c>
      <c r="G63" s="2">
        <v>3000</v>
      </c>
      <c r="H63" s="2">
        <v>0</v>
      </c>
    </row>
    <row r="64" spans="1:8" x14ac:dyDescent="0.2">
      <c r="B64" s="2" t="s">
        <v>178</v>
      </c>
      <c r="C64" s="2" t="s">
        <v>102</v>
      </c>
      <c r="D64" s="2">
        <v>0</v>
      </c>
      <c r="E64" s="2">
        <v>-832</v>
      </c>
      <c r="F64" s="2">
        <v>0</v>
      </c>
      <c r="G64" s="2">
        <v>3000</v>
      </c>
      <c r="H64" s="2">
        <v>0</v>
      </c>
    </row>
    <row r="65" spans="2:8" x14ac:dyDescent="0.2">
      <c r="B65" s="2" t="s">
        <v>179</v>
      </c>
      <c r="C65" s="2" t="s">
        <v>103</v>
      </c>
      <c r="D65" s="2">
        <v>0</v>
      </c>
      <c r="E65" s="2">
        <v>-832</v>
      </c>
      <c r="F65" s="2">
        <v>0</v>
      </c>
      <c r="G65" s="2">
        <v>3000</v>
      </c>
      <c r="H65" s="2">
        <v>0</v>
      </c>
    </row>
    <row r="66" spans="2:8" x14ac:dyDescent="0.2">
      <c r="B66" s="2" t="s">
        <v>180</v>
      </c>
      <c r="C66" s="2" t="s">
        <v>104</v>
      </c>
      <c r="D66" s="2">
        <v>0</v>
      </c>
      <c r="E66" s="2">
        <v>-832</v>
      </c>
      <c r="F66" s="2">
        <v>0</v>
      </c>
      <c r="G66" s="2">
        <v>3000</v>
      </c>
      <c r="H66" s="2">
        <v>0</v>
      </c>
    </row>
    <row r="67" spans="2:8" x14ac:dyDescent="0.2">
      <c r="B67" s="2" t="s">
        <v>181</v>
      </c>
      <c r="C67" s="2" t="s">
        <v>105</v>
      </c>
      <c r="D67" s="2">
        <v>0</v>
      </c>
      <c r="E67" s="2">
        <v>-832</v>
      </c>
      <c r="F67" s="2">
        <v>0</v>
      </c>
      <c r="G67" s="2">
        <v>3000</v>
      </c>
      <c r="H67" s="2">
        <v>0</v>
      </c>
    </row>
    <row r="68" spans="2:8" x14ac:dyDescent="0.2">
      <c r="B68" s="2" t="s">
        <v>182</v>
      </c>
      <c r="C68" s="2" t="s">
        <v>106</v>
      </c>
      <c r="D68" s="2">
        <v>1500</v>
      </c>
      <c r="E68" s="2">
        <v>367</v>
      </c>
      <c r="F68" s="2">
        <v>1500</v>
      </c>
      <c r="G68" s="2">
        <v>0</v>
      </c>
      <c r="H68" s="2">
        <v>1500</v>
      </c>
    </row>
    <row r="69" spans="2:8" x14ac:dyDescent="0.2">
      <c r="B69" s="2" t="s">
        <v>183</v>
      </c>
      <c r="C69" s="2" t="s">
        <v>107</v>
      </c>
      <c r="D69" s="2">
        <v>2300</v>
      </c>
      <c r="E69" s="2">
        <v>481</v>
      </c>
      <c r="F69" s="2">
        <v>2300</v>
      </c>
      <c r="G69" s="2">
        <v>0</v>
      </c>
      <c r="H69" s="2">
        <v>2300</v>
      </c>
    </row>
    <row r="70" spans="2:8" x14ac:dyDescent="0.2">
      <c r="B70" s="2" t="s">
        <v>184</v>
      </c>
      <c r="C70" s="2" t="s">
        <v>108</v>
      </c>
      <c r="D70" s="2">
        <v>3000</v>
      </c>
      <c r="E70" s="2">
        <v>832</v>
      </c>
      <c r="F70" s="2">
        <v>3000</v>
      </c>
      <c r="G70" s="2">
        <v>0</v>
      </c>
      <c r="H70" s="2">
        <v>3000</v>
      </c>
    </row>
    <row r="71" spans="2:8" x14ac:dyDescent="0.2">
      <c r="B71" s="2" t="s">
        <v>185</v>
      </c>
      <c r="C71" s="2" t="s">
        <v>109</v>
      </c>
      <c r="D71" s="2">
        <v>5500</v>
      </c>
      <c r="E71" s="2">
        <v>723</v>
      </c>
      <c r="F71" s="2">
        <v>5500</v>
      </c>
      <c r="G71" s="2">
        <v>0</v>
      </c>
      <c r="H71" s="2">
        <v>5500</v>
      </c>
    </row>
    <row r="72" spans="2:8" x14ac:dyDescent="0.2">
      <c r="B72" s="2" t="s">
        <v>186</v>
      </c>
      <c r="C72" s="2" t="s">
        <v>110</v>
      </c>
      <c r="D72" s="2">
        <v>3000</v>
      </c>
      <c r="E72" s="2">
        <v>478</v>
      </c>
      <c r="F72" s="2">
        <v>3000</v>
      </c>
      <c r="G72" s="2">
        <v>0</v>
      </c>
      <c r="H72" s="2">
        <v>3000</v>
      </c>
    </row>
    <row r="73" spans="2:8" x14ac:dyDescent="0.2">
      <c r="B73" s="2" t="s">
        <v>187</v>
      </c>
      <c r="C73" s="2" t="s">
        <v>111</v>
      </c>
      <c r="D73" s="2">
        <v>2300</v>
      </c>
      <c r="E73" s="2">
        <v>233</v>
      </c>
      <c r="F73" s="2">
        <v>2300</v>
      </c>
      <c r="G73" s="2">
        <v>0</v>
      </c>
      <c r="H73" s="2">
        <v>2300</v>
      </c>
    </row>
    <row r="74" spans="2:8" x14ac:dyDescent="0.2">
      <c r="B74" s="2" t="s">
        <v>188</v>
      </c>
      <c r="C74" s="2" t="s">
        <v>98</v>
      </c>
      <c r="D74" s="2">
        <v>1</v>
      </c>
      <c r="E74" s="2">
        <v>0</v>
      </c>
      <c r="F74" s="2">
        <v>1</v>
      </c>
      <c r="G74" s="2">
        <v>1E+30</v>
      </c>
      <c r="H74" s="2">
        <v>0</v>
      </c>
    </row>
    <row r="75" spans="2:8" ht="17" thickBot="1" x14ac:dyDescent="0.25">
      <c r="B75" s="3" t="s">
        <v>189</v>
      </c>
      <c r="C75" s="3" t="s">
        <v>22</v>
      </c>
      <c r="D75" s="3">
        <v>0</v>
      </c>
      <c r="E75" s="3">
        <v>0</v>
      </c>
      <c r="F75" s="3">
        <v>1</v>
      </c>
      <c r="G75" s="3">
        <v>1E+30</v>
      </c>
      <c r="H75"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F39C-7AB1-0040-9DBA-6A36B39F2BB8}">
  <sheetPr>
    <tabColor theme="3" tint="0.89999084444715716"/>
    <pageSetUpPr fitToPage="1"/>
  </sheetPr>
  <dimension ref="A1:Q58"/>
  <sheetViews>
    <sheetView showGridLines="0" workbookViewId="0">
      <pane xSplit="4" ySplit="3" topLeftCell="E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1640625" style="6" hidden="1" customWidth="1"/>
    <col min="2" max="2" width="22.1640625" style="6" customWidth="1"/>
    <col min="3" max="3" width="22.33203125" style="6" customWidth="1"/>
    <col min="4" max="4" width="0.33203125" style="6" customWidth="1"/>
    <col min="5" max="5" width="14.6640625" style="26" customWidth="1"/>
    <col min="6" max="6" width="7.83203125" style="26" bestFit="1" customWidth="1"/>
    <col min="7" max="7" width="18.83203125" style="26" bestFit="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1</v>
      </c>
      <c r="K5" s="86" t="s">
        <v>98</v>
      </c>
      <c r="L5" s="87"/>
      <c r="M5" s="87"/>
      <c r="N5" s="88"/>
      <c r="O5" s="29">
        <f>I4</f>
        <v>1</v>
      </c>
      <c r="P5" s="31" t="s">
        <v>18</v>
      </c>
      <c r="Q5" s="45">
        <v>1</v>
      </c>
    </row>
    <row r="6" spans="2:17" ht="17" x14ac:dyDescent="0.2">
      <c r="B6" s="12" t="s">
        <v>13</v>
      </c>
      <c r="C6" s="12" t="s">
        <v>2</v>
      </c>
      <c r="D6" s="13" t="s">
        <v>205</v>
      </c>
      <c r="E6" s="16"/>
      <c r="F6" s="16"/>
      <c r="G6" s="17"/>
      <c r="H6" s="8"/>
      <c r="I6" s="25">
        <v>0</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2300</v>
      </c>
      <c r="K12" s="7" t="s">
        <v>309</v>
      </c>
      <c r="L12" s="27" t="s">
        <v>86</v>
      </c>
      <c r="M12" s="7">
        <f>I17*I5</f>
        <v>1500</v>
      </c>
      <c r="N12" s="7">
        <f>SUM($I$18:$I$23)</f>
        <v>1500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5500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20</v>
      </c>
      <c r="F17" s="132">
        <v>349</v>
      </c>
      <c r="G17" s="56">
        <f>F17*0.6</f>
        <v>209.4</v>
      </c>
      <c r="H17" s="24">
        <f>E17+G17</f>
        <v>229.4</v>
      </c>
      <c r="I17" s="25">
        <v>1500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1500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15</v>
      </c>
      <c r="F24" s="132">
        <v>463</v>
      </c>
      <c r="G24" s="56">
        <f>F24*0.6</f>
        <v>277.8</v>
      </c>
      <c r="H24" s="24">
        <f>E24+G24</f>
        <v>292.8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9922800</v>
      </c>
    </row>
    <row r="26" spans="2:17" x14ac:dyDescent="0.2">
      <c r="B26" s="19" t="s">
        <v>115</v>
      </c>
      <c r="C26" s="19" t="s">
        <v>240</v>
      </c>
      <c r="D26" s="20" t="s">
        <v>241</v>
      </c>
      <c r="E26" s="55">
        <v>15</v>
      </c>
      <c r="F26" s="55">
        <v>0</v>
      </c>
      <c r="G26" s="56"/>
      <c r="H26" s="21">
        <f>SUM(E26:F26)</f>
        <v>15</v>
      </c>
      <c r="I26" s="25">
        <v>0</v>
      </c>
      <c r="O26" s="6"/>
      <c r="P26" s="6"/>
      <c r="Q26" s="6"/>
    </row>
    <row r="27" spans="2:17" x14ac:dyDescent="0.2">
      <c r="B27" s="19" t="s">
        <v>115</v>
      </c>
      <c r="C27" s="19" t="s">
        <v>242</v>
      </c>
      <c r="D27" s="20" t="s">
        <v>243</v>
      </c>
      <c r="E27" s="55">
        <v>15</v>
      </c>
      <c r="F27" s="55">
        <v>367</v>
      </c>
      <c r="G27" s="56"/>
      <c r="H27" s="21">
        <f t="shared" ref="H27:H30" si="6">SUM(E27:F27)</f>
        <v>382</v>
      </c>
      <c r="I27" s="25">
        <v>0</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15</v>
      </c>
      <c r="F31" s="132">
        <v>814</v>
      </c>
      <c r="G31" s="56">
        <f>F31*0.6</f>
        <v>488.4</v>
      </c>
      <c r="H31" s="24">
        <f>E31+G31</f>
        <v>503.4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20</v>
      </c>
      <c r="F38" s="132">
        <v>705</v>
      </c>
      <c r="G38" s="56">
        <f>F38*0.6</f>
        <v>423</v>
      </c>
      <c r="H38" s="24">
        <f>E38+G38</f>
        <v>443</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22</v>
      </c>
      <c r="F45" s="132">
        <v>460</v>
      </c>
      <c r="G45" s="56">
        <f>F45*0.6</f>
        <v>276</v>
      </c>
      <c r="H45" s="24">
        <f>E45+G45</f>
        <v>298</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20</v>
      </c>
      <c r="F52" s="132">
        <v>215</v>
      </c>
      <c r="G52" s="56">
        <f>F52*0.6</f>
        <v>129</v>
      </c>
      <c r="H52" s="24">
        <f>E52+G52</f>
        <v>149</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8:Q8"/>
    <mergeCell ref="K2:N3"/>
    <mergeCell ref="O2:O3"/>
    <mergeCell ref="K9:K10"/>
    <mergeCell ref="K5:N5"/>
    <mergeCell ref="K6:N6"/>
    <mergeCell ref="K4:Q4"/>
    <mergeCell ref="Q2:Q3"/>
    <mergeCell ref="P2:P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608CA-993F-704C-840A-75C2D1BD132F}">
  <sheetPr>
    <tabColor theme="3" tint="0.89999084444715716"/>
  </sheetPr>
  <dimension ref="A1:H75"/>
  <sheetViews>
    <sheetView showGridLines="0" topLeftCell="A3" workbookViewId="0">
      <selection activeCell="K28" sqref="K28"/>
    </sheetView>
  </sheetViews>
  <sheetFormatPr baseColWidth="10" defaultRowHeight="16" x14ac:dyDescent="0.2"/>
  <cols>
    <col min="1" max="1" width="2.33203125" customWidth="1"/>
    <col min="2" max="2" width="6.5" bestFit="1" customWidth="1"/>
    <col min="3" max="3" width="31.33203125" bestFit="1" customWidth="1"/>
    <col min="4" max="4" width="5.83203125" bestFit="1" customWidth="1"/>
    <col min="5" max="5" width="8.33203125" bestFit="1" customWidth="1"/>
    <col min="6" max="6" width="10.5" bestFit="1" customWidth="1"/>
    <col min="7" max="8" width="9.1640625" bestFit="1" customWidth="1"/>
  </cols>
  <sheetData>
    <row r="1" spans="1:8" x14ac:dyDescent="0.2">
      <c r="A1" s="1" t="s">
        <v>23</v>
      </c>
    </row>
    <row r="2" spans="1:8" x14ac:dyDescent="0.2">
      <c r="A2" s="1" t="s">
        <v>125</v>
      </c>
    </row>
    <row r="3" spans="1:8" x14ac:dyDescent="0.2">
      <c r="A3" s="1" t="s">
        <v>126</v>
      </c>
    </row>
    <row r="6" spans="1:8" ht="17" thickBot="1" x14ac:dyDescent="0.25">
      <c r="A6" t="s">
        <v>24</v>
      </c>
    </row>
    <row r="7" spans="1:8" x14ac:dyDescent="0.2">
      <c r="B7" s="4"/>
      <c r="C7" s="4"/>
      <c r="D7" s="4" t="s">
        <v>27</v>
      </c>
      <c r="E7" s="4" t="s">
        <v>29</v>
      </c>
      <c r="F7" s="4" t="s">
        <v>117</v>
      </c>
      <c r="G7" s="4" t="s">
        <v>119</v>
      </c>
      <c r="H7" s="4" t="s">
        <v>119</v>
      </c>
    </row>
    <row r="8" spans="1:8" ht="17" thickBot="1" x14ac:dyDescent="0.25">
      <c r="B8" s="5" t="s">
        <v>25</v>
      </c>
      <c r="C8" s="5" t="s">
        <v>26</v>
      </c>
      <c r="D8" s="5" t="s">
        <v>28</v>
      </c>
      <c r="E8" s="5" t="s">
        <v>116</v>
      </c>
      <c r="F8" s="5" t="s">
        <v>118</v>
      </c>
      <c r="G8" s="5" t="s">
        <v>120</v>
      </c>
      <c r="H8" s="5" t="s">
        <v>121</v>
      </c>
    </row>
    <row r="9" spans="1:8" x14ac:dyDescent="0.2">
      <c r="B9" s="2" t="s">
        <v>127</v>
      </c>
      <c r="C9" s="2" t="s">
        <v>30</v>
      </c>
      <c r="D9" s="2">
        <v>0</v>
      </c>
      <c r="E9" s="2">
        <v>117.59999999999991</v>
      </c>
      <c r="F9" s="2">
        <v>367</v>
      </c>
      <c r="G9" s="2">
        <v>1E+30</v>
      </c>
      <c r="H9" s="2">
        <v>117.59999999999991</v>
      </c>
    </row>
    <row r="10" spans="1:8" x14ac:dyDescent="0.2">
      <c r="B10" s="2" t="s">
        <v>128</v>
      </c>
      <c r="C10" s="2" t="s">
        <v>31</v>
      </c>
      <c r="D10" s="2">
        <v>2300</v>
      </c>
      <c r="E10" s="2">
        <v>0</v>
      </c>
      <c r="F10" s="2">
        <v>481</v>
      </c>
      <c r="G10" s="2">
        <v>130.40000000000009</v>
      </c>
      <c r="H10" s="2">
        <v>1E+30</v>
      </c>
    </row>
    <row r="11" spans="1:8" x14ac:dyDescent="0.2">
      <c r="B11" s="2" t="s">
        <v>129</v>
      </c>
      <c r="C11" s="2" t="s">
        <v>32</v>
      </c>
      <c r="D11" s="2">
        <v>3000</v>
      </c>
      <c r="E11" s="2">
        <v>0</v>
      </c>
      <c r="F11" s="2">
        <v>832</v>
      </c>
      <c r="G11" s="2">
        <v>11.399999999999636</v>
      </c>
      <c r="H11" s="2">
        <v>109</v>
      </c>
    </row>
    <row r="12" spans="1:8" x14ac:dyDescent="0.2">
      <c r="B12" s="2" t="s">
        <v>130</v>
      </c>
      <c r="C12" s="2" t="s">
        <v>33</v>
      </c>
      <c r="D12" s="2">
        <v>5500</v>
      </c>
      <c r="E12" s="2">
        <v>0</v>
      </c>
      <c r="F12" s="2">
        <v>723</v>
      </c>
      <c r="G12" s="2">
        <v>109</v>
      </c>
      <c r="H12" s="2">
        <v>1E+30</v>
      </c>
    </row>
    <row r="13" spans="1:8" x14ac:dyDescent="0.2">
      <c r="B13" s="2" t="s">
        <v>131</v>
      </c>
      <c r="C13" s="2" t="s">
        <v>34</v>
      </c>
      <c r="D13" s="2">
        <v>3000</v>
      </c>
      <c r="E13" s="2">
        <v>0</v>
      </c>
      <c r="F13" s="2">
        <v>478</v>
      </c>
      <c r="G13" s="2">
        <v>354</v>
      </c>
      <c r="H13" s="2">
        <v>1E+30</v>
      </c>
    </row>
    <row r="14" spans="1:8" x14ac:dyDescent="0.2">
      <c r="B14" s="2" t="s">
        <v>132</v>
      </c>
      <c r="C14" s="2" t="s">
        <v>35</v>
      </c>
      <c r="D14" s="2">
        <v>2300</v>
      </c>
      <c r="E14" s="2">
        <v>0</v>
      </c>
      <c r="F14" s="2">
        <v>233</v>
      </c>
      <c r="G14" s="2">
        <v>407.40000000000009</v>
      </c>
      <c r="H14" s="2">
        <v>1E+30</v>
      </c>
    </row>
    <row r="15" spans="1:8" x14ac:dyDescent="0.2">
      <c r="B15" s="2" t="s">
        <v>133</v>
      </c>
      <c r="C15" s="2" t="s">
        <v>36</v>
      </c>
      <c r="D15" s="2">
        <v>1500</v>
      </c>
      <c r="E15" s="2">
        <v>0</v>
      </c>
      <c r="F15" s="2">
        <v>229.40000000000009</v>
      </c>
      <c r="G15" s="2">
        <v>117.59999999999991</v>
      </c>
      <c r="H15" s="2">
        <v>11.399999999999636</v>
      </c>
    </row>
    <row r="16" spans="1:8" x14ac:dyDescent="0.2">
      <c r="B16" s="2" t="s">
        <v>134</v>
      </c>
      <c r="C16" s="2" t="s">
        <v>37</v>
      </c>
      <c r="D16" s="2">
        <v>1500</v>
      </c>
      <c r="E16" s="2">
        <v>0</v>
      </c>
      <c r="F16" s="2">
        <v>20</v>
      </c>
      <c r="G16" s="2">
        <v>117.59999999999991</v>
      </c>
      <c r="H16" s="2">
        <v>1E+30</v>
      </c>
    </row>
    <row r="17" spans="2:8" x14ac:dyDescent="0.2">
      <c r="B17" s="2" t="s">
        <v>135</v>
      </c>
      <c r="C17" s="2" t="s">
        <v>38</v>
      </c>
      <c r="D17" s="2">
        <v>0</v>
      </c>
      <c r="E17" s="2">
        <v>130.40000000000009</v>
      </c>
      <c r="F17" s="2">
        <v>382</v>
      </c>
      <c r="G17" s="2">
        <v>1E+30</v>
      </c>
      <c r="H17" s="2">
        <v>130.40000000000009</v>
      </c>
    </row>
    <row r="18" spans="2:8" x14ac:dyDescent="0.2">
      <c r="B18" s="2" t="s">
        <v>136</v>
      </c>
      <c r="C18" s="2" t="s">
        <v>39</v>
      </c>
      <c r="D18" s="2">
        <v>0</v>
      </c>
      <c r="E18" s="2">
        <v>11.399999999999636</v>
      </c>
      <c r="F18" s="2">
        <v>613.99999999999955</v>
      </c>
      <c r="G18" s="2">
        <v>1E+30</v>
      </c>
      <c r="H18" s="2">
        <v>11.399999999999636</v>
      </c>
    </row>
    <row r="19" spans="2:8" x14ac:dyDescent="0.2">
      <c r="B19" s="2" t="s">
        <v>137</v>
      </c>
      <c r="C19" s="2" t="s">
        <v>40</v>
      </c>
      <c r="D19" s="2">
        <v>0</v>
      </c>
      <c r="E19" s="2">
        <v>189.40000000000009</v>
      </c>
      <c r="F19" s="2">
        <v>683</v>
      </c>
      <c r="G19" s="2">
        <v>1E+30</v>
      </c>
      <c r="H19" s="2">
        <v>189.40000000000009</v>
      </c>
    </row>
    <row r="20" spans="2:8" x14ac:dyDescent="0.2">
      <c r="B20" s="2" t="s">
        <v>138</v>
      </c>
      <c r="C20" s="2" t="s">
        <v>41</v>
      </c>
      <c r="D20" s="2">
        <v>0</v>
      </c>
      <c r="E20" s="2">
        <v>372.40000000000009</v>
      </c>
      <c r="F20" s="2">
        <v>621</v>
      </c>
      <c r="G20" s="2">
        <v>1E+30</v>
      </c>
      <c r="H20" s="2">
        <v>372.40000000000009</v>
      </c>
    </row>
    <row r="21" spans="2:8" x14ac:dyDescent="0.2">
      <c r="B21" s="2" t="s">
        <v>139</v>
      </c>
      <c r="C21" s="2" t="s">
        <v>42</v>
      </c>
      <c r="D21" s="2">
        <v>0</v>
      </c>
      <c r="E21" s="2">
        <v>407.40000000000009</v>
      </c>
      <c r="F21" s="2">
        <v>411</v>
      </c>
      <c r="G21" s="2">
        <v>1E+30</v>
      </c>
      <c r="H21" s="2">
        <v>407.40000000000009</v>
      </c>
    </row>
    <row r="22" spans="2:8" x14ac:dyDescent="0.2">
      <c r="B22" s="2" t="s">
        <v>140</v>
      </c>
      <c r="C22" s="2" t="s">
        <v>43</v>
      </c>
      <c r="D22" s="2">
        <v>0</v>
      </c>
      <c r="E22" s="2">
        <v>0</v>
      </c>
      <c r="F22" s="2">
        <v>0</v>
      </c>
      <c r="G22" s="2">
        <v>1E+30</v>
      </c>
      <c r="H22" s="2">
        <v>0</v>
      </c>
    </row>
    <row r="23" spans="2:8" x14ac:dyDescent="0.2">
      <c r="B23" s="2" t="s">
        <v>141</v>
      </c>
      <c r="C23" s="2" t="s">
        <v>44</v>
      </c>
      <c r="D23" s="2">
        <v>0</v>
      </c>
      <c r="E23" s="2">
        <v>582.59999999999991</v>
      </c>
      <c r="F23" s="2">
        <v>0</v>
      </c>
      <c r="G23" s="2">
        <v>1E+30</v>
      </c>
      <c r="H23" s="2">
        <v>582.59999999999991</v>
      </c>
    </row>
    <row r="24" spans="2:8" x14ac:dyDescent="0.2">
      <c r="B24" s="2" t="s">
        <v>142</v>
      </c>
      <c r="C24" s="2" t="s">
        <v>45</v>
      </c>
      <c r="D24" s="2">
        <v>0</v>
      </c>
      <c r="E24" s="2">
        <v>351</v>
      </c>
      <c r="F24" s="2">
        <v>0</v>
      </c>
      <c r="G24" s="2">
        <v>1E+30</v>
      </c>
      <c r="H24" s="2">
        <v>351</v>
      </c>
    </row>
    <row r="25" spans="2:8" x14ac:dyDescent="0.2">
      <c r="B25" s="2" t="s">
        <v>143</v>
      </c>
      <c r="C25" s="2" t="s">
        <v>46</v>
      </c>
      <c r="D25" s="2">
        <v>0</v>
      </c>
      <c r="E25" s="2">
        <v>0</v>
      </c>
      <c r="F25" s="2">
        <v>0</v>
      </c>
      <c r="G25" s="2">
        <v>109</v>
      </c>
      <c r="H25" s="2">
        <v>1E+30</v>
      </c>
    </row>
    <row r="26" spans="2:8" x14ac:dyDescent="0.2">
      <c r="B26" s="2" t="s">
        <v>144</v>
      </c>
      <c r="C26" s="2" t="s">
        <v>47</v>
      </c>
      <c r="D26" s="2">
        <v>0</v>
      </c>
      <c r="E26" s="2">
        <v>109</v>
      </c>
      <c r="F26" s="2">
        <v>0</v>
      </c>
      <c r="G26" s="2">
        <v>1E+30</v>
      </c>
      <c r="H26" s="2">
        <v>109</v>
      </c>
    </row>
    <row r="27" spans="2:8" x14ac:dyDescent="0.2">
      <c r="B27" s="2" t="s">
        <v>145</v>
      </c>
      <c r="C27" s="2" t="s">
        <v>48</v>
      </c>
      <c r="D27" s="2">
        <v>0</v>
      </c>
      <c r="E27" s="2">
        <v>354</v>
      </c>
      <c r="F27" s="2">
        <v>0</v>
      </c>
      <c r="G27" s="2">
        <v>1E+30</v>
      </c>
      <c r="H27" s="2">
        <v>354</v>
      </c>
    </row>
    <row r="28" spans="2:8" x14ac:dyDescent="0.2">
      <c r="B28" s="2" t="s">
        <v>146</v>
      </c>
      <c r="C28" s="2" t="s">
        <v>49</v>
      </c>
      <c r="D28" s="2">
        <v>0</v>
      </c>
      <c r="E28" s="2">
        <v>599</v>
      </c>
      <c r="F28" s="2">
        <v>0</v>
      </c>
      <c r="G28" s="2">
        <v>1E+30</v>
      </c>
      <c r="H28" s="2">
        <v>599</v>
      </c>
    </row>
    <row r="29" spans="2:8" x14ac:dyDescent="0.2">
      <c r="B29" s="2" t="s">
        <v>147</v>
      </c>
      <c r="C29" s="2" t="s">
        <v>50</v>
      </c>
      <c r="D29" s="2">
        <v>0</v>
      </c>
      <c r="E29" s="2">
        <v>0</v>
      </c>
      <c r="F29" s="2">
        <v>0</v>
      </c>
      <c r="G29" s="2">
        <v>1E+30</v>
      </c>
      <c r="H29" s="2">
        <v>0</v>
      </c>
    </row>
    <row r="30" spans="2:8" x14ac:dyDescent="0.2">
      <c r="B30" s="2" t="s">
        <v>148</v>
      </c>
      <c r="C30" s="2" t="s">
        <v>51</v>
      </c>
      <c r="D30" s="2">
        <v>0</v>
      </c>
      <c r="E30" s="2">
        <v>582.59999999999991</v>
      </c>
      <c r="F30" s="2">
        <v>0</v>
      </c>
      <c r="G30" s="2">
        <v>1E+30</v>
      </c>
      <c r="H30" s="2">
        <v>582.59999999999991</v>
      </c>
    </row>
    <row r="31" spans="2:8" x14ac:dyDescent="0.2">
      <c r="B31" s="2" t="s">
        <v>149</v>
      </c>
      <c r="C31" s="2" t="s">
        <v>52</v>
      </c>
      <c r="D31" s="2">
        <v>0</v>
      </c>
      <c r="E31" s="2">
        <v>351</v>
      </c>
      <c r="F31" s="2">
        <v>0</v>
      </c>
      <c r="G31" s="2">
        <v>1E+30</v>
      </c>
      <c r="H31" s="2">
        <v>351</v>
      </c>
    </row>
    <row r="32" spans="2:8" x14ac:dyDescent="0.2">
      <c r="B32" s="2" t="s">
        <v>150</v>
      </c>
      <c r="C32" s="2" t="s">
        <v>53</v>
      </c>
      <c r="D32" s="2">
        <v>0</v>
      </c>
      <c r="E32" s="2">
        <v>0</v>
      </c>
      <c r="F32" s="2">
        <v>0</v>
      </c>
      <c r="G32" s="2">
        <v>109</v>
      </c>
      <c r="H32" s="2">
        <v>1E+30</v>
      </c>
    </row>
    <row r="33" spans="2:8" x14ac:dyDescent="0.2">
      <c r="B33" s="2" t="s">
        <v>151</v>
      </c>
      <c r="C33" s="2" t="s">
        <v>54</v>
      </c>
      <c r="D33" s="2">
        <v>0</v>
      </c>
      <c r="E33" s="2">
        <v>109</v>
      </c>
      <c r="F33" s="2">
        <v>0</v>
      </c>
      <c r="G33" s="2">
        <v>1E+30</v>
      </c>
      <c r="H33" s="2">
        <v>109</v>
      </c>
    </row>
    <row r="34" spans="2:8" x14ac:dyDescent="0.2">
      <c r="B34" s="2" t="s">
        <v>152</v>
      </c>
      <c r="C34" s="2" t="s">
        <v>55</v>
      </c>
      <c r="D34" s="2">
        <v>0</v>
      </c>
      <c r="E34" s="2">
        <v>354</v>
      </c>
      <c r="F34" s="2">
        <v>0</v>
      </c>
      <c r="G34" s="2">
        <v>1E+30</v>
      </c>
      <c r="H34" s="2">
        <v>354</v>
      </c>
    </row>
    <row r="35" spans="2:8" x14ac:dyDescent="0.2">
      <c r="B35" s="2" t="s">
        <v>153</v>
      </c>
      <c r="C35" s="2" t="s">
        <v>56</v>
      </c>
      <c r="D35" s="2">
        <v>0</v>
      </c>
      <c r="E35" s="2">
        <v>599</v>
      </c>
      <c r="F35" s="2">
        <v>0</v>
      </c>
      <c r="G35" s="2">
        <v>1E+30</v>
      </c>
      <c r="H35" s="2">
        <v>599</v>
      </c>
    </row>
    <row r="36" spans="2:8" x14ac:dyDescent="0.2">
      <c r="B36" s="2" t="s">
        <v>154</v>
      </c>
      <c r="C36" s="2" t="s">
        <v>57</v>
      </c>
      <c r="D36" s="2">
        <v>0</v>
      </c>
      <c r="E36" s="2">
        <v>0</v>
      </c>
      <c r="F36" s="2">
        <v>0</v>
      </c>
      <c r="G36" s="2">
        <v>1E+30</v>
      </c>
      <c r="H36" s="2">
        <v>0</v>
      </c>
    </row>
    <row r="37" spans="2:8" x14ac:dyDescent="0.2">
      <c r="B37" s="2" t="s">
        <v>155</v>
      </c>
      <c r="C37" s="2" t="s">
        <v>58</v>
      </c>
      <c r="D37" s="2">
        <v>0</v>
      </c>
      <c r="E37" s="2">
        <v>582.59999999999991</v>
      </c>
      <c r="F37" s="2">
        <v>0</v>
      </c>
      <c r="G37" s="2">
        <v>1E+30</v>
      </c>
      <c r="H37" s="2">
        <v>582.59999999999991</v>
      </c>
    </row>
    <row r="38" spans="2:8" x14ac:dyDescent="0.2">
      <c r="B38" s="2" t="s">
        <v>156</v>
      </c>
      <c r="C38" s="2" t="s">
        <v>59</v>
      </c>
      <c r="D38" s="2">
        <v>0</v>
      </c>
      <c r="E38" s="2">
        <v>351</v>
      </c>
      <c r="F38" s="2">
        <v>0</v>
      </c>
      <c r="G38" s="2">
        <v>1E+30</v>
      </c>
      <c r="H38" s="2">
        <v>351</v>
      </c>
    </row>
    <row r="39" spans="2:8" x14ac:dyDescent="0.2">
      <c r="B39" s="2" t="s">
        <v>157</v>
      </c>
      <c r="C39" s="2" t="s">
        <v>60</v>
      </c>
      <c r="D39" s="2">
        <v>0</v>
      </c>
      <c r="E39" s="2">
        <v>0</v>
      </c>
      <c r="F39" s="2">
        <v>0</v>
      </c>
      <c r="G39" s="2">
        <v>109</v>
      </c>
      <c r="H39" s="2">
        <v>1E+30</v>
      </c>
    </row>
    <row r="40" spans="2:8" x14ac:dyDescent="0.2">
      <c r="B40" s="2" t="s">
        <v>158</v>
      </c>
      <c r="C40" s="2" t="s">
        <v>61</v>
      </c>
      <c r="D40" s="2">
        <v>0</v>
      </c>
      <c r="E40" s="2">
        <v>109</v>
      </c>
      <c r="F40" s="2">
        <v>0</v>
      </c>
      <c r="G40" s="2">
        <v>1E+30</v>
      </c>
      <c r="H40" s="2">
        <v>109</v>
      </c>
    </row>
    <row r="41" spans="2:8" x14ac:dyDescent="0.2">
      <c r="B41" s="2" t="s">
        <v>159</v>
      </c>
      <c r="C41" s="2" t="s">
        <v>62</v>
      </c>
      <c r="D41" s="2">
        <v>0</v>
      </c>
      <c r="E41" s="2">
        <v>354</v>
      </c>
      <c r="F41" s="2">
        <v>0</v>
      </c>
      <c r="G41" s="2">
        <v>1E+30</v>
      </c>
      <c r="H41" s="2">
        <v>354</v>
      </c>
    </row>
    <row r="42" spans="2:8" x14ac:dyDescent="0.2">
      <c r="B42" s="2" t="s">
        <v>160</v>
      </c>
      <c r="C42" s="2" t="s">
        <v>63</v>
      </c>
      <c r="D42" s="2">
        <v>0</v>
      </c>
      <c r="E42" s="2">
        <v>599</v>
      </c>
      <c r="F42" s="2">
        <v>0</v>
      </c>
      <c r="G42" s="2">
        <v>1E+30</v>
      </c>
      <c r="H42" s="2">
        <v>599</v>
      </c>
    </row>
    <row r="43" spans="2:8" x14ac:dyDescent="0.2">
      <c r="B43" s="2" t="s">
        <v>161</v>
      </c>
      <c r="C43" s="2" t="s">
        <v>64</v>
      </c>
      <c r="D43" s="2">
        <v>0</v>
      </c>
      <c r="E43" s="2">
        <v>0</v>
      </c>
      <c r="F43" s="2">
        <v>0</v>
      </c>
      <c r="G43" s="2">
        <v>1E+30</v>
      </c>
      <c r="H43" s="2">
        <v>0</v>
      </c>
    </row>
    <row r="44" spans="2:8" x14ac:dyDescent="0.2">
      <c r="B44" s="2" t="s">
        <v>162</v>
      </c>
      <c r="C44" s="2" t="s">
        <v>65</v>
      </c>
      <c r="D44" s="2">
        <v>0</v>
      </c>
      <c r="E44" s="2">
        <v>582.59999999999991</v>
      </c>
      <c r="F44" s="2">
        <v>0</v>
      </c>
      <c r="G44" s="2">
        <v>1E+30</v>
      </c>
      <c r="H44" s="2">
        <v>582.59999999999991</v>
      </c>
    </row>
    <row r="45" spans="2:8" x14ac:dyDescent="0.2">
      <c r="B45" s="2" t="s">
        <v>163</v>
      </c>
      <c r="C45" s="2" t="s">
        <v>66</v>
      </c>
      <c r="D45" s="2">
        <v>0</v>
      </c>
      <c r="E45" s="2">
        <v>351</v>
      </c>
      <c r="F45" s="2">
        <v>0</v>
      </c>
      <c r="G45" s="2">
        <v>1E+30</v>
      </c>
      <c r="H45" s="2">
        <v>351</v>
      </c>
    </row>
    <row r="46" spans="2:8" x14ac:dyDescent="0.2">
      <c r="B46" s="2" t="s">
        <v>164</v>
      </c>
      <c r="C46" s="2" t="s">
        <v>67</v>
      </c>
      <c r="D46" s="2">
        <v>0</v>
      </c>
      <c r="E46" s="2">
        <v>0</v>
      </c>
      <c r="F46" s="2">
        <v>0</v>
      </c>
      <c r="G46" s="2">
        <v>109</v>
      </c>
      <c r="H46" s="2">
        <v>1E+30</v>
      </c>
    </row>
    <row r="47" spans="2:8" x14ac:dyDescent="0.2">
      <c r="B47" s="2" t="s">
        <v>165</v>
      </c>
      <c r="C47" s="2" t="s">
        <v>68</v>
      </c>
      <c r="D47" s="2">
        <v>0</v>
      </c>
      <c r="E47" s="2">
        <v>109</v>
      </c>
      <c r="F47" s="2">
        <v>0</v>
      </c>
      <c r="G47" s="2">
        <v>1E+30</v>
      </c>
      <c r="H47" s="2">
        <v>109</v>
      </c>
    </row>
    <row r="48" spans="2:8" x14ac:dyDescent="0.2">
      <c r="B48" s="2" t="s">
        <v>166</v>
      </c>
      <c r="C48" s="2" t="s">
        <v>69</v>
      </c>
      <c r="D48" s="2">
        <v>0</v>
      </c>
      <c r="E48" s="2">
        <v>354</v>
      </c>
      <c r="F48" s="2">
        <v>0</v>
      </c>
      <c r="G48" s="2">
        <v>1E+30</v>
      </c>
      <c r="H48" s="2">
        <v>354</v>
      </c>
    </row>
    <row r="49" spans="1:8" x14ac:dyDescent="0.2">
      <c r="B49" s="2" t="s">
        <v>167</v>
      </c>
      <c r="C49" s="2" t="s">
        <v>70</v>
      </c>
      <c r="D49" s="2">
        <v>0</v>
      </c>
      <c r="E49" s="2">
        <v>599</v>
      </c>
      <c r="F49" s="2">
        <v>0</v>
      </c>
      <c r="G49" s="2">
        <v>1E+30</v>
      </c>
      <c r="H49" s="2">
        <v>599</v>
      </c>
    </row>
    <row r="50" spans="1:8" x14ac:dyDescent="0.2">
      <c r="B50" s="2" t="s">
        <v>168</v>
      </c>
      <c r="C50" s="2" t="s">
        <v>71</v>
      </c>
      <c r="D50" s="2">
        <v>0</v>
      </c>
      <c r="E50" s="2">
        <v>0</v>
      </c>
      <c r="F50" s="2">
        <v>0</v>
      </c>
      <c r="G50" s="2">
        <v>0</v>
      </c>
      <c r="H50" s="2">
        <v>1E+30</v>
      </c>
    </row>
    <row r="51" spans="1:8" x14ac:dyDescent="0.2">
      <c r="B51" s="2" t="s">
        <v>169</v>
      </c>
      <c r="C51" s="2" t="s">
        <v>72</v>
      </c>
      <c r="D51" s="2">
        <v>0</v>
      </c>
      <c r="E51" s="2">
        <v>582.59999999999991</v>
      </c>
      <c r="F51" s="2">
        <v>0</v>
      </c>
      <c r="G51" s="2">
        <v>1E+30</v>
      </c>
      <c r="H51" s="2">
        <v>582.59999999999991</v>
      </c>
    </row>
    <row r="52" spans="1:8" x14ac:dyDescent="0.2">
      <c r="B52" s="2" t="s">
        <v>170</v>
      </c>
      <c r="C52" s="2" t="s">
        <v>73</v>
      </c>
      <c r="D52" s="2">
        <v>0</v>
      </c>
      <c r="E52" s="2">
        <v>351</v>
      </c>
      <c r="F52" s="2">
        <v>0</v>
      </c>
      <c r="G52" s="2">
        <v>1E+30</v>
      </c>
      <c r="H52" s="2">
        <v>351</v>
      </c>
    </row>
    <row r="53" spans="1:8" x14ac:dyDescent="0.2">
      <c r="B53" s="2" t="s">
        <v>171</v>
      </c>
      <c r="C53" s="2" t="s">
        <v>74</v>
      </c>
      <c r="D53" s="2">
        <v>0</v>
      </c>
      <c r="E53" s="2">
        <v>0</v>
      </c>
      <c r="F53" s="2">
        <v>0</v>
      </c>
      <c r="G53" s="2">
        <v>109</v>
      </c>
      <c r="H53" s="2">
        <v>1E+30</v>
      </c>
    </row>
    <row r="54" spans="1:8" x14ac:dyDescent="0.2">
      <c r="B54" s="2" t="s">
        <v>172</v>
      </c>
      <c r="C54" s="2" t="s">
        <v>75</v>
      </c>
      <c r="D54" s="2">
        <v>0</v>
      </c>
      <c r="E54" s="2">
        <v>109</v>
      </c>
      <c r="F54" s="2">
        <v>0</v>
      </c>
      <c r="G54" s="2">
        <v>1E+30</v>
      </c>
      <c r="H54" s="2">
        <v>109</v>
      </c>
    </row>
    <row r="55" spans="1:8" x14ac:dyDescent="0.2">
      <c r="B55" s="2" t="s">
        <v>173</v>
      </c>
      <c r="C55" s="2" t="s">
        <v>76</v>
      </c>
      <c r="D55" s="2">
        <v>0</v>
      </c>
      <c r="E55" s="2">
        <v>354</v>
      </c>
      <c r="F55" s="2">
        <v>0</v>
      </c>
      <c r="G55" s="2">
        <v>1E+30</v>
      </c>
      <c r="H55" s="2">
        <v>354</v>
      </c>
    </row>
    <row r="56" spans="1:8" ht="17" thickBot="1" x14ac:dyDescent="0.25">
      <c r="B56" s="3" t="s">
        <v>174</v>
      </c>
      <c r="C56" s="3" t="s">
        <v>77</v>
      </c>
      <c r="D56" s="3">
        <v>0</v>
      </c>
      <c r="E56" s="3">
        <v>599</v>
      </c>
      <c r="F56" s="3">
        <v>0</v>
      </c>
      <c r="G56" s="3">
        <v>1E+30</v>
      </c>
      <c r="H56" s="3">
        <v>599</v>
      </c>
    </row>
    <row r="58" spans="1:8" ht="17" thickBot="1" x14ac:dyDescent="0.25">
      <c r="A58" t="s">
        <v>21</v>
      </c>
    </row>
    <row r="59" spans="1:8" x14ac:dyDescent="0.2">
      <c r="B59" s="4"/>
      <c r="C59" s="4"/>
      <c r="D59" s="4" t="s">
        <v>27</v>
      </c>
      <c r="E59" s="4" t="s">
        <v>122</v>
      </c>
      <c r="F59" s="4" t="s">
        <v>114</v>
      </c>
      <c r="G59" s="4" t="s">
        <v>119</v>
      </c>
      <c r="H59" s="4" t="s">
        <v>119</v>
      </c>
    </row>
    <row r="60" spans="1:8" ht="17" thickBot="1" x14ac:dyDescent="0.25">
      <c r="B60" s="5" t="s">
        <v>25</v>
      </c>
      <c r="C60" s="5" t="s">
        <v>26</v>
      </c>
      <c r="D60" s="5" t="s">
        <v>28</v>
      </c>
      <c r="E60" s="5" t="s">
        <v>123</v>
      </c>
      <c r="F60" s="5" t="s">
        <v>124</v>
      </c>
      <c r="G60" s="5" t="s">
        <v>120</v>
      </c>
      <c r="H60" s="5" t="s">
        <v>121</v>
      </c>
    </row>
    <row r="61" spans="1:8" x14ac:dyDescent="0.2">
      <c r="B61" s="2" t="s">
        <v>175</v>
      </c>
      <c r="C61" s="2" t="s">
        <v>99</v>
      </c>
      <c r="D61" s="2">
        <v>0</v>
      </c>
      <c r="E61" s="2">
        <v>0</v>
      </c>
      <c r="F61" s="2">
        <v>0</v>
      </c>
      <c r="G61" s="2">
        <v>1E+30</v>
      </c>
      <c r="H61" s="2">
        <v>0</v>
      </c>
    </row>
    <row r="62" spans="1:8" x14ac:dyDescent="0.2">
      <c r="B62" s="2" t="s">
        <v>176</v>
      </c>
      <c r="C62" s="2" t="s">
        <v>100</v>
      </c>
      <c r="D62" s="2">
        <v>0</v>
      </c>
      <c r="E62" s="2">
        <v>-229.40000000000009</v>
      </c>
      <c r="F62" s="2">
        <v>0</v>
      </c>
      <c r="G62" s="2">
        <v>1500</v>
      </c>
      <c r="H62" s="2">
        <v>0</v>
      </c>
    </row>
    <row r="63" spans="1:8" x14ac:dyDescent="0.2">
      <c r="B63" s="2" t="s">
        <v>177</v>
      </c>
      <c r="C63" s="2" t="s">
        <v>101</v>
      </c>
      <c r="D63" s="2">
        <v>0</v>
      </c>
      <c r="E63" s="2">
        <v>-832</v>
      </c>
      <c r="F63" s="2">
        <v>0</v>
      </c>
      <c r="G63" s="2">
        <v>3000</v>
      </c>
      <c r="H63" s="2">
        <v>0</v>
      </c>
    </row>
    <row r="64" spans="1:8" x14ac:dyDescent="0.2">
      <c r="B64" s="2" t="s">
        <v>178</v>
      </c>
      <c r="C64" s="2" t="s">
        <v>102</v>
      </c>
      <c r="D64" s="2">
        <v>0</v>
      </c>
      <c r="E64" s="2">
        <v>-832</v>
      </c>
      <c r="F64" s="2">
        <v>0</v>
      </c>
      <c r="G64" s="2">
        <v>3000</v>
      </c>
      <c r="H64" s="2">
        <v>0</v>
      </c>
    </row>
    <row r="65" spans="2:8" x14ac:dyDescent="0.2">
      <c r="B65" s="2" t="s">
        <v>179</v>
      </c>
      <c r="C65" s="2" t="s">
        <v>103</v>
      </c>
      <c r="D65" s="2">
        <v>0</v>
      </c>
      <c r="E65" s="2">
        <v>-832</v>
      </c>
      <c r="F65" s="2">
        <v>0</v>
      </c>
      <c r="G65" s="2">
        <v>3000</v>
      </c>
      <c r="H65" s="2">
        <v>0</v>
      </c>
    </row>
    <row r="66" spans="2:8" x14ac:dyDescent="0.2">
      <c r="B66" s="2" t="s">
        <v>180</v>
      </c>
      <c r="C66" s="2" t="s">
        <v>104</v>
      </c>
      <c r="D66" s="2">
        <v>0</v>
      </c>
      <c r="E66" s="2">
        <v>-832</v>
      </c>
      <c r="F66" s="2">
        <v>0</v>
      </c>
      <c r="G66" s="2">
        <v>3000</v>
      </c>
      <c r="H66" s="2">
        <v>0</v>
      </c>
    </row>
    <row r="67" spans="2:8" x14ac:dyDescent="0.2">
      <c r="B67" s="2" t="s">
        <v>181</v>
      </c>
      <c r="C67" s="2" t="s">
        <v>105</v>
      </c>
      <c r="D67" s="2">
        <v>0</v>
      </c>
      <c r="E67" s="2">
        <v>-832</v>
      </c>
      <c r="F67" s="2">
        <v>0</v>
      </c>
      <c r="G67" s="2">
        <v>3000</v>
      </c>
      <c r="H67" s="2">
        <v>0</v>
      </c>
    </row>
    <row r="68" spans="2:8" x14ac:dyDescent="0.2">
      <c r="B68" s="2" t="s">
        <v>182</v>
      </c>
      <c r="C68" s="2" t="s">
        <v>106</v>
      </c>
      <c r="D68" s="2">
        <v>1500</v>
      </c>
      <c r="E68" s="2">
        <v>249.40000000000009</v>
      </c>
      <c r="F68" s="2">
        <v>1500</v>
      </c>
      <c r="G68" s="2">
        <v>0</v>
      </c>
      <c r="H68" s="2">
        <v>1500</v>
      </c>
    </row>
    <row r="69" spans="2:8" x14ac:dyDescent="0.2">
      <c r="B69" s="2" t="s">
        <v>183</v>
      </c>
      <c r="C69" s="2" t="s">
        <v>107</v>
      </c>
      <c r="D69" s="2">
        <v>2300</v>
      </c>
      <c r="E69" s="2">
        <v>481</v>
      </c>
      <c r="F69" s="2">
        <v>2300</v>
      </c>
      <c r="G69" s="2">
        <v>0</v>
      </c>
      <c r="H69" s="2">
        <v>2300</v>
      </c>
    </row>
    <row r="70" spans="2:8" x14ac:dyDescent="0.2">
      <c r="B70" s="2" t="s">
        <v>184</v>
      </c>
      <c r="C70" s="2" t="s">
        <v>108</v>
      </c>
      <c r="D70" s="2">
        <v>3000</v>
      </c>
      <c r="E70" s="2">
        <v>832</v>
      </c>
      <c r="F70" s="2">
        <v>3000</v>
      </c>
      <c r="G70" s="2">
        <v>0</v>
      </c>
      <c r="H70" s="2">
        <v>3000</v>
      </c>
    </row>
    <row r="71" spans="2:8" x14ac:dyDescent="0.2">
      <c r="B71" s="2" t="s">
        <v>185</v>
      </c>
      <c r="C71" s="2" t="s">
        <v>109</v>
      </c>
      <c r="D71" s="2">
        <v>5500</v>
      </c>
      <c r="E71" s="2">
        <v>723</v>
      </c>
      <c r="F71" s="2">
        <v>5500</v>
      </c>
      <c r="G71" s="2">
        <v>0</v>
      </c>
      <c r="H71" s="2">
        <v>5500</v>
      </c>
    </row>
    <row r="72" spans="2:8" x14ac:dyDescent="0.2">
      <c r="B72" s="2" t="s">
        <v>186</v>
      </c>
      <c r="C72" s="2" t="s">
        <v>110</v>
      </c>
      <c r="D72" s="2">
        <v>3000</v>
      </c>
      <c r="E72" s="2">
        <v>478</v>
      </c>
      <c r="F72" s="2">
        <v>3000</v>
      </c>
      <c r="G72" s="2">
        <v>0</v>
      </c>
      <c r="H72" s="2">
        <v>3000</v>
      </c>
    </row>
    <row r="73" spans="2:8" x14ac:dyDescent="0.2">
      <c r="B73" s="2" t="s">
        <v>187</v>
      </c>
      <c r="C73" s="2" t="s">
        <v>111</v>
      </c>
      <c r="D73" s="2">
        <v>2300</v>
      </c>
      <c r="E73" s="2">
        <v>233</v>
      </c>
      <c r="F73" s="2">
        <v>2300</v>
      </c>
      <c r="G73" s="2">
        <v>0</v>
      </c>
      <c r="H73" s="2">
        <v>2300</v>
      </c>
    </row>
    <row r="74" spans="2:8" x14ac:dyDescent="0.2">
      <c r="B74" s="2" t="s">
        <v>188</v>
      </c>
      <c r="C74" s="2" t="s">
        <v>98</v>
      </c>
      <c r="D74" s="2">
        <v>1</v>
      </c>
      <c r="E74" s="2">
        <v>0</v>
      </c>
      <c r="F74" s="2">
        <v>1</v>
      </c>
      <c r="G74" s="2">
        <v>1E+30</v>
      </c>
      <c r="H74" s="2">
        <v>0</v>
      </c>
    </row>
    <row r="75" spans="2:8" ht="17" thickBot="1" x14ac:dyDescent="0.25">
      <c r="B75" s="3" t="s">
        <v>189</v>
      </c>
      <c r="C75" s="3" t="s">
        <v>22</v>
      </c>
      <c r="D75" s="3">
        <v>1</v>
      </c>
      <c r="E75" s="3">
        <v>0</v>
      </c>
      <c r="F75" s="3">
        <v>1</v>
      </c>
      <c r="G75" s="3">
        <v>1E+30</v>
      </c>
      <c r="H75"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6ED2-2A67-3A44-A725-553507962787}">
  <sheetPr>
    <tabColor theme="4" tint="0.79998168889431442"/>
    <pageSetUpPr fitToPage="1"/>
  </sheetPr>
  <dimension ref="B1:Q58"/>
  <sheetViews>
    <sheetView showGridLines="0" workbookViewId="0">
      <pane xSplit="4" ySplit="3" topLeftCell="H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35.33203125" style="26" hidden="1" customWidth="1"/>
    <col min="6" max="6" width="30.6640625" style="26" hidden="1" customWidth="1"/>
    <col min="7" max="7" width="22.33203125" style="26" hidden="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x14ac:dyDescent="0.2">
      <c r="B6" s="12" t="s">
        <v>13</v>
      </c>
      <c r="C6" s="12" t="s">
        <v>2</v>
      </c>
      <c r="D6" s="13" t="s">
        <v>205</v>
      </c>
      <c r="E6" s="16"/>
      <c r="F6" s="16"/>
      <c r="G6" s="17"/>
      <c r="H6" s="8"/>
      <c r="I6" s="25">
        <v>1</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0</v>
      </c>
      <c r="K13" s="7" t="s">
        <v>310</v>
      </c>
      <c r="L13" s="27" t="s">
        <v>87</v>
      </c>
      <c r="M13" s="7">
        <f>I24*I6</f>
        <v>10800</v>
      </c>
      <c r="N13" s="7">
        <f>SUM($I$25:$I$30)</f>
        <v>10800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10800</v>
      </c>
    </row>
    <row r="25" spans="2:17" ht="15" customHeight="1"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8633540</v>
      </c>
    </row>
    <row r="26" spans="2:17" x14ac:dyDescent="0.2">
      <c r="B26" s="19" t="s">
        <v>115</v>
      </c>
      <c r="C26" s="19" t="s">
        <v>240</v>
      </c>
      <c r="D26" s="20" t="s">
        <v>241</v>
      </c>
      <c r="E26" s="55">
        <v>15</v>
      </c>
      <c r="F26" s="55">
        <v>0</v>
      </c>
      <c r="G26" s="56"/>
      <c r="H26" s="21">
        <f>SUM(E26:F26)</f>
        <v>15</v>
      </c>
      <c r="I26" s="25">
        <v>2300</v>
      </c>
      <c r="M26" s="57"/>
      <c r="O26" s="6"/>
      <c r="P26" s="6"/>
      <c r="Q26" s="6"/>
    </row>
    <row r="27" spans="2:17" x14ac:dyDescent="0.2">
      <c r="B27" s="19" t="s">
        <v>115</v>
      </c>
      <c r="C27" s="19" t="s">
        <v>242</v>
      </c>
      <c r="D27" s="20" t="s">
        <v>243</v>
      </c>
      <c r="E27" s="55">
        <v>15</v>
      </c>
      <c r="F27" s="55">
        <v>367</v>
      </c>
      <c r="G27" s="56"/>
      <c r="H27" s="21">
        <f t="shared" ref="H27:H30" si="6">SUM(E27:F27)</f>
        <v>382</v>
      </c>
      <c r="I27" s="25">
        <v>3000</v>
      </c>
      <c r="O27" s="6"/>
      <c r="P27" s="6"/>
      <c r="Q27" s="6"/>
    </row>
    <row r="28" spans="2:17" x14ac:dyDescent="0.2">
      <c r="B28" s="19" t="s">
        <v>115</v>
      </c>
      <c r="C28" s="19" t="s">
        <v>244</v>
      </c>
      <c r="D28" s="20" t="s">
        <v>245</v>
      </c>
      <c r="E28" s="55">
        <v>15</v>
      </c>
      <c r="F28" s="55">
        <v>301</v>
      </c>
      <c r="G28" s="56"/>
      <c r="H28" s="21">
        <f t="shared" si="6"/>
        <v>316</v>
      </c>
      <c r="I28" s="25">
        <v>5500</v>
      </c>
      <c r="O28" s="6"/>
      <c r="P28" s="6"/>
      <c r="Q28" s="6"/>
    </row>
    <row r="29" spans="2:17" x14ac:dyDescent="0.2">
      <c r="B29" s="19" t="s">
        <v>115</v>
      </c>
      <c r="C29" s="19" t="s">
        <v>246</v>
      </c>
      <c r="D29" s="20" t="s">
        <v>247</v>
      </c>
      <c r="E29" s="55">
        <v>15</v>
      </c>
      <c r="F29" s="55">
        <v>350</v>
      </c>
      <c r="G29" s="56"/>
      <c r="H29" s="21">
        <f t="shared" si="6"/>
        <v>365</v>
      </c>
      <c r="I29" s="25">
        <v>0</v>
      </c>
      <c r="O29" s="6"/>
      <c r="P29" s="6"/>
      <c r="Q29" s="6"/>
    </row>
    <row r="30" spans="2:17" x14ac:dyDescent="0.2">
      <c r="B30" s="19" t="s">
        <v>115</v>
      </c>
      <c r="C30" s="19" t="s">
        <v>248</v>
      </c>
      <c r="D30" s="20" t="s">
        <v>249</v>
      </c>
      <c r="E30" s="55">
        <v>15</v>
      </c>
      <c r="F30" s="55">
        <v>307</v>
      </c>
      <c r="G30" s="56"/>
      <c r="H30" s="21">
        <f t="shared" si="6"/>
        <v>322</v>
      </c>
      <c r="I30" s="25">
        <v>0</v>
      </c>
      <c r="O30" s="6"/>
      <c r="P30" s="6"/>
      <c r="Q30" s="6"/>
    </row>
    <row r="31" spans="2:17" x14ac:dyDescent="0.2">
      <c r="B31" s="19" t="s">
        <v>115</v>
      </c>
      <c r="C31" s="19" t="s">
        <v>250</v>
      </c>
      <c r="D31" s="20" t="s">
        <v>251</v>
      </c>
      <c r="E31" s="55">
        <v>18</v>
      </c>
      <c r="F31" s="132">
        <v>814</v>
      </c>
      <c r="G31" s="56">
        <f>F31*0.6</f>
        <v>488.4</v>
      </c>
      <c r="H31" s="24">
        <f>E31+G31</f>
        <v>506.4</v>
      </c>
      <c r="I31" s="25">
        <v>0</v>
      </c>
      <c r="O31" s="6"/>
      <c r="P31" s="6"/>
      <c r="Q31" s="6"/>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0</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0</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5">
    <mergeCell ref="K8:Q8"/>
    <mergeCell ref="Q2:Q3"/>
    <mergeCell ref="P2:P3"/>
    <mergeCell ref="K9:K10"/>
    <mergeCell ref="K5:N5"/>
    <mergeCell ref="K6:N6"/>
    <mergeCell ref="K4:Q4"/>
    <mergeCell ref="K2:N3"/>
    <mergeCell ref="O2:O3"/>
    <mergeCell ref="I2:I3"/>
    <mergeCell ref="B2:B3"/>
    <mergeCell ref="C2:C3"/>
    <mergeCell ref="D2:D3"/>
    <mergeCell ref="E2:G2"/>
    <mergeCell ref="H2:H3"/>
  </mergeCells>
  <phoneticPr fontId="2" type="noConversion"/>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3942E-51DC-D744-B62A-61344B587159}">
  <sheetPr>
    <tabColor theme="4" tint="0.79998168889431442"/>
  </sheetPr>
  <dimension ref="A1:O75"/>
  <sheetViews>
    <sheetView showGridLines="0" workbookViewId="0">
      <selection activeCell="I55" sqref="I55"/>
    </sheetView>
  </sheetViews>
  <sheetFormatPr baseColWidth="10" defaultRowHeight="16" x14ac:dyDescent="0.2"/>
  <cols>
    <col min="1" max="1" width="2.33203125" customWidth="1"/>
    <col min="2" max="2" width="6.5" bestFit="1" customWidth="1"/>
    <col min="3" max="3" width="31.33203125" bestFit="1" customWidth="1"/>
    <col min="4" max="4" width="6.1640625" bestFit="1" customWidth="1"/>
    <col min="5" max="5" width="8.33203125" bestFit="1" customWidth="1"/>
    <col min="6" max="6" width="10.5" bestFit="1" customWidth="1"/>
    <col min="7" max="8" width="9.1640625" bestFit="1" customWidth="1"/>
    <col min="10" max="10" width="17.6640625" customWidth="1"/>
    <col min="11" max="11" width="14.6640625" style="58" customWidth="1"/>
    <col min="12" max="12" width="18.83203125" style="58" bestFit="1" customWidth="1"/>
    <col min="13" max="13" width="10.83203125" style="58"/>
    <col min="14" max="14" width="20.6640625" style="58" customWidth="1"/>
    <col min="15" max="15" width="26.83203125" style="58" bestFit="1" customWidth="1"/>
  </cols>
  <sheetData>
    <row r="1" spans="1:8" x14ac:dyDescent="0.2">
      <c r="A1" s="1" t="s">
        <v>23</v>
      </c>
    </row>
    <row r="2" spans="1:8" x14ac:dyDescent="0.2">
      <c r="A2" s="1" t="s">
        <v>190</v>
      </c>
    </row>
    <row r="3" spans="1:8" x14ac:dyDescent="0.2">
      <c r="A3" s="1" t="s">
        <v>191</v>
      </c>
    </row>
    <row r="6" spans="1:8" ht="17" thickBot="1" x14ac:dyDescent="0.25">
      <c r="A6" t="s">
        <v>24</v>
      </c>
    </row>
    <row r="7" spans="1:8" x14ac:dyDescent="0.2">
      <c r="B7" s="4"/>
      <c r="C7" s="4"/>
      <c r="D7" s="4" t="s">
        <v>27</v>
      </c>
      <c r="E7" s="4" t="s">
        <v>29</v>
      </c>
      <c r="F7" s="4" t="s">
        <v>117</v>
      </c>
      <c r="G7" s="4" t="s">
        <v>119</v>
      </c>
      <c r="H7" s="4" t="s">
        <v>119</v>
      </c>
    </row>
    <row r="8" spans="1:8" ht="17" thickBot="1" x14ac:dyDescent="0.25">
      <c r="B8" s="5" t="s">
        <v>25</v>
      </c>
      <c r="C8" s="5" t="s">
        <v>26</v>
      </c>
      <c r="D8" s="5" t="s">
        <v>28</v>
      </c>
      <c r="E8" s="5" t="s">
        <v>116</v>
      </c>
      <c r="F8" s="5" t="s">
        <v>118</v>
      </c>
      <c r="G8" s="5" t="s">
        <v>120</v>
      </c>
      <c r="H8" s="5" t="s">
        <v>121</v>
      </c>
    </row>
    <row r="9" spans="1:8" x14ac:dyDescent="0.2">
      <c r="B9" s="2" t="s">
        <v>127</v>
      </c>
      <c r="C9" s="2" t="s">
        <v>30</v>
      </c>
      <c r="D9" s="2">
        <v>1500</v>
      </c>
      <c r="E9" s="2">
        <v>0</v>
      </c>
      <c r="F9" s="2">
        <v>367</v>
      </c>
      <c r="G9" s="2">
        <v>305.80000000000018</v>
      </c>
      <c r="H9" s="2">
        <v>1E+30</v>
      </c>
    </row>
    <row r="10" spans="1:8" x14ac:dyDescent="0.2">
      <c r="B10" s="2" t="s">
        <v>128</v>
      </c>
      <c r="C10" s="2" t="s">
        <v>31</v>
      </c>
      <c r="D10" s="2">
        <v>0</v>
      </c>
      <c r="E10" s="2">
        <v>170.19999999999982</v>
      </c>
      <c r="F10" s="2">
        <v>481</v>
      </c>
      <c r="G10" s="2">
        <v>1E+30</v>
      </c>
      <c r="H10" s="2">
        <v>170.19999999999982</v>
      </c>
    </row>
    <row r="11" spans="1:8" x14ac:dyDescent="0.2">
      <c r="B11" s="2" t="s">
        <v>129</v>
      </c>
      <c r="C11" s="2" t="s">
        <v>32</v>
      </c>
      <c r="D11" s="2">
        <v>0</v>
      </c>
      <c r="E11" s="2">
        <v>154.19999999999982</v>
      </c>
      <c r="F11" s="2">
        <v>832</v>
      </c>
      <c r="G11" s="2">
        <v>1E+30</v>
      </c>
      <c r="H11" s="2">
        <v>154.19999999999982</v>
      </c>
    </row>
    <row r="12" spans="1:8" x14ac:dyDescent="0.2">
      <c r="B12" s="2" t="s">
        <v>130</v>
      </c>
      <c r="C12" s="2" t="s">
        <v>33</v>
      </c>
      <c r="D12" s="2">
        <v>0</v>
      </c>
      <c r="E12" s="2">
        <v>111.19999999999982</v>
      </c>
      <c r="F12" s="2">
        <v>723</v>
      </c>
      <c r="G12" s="2">
        <v>1E+30</v>
      </c>
      <c r="H12" s="2">
        <v>111.19999999999982</v>
      </c>
    </row>
    <row r="13" spans="1:8" x14ac:dyDescent="0.2">
      <c r="B13" s="2" t="s">
        <v>131</v>
      </c>
      <c r="C13" s="2" t="s">
        <v>34</v>
      </c>
      <c r="D13" s="2">
        <v>3000</v>
      </c>
      <c r="E13" s="2">
        <v>0</v>
      </c>
      <c r="F13" s="2">
        <v>478</v>
      </c>
      <c r="G13" s="2">
        <v>182.80000000000018</v>
      </c>
      <c r="H13" s="2">
        <v>1E+30</v>
      </c>
    </row>
    <row r="14" spans="1:8" x14ac:dyDescent="0.2">
      <c r="B14" s="2" t="s">
        <v>132</v>
      </c>
      <c r="C14" s="2" t="s">
        <v>35</v>
      </c>
      <c r="D14" s="2">
        <v>2300</v>
      </c>
      <c r="E14" s="2">
        <v>0</v>
      </c>
      <c r="F14" s="2">
        <v>233</v>
      </c>
      <c r="G14" s="2">
        <v>384.80000000000018</v>
      </c>
      <c r="H14" s="2">
        <v>1E+30</v>
      </c>
    </row>
    <row r="15" spans="1:8" x14ac:dyDescent="0.2">
      <c r="B15" s="2" t="s">
        <v>133</v>
      </c>
      <c r="C15" s="2" t="s">
        <v>36</v>
      </c>
      <c r="D15" s="2">
        <v>0</v>
      </c>
      <c r="E15" s="2">
        <v>0</v>
      </c>
      <c r="F15" s="2">
        <v>0</v>
      </c>
      <c r="G15" s="2">
        <v>1E+30</v>
      </c>
      <c r="H15" s="2">
        <v>0</v>
      </c>
    </row>
    <row r="16" spans="1:8" x14ac:dyDescent="0.2">
      <c r="B16" s="2" t="s">
        <v>134</v>
      </c>
      <c r="C16" s="2" t="s">
        <v>37</v>
      </c>
      <c r="D16" s="2">
        <v>0</v>
      </c>
      <c r="E16" s="2">
        <v>310.80000000000018</v>
      </c>
      <c r="F16" s="2">
        <v>0</v>
      </c>
      <c r="G16" s="2">
        <v>1E+30</v>
      </c>
      <c r="H16" s="2">
        <v>310.80000000000018</v>
      </c>
    </row>
    <row r="17" spans="2:9" x14ac:dyDescent="0.2">
      <c r="B17" s="2" t="s">
        <v>135</v>
      </c>
      <c r="C17" s="2" t="s">
        <v>38</v>
      </c>
      <c r="D17" s="2">
        <v>0</v>
      </c>
      <c r="E17" s="2">
        <v>367</v>
      </c>
      <c r="F17" s="2">
        <v>0</v>
      </c>
      <c r="G17" s="2">
        <v>1E+30</v>
      </c>
      <c r="H17" s="2">
        <v>367</v>
      </c>
    </row>
    <row r="18" spans="2:9" x14ac:dyDescent="0.2">
      <c r="B18" s="2" t="s">
        <v>136</v>
      </c>
      <c r="C18" s="2" t="s">
        <v>39</v>
      </c>
      <c r="D18" s="2">
        <v>0</v>
      </c>
      <c r="E18" s="2">
        <v>0</v>
      </c>
      <c r="F18" s="2">
        <v>0</v>
      </c>
      <c r="G18" s="2">
        <v>66</v>
      </c>
      <c r="H18" s="2">
        <v>1E+30</v>
      </c>
    </row>
    <row r="19" spans="2:9" x14ac:dyDescent="0.2">
      <c r="B19" s="2" t="s">
        <v>137</v>
      </c>
      <c r="C19" s="2" t="s">
        <v>40</v>
      </c>
      <c r="D19" s="2">
        <v>0</v>
      </c>
      <c r="E19" s="2">
        <v>66</v>
      </c>
      <c r="F19" s="2">
        <v>0</v>
      </c>
      <c r="G19" s="2">
        <v>1E+30</v>
      </c>
      <c r="H19" s="2">
        <v>66</v>
      </c>
    </row>
    <row r="20" spans="2:9" x14ac:dyDescent="0.2">
      <c r="B20" s="2" t="s">
        <v>138</v>
      </c>
      <c r="C20" s="2" t="s">
        <v>41</v>
      </c>
      <c r="D20" s="2">
        <v>0</v>
      </c>
      <c r="E20" s="2">
        <v>199.80000000000018</v>
      </c>
      <c r="F20" s="2">
        <v>0</v>
      </c>
      <c r="G20" s="2">
        <v>1E+30</v>
      </c>
      <c r="H20" s="2">
        <v>199.80000000000018</v>
      </c>
    </row>
    <row r="21" spans="2:9" x14ac:dyDescent="0.2">
      <c r="B21" s="2" t="s">
        <v>139</v>
      </c>
      <c r="C21" s="2" t="s">
        <v>42</v>
      </c>
      <c r="D21" s="2">
        <v>0</v>
      </c>
      <c r="E21" s="2">
        <v>444.80000000000018</v>
      </c>
      <c r="F21" s="2">
        <v>0</v>
      </c>
      <c r="G21" s="2">
        <v>1E+30</v>
      </c>
      <c r="H21" s="2">
        <v>444.80000000000018</v>
      </c>
    </row>
    <row r="22" spans="2:9" x14ac:dyDescent="0.2">
      <c r="B22" s="2" t="s">
        <v>140</v>
      </c>
      <c r="C22" s="2" t="s">
        <v>43</v>
      </c>
      <c r="D22" s="2">
        <v>10800</v>
      </c>
      <c r="E22" s="2">
        <v>0</v>
      </c>
      <c r="F22" s="2">
        <v>295.80000000000018</v>
      </c>
      <c r="G22" s="2">
        <v>111.19999999999982</v>
      </c>
      <c r="H22" s="2">
        <v>182.80000000000018</v>
      </c>
      <c r="I22" s="68" t="s">
        <v>359</v>
      </c>
    </row>
    <row r="23" spans="2:9" x14ac:dyDescent="0.2">
      <c r="B23" s="2" t="s">
        <v>141</v>
      </c>
      <c r="C23" s="2" t="s">
        <v>44</v>
      </c>
      <c r="D23" s="2">
        <v>0</v>
      </c>
      <c r="E23" s="2">
        <v>305.80000000000018</v>
      </c>
      <c r="F23" s="2">
        <v>377</v>
      </c>
      <c r="G23" s="2">
        <v>1E+30</v>
      </c>
      <c r="H23" s="2">
        <v>305.80000000000018</v>
      </c>
    </row>
    <row r="24" spans="2:9" x14ac:dyDescent="0.2">
      <c r="B24" s="2" t="s">
        <v>142</v>
      </c>
      <c r="C24" s="2" t="s">
        <v>45</v>
      </c>
      <c r="D24" s="2">
        <v>2300</v>
      </c>
      <c r="E24" s="2">
        <v>0</v>
      </c>
      <c r="F24" s="2">
        <v>15</v>
      </c>
      <c r="G24" s="2">
        <v>170.19999999999982</v>
      </c>
      <c r="H24" s="2">
        <v>1E+30</v>
      </c>
    </row>
    <row r="25" spans="2:9" x14ac:dyDescent="0.2">
      <c r="B25" s="69" t="s">
        <v>143</v>
      </c>
      <c r="C25" s="69" t="s">
        <v>46</v>
      </c>
      <c r="D25" s="69">
        <v>3000</v>
      </c>
      <c r="E25" s="69">
        <v>0</v>
      </c>
      <c r="F25" s="69">
        <v>382</v>
      </c>
      <c r="G25" s="69">
        <v>154.19999999999982</v>
      </c>
      <c r="H25" s="69">
        <v>66</v>
      </c>
    </row>
    <row r="26" spans="2:9" x14ac:dyDescent="0.2">
      <c r="B26" s="67" t="s">
        <v>144</v>
      </c>
      <c r="C26" s="67" t="s">
        <v>47</v>
      </c>
      <c r="D26" s="67">
        <v>5500</v>
      </c>
      <c r="E26" s="67">
        <v>0</v>
      </c>
      <c r="F26" s="67">
        <v>316</v>
      </c>
      <c r="G26" s="67">
        <v>66</v>
      </c>
      <c r="H26" s="67">
        <v>1E+30</v>
      </c>
    </row>
    <row r="27" spans="2:9" x14ac:dyDescent="0.2">
      <c r="B27" s="2" t="s">
        <v>145</v>
      </c>
      <c r="C27" s="2" t="s">
        <v>48</v>
      </c>
      <c r="D27" s="2">
        <v>0</v>
      </c>
      <c r="E27" s="2">
        <v>182.80000000000018</v>
      </c>
      <c r="F27" s="2">
        <v>365</v>
      </c>
      <c r="G27" s="2">
        <v>1E+30</v>
      </c>
      <c r="H27" s="2">
        <v>182.80000000000018</v>
      </c>
    </row>
    <row r="28" spans="2:9" x14ac:dyDescent="0.2">
      <c r="B28" s="2" t="s">
        <v>146</v>
      </c>
      <c r="C28" s="2" t="s">
        <v>49</v>
      </c>
      <c r="D28" s="2">
        <v>0</v>
      </c>
      <c r="E28" s="2">
        <v>384.80000000000018</v>
      </c>
      <c r="F28" s="2">
        <v>322</v>
      </c>
      <c r="G28" s="2">
        <v>1E+30</v>
      </c>
      <c r="H28" s="2">
        <v>384.80000000000018</v>
      </c>
    </row>
    <row r="29" spans="2:9" x14ac:dyDescent="0.2">
      <c r="B29" s="2" t="s">
        <v>147</v>
      </c>
      <c r="C29" s="2" t="s">
        <v>50</v>
      </c>
      <c r="D29" s="2">
        <v>0</v>
      </c>
      <c r="E29" s="2">
        <v>0</v>
      </c>
      <c r="F29" s="2">
        <v>0</v>
      </c>
      <c r="G29" s="2">
        <v>1E+30</v>
      </c>
      <c r="H29" s="2">
        <v>0</v>
      </c>
    </row>
    <row r="30" spans="2:9" x14ac:dyDescent="0.2">
      <c r="B30" s="2" t="s">
        <v>148</v>
      </c>
      <c r="C30" s="2" t="s">
        <v>51</v>
      </c>
      <c r="D30" s="2">
        <v>0</v>
      </c>
      <c r="E30" s="2">
        <v>310.80000000000018</v>
      </c>
      <c r="F30" s="2">
        <v>0</v>
      </c>
      <c r="G30" s="2">
        <v>1E+30</v>
      </c>
      <c r="H30" s="2">
        <v>310.80000000000018</v>
      </c>
    </row>
    <row r="31" spans="2:9" x14ac:dyDescent="0.2">
      <c r="B31" s="2" t="s">
        <v>149</v>
      </c>
      <c r="C31" s="2" t="s">
        <v>52</v>
      </c>
      <c r="D31" s="2">
        <v>0</v>
      </c>
      <c r="E31" s="2">
        <v>367</v>
      </c>
      <c r="F31" s="2">
        <v>0</v>
      </c>
      <c r="G31" s="2">
        <v>1E+30</v>
      </c>
      <c r="H31" s="2">
        <v>367</v>
      </c>
    </row>
    <row r="32" spans="2:9" x14ac:dyDescent="0.2">
      <c r="B32" s="2" t="s">
        <v>150</v>
      </c>
      <c r="C32" s="2" t="s">
        <v>53</v>
      </c>
      <c r="D32" s="2">
        <v>0</v>
      </c>
      <c r="E32" s="2">
        <v>0</v>
      </c>
      <c r="F32" s="2">
        <v>0</v>
      </c>
      <c r="G32" s="2">
        <v>66</v>
      </c>
      <c r="H32" s="2">
        <v>1E+30</v>
      </c>
    </row>
    <row r="33" spans="2:8" x14ac:dyDescent="0.2">
      <c r="B33" s="2" t="s">
        <v>151</v>
      </c>
      <c r="C33" s="2" t="s">
        <v>54</v>
      </c>
      <c r="D33" s="2">
        <v>0</v>
      </c>
      <c r="E33" s="2">
        <v>66</v>
      </c>
      <c r="F33" s="2">
        <v>0</v>
      </c>
      <c r="G33" s="2">
        <v>1E+30</v>
      </c>
      <c r="H33" s="2">
        <v>66</v>
      </c>
    </row>
    <row r="34" spans="2:8" x14ac:dyDescent="0.2">
      <c r="B34" s="2" t="s">
        <v>152</v>
      </c>
      <c r="C34" s="2" t="s">
        <v>55</v>
      </c>
      <c r="D34" s="2">
        <v>0</v>
      </c>
      <c r="E34" s="2">
        <v>199.80000000000018</v>
      </c>
      <c r="F34" s="2">
        <v>0</v>
      </c>
      <c r="G34" s="2">
        <v>1E+30</v>
      </c>
      <c r="H34" s="2">
        <v>199.80000000000018</v>
      </c>
    </row>
    <row r="35" spans="2:8" x14ac:dyDescent="0.2">
      <c r="B35" s="2" t="s">
        <v>153</v>
      </c>
      <c r="C35" s="2" t="s">
        <v>56</v>
      </c>
      <c r="D35" s="2">
        <v>0</v>
      </c>
      <c r="E35" s="2">
        <v>444.80000000000018</v>
      </c>
      <c r="F35" s="2">
        <v>0</v>
      </c>
      <c r="G35" s="2">
        <v>1E+30</v>
      </c>
      <c r="H35" s="2">
        <v>444.80000000000018</v>
      </c>
    </row>
    <row r="36" spans="2:8" x14ac:dyDescent="0.2">
      <c r="B36" s="2" t="s">
        <v>154</v>
      </c>
      <c r="C36" s="2" t="s">
        <v>57</v>
      </c>
      <c r="D36" s="2">
        <v>0</v>
      </c>
      <c r="E36" s="2">
        <v>0</v>
      </c>
      <c r="F36" s="2">
        <v>0</v>
      </c>
      <c r="G36" s="2">
        <v>1E+30</v>
      </c>
      <c r="H36" s="2">
        <v>0</v>
      </c>
    </row>
    <row r="37" spans="2:8" x14ac:dyDescent="0.2">
      <c r="B37" s="2" t="s">
        <v>155</v>
      </c>
      <c r="C37" s="2" t="s">
        <v>58</v>
      </c>
      <c r="D37" s="2">
        <v>0</v>
      </c>
      <c r="E37" s="2">
        <v>310.80000000000018</v>
      </c>
      <c r="F37" s="2">
        <v>0</v>
      </c>
      <c r="G37" s="2">
        <v>1E+30</v>
      </c>
      <c r="H37" s="2">
        <v>310.80000000000018</v>
      </c>
    </row>
    <row r="38" spans="2:8" x14ac:dyDescent="0.2">
      <c r="B38" s="2" t="s">
        <v>156</v>
      </c>
      <c r="C38" s="2" t="s">
        <v>59</v>
      </c>
      <c r="D38" s="2">
        <v>0</v>
      </c>
      <c r="E38" s="2">
        <v>367</v>
      </c>
      <c r="F38" s="2">
        <v>0</v>
      </c>
      <c r="G38" s="2">
        <v>1E+30</v>
      </c>
      <c r="H38" s="2">
        <v>367</v>
      </c>
    </row>
    <row r="39" spans="2:8" x14ac:dyDescent="0.2">
      <c r="B39" s="2" t="s">
        <v>157</v>
      </c>
      <c r="C39" s="2" t="s">
        <v>60</v>
      </c>
      <c r="D39" s="2">
        <v>0</v>
      </c>
      <c r="E39" s="2">
        <v>0</v>
      </c>
      <c r="F39" s="2">
        <v>0</v>
      </c>
      <c r="G39" s="2">
        <v>66</v>
      </c>
      <c r="H39" s="2">
        <v>1E+30</v>
      </c>
    </row>
    <row r="40" spans="2:8" x14ac:dyDescent="0.2">
      <c r="B40" s="2" t="s">
        <v>158</v>
      </c>
      <c r="C40" s="2" t="s">
        <v>61</v>
      </c>
      <c r="D40" s="2">
        <v>0</v>
      </c>
      <c r="E40" s="2">
        <v>66</v>
      </c>
      <c r="F40" s="2">
        <v>0</v>
      </c>
      <c r="G40" s="2">
        <v>1E+30</v>
      </c>
      <c r="H40" s="2">
        <v>66</v>
      </c>
    </row>
    <row r="41" spans="2:8" x14ac:dyDescent="0.2">
      <c r="B41" s="2" t="s">
        <v>159</v>
      </c>
      <c r="C41" s="2" t="s">
        <v>62</v>
      </c>
      <c r="D41" s="2">
        <v>0</v>
      </c>
      <c r="E41" s="2">
        <v>199.80000000000018</v>
      </c>
      <c r="F41" s="2">
        <v>0</v>
      </c>
      <c r="G41" s="2">
        <v>1E+30</v>
      </c>
      <c r="H41" s="2">
        <v>199.80000000000018</v>
      </c>
    </row>
    <row r="42" spans="2:8" x14ac:dyDescent="0.2">
      <c r="B42" s="2" t="s">
        <v>160</v>
      </c>
      <c r="C42" s="2" t="s">
        <v>63</v>
      </c>
      <c r="D42" s="2">
        <v>0</v>
      </c>
      <c r="E42" s="2">
        <v>444.80000000000018</v>
      </c>
      <c r="F42" s="2">
        <v>0</v>
      </c>
      <c r="G42" s="2">
        <v>1E+30</v>
      </c>
      <c r="H42" s="2">
        <v>444.80000000000018</v>
      </c>
    </row>
    <row r="43" spans="2:8" x14ac:dyDescent="0.2">
      <c r="B43" s="2" t="s">
        <v>161</v>
      </c>
      <c r="C43" s="2" t="s">
        <v>64</v>
      </c>
      <c r="D43" s="2">
        <v>0</v>
      </c>
      <c r="E43" s="2">
        <v>0</v>
      </c>
      <c r="F43" s="2">
        <v>0</v>
      </c>
      <c r="G43" s="2">
        <v>1E+30</v>
      </c>
      <c r="H43" s="2">
        <v>0</v>
      </c>
    </row>
    <row r="44" spans="2:8" x14ac:dyDescent="0.2">
      <c r="B44" s="2" t="s">
        <v>162</v>
      </c>
      <c r="C44" s="2" t="s">
        <v>65</v>
      </c>
      <c r="D44" s="2">
        <v>0</v>
      </c>
      <c r="E44" s="2">
        <v>310.80000000000018</v>
      </c>
      <c r="F44" s="2">
        <v>0</v>
      </c>
      <c r="G44" s="2">
        <v>1E+30</v>
      </c>
      <c r="H44" s="2">
        <v>310.80000000000018</v>
      </c>
    </row>
    <row r="45" spans="2:8" x14ac:dyDescent="0.2">
      <c r="B45" s="2" t="s">
        <v>163</v>
      </c>
      <c r="C45" s="2" t="s">
        <v>66</v>
      </c>
      <c r="D45" s="2">
        <v>0</v>
      </c>
      <c r="E45" s="2">
        <v>367</v>
      </c>
      <c r="F45" s="2">
        <v>0</v>
      </c>
      <c r="G45" s="2">
        <v>1E+30</v>
      </c>
      <c r="H45" s="2">
        <v>367</v>
      </c>
    </row>
    <row r="46" spans="2:8" x14ac:dyDescent="0.2">
      <c r="B46" s="2" t="s">
        <v>164</v>
      </c>
      <c r="C46" s="2" t="s">
        <v>67</v>
      </c>
      <c r="D46" s="2">
        <v>0</v>
      </c>
      <c r="E46" s="2">
        <v>0</v>
      </c>
      <c r="F46" s="2">
        <v>0</v>
      </c>
      <c r="G46" s="2">
        <v>66</v>
      </c>
      <c r="H46" s="2">
        <v>1E+30</v>
      </c>
    </row>
    <row r="47" spans="2:8" x14ac:dyDescent="0.2">
      <c r="B47" s="2" t="s">
        <v>165</v>
      </c>
      <c r="C47" s="2" t="s">
        <v>68</v>
      </c>
      <c r="D47" s="2">
        <v>0</v>
      </c>
      <c r="E47" s="2">
        <v>66</v>
      </c>
      <c r="F47" s="2">
        <v>0</v>
      </c>
      <c r="G47" s="2">
        <v>1E+30</v>
      </c>
      <c r="H47" s="2">
        <v>66</v>
      </c>
    </row>
    <row r="48" spans="2:8" x14ac:dyDescent="0.2">
      <c r="B48" s="2" t="s">
        <v>166</v>
      </c>
      <c r="C48" s="2" t="s">
        <v>69</v>
      </c>
      <c r="D48" s="2">
        <v>0</v>
      </c>
      <c r="E48" s="2">
        <v>199.80000000000018</v>
      </c>
      <c r="F48" s="2">
        <v>0</v>
      </c>
      <c r="G48" s="2">
        <v>1E+30</v>
      </c>
      <c r="H48" s="2">
        <v>199.80000000000018</v>
      </c>
    </row>
    <row r="49" spans="1:8" x14ac:dyDescent="0.2">
      <c r="B49" s="2" t="s">
        <v>167</v>
      </c>
      <c r="C49" s="2" t="s">
        <v>70</v>
      </c>
      <c r="D49" s="2">
        <v>0</v>
      </c>
      <c r="E49" s="2">
        <v>444.80000000000018</v>
      </c>
      <c r="F49" s="2">
        <v>0</v>
      </c>
      <c r="G49" s="2">
        <v>1E+30</v>
      </c>
      <c r="H49" s="2">
        <v>444.80000000000018</v>
      </c>
    </row>
    <row r="50" spans="1:8" x14ac:dyDescent="0.2">
      <c r="B50" s="2" t="s">
        <v>168</v>
      </c>
      <c r="C50" s="2" t="s">
        <v>71</v>
      </c>
      <c r="D50" s="2">
        <v>0</v>
      </c>
      <c r="E50" s="2">
        <v>0</v>
      </c>
      <c r="F50" s="2">
        <v>0</v>
      </c>
      <c r="G50" s="2">
        <v>0</v>
      </c>
      <c r="H50" s="2">
        <v>1E+30</v>
      </c>
    </row>
    <row r="51" spans="1:8" x14ac:dyDescent="0.2">
      <c r="B51" s="2" t="s">
        <v>169</v>
      </c>
      <c r="C51" s="2" t="s">
        <v>72</v>
      </c>
      <c r="D51" s="2">
        <v>0</v>
      </c>
      <c r="E51" s="2">
        <v>310.80000000000018</v>
      </c>
      <c r="F51" s="2">
        <v>0</v>
      </c>
      <c r="G51" s="2">
        <v>1E+30</v>
      </c>
      <c r="H51" s="2">
        <v>310.80000000000018</v>
      </c>
    </row>
    <row r="52" spans="1:8" x14ac:dyDescent="0.2">
      <c r="B52" s="2" t="s">
        <v>170</v>
      </c>
      <c r="C52" s="2" t="s">
        <v>73</v>
      </c>
      <c r="D52" s="2">
        <v>0</v>
      </c>
      <c r="E52" s="2">
        <v>367</v>
      </c>
      <c r="F52" s="2">
        <v>0</v>
      </c>
      <c r="G52" s="2">
        <v>1E+30</v>
      </c>
      <c r="H52" s="2">
        <v>367</v>
      </c>
    </row>
    <row r="53" spans="1:8" x14ac:dyDescent="0.2">
      <c r="B53" s="2" t="s">
        <v>171</v>
      </c>
      <c r="C53" s="2" t="s">
        <v>74</v>
      </c>
      <c r="D53" s="2">
        <v>0</v>
      </c>
      <c r="E53" s="2">
        <v>0</v>
      </c>
      <c r="F53" s="2">
        <v>0</v>
      </c>
      <c r="G53" s="2">
        <v>66</v>
      </c>
      <c r="H53" s="2">
        <v>1E+30</v>
      </c>
    </row>
    <row r="54" spans="1:8" x14ac:dyDescent="0.2">
      <c r="B54" s="2" t="s">
        <v>172</v>
      </c>
      <c r="C54" s="2" t="s">
        <v>75</v>
      </c>
      <c r="D54" s="2">
        <v>0</v>
      </c>
      <c r="E54" s="2">
        <v>66</v>
      </c>
      <c r="F54" s="2">
        <v>0</v>
      </c>
      <c r="G54" s="2">
        <v>1E+30</v>
      </c>
      <c r="H54" s="2">
        <v>66</v>
      </c>
    </row>
    <row r="55" spans="1:8" x14ac:dyDescent="0.2">
      <c r="B55" s="2" t="s">
        <v>173</v>
      </c>
      <c r="C55" s="2" t="s">
        <v>76</v>
      </c>
      <c r="D55" s="2">
        <v>0</v>
      </c>
      <c r="E55" s="2">
        <v>199.80000000000018</v>
      </c>
      <c r="F55" s="2">
        <v>0</v>
      </c>
      <c r="G55" s="2">
        <v>1E+30</v>
      </c>
      <c r="H55" s="2">
        <v>199.80000000000018</v>
      </c>
    </row>
    <row r="56" spans="1:8" ht="17" thickBot="1" x14ac:dyDescent="0.25">
      <c r="B56" s="3" t="s">
        <v>174</v>
      </c>
      <c r="C56" s="3" t="s">
        <v>77</v>
      </c>
      <c r="D56" s="3">
        <v>0</v>
      </c>
      <c r="E56" s="3">
        <v>444.80000000000018</v>
      </c>
      <c r="F56" s="3">
        <v>0</v>
      </c>
      <c r="G56" s="3">
        <v>1E+30</v>
      </c>
      <c r="H56" s="3">
        <v>444.80000000000018</v>
      </c>
    </row>
    <row r="58" spans="1:8" ht="17" thickBot="1" x14ac:dyDescent="0.25">
      <c r="A58" t="s">
        <v>21</v>
      </c>
    </row>
    <row r="59" spans="1:8" x14ac:dyDescent="0.2">
      <c r="B59" s="4"/>
      <c r="C59" s="4"/>
      <c r="D59" s="4" t="s">
        <v>27</v>
      </c>
      <c r="E59" s="4" t="s">
        <v>122</v>
      </c>
      <c r="F59" s="4" t="s">
        <v>114</v>
      </c>
      <c r="G59" s="4" t="s">
        <v>119</v>
      </c>
      <c r="H59" s="4" t="s">
        <v>119</v>
      </c>
    </row>
    <row r="60" spans="1:8" ht="17" thickBot="1" x14ac:dyDescent="0.25">
      <c r="B60" s="5" t="s">
        <v>25</v>
      </c>
      <c r="C60" s="5" t="s">
        <v>26</v>
      </c>
      <c r="D60" s="5" t="s">
        <v>28</v>
      </c>
      <c r="E60" s="5" t="s">
        <v>123</v>
      </c>
      <c r="F60" s="5" t="s">
        <v>124</v>
      </c>
      <c r="G60" s="5" t="s">
        <v>120</v>
      </c>
      <c r="H60" s="5" t="s">
        <v>121</v>
      </c>
    </row>
    <row r="61" spans="1:8" x14ac:dyDescent="0.2">
      <c r="B61" s="2" t="s">
        <v>342</v>
      </c>
      <c r="C61" s="2" t="s">
        <v>99</v>
      </c>
      <c r="D61" s="2">
        <v>0</v>
      </c>
      <c r="E61" s="2">
        <v>0</v>
      </c>
      <c r="F61" s="2">
        <v>0</v>
      </c>
      <c r="G61" s="2">
        <v>1E+30</v>
      </c>
      <c r="H61" s="2">
        <v>0</v>
      </c>
    </row>
    <row r="62" spans="1:8" x14ac:dyDescent="0.2">
      <c r="B62" s="2" t="s">
        <v>343</v>
      </c>
      <c r="C62" s="2" t="s">
        <v>100</v>
      </c>
      <c r="D62" s="2">
        <v>0</v>
      </c>
      <c r="E62" s="2">
        <v>-677.80000000000018</v>
      </c>
      <c r="F62" s="2">
        <v>0</v>
      </c>
      <c r="G62" s="2">
        <v>3000</v>
      </c>
      <c r="H62" s="2">
        <v>0</v>
      </c>
    </row>
    <row r="63" spans="1:8" x14ac:dyDescent="0.2">
      <c r="B63" s="2" t="s">
        <v>344</v>
      </c>
      <c r="C63" s="2" t="s">
        <v>101</v>
      </c>
      <c r="D63" s="2">
        <v>0</v>
      </c>
      <c r="E63" s="2">
        <v>-295.80000000000018</v>
      </c>
      <c r="F63" s="2">
        <v>0</v>
      </c>
      <c r="G63" s="2">
        <v>10800</v>
      </c>
      <c r="H63" s="2">
        <v>0</v>
      </c>
    </row>
    <row r="64" spans="1:8" x14ac:dyDescent="0.2">
      <c r="B64" s="2" t="s">
        <v>345</v>
      </c>
      <c r="C64" s="2" t="s">
        <v>102</v>
      </c>
      <c r="D64" s="2">
        <v>0</v>
      </c>
      <c r="E64" s="2">
        <v>-677.80000000000018</v>
      </c>
      <c r="F64" s="2">
        <v>0</v>
      </c>
      <c r="G64" s="2">
        <v>3000</v>
      </c>
      <c r="H64" s="2">
        <v>0</v>
      </c>
    </row>
    <row r="65" spans="2:15" x14ac:dyDescent="0.2">
      <c r="B65" s="2" t="s">
        <v>346</v>
      </c>
      <c r="C65" s="2" t="s">
        <v>103</v>
      </c>
      <c r="D65" s="2">
        <v>0</v>
      </c>
      <c r="E65" s="2">
        <v>-677.80000000000018</v>
      </c>
      <c r="F65" s="2">
        <v>0</v>
      </c>
      <c r="G65" s="2">
        <v>3000</v>
      </c>
      <c r="H65" s="2">
        <v>0</v>
      </c>
    </row>
    <row r="66" spans="2:15" x14ac:dyDescent="0.2">
      <c r="B66" s="2" t="s">
        <v>347</v>
      </c>
      <c r="C66" s="2" t="s">
        <v>104</v>
      </c>
      <c r="D66" s="2">
        <v>0</v>
      </c>
      <c r="E66" s="2">
        <v>-677.80000000000018</v>
      </c>
      <c r="F66" s="2">
        <v>0</v>
      </c>
      <c r="G66" s="2">
        <v>3000</v>
      </c>
      <c r="H66" s="2">
        <v>0</v>
      </c>
    </row>
    <row r="67" spans="2:15" x14ac:dyDescent="0.2">
      <c r="B67" s="2" t="s">
        <v>348</v>
      </c>
      <c r="C67" s="2" t="s">
        <v>105</v>
      </c>
      <c r="D67" s="2">
        <v>0</v>
      </c>
      <c r="E67" s="2">
        <v>-677.80000000000018</v>
      </c>
      <c r="F67" s="2">
        <v>0</v>
      </c>
      <c r="G67" s="2">
        <v>3000</v>
      </c>
      <c r="H67" s="2">
        <v>0</v>
      </c>
    </row>
    <row r="68" spans="2:15" x14ac:dyDescent="0.2">
      <c r="B68" s="2" t="s">
        <v>349</v>
      </c>
      <c r="C68" s="2" t="s">
        <v>106</v>
      </c>
      <c r="D68" s="2">
        <v>1500</v>
      </c>
      <c r="E68" s="2">
        <v>367</v>
      </c>
      <c r="F68" s="2">
        <v>1500</v>
      </c>
      <c r="G68" s="2">
        <v>0</v>
      </c>
      <c r="H68" s="2">
        <v>1500</v>
      </c>
    </row>
    <row r="69" spans="2:15" x14ac:dyDescent="0.2">
      <c r="B69" s="2" t="s">
        <v>350</v>
      </c>
      <c r="C69" s="2" t="s">
        <v>107</v>
      </c>
      <c r="D69" s="2">
        <v>2300</v>
      </c>
      <c r="E69" s="2">
        <v>310.80000000000018</v>
      </c>
      <c r="F69" s="2">
        <v>2300</v>
      </c>
      <c r="G69" s="2">
        <v>0</v>
      </c>
      <c r="H69" s="2">
        <v>2300</v>
      </c>
    </row>
    <row r="70" spans="2:15" x14ac:dyDescent="0.2">
      <c r="B70" s="2" t="s">
        <v>351</v>
      </c>
      <c r="C70" s="2" t="s">
        <v>108</v>
      </c>
      <c r="D70" s="2">
        <v>3000</v>
      </c>
      <c r="E70" s="2">
        <v>677.80000000000018</v>
      </c>
      <c r="F70" s="2">
        <v>3000</v>
      </c>
      <c r="G70" s="2">
        <v>0</v>
      </c>
      <c r="H70" s="2">
        <v>3000</v>
      </c>
      <c r="J70" s="57"/>
      <c r="K70" s="104" t="s">
        <v>339</v>
      </c>
      <c r="L70" s="104"/>
      <c r="M70" s="104"/>
      <c r="N70" s="104"/>
      <c r="O70" s="104"/>
    </row>
    <row r="71" spans="2:15" x14ac:dyDescent="0.2">
      <c r="B71" s="66" t="s">
        <v>352</v>
      </c>
      <c r="C71" s="66" t="s">
        <v>109</v>
      </c>
      <c r="D71" s="66">
        <v>5500</v>
      </c>
      <c r="E71" s="66">
        <v>611.80000000000018</v>
      </c>
      <c r="F71" s="66">
        <v>5500</v>
      </c>
      <c r="G71" s="66">
        <v>0</v>
      </c>
      <c r="H71" s="66">
        <v>5500</v>
      </c>
      <c r="K71" s="63" t="s">
        <v>327</v>
      </c>
      <c r="L71" s="63" t="s">
        <v>328</v>
      </c>
      <c r="M71" s="63" t="s">
        <v>329</v>
      </c>
      <c r="N71" s="63" t="s">
        <v>330</v>
      </c>
      <c r="O71" s="63" t="s">
        <v>331</v>
      </c>
    </row>
    <row r="72" spans="2:15" x14ac:dyDescent="0.2">
      <c r="B72" s="2" t="s">
        <v>353</v>
      </c>
      <c r="C72" s="2" t="s">
        <v>110</v>
      </c>
      <c r="D72" s="2">
        <v>3000</v>
      </c>
      <c r="E72" s="2">
        <v>478</v>
      </c>
      <c r="F72" s="2">
        <v>3000</v>
      </c>
      <c r="G72" s="2">
        <v>0</v>
      </c>
      <c r="H72" s="2">
        <v>3000</v>
      </c>
      <c r="I72" s="68" t="s">
        <v>362</v>
      </c>
      <c r="K72" s="58">
        <f>E71</f>
        <v>611.80000000000018</v>
      </c>
      <c r="L72" s="58">
        <f>'Sensitivity Report SWH4'!E71</f>
        <v>461</v>
      </c>
      <c r="M72" s="59">
        <f>K72-L72</f>
        <v>150.80000000000018</v>
      </c>
      <c r="N72" s="59">
        <f>'Original Model'!L36-'Original Model'!L34</f>
        <v>24660</v>
      </c>
      <c r="O72" s="64">
        <f>N72/M72</f>
        <v>163.52785145888575</v>
      </c>
    </row>
    <row r="73" spans="2:15" x14ac:dyDescent="0.2">
      <c r="B73" s="2" t="s">
        <v>354</v>
      </c>
      <c r="C73" s="2" t="s">
        <v>111</v>
      </c>
      <c r="D73" s="2">
        <v>2300</v>
      </c>
      <c r="E73" s="2">
        <v>233</v>
      </c>
      <c r="F73" s="2">
        <v>2300</v>
      </c>
      <c r="G73" s="2">
        <v>0</v>
      </c>
      <c r="H73" s="2">
        <v>2300</v>
      </c>
    </row>
    <row r="74" spans="2:15" x14ac:dyDescent="0.2">
      <c r="B74" s="2" t="s">
        <v>355</v>
      </c>
      <c r="C74" s="2" t="s">
        <v>356</v>
      </c>
      <c r="D74" s="2">
        <v>1</v>
      </c>
      <c r="E74" s="2">
        <v>0</v>
      </c>
      <c r="F74" s="2">
        <v>1</v>
      </c>
      <c r="G74" s="2">
        <v>0</v>
      </c>
      <c r="H74" s="2">
        <v>1E+30</v>
      </c>
    </row>
    <row r="75" spans="2:15" ht="17" thickBot="1" x14ac:dyDescent="0.25">
      <c r="B75" s="3" t="s">
        <v>357</v>
      </c>
      <c r="C75" s="3" t="s">
        <v>358</v>
      </c>
      <c r="D75" s="3">
        <v>1</v>
      </c>
      <c r="E75" s="3">
        <v>0</v>
      </c>
      <c r="F75" s="3">
        <v>1</v>
      </c>
      <c r="G75" s="3">
        <v>1E+30</v>
      </c>
      <c r="H75" s="3">
        <v>0</v>
      </c>
    </row>
  </sheetData>
  <mergeCells count="1">
    <mergeCell ref="K70:O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6F5B-E64F-BA40-8328-A683B5DEE7FA}">
  <sheetPr>
    <tabColor theme="5" tint="-0.249977111117893"/>
    <pageSetUpPr fitToPage="1"/>
  </sheetPr>
  <dimension ref="B1:Q58"/>
  <sheetViews>
    <sheetView showGridLines="0" zoomScaleNormal="100" workbookViewId="0">
      <pane xSplit="4" ySplit="3" topLeftCell="H4" activePane="bottomRight" state="frozen"/>
      <selection activeCell="F52" sqref="F52"/>
      <selection pane="topRight" activeCell="F52" sqref="F52"/>
      <selection pane="bottomLeft" activeCell="F52" sqref="F52"/>
      <selection pane="bottomRight" activeCell="F52" sqref="F52"/>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6.6640625" style="26" hidden="1" customWidth="1"/>
    <col min="6" max="6" width="17.83203125" style="26" hidden="1" customWidth="1"/>
    <col min="7" max="7" width="18.83203125" style="26" hidden="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x14ac:dyDescent="0.2">
      <c r="B6" s="12" t="s">
        <v>13</v>
      </c>
      <c r="C6" s="12" t="s">
        <v>2</v>
      </c>
      <c r="D6" s="13" t="s">
        <v>205</v>
      </c>
      <c r="E6" s="16"/>
      <c r="F6" s="16"/>
      <c r="G6" s="17"/>
      <c r="H6" s="8"/>
      <c r="I6" s="25">
        <v>0</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1</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2">
        <f>17600+164</f>
        <v>17764</v>
      </c>
      <c r="N11" s="42">
        <f>SUM(I11:I16)+SUM(I17,I24,I31,I38,I45,I52)</f>
        <v>17764</v>
      </c>
      <c r="O11" s="47">
        <f>N11-M11</f>
        <v>0</v>
      </c>
      <c r="P11" s="28" t="s">
        <v>18</v>
      </c>
      <c r="Q11" s="48">
        <v>0</v>
      </c>
    </row>
    <row r="12" spans="2:17" x14ac:dyDescent="0.2">
      <c r="B12" s="19" t="s">
        <v>115</v>
      </c>
      <c r="C12" s="19" t="s">
        <v>212</v>
      </c>
      <c r="D12" s="20" t="s">
        <v>213</v>
      </c>
      <c r="E12" s="55">
        <v>18</v>
      </c>
      <c r="F12" s="55">
        <v>463</v>
      </c>
      <c r="G12" s="56"/>
      <c r="H12" s="21">
        <f t="shared" si="0"/>
        <v>481</v>
      </c>
      <c r="I12" s="22">
        <v>2300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3000</v>
      </c>
      <c r="K13" s="7" t="s">
        <v>310</v>
      </c>
      <c r="L13" s="27" t="s">
        <v>87</v>
      </c>
      <c r="M13" s="7">
        <f>I24*I6</f>
        <v>0</v>
      </c>
      <c r="N13" s="7">
        <f>SUM($I$25:$I$30)</f>
        <v>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5664</v>
      </c>
      <c r="N15" s="7">
        <f>SUM($I$39:$I$44)</f>
        <v>5664</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f>3000</f>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5664</v>
      </c>
      <c r="N21" s="44">
        <v>0</v>
      </c>
      <c r="O21" s="49">
        <f t="shared" si="4"/>
        <v>5664</v>
      </c>
      <c r="P21" s="28" t="s">
        <v>18</v>
      </c>
      <c r="Q21" s="71">
        <f>5500+164</f>
        <v>5664</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0</v>
      </c>
    </row>
    <row r="25" spans="2:17" ht="20" thickBot="1" x14ac:dyDescent="0.25">
      <c r="B25" s="19" t="s">
        <v>115</v>
      </c>
      <c r="C25" s="19" t="s">
        <v>238</v>
      </c>
      <c r="D25" s="20" t="s">
        <v>239</v>
      </c>
      <c r="E25" s="55">
        <v>15</v>
      </c>
      <c r="F25" s="55">
        <v>362</v>
      </c>
      <c r="G25" s="56"/>
      <c r="H25" s="21">
        <f t="shared" si="2"/>
        <v>377</v>
      </c>
      <c r="I25" s="25">
        <v>0</v>
      </c>
      <c r="K25" s="51" t="s">
        <v>78</v>
      </c>
      <c r="L25" s="52">
        <f>SUMPRODUCT(I11:I16,H11:H16)*I4+SUMPRODUCT(I17:I23,H17:H23)*I5+SUMPRODUCT(I24:I30,H24:H30)*I6+SUMPRODUCT(H31:H37,I31:I37)*I7+SUMPRODUCT(H38:H44,I38:I44)*I8+SUMPRODUCT(H45:H51,I45:I51)*I9+SUMPRODUCT(I52:I58,H52:H58)*I10</f>
        <v>8733804</v>
      </c>
    </row>
    <row r="26" spans="2:17" ht="17" thickBot="1" x14ac:dyDescent="0.25">
      <c r="B26" s="19" t="s">
        <v>115</v>
      </c>
      <c r="C26" s="19" t="s">
        <v>240</v>
      </c>
      <c r="D26" s="20" t="s">
        <v>241</v>
      </c>
      <c r="E26" s="55">
        <v>15</v>
      </c>
      <c r="F26" s="55">
        <v>0</v>
      </c>
      <c r="G26" s="56"/>
      <c r="H26" s="21">
        <f>SUM(E26:F26)</f>
        <v>15</v>
      </c>
      <c r="I26" s="25">
        <v>0</v>
      </c>
      <c r="O26" s="6"/>
      <c r="P26" s="6"/>
      <c r="Q26" s="6"/>
    </row>
    <row r="27" spans="2:17" ht="20" thickBot="1" x14ac:dyDescent="0.25">
      <c r="B27" s="19" t="s">
        <v>115</v>
      </c>
      <c r="C27" s="19" t="s">
        <v>242</v>
      </c>
      <c r="D27" s="20" t="s">
        <v>243</v>
      </c>
      <c r="E27" s="55">
        <v>15</v>
      </c>
      <c r="F27" s="55">
        <v>367</v>
      </c>
      <c r="G27" s="56"/>
      <c r="H27" s="21">
        <f t="shared" ref="H27:H30" si="6">SUM(E27:F27)</f>
        <v>382</v>
      </c>
      <c r="I27" s="25">
        <v>0</v>
      </c>
      <c r="K27" s="51" t="s">
        <v>341</v>
      </c>
      <c r="L27" s="52">
        <f>'CW &amp; SW2 Demand Simulation'!L25</f>
        <v>8733875.1999999993</v>
      </c>
      <c r="O27" s="6"/>
      <c r="P27" s="6"/>
      <c r="Q27" s="6"/>
    </row>
    <row r="28" spans="2:17" x14ac:dyDescent="0.2">
      <c r="B28" s="19" t="s">
        <v>115</v>
      </c>
      <c r="C28" s="19" t="s">
        <v>244</v>
      </c>
      <c r="D28" s="20" t="s">
        <v>245</v>
      </c>
      <c r="E28" s="55">
        <v>15</v>
      </c>
      <c r="F28" s="55">
        <v>301</v>
      </c>
      <c r="G28" s="56"/>
      <c r="H28" s="21">
        <f t="shared" si="6"/>
        <v>316</v>
      </c>
      <c r="I28" s="25">
        <v>0</v>
      </c>
      <c r="O28" s="6"/>
      <c r="P28" s="6"/>
      <c r="Q28" s="6"/>
    </row>
    <row r="29" spans="2:17" x14ac:dyDescent="0.2">
      <c r="B29" s="19" t="s">
        <v>115</v>
      </c>
      <c r="C29" s="19" t="s">
        <v>246</v>
      </c>
      <c r="D29" s="20" t="s">
        <v>247</v>
      </c>
      <c r="E29" s="55">
        <v>15</v>
      </c>
      <c r="F29" s="55">
        <v>350</v>
      </c>
      <c r="G29" s="56"/>
      <c r="H29" s="21">
        <f t="shared" si="6"/>
        <v>365</v>
      </c>
      <c r="I29" s="25">
        <v>0</v>
      </c>
      <c r="K29" s="105" t="s">
        <v>363</v>
      </c>
      <c r="L29" s="105"/>
      <c r="M29" s="105"/>
      <c r="N29" s="105"/>
      <c r="O29" s="105"/>
      <c r="P29" s="105"/>
      <c r="Q29" s="105"/>
    </row>
    <row r="30" spans="2:17" x14ac:dyDescent="0.2">
      <c r="B30" s="19" t="s">
        <v>115</v>
      </c>
      <c r="C30" s="19" t="s">
        <v>248</v>
      </c>
      <c r="D30" s="20" t="s">
        <v>249</v>
      </c>
      <c r="E30" s="55">
        <v>15</v>
      </c>
      <c r="F30" s="55">
        <v>307</v>
      </c>
      <c r="G30" s="56"/>
      <c r="H30" s="21">
        <f t="shared" si="6"/>
        <v>322</v>
      </c>
      <c r="I30" s="25">
        <v>0</v>
      </c>
      <c r="K30" s="105"/>
      <c r="L30" s="105"/>
      <c r="M30" s="105"/>
      <c r="N30" s="105"/>
      <c r="O30" s="105"/>
      <c r="P30" s="105"/>
      <c r="Q30" s="105"/>
    </row>
    <row r="31" spans="2:17" x14ac:dyDescent="0.2">
      <c r="B31" s="19" t="s">
        <v>115</v>
      </c>
      <c r="C31" s="19" t="s">
        <v>250</v>
      </c>
      <c r="D31" s="20" t="s">
        <v>251</v>
      </c>
      <c r="E31" s="55">
        <v>18</v>
      </c>
      <c r="F31" s="132">
        <v>814</v>
      </c>
      <c r="G31" s="56">
        <f>F31*0.6</f>
        <v>488.4</v>
      </c>
      <c r="H31" s="24">
        <f>E31+G31</f>
        <v>506.4</v>
      </c>
      <c r="I31" s="25">
        <v>0</v>
      </c>
      <c r="K31" s="105"/>
      <c r="L31" s="105"/>
      <c r="M31" s="105"/>
      <c r="N31" s="105"/>
      <c r="O31" s="105"/>
      <c r="P31" s="105"/>
      <c r="Q31" s="105"/>
    </row>
    <row r="32" spans="2:17" x14ac:dyDescent="0.2">
      <c r="B32" s="19" t="s">
        <v>115</v>
      </c>
      <c r="C32" s="19" t="s">
        <v>252</v>
      </c>
      <c r="D32" s="20" t="s">
        <v>253</v>
      </c>
      <c r="E32" s="55">
        <v>15</v>
      </c>
      <c r="F32" s="55">
        <v>594</v>
      </c>
      <c r="G32" s="56"/>
      <c r="H32" s="21">
        <f t="shared" ref="H32" si="7">SUM(E32:F32)</f>
        <v>609</v>
      </c>
      <c r="I32" s="25">
        <v>0</v>
      </c>
      <c r="O32" s="6"/>
      <c r="P32" s="6"/>
      <c r="Q32" s="6"/>
    </row>
    <row r="33" spans="2:17" x14ac:dyDescent="0.2">
      <c r="B33" s="19" t="s">
        <v>115</v>
      </c>
      <c r="C33" s="19" t="s">
        <v>254</v>
      </c>
      <c r="D33" s="20" t="s">
        <v>255</v>
      </c>
      <c r="E33" s="55">
        <v>15</v>
      </c>
      <c r="F33" s="55">
        <v>367</v>
      </c>
      <c r="G33" s="56"/>
      <c r="H33" s="21">
        <f>SUM(E33:F33)</f>
        <v>382</v>
      </c>
      <c r="I33" s="25">
        <v>0</v>
      </c>
      <c r="O33" s="6"/>
      <c r="P33" s="6"/>
      <c r="Q33" s="6"/>
    </row>
    <row r="34" spans="2:17" x14ac:dyDescent="0.2">
      <c r="B34" s="19" t="s">
        <v>115</v>
      </c>
      <c r="C34" s="19" t="s">
        <v>256</v>
      </c>
      <c r="D34" s="20" t="s">
        <v>257</v>
      </c>
      <c r="E34" s="55">
        <v>15</v>
      </c>
      <c r="F34" s="55">
        <v>0</v>
      </c>
      <c r="G34" s="56"/>
      <c r="H34" s="21">
        <f t="shared" ref="H34:H37" si="8">SUM(E34:F34)</f>
        <v>15</v>
      </c>
      <c r="I34" s="25">
        <v>0</v>
      </c>
      <c r="O34" s="6"/>
      <c r="P34" s="6"/>
      <c r="Q34" s="6"/>
    </row>
    <row r="35" spans="2:17" x14ac:dyDescent="0.2">
      <c r="B35" s="19" t="s">
        <v>115</v>
      </c>
      <c r="C35" s="19" t="s">
        <v>258</v>
      </c>
      <c r="D35" s="20" t="s">
        <v>259</v>
      </c>
      <c r="E35" s="55">
        <v>15</v>
      </c>
      <c r="F35" s="55">
        <v>383</v>
      </c>
      <c r="G35" s="56"/>
      <c r="H35" s="21">
        <f t="shared" si="8"/>
        <v>398</v>
      </c>
      <c r="I35" s="25">
        <v>0</v>
      </c>
      <c r="O35" s="6"/>
      <c r="P35" s="6"/>
      <c r="Q35" s="6"/>
    </row>
    <row r="36" spans="2:17" x14ac:dyDescent="0.2">
      <c r="B36" s="19" t="s">
        <v>115</v>
      </c>
      <c r="C36" s="19" t="s">
        <v>260</v>
      </c>
      <c r="D36" s="20" t="s">
        <v>261</v>
      </c>
      <c r="E36" s="55">
        <v>15</v>
      </c>
      <c r="F36" s="55">
        <v>663</v>
      </c>
      <c r="G36" s="56"/>
      <c r="H36" s="21">
        <f t="shared" si="8"/>
        <v>678</v>
      </c>
      <c r="I36" s="25">
        <v>0</v>
      </c>
    </row>
    <row r="37" spans="2:17" x14ac:dyDescent="0.2">
      <c r="B37" s="19" t="s">
        <v>115</v>
      </c>
      <c r="C37" s="19" t="s">
        <v>262</v>
      </c>
      <c r="D37" s="20" t="s">
        <v>263</v>
      </c>
      <c r="E37" s="55">
        <v>15</v>
      </c>
      <c r="F37" s="55">
        <v>674</v>
      </c>
      <c r="G37" s="56"/>
      <c r="H37" s="21">
        <f t="shared" si="8"/>
        <v>689</v>
      </c>
      <c r="I37" s="25">
        <v>0</v>
      </c>
    </row>
    <row r="38" spans="2:17" x14ac:dyDescent="0.2">
      <c r="B38" s="19" t="s">
        <v>115</v>
      </c>
      <c r="C38" s="19" t="s">
        <v>264</v>
      </c>
      <c r="D38" s="20" t="s">
        <v>265</v>
      </c>
      <c r="E38" s="55">
        <v>18</v>
      </c>
      <c r="F38" s="132">
        <v>705</v>
      </c>
      <c r="G38" s="56">
        <f>F38*0.6</f>
        <v>423</v>
      </c>
      <c r="H38" s="24">
        <f>E38+G38</f>
        <v>441</v>
      </c>
      <c r="I38" s="25">
        <v>5664</v>
      </c>
    </row>
    <row r="39" spans="2:17" x14ac:dyDescent="0.2">
      <c r="B39" s="19" t="s">
        <v>115</v>
      </c>
      <c r="C39" s="19" t="s">
        <v>266</v>
      </c>
      <c r="D39" s="20" t="s">
        <v>267</v>
      </c>
      <c r="E39" s="55">
        <v>20</v>
      </c>
      <c r="F39" s="55">
        <v>663</v>
      </c>
      <c r="G39" s="56"/>
      <c r="H39" s="21">
        <f t="shared" ref="H39" si="9">SUM(E39:F39)</f>
        <v>683</v>
      </c>
      <c r="I39" s="25">
        <v>0</v>
      </c>
    </row>
    <row r="40" spans="2:17" x14ac:dyDescent="0.2">
      <c r="B40" s="19" t="s">
        <v>115</v>
      </c>
      <c r="C40" s="19" t="s">
        <v>268</v>
      </c>
      <c r="D40" s="20" t="s">
        <v>269</v>
      </c>
      <c r="E40" s="55">
        <v>20</v>
      </c>
      <c r="F40" s="55">
        <v>301</v>
      </c>
      <c r="G40" s="56"/>
      <c r="H40" s="21">
        <f>SUM(E40:F40)</f>
        <v>321</v>
      </c>
      <c r="I40" s="25">
        <v>0</v>
      </c>
    </row>
    <row r="41" spans="2:17" x14ac:dyDescent="0.2">
      <c r="B41" s="19" t="s">
        <v>115</v>
      </c>
      <c r="C41" s="19" t="s">
        <v>270</v>
      </c>
      <c r="D41" s="20" t="s">
        <v>271</v>
      </c>
      <c r="E41" s="55">
        <v>20</v>
      </c>
      <c r="F41" s="55">
        <v>383</v>
      </c>
      <c r="G41" s="56"/>
      <c r="H41" s="21">
        <f t="shared" ref="H41:H44" si="10">SUM(E41:F41)</f>
        <v>403</v>
      </c>
      <c r="I41" s="25">
        <v>0</v>
      </c>
    </row>
    <row r="42" spans="2:17" x14ac:dyDescent="0.2">
      <c r="B42" s="19" t="s">
        <v>115</v>
      </c>
      <c r="C42" s="19" t="s">
        <v>272</v>
      </c>
      <c r="D42" s="20" t="s">
        <v>273</v>
      </c>
      <c r="E42" s="55">
        <v>20</v>
      </c>
      <c r="F42" s="55">
        <v>0</v>
      </c>
      <c r="G42" s="56"/>
      <c r="H42" s="21">
        <f t="shared" si="10"/>
        <v>20</v>
      </c>
      <c r="I42" s="25">
        <v>5664</v>
      </c>
    </row>
    <row r="43" spans="2:17" x14ac:dyDescent="0.2">
      <c r="B43" s="19" t="s">
        <v>115</v>
      </c>
      <c r="C43" s="19" t="s">
        <v>274</v>
      </c>
      <c r="D43" s="20" t="s">
        <v>275</v>
      </c>
      <c r="E43" s="55">
        <v>20</v>
      </c>
      <c r="F43" s="55">
        <v>357</v>
      </c>
      <c r="G43" s="56"/>
      <c r="H43" s="21">
        <f t="shared" si="10"/>
        <v>377</v>
      </c>
      <c r="I43" s="25">
        <v>0</v>
      </c>
    </row>
    <row r="44" spans="2:17" x14ac:dyDescent="0.2">
      <c r="B44" s="19" t="s">
        <v>115</v>
      </c>
      <c r="C44" s="19" t="s">
        <v>276</v>
      </c>
      <c r="D44" s="20" t="s">
        <v>277</v>
      </c>
      <c r="E44" s="55">
        <v>20</v>
      </c>
      <c r="F44" s="55">
        <v>500</v>
      </c>
      <c r="G44" s="56"/>
      <c r="H44" s="21">
        <f t="shared" si="10"/>
        <v>520</v>
      </c>
      <c r="I44" s="25">
        <v>0</v>
      </c>
    </row>
    <row r="45" spans="2:17" x14ac:dyDescent="0.2">
      <c r="B45" s="19" t="s">
        <v>115</v>
      </c>
      <c r="C45" s="19" t="s">
        <v>278</v>
      </c>
      <c r="D45" s="20" t="s">
        <v>279</v>
      </c>
      <c r="E45" s="55">
        <v>18</v>
      </c>
      <c r="F45" s="132">
        <v>460</v>
      </c>
      <c r="G45" s="56">
        <f>F45*0.6</f>
        <v>276</v>
      </c>
      <c r="H45" s="24">
        <f>E45+G45</f>
        <v>294</v>
      </c>
      <c r="I45" s="25">
        <v>0</v>
      </c>
    </row>
    <row r="46" spans="2:17" x14ac:dyDescent="0.2">
      <c r="B46" s="19" t="s">
        <v>115</v>
      </c>
      <c r="C46" s="19" t="s">
        <v>280</v>
      </c>
      <c r="D46" s="20" t="s">
        <v>281</v>
      </c>
      <c r="E46" s="55">
        <v>22</v>
      </c>
      <c r="F46" s="55">
        <v>601</v>
      </c>
      <c r="G46" s="56"/>
      <c r="H46" s="21">
        <f t="shared" ref="H46" si="11">SUM(E46:F46)</f>
        <v>623</v>
      </c>
      <c r="I46" s="25">
        <v>0</v>
      </c>
    </row>
    <row r="47" spans="2:17" x14ac:dyDescent="0.2">
      <c r="B47" s="19" t="s">
        <v>115</v>
      </c>
      <c r="C47" s="19" t="s">
        <v>282</v>
      </c>
      <c r="D47" s="20" t="s">
        <v>283</v>
      </c>
      <c r="E47" s="55">
        <v>22</v>
      </c>
      <c r="F47" s="55">
        <v>350</v>
      </c>
      <c r="G47" s="56"/>
      <c r="H47" s="21">
        <f>SUM(E47:F47)</f>
        <v>372</v>
      </c>
      <c r="I47" s="25">
        <v>0</v>
      </c>
    </row>
    <row r="48" spans="2:17" x14ac:dyDescent="0.2">
      <c r="B48" s="19" t="s">
        <v>115</v>
      </c>
      <c r="C48" s="19" t="s">
        <v>284</v>
      </c>
      <c r="D48" s="20" t="s">
        <v>285</v>
      </c>
      <c r="E48" s="55">
        <v>22</v>
      </c>
      <c r="F48" s="55">
        <v>663</v>
      </c>
      <c r="G48" s="56"/>
      <c r="H48" s="21">
        <f t="shared" ref="H48:H51" si="12">SUM(E48:F48)</f>
        <v>685</v>
      </c>
      <c r="I48" s="25">
        <v>0</v>
      </c>
    </row>
    <row r="49" spans="2:9" x14ac:dyDescent="0.2">
      <c r="B49" s="19" t="s">
        <v>115</v>
      </c>
      <c r="C49" s="19" t="s">
        <v>286</v>
      </c>
      <c r="D49" s="20" t="s">
        <v>287</v>
      </c>
      <c r="E49" s="55">
        <v>22</v>
      </c>
      <c r="F49" s="55">
        <v>357</v>
      </c>
      <c r="G49" s="56"/>
      <c r="H49" s="21">
        <f t="shared" si="12"/>
        <v>379</v>
      </c>
      <c r="I49" s="25">
        <v>0</v>
      </c>
    </row>
    <row r="50" spans="2:9" x14ac:dyDescent="0.2">
      <c r="B50" s="19" t="s">
        <v>115</v>
      </c>
      <c r="C50" s="19" t="s">
        <v>288</v>
      </c>
      <c r="D50" s="20" t="s">
        <v>289</v>
      </c>
      <c r="E50" s="55">
        <v>22</v>
      </c>
      <c r="F50" s="55">
        <v>0</v>
      </c>
      <c r="G50" s="56"/>
      <c r="H50" s="21">
        <f t="shared" si="12"/>
        <v>22</v>
      </c>
      <c r="I50" s="25">
        <v>0</v>
      </c>
    </row>
    <row r="51" spans="2:9" x14ac:dyDescent="0.2">
      <c r="B51" s="19" t="s">
        <v>115</v>
      </c>
      <c r="C51" s="19" t="s">
        <v>290</v>
      </c>
      <c r="D51" s="20" t="s">
        <v>291</v>
      </c>
      <c r="E51" s="55">
        <v>22</v>
      </c>
      <c r="F51" s="55">
        <v>251</v>
      </c>
      <c r="G51" s="56"/>
      <c r="H51" s="21">
        <f t="shared" si="12"/>
        <v>273</v>
      </c>
      <c r="I51" s="25">
        <v>0</v>
      </c>
    </row>
    <row r="52" spans="2:9" x14ac:dyDescent="0.2">
      <c r="B52" s="19" t="s">
        <v>115</v>
      </c>
      <c r="C52" s="19" t="s">
        <v>292</v>
      </c>
      <c r="D52" s="20" t="s">
        <v>293</v>
      </c>
      <c r="E52" s="55">
        <v>18</v>
      </c>
      <c r="F52" s="132">
        <v>215</v>
      </c>
      <c r="G52" s="56">
        <f>F52*0.6</f>
        <v>129</v>
      </c>
      <c r="H52" s="24">
        <f>E52+G52</f>
        <v>147</v>
      </c>
      <c r="I52" s="25">
        <v>0</v>
      </c>
    </row>
    <row r="53" spans="2:9" x14ac:dyDescent="0.2">
      <c r="B53" s="19" t="s">
        <v>115</v>
      </c>
      <c r="C53" s="19" t="s">
        <v>294</v>
      </c>
      <c r="D53" s="20" t="s">
        <v>295</v>
      </c>
      <c r="E53" s="55">
        <v>20</v>
      </c>
      <c r="F53" s="55">
        <v>391</v>
      </c>
      <c r="G53" s="55"/>
      <c r="H53" s="21">
        <f t="shared" ref="H53" si="13">SUM(E53:F53)</f>
        <v>411</v>
      </c>
      <c r="I53" s="25">
        <v>0</v>
      </c>
    </row>
    <row r="54" spans="2:9" x14ac:dyDescent="0.2">
      <c r="B54" s="19" t="s">
        <v>115</v>
      </c>
      <c r="C54" s="19" t="s">
        <v>296</v>
      </c>
      <c r="D54" s="20" t="s">
        <v>297</v>
      </c>
      <c r="E54" s="55">
        <v>20</v>
      </c>
      <c r="F54" s="55">
        <v>307</v>
      </c>
      <c r="G54" s="56"/>
      <c r="H54" s="21">
        <f>SUM(E54:F54)</f>
        <v>327</v>
      </c>
      <c r="I54" s="25">
        <v>0</v>
      </c>
    </row>
    <row r="55" spans="2:9" x14ac:dyDescent="0.2">
      <c r="B55" s="19" t="s">
        <v>115</v>
      </c>
      <c r="C55" s="19" t="s">
        <v>284</v>
      </c>
      <c r="D55" s="20" t="s">
        <v>298</v>
      </c>
      <c r="E55" s="55">
        <v>20</v>
      </c>
      <c r="F55" s="55">
        <v>674</v>
      </c>
      <c r="G55" s="56"/>
      <c r="H55" s="21">
        <f t="shared" ref="H55:H58" si="14">SUM(E55:F55)</f>
        <v>694</v>
      </c>
      <c r="I55" s="25">
        <v>0</v>
      </c>
    </row>
    <row r="56" spans="2:9" x14ac:dyDescent="0.2">
      <c r="B56" s="19" t="s">
        <v>115</v>
      </c>
      <c r="C56" s="19" t="s">
        <v>286</v>
      </c>
      <c r="D56" s="20" t="s">
        <v>299</v>
      </c>
      <c r="E56" s="55">
        <v>20</v>
      </c>
      <c r="F56" s="55">
        <v>500</v>
      </c>
      <c r="G56" s="56"/>
      <c r="H56" s="21">
        <f t="shared" si="14"/>
        <v>520</v>
      </c>
      <c r="I56" s="25">
        <v>0</v>
      </c>
    </row>
    <row r="57" spans="2:9" x14ac:dyDescent="0.2">
      <c r="B57" s="19" t="s">
        <v>115</v>
      </c>
      <c r="C57" s="19" t="s">
        <v>288</v>
      </c>
      <c r="D57" s="20" t="s">
        <v>300</v>
      </c>
      <c r="E57" s="55">
        <v>20</v>
      </c>
      <c r="F57" s="55">
        <v>251</v>
      </c>
      <c r="G57" s="56"/>
      <c r="H57" s="21">
        <f t="shared" si="14"/>
        <v>271</v>
      </c>
      <c r="I57" s="25">
        <v>0</v>
      </c>
    </row>
    <row r="58" spans="2:9" x14ac:dyDescent="0.2">
      <c r="B58" s="19" t="s">
        <v>115</v>
      </c>
      <c r="C58" s="19" t="s">
        <v>290</v>
      </c>
      <c r="D58" s="20" t="s">
        <v>301</v>
      </c>
      <c r="E58" s="55">
        <v>20</v>
      </c>
      <c r="F58" s="55">
        <v>0</v>
      </c>
      <c r="G58" s="56"/>
      <c r="H58" s="21">
        <f t="shared" si="14"/>
        <v>20</v>
      </c>
      <c r="I58" s="25">
        <v>0</v>
      </c>
    </row>
  </sheetData>
  <mergeCells count="16">
    <mergeCell ref="K29:Q31"/>
    <mergeCell ref="I2:I3"/>
    <mergeCell ref="B2:B3"/>
    <mergeCell ref="C2:C3"/>
    <mergeCell ref="D2:D3"/>
    <mergeCell ref="E2:G2"/>
    <mergeCell ref="H2:H3"/>
    <mergeCell ref="K6:N6"/>
    <mergeCell ref="K8:Q8"/>
    <mergeCell ref="K9:K10"/>
    <mergeCell ref="K2:N3"/>
    <mergeCell ref="O2:O3"/>
    <mergeCell ref="P2:P3"/>
    <mergeCell ref="Q2:Q3"/>
    <mergeCell ref="K4:Q4"/>
    <mergeCell ref="K5:N5"/>
  </mergeCells>
  <printOptions headings="1" gridLines="1"/>
  <pageMargins left="0.75" right="0.75" top="1" bottom="1" header="0.5" footer="5.1100000000000003"/>
  <pageSetup scale="35" orientation="portrait" horizontalDpi="300" verticalDpi="300" r:id="rId1"/>
  <headerFooter alignWithMargins="0">
    <oddFooter xml:space="preserve">&amp;C&amp;"Arial,Bold"&amp;14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29104-21C1-A643-8457-A335AA135756}">
  <sheetPr>
    <tabColor theme="8"/>
    <pageSetUpPr fitToPage="1"/>
  </sheetPr>
  <dimension ref="B1:Q58"/>
  <sheetViews>
    <sheetView showGridLines="0" zoomScale="83" workbookViewId="0">
      <pane xSplit="4" ySplit="3" topLeftCell="E4" activePane="bottomRight" state="frozen"/>
      <selection activeCell="F52" sqref="F52"/>
      <selection pane="topRight" activeCell="F52" sqref="F52"/>
      <selection pane="bottomLeft" activeCell="F52" sqref="F52"/>
      <selection pane="bottomRight" activeCell="N18" sqref="N18:N23"/>
    </sheetView>
  </sheetViews>
  <sheetFormatPr baseColWidth="10" defaultColWidth="9.1640625" defaultRowHeight="16" x14ac:dyDescent="0.2"/>
  <cols>
    <col min="1" max="1" width="0.83203125" style="6" customWidth="1"/>
    <col min="2" max="2" width="20.6640625" style="6" bestFit="1" customWidth="1"/>
    <col min="3" max="3" width="18.6640625" style="6" bestFit="1" customWidth="1"/>
    <col min="4" max="4" width="12.33203125" style="6" customWidth="1"/>
    <col min="5" max="5" width="19.5" style="26" customWidth="1"/>
    <col min="6" max="6" width="19.83203125" style="26" hidden="1" customWidth="1"/>
    <col min="7" max="7" width="24.83203125" style="26" hidden="1" customWidth="1"/>
    <col min="8" max="8" width="13.1640625" style="6" bestFit="1" customWidth="1"/>
    <col min="9" max="9" width="8.1640625" style="6" customWidth="1"/>
    <col min="10" max="10" width="4" style="6" customWidth="1"/>
    <col min="11" max="11" width="58.5" style="6" customWidth="1"/>
    <col min="12" max="12" width="18.33203125" style="6" bestFit="1" customWidth="1"/>
    <col min="13" max="13" width="7.1640625" style="6" customWidth="1"/>
    <col min="14" max="14" width="13.6640625" style="6" customWidth="1"/>
    <col min="15" max="15" width="12.6640625" style="23" customWidth="1"/>
    <col min="16" max="16" width="11.33203125" style="23" customWidth="1"/>
    <col min="17" max="17" width="9.1640625" style="23"/>
    <col min="18" max="16384" width="9.1640625" style="6"/>
  </cols>
  <sheetData>
    <row r="1" spans="2:17" ht="7" customHeight="1" x14ac:dyDescent="0.2">
      <c r="E1" s="6"/>
      <c r="F1" s="6"/>
      <c r="G1" s="6"/>
    </row>
    <row r="2" spans="2:17" ht="16" customHeight="1" x14ac:dyDescent="0.2">
      <c r="B2" s="92" t="s">
        <v>12</v>
      </c>
      <c r="C2" s="92" t="s">
        <v>11</v>
      </c>
      <c r="D2" s="92" t="s">
        <v>7</v>
      </c>
      <c r="E2" s="93" t="s">
        <v>10</v>
      </c>
      <c r="F2" s="93"/>
      <c r="G2" s="93"/>
      <c r="H2" s="94" t="s">
        <v>19</v>
      </c>
      <c r="I2" s="92" t="s">
        <v>9</v>
      </c>
      <c r="J2" s="9"/>
      <c r="K2" s="76" t="s">
        <v>21</v>
      </c>
      <c r="L2" s="77"/>
      <c r="M2" s="77"/>
      <c r="N2" s="78"/>
      <c r="O2" s="82" t="s">
        <v>17</v>
      </c>
      <c r="P2" s="99"/>
      <c r="Q2" s="82" t="s">
        <v>16</v>
      </c>
    </row>
    <row r="3" spans="2:17" ht="17" x14ac:dyDescent="0.2">
      <c r="B3" s="92"/>
      <c r="C3" s="92"/>
      <c r="D3" s="92"/>
      <c r="E3" s="11" t="s">
        <v>8</v>
      </c>
      <c r="F3" s="11" t="s">
        <v>14</v>
      </c>
      <c r="G3" s="11" t="s">
        <v>15</v>
      </c>
      <c r="H3" s="95"/>
      <c r="I3" s="92"/>
      <c r="J3" s="10"/>
      <c r="K3" s="79"/>
      <c r="L3" s="80"/>
      <c r="M3" s="80"/>
      <c r="N3" s="81"/>
      <c r="O3" s="83"/>
      <c r="P3" s="100"/>
      <c r="Q3" s="83"/>
    </row>
    <row r="4" spans="2:17" x14ac:dyDescent="0.2">
      <c r="B4" s="12" t="s">
        <v>13</v>
      </c>
      <c r="C4" s="12" t="s">
        <v>0</v>
      </c>
      <c r="D4" s="13" t="s">
        <v>203</v>
      </c>
      <c r="E4" s="14"/>
      <c r="F4" s="14"/>
      <c r="G4" s="15"/>
      <c r="H4" s="8"/>
      <c r="I4" s="25">
        <v>1</v>
      </c>
      <c r="K4" s="101" t="s">
        <v>302</v>
      </c>
      <c r="L4" s="102"/>
      <c r="M4" s="102"/>
      <c r="N4" s="102"/>
      <c r="O4" s="102"/>
      <c r="P4" s="102"/>
      <c r="Q4" s="103"/>
    </row>
    <row r="5" spans="2:17" ht="17" x14ac:dyDescent="0.2">
      <c r="B5" s="12" t="s">
        <v>13</v>
      </c>
      <c r="C5" s="12" t="s">
        <v>1</v>
      </c>
      <c r="D5" s="13" t="s">
        <v>204</v>
      </c>
      <c r="E5" s="16"/>
      <c r="F5" s="16"/>
      <c r="G5" s="17"/>
      <c r="H5" s="8"/>
      <c r="I5" s="25">
        <v>0</v>
      </c>
      <c r="K5" s="86" t="s">
        <v>98</v>
      </c>
      <c r="L5" s="87"/>
      <c r="M5" s="87"/>
      <c r="N5" s="88"/>
      <c r="O5" s="29">
        <f>I4</f>
        <v>1</v>
      </c>
      <c r="P5" s="31" t="s">
        <v>18</v>
      </c>
      <c r="Q5" s="45">
        <v>1</v>
      </c>
    </row>
    <row r="6" spans="2:17" ht="17" x14ac:dyDescent="0.2">
      <c r="B6" s="12" t="s">
        <v>13</v>
      </c>
      <c r="C6" s="12" t="s">
        <v>2</v>
      </c>
      <c r="D6" s="13" t="s">
        <v>205</v>
      </c>
      <c r="E6" s="16"/>
      <c r="F6" s="16"/>
      <c r="G6" s="17"/>
      <c r="H6" s="8"/>
      <c r="I6" s="25">
        <v>1</v>
      </c>
      <c r="K6" s="86" t="s">
        <v>22</v>
      </c>
      <c r="L6" s="87"/>
      <c r="M6" s="87"/>
      <c r="N6" s="88"/>
      <c r="O6" s="29">
        <f>I5+I6+I7+I8+I9+I10</f>
        <v>1</v>
      </c>
      <c r="P6" s="30" t="s">
        <v>20</v>
      </c>
      <c r="Q6" s="45">
        <v>1</v>
      </c>
    </row>
    <row r="7" spans="2:17" x14ac:dyDescent="0.2">
      <c r="B7" s="12" t="s">
        <v>13</v>
      </c>
      <c r="C7" s="12" t="s">
        <v>3</v>
      </c>
      <c r="D7" s="13" t="s">
        <v>206</v>
      </c>
      <c r="E7" s="16"/>
      <c r="F7" s="16"/>
      <c r="G7" s="17"/>
      <c r="H7" s="8"/>
      <c r="I7" s="25">
        <v>0</v>
      </c>
    </row>
    <row r="8" spans="2:17" x14ac:dyDescent="0.2">
      <c r="B8" s="12" t="s">
        <v>13</v>
      </c>
      <c r="C8" s="12" t="s">
        <v>4</v>
      </c>
      <c r="D8" s="13" t="s">
        <v>207</v>
      </c>
      <c r="E8" s="16"/>
      <c r="F8" s="16"/>
      <c r="G8" s="17"/>
      <c r="H8" s="8"/>
      <c r="I8" s="25">
        <v>0</v>
      </c>
      <c r="K8" s="89" t="s">
        <v>113</v>
      </c>
      <c r="L8" s="90"/>
      <c r="M8" s="90"/>
      <c r="N8" s="90"/>
      <c r="O8" s="90"/>
      <c r="P8" s="90"/>
      <c r="Q8" s="91"/>
    </row>
    <row r="9" spans="2:17" x14ac:dyDescent="0.2">
      <c r="B9" s="12" t="s">
        <v>13</v>
      </c>
      <c r="C9" s="12" t="s">
        <v>5</v>
      </c>
      <c r="D9" s="13" t="s">
        <v>208</v>
      </c>
      <c r="E9" s="16"/>
      <c r="F9" s="16"/>
      <c r="G9" s="17"/>
      <c r="H9" s="8"/>
      <c r="I9" s="25">
        <v>0</v>
      </c>
      <c r="K9" s="84" t="s">
        <v>311</v>
      </c>
      <c r="L9" s="34"/>
      <c r="M9" s="34" t="s">
        <v>84</v>
      </c>
      <c r="N9" s="34"/>
      <c r="O9" s="34" t="s">
        <v>83</v>
      </c>
      <c r="P9" s="34"/>
      <c r="Q9" s="34"/>
    </row>
    <row r="10" spans="2:17" x14ac:dyDescent="0.2">
      <c r="B10" s="12" t="s">
        <v>13</v>
      </c>
      <c r="C10" s="12" t="s">
        <v>6</v>
      </c>
      <c r="D10" s="13" t="s">
        <v>209</v>
      </c>
      <c r="E10" s="55"/>
      <c r="F10" s="55"/>
      <c r="G10" s="56"/>
      <c r="H10" s="8"/>
      <c r="I10" s="25">
        <v>0</v>
      </c>
      <c r="K10" s="85"/>
      <c r="L10" s="34" t="s">
        <v>112</v>
      </c>
      <c r="M10" s="39" t="s">
        <v>82</v>
      </c>
      <c r="N10" s="39" t="s">
        <v>81</v>
      </c>
      <c r="O10" s="34" t="s">
        <v>80</v>
      </c>
      <c r="P10" s="34"/>
      <c r="Q10" s="34" t="s">
        <v>79</v>
      </c>
    </row>
    <row r="11" spans="2:17" x14ac:dyDescent="0.2">
      <c r="B11" s="19" t="s">
        <v>115</v>
      </c>
      <c r="C11" s="19" t="s">
        <v>210</v>
      </c>
      <c r="D11" s="20" t="s">
        <v>211</v>
      </c>
      <c r="E11" s="55">
        <v>18</v>
      </c>
      <c r="F11" s="55">
        <v>349</v>
      </c>
      <c r="G11" s="56"/>
      <c r="H11" s="21">
        <f t="shared" ref="H11:H16" si="0">SUM(E11:F11)</f>
        <v>367</v>
      </c>
      <c r="I11" s="22">
        <v>1500</v>
      </c>
      <c r="K11" s="7" t="s">
        <v>312</v>
      </c>
      <c r="L11" s="27" t="s">
        <v>85</v>
      </c>
      <c r="M11" s="7">
        <v>17600</v>
      </c>
      <c r="N11" s="42">
        <f>SUM(I11:I16)+SUM(I17,I24,I31,I38,I45,I52)</f>
        <v>17600</v>
      </c>
      <c r="O11" s="47">
        <f>N11-M11</f>
        <v>0</v>
      </c>
      <c r="P11" s="28" t="s">
        <v>18</v>
      </c>
      <c r="Q11" s="48">
        <v>0</v>
      </c>
    </row>
    <row r="12" spans="2:17" x14ac:dyDescent="0.2">
      <c r="B12" s="19" t="s">
        <v>115</v>
      </c>
      <c r="C12" s="19" t="s">
        <v>212</v>
      </c>
      <c r="D12" s="20" t="s">
        <v>213</v>
      </c>
      <c r="E12" s="55">
        <v>18</v>
      </c>
      <c r="F12" s="55">
        <v>463</v>
      </c>
      <c r="G12" s="56"/>
      <c r="H12" s="21">
        <f t="shared" si="0"/>
        <v>481</v>
      </c>
      <c r="I12" s="22">
        <v>0</v>
      </c>
      <c r="K12" s="7" t="s">
        <v>309</v>
      </c>
      <c r="L12" s="27" t="s">
        <v>86</v>
      </c>
      <c r="M12" s="7">
        <f>I17*I5</f>
        <v>0</v>
      </c>
      <c r="N12" s="7">
        <f>SUM($I$18:$I$23)</f>
        <v>0</v>
      </c>
      <c r="O12" s="48">
        <f t="shared" ref="O12" si="1">N12-M12</f>
        <v>0</v>
      </c>
      <c r="P12" s="28" t="s">
        <v>18</v>
      </c>
      <c r="Q12" s="48">
        <v>0</v>
      </c>
    </row>
    <row r="13" spans="2:17" x14ac:dyDescent="0.2">
      <c r="B13" s="19" t="s">
        <v>115</v>
      </c>
      <c r="C13" s="19" t="s">
        <v>214</v>
      </c>
      <c r="D13" s="20" t="s">
        <v>215</v>
      </c>
      <c r="E13" s="55">
        <v>18</v>
      </c>
      <c r="F13" s="55">
        <v>814</v>
      </c>
      <c r="G13" s="56"/>
      <c r="H13" s="21">
        <f t="shared" si="0"/>
        <v>832</v>
      </c>
      <c r="I13" s="22">
        <v>0</v>
      </c>
      <c r="K13" s="7" t="s">
        <v>310</v>
      </c>
      <c r="L13" s="27" t="s">
        <v>87</v>
      </c>
      <c r="M13" s="7">
        <f>I24*I6</f>
        <v>10800</v>
      </c>
      <c r="N13" s="7">
        <f>SUM($I$25:$I$30)</f>
        <v>10800</v>
      </c>
      <c r="O13" s="48">
        <f>N13-M13</f>
        <v>0</v>
      </c>
      <c r="P13" s="28" t="s">
        <v>18</v>
      </c>
      <c r="Q13" s="48">
        <v>0</v>
      </c>
    </row>
    <row r="14" spans="2:17" x14ac:dyDescent="0.2">
      <c r="B14" s="19" t="s">
        <v>115</v>
      </c>
      <c r="C14" s="19" t="s">
        <v>216</v>
      </c>
      <c r="D14" s="20" t="s">
        <v>217</v>
      </c>
      <c r="E14" s="55">
        <v>18</v>
      </c>
      <c r="F14" s="55">
        <v>705</v>
      </c>
      <c r="G14" s="56"/>
      <c r="H14" s="21">
        <f t="shared" si="0"/>
        <v>723</v>
      </c>
      <c r="I14" s="22">
        <v>0</v>
      </c>
      <c r="K14" s="7" t="s">
        <v>323</v>
      </c>
      <c r="L14" s="27" t="s">
        <v>88</v>
      </c>
      <c r="M14" s="7">
        <f>I31*I7</f>
        <v>0</v>
      </c>
      <c r="N14" s="7">
        <f>SUM($I$32:$I$37)</f>
        <v>0</v>
      </c>
      <c r="O14" s="48">
        <f>N14-M14</f>
        <v>0</v>
      </c>
      <c r="P14" s="28" t="s">
        <v>18</v>
      </c>
      <c r="Q14" s="48">
        <v>0</v>
      </c>
    </row>
    <row r="15" spans="2:17" x14ac:dyDescent="0.2">
      <c r="B15" s="19" t="s">
        <v>115</v>
      </c>
      <c r="C15" s="19" t="s">
        <v>218</v>
      </c>
      <c r="D15" s="20" t="s">
        <v>219</v>
      </c>
      <c r="E15" s="55">
        <v>18</v>
      </c>
      <c r="F15" s="55">
        <v>460</v>
      </c>
      <c r="G15" s="56"/>
      <c r="H15" s="21">
        <f t="shared" si="0"/>
        <v>478</v>
      </c>
      <c r="I15" s="22">
        <v>3000</v>
      </c>
      <c r="K15" s="7" t="s">
        <v>324</v>
      </c>
      <c r="L15" s="27" t="s">
        <v>89</v>
      </c>
      <c r="M15" s="7">
        <f>I38*I8</f>
        <v>0</v>
      </c>
      <c r="N15" s="7">
        <f>SUM($I$39:$I$44)</f>
        <v>0</v>
      </c>
      <c r="O15" s="48">
        <f>N15-M15</f>
        <v>0</v>
      </c>
      <c r="P15" s="28" t="s">
        <v>18</v>
      </c>
      <c r="Q15" s="48">
        <v>0</v>
      </c>
    </row>
    <row r="16" spans="2:17" x14ac:dyDescent="0.2">
      <c r="B16" s="19" t="s">
        <v>115</v>
      </c>
      <c r="C16" s="19" t="s">
        <v>220</v>
      </c>
      <c r="D16" s="20" t="s">
        <v>221</v>
      </c>
      <c r="E16" s="55">
        <v>18</v>
      </c>
      <c r="F16" s="55">
        <v>215</v>
      </c>
      <c r="G16" s="56"/>
      <c r="H16" s="21">
        <f t="shared" si="0"/>
        <v>233</v>
      </c>
      <c r="I16" s="22">
        <v>2300</v>
      </c>
      <c r="K16" s="7" t="s">
        <v>325</v>
      </c>
      <c r="L16" s="27" t="s">
        <v>90</v>
      </c>
      <c r="M16" s="7">
        <f>I45*I9</f>
        <v>0</v>
      </c>
      <c r="N16" s="7">
        <f>SUM($I$46:$I$51)</f>
        <v>0</v>
      </c>
      <c r="O16" s="48">
        <f>N16-M16</f>
        <v>0</v>
      </c>
      <c r="P16" s="28" t="s">
        <v>18</v>
      </c>
      <c r="Q16" s="48">
        <v>0</v>
      </c>
    </row>
    <row r="17" spans="2:17" x14ac:dyDescent="0.2">
      <c r="B17" s="19" t="s">
        <v>115</v>
      </c>
      <c r="C17" s="19" t="s">
        <v>222</v>
      </c>
      <c r="D17" s="20" t="s">
        <v>223</v>
      </c>
      <c r="E17" s="55">
        <v>18</v>
      </c>
      <c r="F17" s="132">
        <v>349</v>
      </c>
      <c r="G17" s="56">
        <f>F17*0.6</f>
        <v>209.4</v>
      </c>
      <c r="H17" s="24">
        <f>E17+G17</f>
        <v>227.4</v>
      </c>
      <c r="I17" s="25">
        <v>0</v>
      </c>
      <c r="K17" s="7" t="s">
        <v>326</v>
      </c>
      <c r="L17" s="27" t="s">
        <v>91</v>
      </c>
      <c r="M17" s="7">
        <f>I52*I10</f>
        <v>0</v>
      </c>
      <c r="N17" s="7">
        <f>SUM($I$53:$I$58)</f>
        <v>0</v>
      </c>
      <c r="O17" s="48">
        <f>N17-M17</f>
        <v>0</v>
      </c>
      <c r="P17" s="28" t="s">
        <v>18</v>
      </c>
      <c r="Q17" s="48">
        <v>0</v>
      </c>
    </row>
    <row r="18" spans="2:17" x14ac:dyDescent="0.2">
      <c r="B18" s="19" t="s">
        <v>115</v>
      </c>
      <c r="C18" s="19" t="s">
        <v>224</v>
      </c>
      <c r="D18" s="20" t="s">
        <v>225</v>
      </c>
      <c r="E18" s="55">
        <v>20</v>
      </c>
      <c r="F18" s="55">
        <v>0</v>
      </c>
      <c r="G18" s="56"/>
      <c r="H18" s="21">
        <f t="shared" ref="H18:H25" si="2">SUM(E18:F18)</f>
        <v>20</v>
      </c>
      <c r="I18" s="25">
        <v>0</v>
      </c>
      <c r="K18" s="7" t="s">
        <v>303</v>
      </c>
      <c r="L18" s="27" t="s">
        <v>92</v>
      </c>
      <c r="M18" s="43">
        <f t="shared" ref="M18:M23" si="3">I11+I18+I25+I32+I39+I46+I53</f>
        <v>1500</v>
      </c>
      <c r="N18" s="44">
        <v>0</v>
      </c>
      <c r="O18" s="49">
        <f>M18</f>
        <v>1500</v>
      </c>
      <c r="P18" s="28" t="s">
        <v>18</v>
      </c>
      <c r="Q18" s="48">
        <v>1500</v>
      </c>
    </row>
    <row r="19" spans="2:17" x14ac:dyDescent="0.2">
      <c r="B19" s="19" t="s">
        <v>115</v>
      </c>
      <c r="C19" s="19" t="s">
        <v>226</v>
      </c>
      <c r="D19" s="20" t="s">
        <v>227</v>
      </c>
      <c r="E19" s="55">
        <v>20</v>
      </c>
      <c r="F19" s="55">
        <v>362</v>
      </c>
      <c r="G19" s="56"/>
      <c r="H19" s="21">
        <f>SUM(E19:F19)</f>
        <v>382</v>
      </c>
      <c r="I19" s="25">
        <v>0</v>
      </c>
      <c r="K19" s="7" t="s">
        <v>304</v>
      </c>
      <c r="L19" s="27" t="s">
        <v>93</v>
      </c>
      <c r="M19" s="43">
        <f t="shared" si="3"/>
        <v>2300</v>
      </c>
      <c r="N19" s="44">
        <v>0</v>
      </c>
      <c r="O19" s="49">
        <f t="shared" ref="O19:O23" si="4">M19</f>
        <v>2300</v>
      </c>
      <c r="P19" s="28" t="s">
        <v>18</v>
      </c>
      <c r="Q19" s="48">
        <v>2300</v>
      </c>
    </row>
    <row r="20" spans="2:17" x14ac:dyDescent="0.2">
      <c r="B20" s="19" t="s">
        <v>115</v>
      </c>
      <c r="C20" s="19" t="s">
        <v>228</v>
      </c>
      <c r="D20" s="20" t="s">
        <v>229</v>
      </c>
      <c r="E20" s="55">
        <v>20</v>
      </c>
      <c r="F20" s="55">
        <v>594</v>
      </c>
      <c r="G20" s="56"/>
      <c r="H20" s="21">
        <f t="shared" ref="H20:H23" si="5">SUM(E20:F20)</f>
        <v>614</v>
      </c>
      <c r="I20" s="25">
        <v>0</v>
      </c>
      <c r="K20" s="7" t="s">
        <v>305</v>
      </c>
      <c r="L20" s="27" t="s">
        <v>94</v>
      </c>
      <c r="M20" s="43">
        <f t="shared" si="3"/>
        <v>3000</v>
      </c>
      <c r="N20" s="44">
        <v>0</v>
      </c>
      <c r="O20" s="49">
        <f t="shared" si="4"/>
        <v>3000</v>
      </c>
      <c r="P20" s="28" t="s">
        <v>18</v>
      </c>
      <c r="Q20" s="48">
        <v>3000</v>
      </c>
    </row>
    <row r="21" spans="2:17" x14ac:dyDescent="0.2">
      <c r="B21" s="19" t="s">
        <v>115</v>
      </c>
      <c r="C21" s="19" t="s">
        <v>230</v>
      </c>
      <c r="D21" s="20" t="s">
        <v>231</v>
      </c>
      <c r="E21" s="55">
        <v>20</v>
      </c>
      <c r="F21" s="55">
        <v>663</v>
      </c>
      <c r="G21" s="56"/>
      <c r="H21" s="21">
        <f t="shared" si="5"/>
        <v>683</v>
      </c>
      <c r="I21" s="25">
        <v>0</v>
      </c>
      <c r="K21" s="7" t="s">
        <v>306</v>
      </c>
      <c r="L21" s="27" t="s">
        <v>95</v>
      </c>
      <c r="M21" s="43">
        <f t="shared" si="3"/>
        <v>5500</v>
      </c>
      <c r="N21" s="44">
        <v>0</v>
      </c>
      <c r="O21" s="49">
        <f t="shared" si="4"/>
        <v>5500</v>
      </c>
      <c r="P21" s="28" t="s">
        <v>18</v>
      </c>
      <c r="Q21" s="48">
        <v>5500</v>
      </c>
    </row>
    <row r="22" spans="2:17" x14ac:dyDescent="0.2">
      <c r="B22" s="19" t="s">
        <v>115</v>
      </c>
      <c r="C22" s="19" t="s">
        <v>232</v>
      </c>
      <c r="D22" s="20" t="s">
        <v>233</v>
      </c>
      <c r="E22" s="55">
        <v>20</v>
      </c>
      <c r="F22" s="55">
        <v>601</v>
      </c>
      <c r="G22" s="56"/>
      <c r="H22" s="21">
        <f t="shared" si="5"/>
        <v>621</v>
      </c>
      <c r="I22" s="25">
        <v>0</v>
      </c>
      <c r="K22" s="7" t="s">
        <v>307</v>
      </c>
      <c r="L22" s="27" t="s">
        <v>96</v>
      </c>
      <c r="M22" s="43">
        <f t="shared" si="3"/>
        <v>3000</v>
      </c>
      <c r="N22" s="44">
        <v>0</v>
      </c>
      <c r="O22" s="49">
        <f t="shared" si="4"/>
        <v>3000</v>
      </c>
      <c r="P22" s="28" t="s">
        <v>18</v>
      </c>
      <c r="Q22" s="48">
        <v>3000</v>
      </c>
    </row>
    <row r="23" spans="2:17" x14ac:dyDescent="0.2">
      <c r="B23" s="19" t="s">
        <v>115</v>
      </c>
      <c r="C23" s="19" t="s">
        <v>234</v>
      </c>
      <c r="D23" s="20" t="s">
        <v>235</v>
      </c>
      <c r="E23" s="55">
        <v>20</v>
      </c>
      <c r="F23" s="55">
        <v>391</v>
      </c>
      <c r="G23" s="56"/>
      <c r="H23" s="21">
        <f t="shared" si="5"/>
        <v>411</v>
      </c>
      <c r="I23" s="25">
        <v>0</v>
      </c>
      <c r="J23" s="18"/>
      <c r="K23" s="7" t="s">
        <v>308</v>
      </c>
      <c r="L23" s="27" t="s">
        <v>97</v>
      </c>
      <c r="M23" s="43">
        <f t="shared" si="3"/>
        <v>2300</v>
      </c>
      <c r="N23" s="44">
        <v>0</v>
      </c>
      <c r="O23" s="49">
        <f t="shared" si="4"/>
        <v>2300</v>
      </c>
      <c r="P23" s="28" t="s">
        <v>18</v>
      </c>
      <c r="Q23" s="48">
        <v>2300</v>
      </c>
    </row>
    <row r="24" spans="2:17" ht="17" thickBot="1" x14ac:dyDescent="0.25">
      <c r="B24" s="19" t="s">
        <v>115</v>
      </c>
      <c r="C24" s="19" t="s">
        <v>236</v>
      </c>
      <c r="D24" s="20" t="s">
        <v>237</v>
      </c>
      <c r="E24" s="55">
        <v>18</v>
      </c>
      <c r="F24" s="132">
        <v>463</v>
      </c>
      <c r="G24" s="56">
        <f>F24*0.6</f>
        <v>277.8</v>
      </c>
      <c r="H24" s="24">
        <f>E24+G24</f>
        <v>295.8</v>
      </c>
      <c r="I24" s="25">
        <v>10800</v>
      </c>
    </row>
    <row r="25" spans="2:17" ht="15" customHeight="1" thickBot="1" x14ac:dyDescent="0.25">
      <c r="B25" s="19" t="s">
        <v>115</v>
      </c>
      <c r="C25" s="19" t="s">
        <v>238</v>
      </c>
      <c r="D25" s="20" t="s">
        <v>239</v>
      </c>
      <c r="E25" s="70">
        <f>15+67</f>
        <v>82</v>
      </c>
      <c r="F25" s="55">
        <v>362</v>
      </c>
      <c r="G25" s="56"/>
      <c r="H25" s="21">
        <f t="shared" si="2"/>
        <v>444</v>
      </c>
      <c r="I25" s="25">
        <v>0</v>
      </c>
      <c r="K25" s="51" t="s">
        <v>78</v>
      </c>
      <c r="L25" s="52">
        <f>SUMPRODUCT(I11:I16,H11:H16)*I4+SUMPRODUCT(I17:I23,H17:H23)*I5+SUMPRODUCT(I24:I30,H24:H30)*I6+SUMPRODUCT(H31:H37,I31:I37)*I7+SUMPRODUCT(H38:H44,I38:I44)*I8+SUMPRODUCT(H45:H51,I45:I51)*I9+SUMPRODUCT(I52:I58,H52:H58)*I10</f>
        <v>9357140</v>
      </c>
    </row>
    <row r="26" spans="2:17" x14ac:dyDescent="0.2">
      <c r="B26" s="19" t="s">
        <v>115</v>
      </c>
      <c r="C26" s="19" t="s">
        <v>240</v>
      </c>
      <c r="D26" s="20" t="s">
        <v>241</v>
      </c>
      <c r="E26" s="70">
        <f t="shared" ref="E26:E30" si="6">15+67</f>
        <v>82</v>
      </c>
      <c r="F26" s="55">
        <v>0</v>
      </c>
      <c r="G26" s="56"/>
      <c r="H26" s="21">
        <f>SUM(E26:F26)</f>
        <v>82</v>
      </c>
      <c r="I26" s="25">
        <v>2300</v>
      </c>
      <c r="M26" s="57"/>
      <c r="O26" s="6"/>
      <c r="P26" s="6"/>
      <c r="Q26" s="6"/>
    </row>
    <row r="27" spans="2:17" x14ac:dyDescent="0.2">
      <c r="B27" s="19" t="s">
        <v>115</v>
      </c>
      <c r="C27" s="19" t="s">
        <v>242</v>
      </c>
      <c r="D27" s="20" t="s">
        <v>243</v>
      </c>
      <c r="E27" s="70">
        <f t="shared" si="6"/>
        <v>82</v>
      </c>
      <c r="F27" s="55">
        <v>367</v>
      </c>
      <c r="G27" s="56"/>
      <c r="H27" s="21">
        <f t="shared" ref="H27:H30" si="7">SUM(E27:F27)</f>
        <v>449</v>
      </c>
      <c r="I27" s="25">
        <v>3000</v>
      </c>
      <c r="K27" s="60"/>
      <c r="L27" s="60"/>
      <c r="O27" s="6"/>
      <c r="P27" s="6"/>
      <c r="Q27" s="6"/>
    </row>
    <row r="28" spans="2:17" x14ac:dyDescent="0.2">
      <c r="B28" s="19" t="s">
        <v>115</v>
      </c>
      <c r="C28" s="19" t="s">
        <v>244</v>
      </c>
      <c r="D28" s="20" t="s">
        <v>245</v>
      </c>
      <c r="E28" s="70">
        <f t="shared" si="6"/>
        <v>82</v>
      </c>
      <c r="F28" s="55">
        <v>301</v>
      </c>
      <c r="G28" s="56"/>
      <c r="H28" s="21">
        <f t="shared" si="7"/>
        <v>383</v>
      </c>
      <c r="I28" s="25">
        <v>5500</v>
      </c>
      <c r="L28" s="60"/>
      <c r="M28" s="60"/>
      <c r="N28" s="60"/>
      <c r="O28" s="6"/>
      <c r="P28" s="6"/>
      <c r="Q28" s="6"/>
    </row>
    <row r="29" spans="2:17" x14ac:dyDescent="0.2">
      <c r="B29" s="19" t="s">
        <v>115</v>
      </c>
      <c r="C29" s="19" t="s">
        <v>246</v>
      </c>
      <c r="D29" s="20" t="s">
        <v>247</v>
      </c>
      <c r="E29" s="70">
        <f t="shared" si="6"/>
        <v>82</v>
      </c>
      <c r="F29" s="55">
        <v>350</v>
      </c>
      <c r="G29" s="56"/>
      <c r="H29" s="21">
        <f t="shared" si="7"/>
        <v>432</v>
      </c>
      <c r="I29" s="25">
        <v>0</v>
      </c>
      <c r="K29" s="61"/>
      <c r="L29" s="60"/>
      <c r="M29" s="60"/>
      <c r="N29" s="60"/>
      <c r="O29" s="6"/>
      <c r="P29" s="6"/>
      <c r="Q29" s="6"/>
    </row>
    <row r="30" spans="2:17" ht="18" x14ac:dyDescent="0.2">
      <c r="B30" s="19" t="s">
        <v>115</v>
      </c>
      <c r="C30" s="19" t="s">
        <v>248</v>
      </c>
      <c r="D30" s="20" t="s">
        <v>249</v>
      </c>
      <c r="E30" s="70">
        <f t="shared" si="6"/>
        <v>82</v>
      </c>
      <c r="F30" s="55">
        <v>307</v>
      </c>
      <c r="G30" s="56"/>
      <c r="H30" s="21">
        <f t="shared" si="7"/>
        <v>389</v>
      </c>
      <c r="I30" s="25">
        <v>0</v>
      </c>
      <c r="K30" s="118" t="s">
        <v>332</v>
      </c>
      <c r="L30" s="119"/>
      <c r="M30" s="119"/>
      <c r="N30" s="119"/>
      <c r="O30" s="119"/>
      <c r="P30" s="119"/>
      <c r="Q30" s="120"/>
    </row>
    <row r="31" spans="2:17" x14ac:dyDescent="0.2">
      <c r="B31" s="19" t="s">
        <v>115</v>
      </c>
      <c r="C31" s="19" t="s">
        <v>250</v>
      </c>
      <c r="D31" s="20" t="s">
        <v>251</v>
      </c>
      <c r="E31" s="55">
        <v>18</v>
      </c>
      <c r="F31" s="132">
        <v>814</v>
      </c>
      <c r="G31" s="56">
        <f>F31*0.6</f>
        <v>488.4</v>
      </c>
      <c r="H31" s="24">
        <f>E31+G31</f>
        <v>506.4</v>
      </c>
      <c r="I31" s="25">
        <v>0</v>
      </c>
      <c r="K31" s="112" t="s">
        <v>364</v>
      </c>
      <c r="L31" s="113"/>
      <c r="M31" s="113"/>
      <c r="N31" s="113"/>
      <c r="O31" s="113"/>
      <c r="P31" s="113"/>
      <c r="Q31" s="114"/>
    </row>
    <row r="32" spans="2:17" x14ac:dyDescent="0.2">
      <c r="B32" s="19" t="s">
        <v>115</v>
      </c>
      <c r="C32" s="19" t="s">
        <v>252</v>
      </c>
      <c r="D32" s="20" t="s">
        <v>253</v>
      </c>
      <c r="E32" s="55">
        <v>15</v>
      </c>
      <c r="F32" s="55">
        <v>594</v>
      </c>
      <c r="G32" s="56"/>
      <c r="H32" s="21">
        <f t="shared" ref="H32" si="8">SUM(E32:F32)</f>
        <v>609</v>
      </c>
      <c r="I32" s="25">
        <v>0</v>
      </c>
      <c r="K32" s="112"/>
      <c r="L32" s="113"/>
      <c r="M32" s="113"/>
      <c r="N32" s="113"/>
      <c r="O32" s="113"/>
      <c r="P32" s="113"/>
      <c r="Q32" s="114"/>
    </row>
    <row r="33" spans="2:17" x14ac:dyDescent="0.2">
      <c r="B33" s="19" t="s">
        <v>115</v>
      </c>
      <c r="C33" s="19" t="s">
        <v>254</v>
      </c>
      <c r="D33" s="20" t="s">
        <v>255</v>
      </c>
      <c r="E33" s="55">
        <v>15</v>
      </c>
      <c r="F33" s="55">
        <v>367</v>
      </c>
      <c r="G33" s="56"/>
      <c r="H33" s="21">
        <f>SUM(E33:F33)</f>
        <v>382</v>
      </c>
      <c r="I33" s="25">
        <v>0</v>
      </c>
      <c r="K33" s="112" t="s">
        <v>365</v>
      </c>
      <c r="L33" s="113"/>
      <c r="M33" s="113"/>
      <c r="N33" s="113"/>
      <c r="O33" s="113"/>
      <c r="P33" s="113"/>
      <c r="Q33" s="114"/>
    </row>
    <row r="34" spans="2:17" ht="19" customHeight="1" x14ac:dyDescent="0.2">
      <c r="B34" s="19" t="s">
        <v>115</v>
      </c>
      <c r="C34" s="19" t="s">
        <v>256</v>
      </c>
      <c r="D34" s="20" t="s">
        <v>257</v>
      </c>
      <c r="E34" s="55">
        <v>15</v>
      </c>
      <c r="F34" s="55">
        <v>0</v>
      </c>
      <c r="G34" s="56"/>
      <c r="H34" s="21">
        <f t="shared" ref="H34:H37" si="9">SUM(E34:F34)</f>
        <v>15</v>
      </c>
      <c r="I34" s="25">
        <v>0</v>
      </c>
      <c r="K34" s="112"/>
      <c r="L34" s="113"/>
      <c r="M34" s="113"/>
      <c r="N34" s="113"/>
      <c r="O34" s="113"/>
      <c r="P34" s="113"/>
      <c r="Q34" s="114"/>
    </row>
    <row r="35" spans="2:17" x14ac:dyDescent="0.2">
      <c r="B35" s="19" t="s">
        <v>115</v>
      </c>
      <c r="C35" s="19" t="s">
        <v>258</v>
      </c>
      <c r="D35" s="20" t="s">
        <v>259</v>
      </c>
      <c r="E35" s="55">
        <v>15</v>
      </c>
      <c r="F35" s="55">
        <v>383</v>
      </c>
      <c r="G35" s="56"/>
      <c r="H35" s="21">
        <f t="shared" si="9"/>
        <v>398</v>
      </c>
      <c r="I35" s="25">
        <v>0</v>
      </c>
      <c r="K35" s="112"/>
      <c r="L35" s="113"/>
      <c r="M35" s="113"/>
      <c r="N35" s="113"/>
      <c r="O35" s="113"/>
      <c r="P35" s="113"/>
      <c r="Q35" s="114"/>
    </row>
    <row r="36" spans="2:17" ht="17" customHeight="1" x14ac:dyDescent="0.2">
      <c r="B36" s="19" t="s">
        <v>115</v>
      </c>
      <c r="C36" s="19" t="s">
        <v>260</v>
      </c>
      <c r="D36" s="20" t="s">
        <v>261</v>
      </c>
      <c r="E36" s="55">
        <v>15</v>
      </c>
      <c r="F36" s="55">
        <v>663</v>
      </c>
      <c r="G36" s="56"/>
      <c r="H36" s="21">
        <f t="shared" si="9"/>
        <v>678</v>
      </c>
      <c r="I36" s="25">
        <v>0</v>
      </c>
      <c r="K36" s="115"/>
      <c r="L36" s="116"/>
      <c r="M36" s="116"/>
      <c r="N36" s="116"/>
      <c r="O36" s="116"/>
      <c r="P36" s="116"/>
      <c r="Q36" s="117"/>
    </row>
    <row r="37" spans="2:17" x14ac:dyDescent="0.2">
      <c r="B37" s="19" t="s">
        <v>115</v>
      </c>
      <c r="C37" s="19" t="s">
        <v>262</v>
      </c>
      <c r="D37" s="20" t="s">
        <v>263</v>
      </c>
      <c r="E37" s="55">
        <v>15</v>
      </c>
      <c r="F37" s="55">
        <v>674</v>
      </c>
      <c r="G37" s="56"/>
      <c r="H37" s="21">
        <f t="shared" si="9"/>
        <v>689</v>
      </c>
      <c r="I37" s="25">
        <v>0</v>
      </c>
    </row>
    <row r="38" spans="2:17" x14ac:dyDescent="0.2">
      <c r="B38" s="19" t="s">
        <v>115</v>
      </c>
      <c r="C38" s="19" t="s">
        <v>264</v>
      </c>
      <c r="D38" s="20" t="s">
        <v>265</v>
      </c>
      <c r="E38" s="55">
        <v>18</v>
      </c>
      <c r="F38" s="132">
        <v>705</v>
      </c>
      <c r="G38" s="56">
        <f>F38*0.6</f>
        <v>423</v>
      </c>
      <c r="H38" s="24">
        <f>E38+G38</f>
        <v>441</v>
      </c>
      <c r="I38" s="25">
        <v>0</v>
      </c>
      <c r="K38" s="60"/>
    </row>
    <row r="39" spans="2:17" ht="18" x14ac:dyDescent="0.2">
      <c r="B39" s="19" t="s">
        <v>115</v>
      </c>
      <c r="C39" s="19" t="s">
        <v>266</v>
      </c>
      <c r="D39" s="20" t="s">
        <v>267</v>
      </c>
      <c r="E39" s="55">
        <v>20</v>
      </c>
      <c r="F39" s="55">
        <v>663</v>
      </c>
      <c r="G39" s="56"/>
      <c r="H39" s="21">
        <f t="shared" ref="H39" si="10">SUM(E39:F39)</f>
        <v>683</v>
      </c>
      <c r="I39" s="25">
        <v>0</v>
      </c>
      <c r="K39" s="118" t="s">
        <v>333</v>
      </c>
      <c r="L39" s="119"/>
      <c r="M39" s="119"/>
      <c r="N39" s="119"/>
      <c r="O39" s="119"/>
      <c r="P39" s="119"/>
      <c r="Q39" s="120"/>
    </row>
    <row r="40" spans="2:17" ht="17" customHeight="1" x14ac:dyDescent="0.2">
      <c r="B40" s="19" t="s">
        <v>115</v>
      </c>
      <c r="C40" s="19" t="s">
        <v>268</v>
      </c>
      <c r="D40" s="20" t="s">
        <v>269</v>
      </c>
      <c r="E40" s="55">
        <v>20</v>
      </c>
      <c r="F40" s="55">
        <v>301</v>
      </c>
      <c r="G40" s="56"/>
      <c r="H40" s="21">
        <f>SUM(E40:F40)</f>
        <v>321</v>
      </c>
      <c r="I40" s="25">
        <v>0</v>
      </c>
      <c r="K40" s="112" t="s">
        <v>360</v>
      </c>
      <c r="L40" s="113"/>
      <c r="M40" s="113"/>
      <c r="N40" s="113"/>
      <c r="O40" s="113"/>
      <c r="P40" s="113"/>
      <c r="Q40" s="114"/>
    </row>
    <row r="41" spans="2:17" x14ac:dyDescent="0.2">
      <c r="B41" s="19" t="s">
        <v>115</v>
      </c>
      <c r="C41" s="19" t="s">
        <v>270</v>
      </c>
      <c r="D41" s="20" t="s">
        <v>271</v>
      </c>
      <c r="E41" s="55">
        <v>20</v>
      </c>
      <c r="F41" s="55">
        <v>383</v>
      </c>
      <c r="G41" s="56"/>
      <c r="H41" s="21">
        <f t="shared" ref="H41:H44" si="11">SUM(E41:F41)</f>
        <v>403</v>
      </c>
      <c r="I41" s="25">
        <v>0</v>
      </c>
      <c r="K41" s="112"/>
      <c r="L41" s="113"/>
      <c r="M41" s="113"/>
      <c r="N41" s="113"/>
      <c r="O41" s="113"/>
      <c r="P41" s="113"/>
      <c r="Q41" s="114"/>
    </row>
    <row r="42" spans="2:17" x14ac:dyDescent="0.2">
      <c r="B42" s="19" t="s">
        <v>115</v>
      </c>
      <c r="C42" s="19" t="s">
        <v>272</v>
      </c>
      <c r="D42" s="20" t="s">
        <v>273</v>
      </c>
      <c r="E42" s="55">
        <v>20</v>
      </c>
      <c r="F42" s="55">
        <v>0</v>
      </c>
      <c r="G42" s="56"/>
      <c r="H42" s="21">
        <f t="shared" si="11"/>
        <v>20</v>
      </c>
      <c r="I42" s="25">
        <v>0</v>
      </c>
      <c r="K42" s="112"/>
      <c r="L42" s="113"/>
      <c r="M42" s="113"/>
      <c r="N42" s="113"/>
      <c r="O42" s="113"/>
      <c r="P42" s="113"/>
      <c r="Q42" s="114"/>
    </row>
    <row r="43" spans="2:17" x14ac:dyDescent="0.2">
      <c r="B43" s="19" t="s">
        <v>115</v>
      </c>
      <c r="C43" s="19" t="s">
        <v>274</v>
      </c>
      <c r="D43" s="20" t="s">
        <v>275</v>
      </c>
      <c r="E43" s="55">
        <v>20</v>
      </c>
      <c r="F43" s="55">
        <v>357</v>
      </c>
      <c r="G43" s="56"/>
      <c r="H43" s="21">
        <f t="shared" si="11"/>
        <v>377</v>
      </c>
      <c r="I43" s="25">
        <v>0</v>
      </c>
      <c r="K43" s="112" t="s">
        <v>334</v>
      </c>
      <c r="L43" s="113"/>
      <c r="M43" s="113"/>
      <c r="N43" s="113"/>
      <c r="O43" s="113"/>
      <c r="P43" s="113"/>
      <c r="Q43" s="114"/>
    </row>
    <row r="44" spans="2:17" x14ac:dyDescent="0.2">
      <c r="B44" s="19" t="s">
        <v>115</v>
      </c>
      <c r="C44" s="19" t="s">
        <v>276</v>
      </c>
      <c r="D44" s="20" t="s">
        <v>277</v>
      </c>
      <c r="E44" s="55">
        <v>20</v>
      </c>
      <c r="F44" s="55">
        <v>500</v>
      </c>
      <c r="G44" s="56"/>
      <c r="H44" s="21">
        <f t="shared" si="11"/>
        <v>520</v>
      </c>
      <c r="I44" s="25">
        <v>0</v>
      </c>
      <c r="K44" s="112"/>
      <c r="L44" s="113"/>
      <c r="M44" s="113"/>
      <c r="N44" s="113"/>
      <c r="O44" s="113"/>
      <c r="P44" s="113"/>
      <c r="Q44" s="114"/>
    </row>
    <row r="45" spans="2:17" ht="17" customHeight="1" x14ac:dyDescent="0.2">
      <c r="B45" s="19" t="s">
        <v>115</v>
      </c>
      <c r="C45" s="19" t="s">
        <v>278</v>
      </c>
      <c r="D45" s="20" t="s">
        <v>279</v>
      </c>
      <c r="E45" s="55">
        <v>18</v>
      </c>
      <c r="F45" s="132">
        <v>460</v>
      </c>
      <c r="G45" s="56">
        <f>F45*0.6</f>
        <v>276</v>
      </c>
      <c r="H45" s="24">
        <f>E45+G45</f>
        <v>294</v>
      </c>
      <c r="I45" s="25">
        <v>0</v>
      </c>
      <c r="K45" s="112"/>
      <c r="L45" s="113"/>
      <c r="M45" s="113"/>
      <c r="N45" s="113"/>
      <c r="O45" s="113"/>
      <c r="P45" s="113"/>
      <c r="Q45" s="114"/>
    </row>
    <row r="46" spans="2:17" ht="16" customHeight="1" x14ac:dyDescent="0.2">
      <c r="B46" s="19" t="s">
        <v>115</v>
      </c>
      <c r="C46" s="19" t="s">
        <v>280</v>
      </c>
      <c r="D46" s="20" t="s">
        <v>281</v>
      </c>
      <c r="E46" s="55">
        <v>22</v>
      </c>
      <c r="F46" s="55">
        <v>601</v>
      </c>
      <c r="G46" s="56"/>
      <c r="H46" s="21">
        <f t="shared" ref="H46" si="12">SUM(E46:F46)</f>
        <v>623</v>
      </c>
      <c r="I46" s="25">
        <v>0</v>
      </c>
      <c r="K46" s="106" t="s">
        <v>366</v>
      </c>
      <c r="L46" s="107"/>
      <c r="M46" s="107"/>
      <c r="N46" s="107"/>
      <c r="O46" s="107"/>
      <c r="P46" s="107"/>
      <c r="Q46" s="108"/>
    </row>
    <row r="47" spans="2:17" ht="16" customHeight="1" x14ac:dyDescent="0.2">
      <c r="B47" s="19" t="s">
        <v>115</v>
      </c>
      <c r="C47" s="19" t="s">
        <v>282</v>
      </c>
      <c r="D47" s="20" t="s">
        <v>283</v>
      </c>
      <c r="E47" s="55">
        <v>22</v>
      </c>
      <c r="F47" s="55">
        <v>350</v>
      </c>
      <c r="G47" s="56"/>
      <c r="H47" s="21">
        <f>SUM(E47:F47)</f>
        <v>372</v>
      </c>
      <c r="I47" s="25">
        <v>0</v>
      </c>
      <c r="K47" s="109"/>
      <c r="L47" s="110"/>
      <c r="M47" s="110"/>
      <c r="N47" s="110"/>
      <c r="O47" s="110"/>
      <c r="P47" s="110"/>
      <c r="Q47" s="111"/>
    </row>
    <row r="48" spans="2:17" ht="17" customHeight="1" x14ac:dyDescent="0.2">
      <c r="B48" s="19" t="s">
        <v>115</v>
      </c>
      <c r="C48" s="19" t="s">
        <v>284</v>
      </c>
      <c r="D48" s="20" t="s">
        <v>285</v>
      </c>
      <c r="E48" s="55">
        <v>22</v>
      </c>
      <c r="F48" s="55">
        <v>663</v>
      </c>
      <c r="G48" s="56"/>
      <c r="H48" s="21">
        <f t="shared" ref="H48:H51" si="13">SUM(E48:F48)</f>
        <v>685</v>
      </c>
      <c r="I48" s="25">
        <v>0</v>
      </c>
      <c r="O48" s="6"/>
      <c r="P48" s="6"/>
      <c r="Q48" s="6"/>
    </row>
    <row r="49" spans="2:17" x14ac:dyDescent="0.2">
      <c r="B49" s="19" t="s">
        <v>115</v>
      </c>
      <c r="C49" s="19" t="s">
        <v>286</v>
      </c>
      <c r="D49" s="20" t="s">
        <v>287</v>
      </c>
      <c r="E49" s="55">
        <v>22</v>
      </c>
      <c r="F49" s="55">
        <v>357</v>
      </c>
      <c r="G49" s="56"/>
      <c r="H49" s="21">
        <f t="shared" si="13"/>
        <v>379</v>
      </c>
      <c r="I49" s="25">
        <v>0</v>
      </c>
      <c r="O49" s="6"/>
      <c r="P49" s="6"/>
      <c r="Q49" s="6"/>
    </row>
    <row r="50" spans="2:17" x14ac:dyDescent="0.2">
      <c r="B50" s="19" t="s">
        <v>115</v>
      </c>
      <c r="C50" s="19" t="s">
        <v>288</v>
      </c>
      <c r="D50" s="20" t="s">
        <v>289</v>
      </c>
      <c r="E50" s="55">
        <v>22</v>
      </c>
      <c r="F50" s="55">
        <v>0</v>
      </c>
      <c r="G50" s="56"/>
      <c r="H50" s="21">
        <f t="shared" si="13"/>
        <v>22</v>
      </c>
      <c r="I50" s="25">
        <v>0</v>
      </c>
    </row>
    <row r="51" spans="2:17" x14ac:dyDescent="0.2">
      <c r="B51" s="19" t="s">
        <v>115</v>
      </c>
      <c r="C51" s="19" t="s">
        <v>290</v>
      </c>
      <c r="D51" s="20" t="s">
        <v>291</v>
      </c>
      <c r="E51" s="55">
        <v>22</v>
      </c>
      <c r="F51" s="55">
        <v>251</v>
      </c>
      <c r="G51" s="56"/>
      <c r="H51" s="21">
        <f t="shared" si="13"/>
        <v>273</v>
      </c>
      <c r="I51" s="25">
        <v>0</v>
      </c>
    </row>
    <row r="52" spans="2:17" x14ac:dyDescent="0.2">
      <c r="B52" s="19" t="s">
        <v>115</v>
      </c>
      <c r="C52" s="19" t="s">
        <v>292</v>
      </c>
      <c r="D52" s="20" t="s">
        <v>293</v>
      </c>
      <c r="E52" s="55">
        <v>18</v>
      </c>
      <c r="F52" s="132">
        <v>215</v>
      </c>
      <c r="G52" s="56">
        <f>F52*0.6</f>
        <v>129</v>
      </c>
      <c r="H52" s="24">
        <f>E52+G52</f>
        <v>147</v>
      </c>
      <c r="I52" s="25">
        <v>0</v>
      </c>
    </row>
    <row r="53" spans="2:17" x14ac:dyDescent="0.2">
      <c r="B53" s="19" t="s">
        <v>115</v>
      </c>
      <c r="C53" s="19" t="s">
        <v>294</v>
      </c>
      <c r="D53" s="20" t="s">
        <v>295</v>
      </c>
      <c r="E53" s="55">
        <v>20</v>
      </c>
      <c r="F53" s="55">
        <v>391</v>
      </c>
      <c r="G53" s="55"/>
      <c r="H53" s="21">
        <f t="shared" ref="H53" si="14">SUM(E53:F53)</f>
        <v>411</v>
      </c>
      <c r="I53" s="25">
        <v>0</v>
      </c>
    </row>
    <row r="54" spans="2:17" x14ac:dyDescent="0.2">
      <c r="B54" s="19" t="s">
        <v>115</v>
      </c>
      <c r="C54" s="19" t="s">
        <v>296</v>
      </c>
      <c r="D54" s="20" t="s">
        <v>297</v>
      </c>
      <c r="E54" s="55">
        <v>20</v>
      </c>
      <c r="F54" s="55">
        <v>307</v>
      </c>
      <c r="G54" s="56"/>
      <c r="H54" s="21">
        <f>SUM(E54:F54)</f>
        <v>327</v>
      </c>
      <c r="I54" s="25">
        <v>0</v>
      </c>
    </row>
    <row r="55" spans="2:17" x14ac:dyDescent="0.2">
      <c r="B55" s="19" t="s">
        <v>115</v>
      </c>
      <c r="C55" s="19" t="s">
        <v>284</v>
      </c>
      <c r="D55" s="20" t="s">
        <v>298</v>
      </c>
      <c r="E55" s="55">
        <v>20</v>
      </c>
      <c r="F55" s="55">
        <v>674</v>
      </c>
      <c r="G55" s="56"/>
      <c r="H55" s="21">
        <f t="shared" ref="H55:H58" si="15">SUM(E55:F55)</f>
        <v>694</v>
      </c>
      <c r="I55" s="25">
        <v>0</v>
      </c>
    </row>
    <row r="56" spans="2:17" x14ac:dyDescent="0.2">
      <c r="B56" s="19" t="s">
        <v>115</v>
      </c>
      <c r="C56" s="19" t="s">
        <v>286</v>
      </c>
      <c r="D56" s="20" t="s">
        <v>299</v>
      </c>
      <c r="E56" s="55">
        <v>20</v>
      </c>
      <c r="F56" s="55">
        <v>500</v>
      </c>
      <c r="G56" s="56"/>
      <c r="H56" s="21">
        <f t="shared" si="15"/>
        <v>520</v>
      </c>
      <c r="I56" s="25">
        <v>0</v>
      </c>
    </row>
    <row r="57" spans="2:17" x14ac:dyDescent="0.2">
      <c r="B57" s="19" t="s">
        <v>115</v>
      </c>
      <c r="C57" s="19" t="s">
        <v>288</v>
      </c>
      <c r="D57" s="20" t="s">
        <v>300</v>
      </c>
      <c r="E57" s="55">
        <v>20</v>
      </c>
      <c r="F57" s="55">
        <v>251</v>
      </c>
      <c r="G57" s="56"/>
      <c r="H57" s="21">
        <f t="shared" si="15"/>
        <v>271</v>
      </c>
      <c r="I57" s="25">
        <v>0</v>
      </c>
    </row>
    <row r="58" spans="2:17" x14ac:dyDescent="0.2">
      <c r="B58" s="19" t="s">
        <v>115</v>
      </c>
      <c r="C58" s="19" t="s">
        <v>290</v>
      </c>
      <c r="D58" s="20" t="s">
        <v>301</v>
      </c>
      <c r="E58" s="55">
        <v>20</v>
      </c>
      <c r="F58" s="55">
        <v>0</v>
      </c>
      <c r="G58" s="56"/>
      <c r="H58" s="21">
        <f t="shared" si="15"/>
        <v>20</v>
      </c>
      <c r="I58" s="25">
        <v>0</v>
      </c>
    </row>
  </sheetData>
  <mergeCells count="22">
    <mergeCell ref="I2:I3"/>
    <mergeCell ref="K30:Q30"/>
    <mergeCell ref="K39:Q39"/>
    <mergeCell ref="B2:B3"/>
    <mergeCell ref="C2:C3"/>
    <mergeCell ref="D2:D3"/>
    <mergeCell ref="E2:G2"/>
    <mergeCell ref="H2:H3"/>
    <mergeCell ref="K6:N6"/>
    <mergeCell ref="K8:Q8"/>
    <mergeCell ref="K9:K10"/>
    <mergeCell ref="K2:N3"/>
    <mergeCell ref="O2:O3"/>
    <mergeCell ref="P2:P3"/>
    <mergeCell ref="Q2:Q3"/>
    <mergeCell ref="K46:Q47"/>
    <mergeCell ref="K4:Q4"/>
    <mergeCell ref="K31:Q32"/>
    <mergeCell ref="K33:Q36"/>
    <mergeCell ref="K40:Q42"/>
    <mergeCell ref="K43:Q45"/>
    <mergeCell ref="K5:N5"/>
  </mergeCells>
  <printOptions headings="1" gridLines="1"/>
  <pageMargins left="0.75" right="0.75" top="1" bottom="1" header="0.5" footer="5.1100000000000003"/>
  <pageSetup scale="77" orientation="portrait" horizontalDpi="300" verticalDpi="300" r:id="rId1"/>
  <headerFooter alignWithMargins="0">
    <oddFooter xml:space="preserve">&amp;C&amp;"Arial,Bold"&amp;14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12</vt:i4>
      </vt:variant>
    </vt:vector>
  </HeadingPairs>
  <TitlesOfParts>
    <vt:vector size="31" baseType="lpstr">
      <vt:lpstr>Original Model</vt:lpstr>
      <vt:lpstr>CW Only (As is)</vt:lpstr>
      <vt:lpstr>Sensitivity Report CW Only</vt:lpstr>
      <vt:lpstr>CW &amp; SW1</vt:lpstr>
      <vt:lpstr>Sensitivity Report SWH1</vt:lpstr>
      <vt:lpstr>CW &amp; SW2 - Optimal Solution</vt:lpstr>
      <vt:lpstr>Sensitivity Report SW2</vt:lpstr>
      <vt:lpstr>Demand Sensitivity for SW4</vt:lpstr>
      <vt:lpstr>Handling Costs Increase</vt:lpstr>
      <vt:lpstr>LTL Increase</vt:lpstr>
      <vt:lpstr>CW &amp; SW3</vt:lpstr>
      <vt:lpstr>CW &amp; SW4</vt:lpstr>
      <vt:lpstr>CW &amp; SW5</vt:lpstr>
      <vt:lpstr>Sensitivity Report SWH5</vt:lpstr>
      <vt:lpstr>CW &amp; SW6</vt:lpstr>
      <vt:lpstr>Sensitivity Report SWH6</vt:lpstr>
      <vt:lpstr>Appendix</vt:lpstr>
      <vt:lpstr>CW &amp; SW2 Demand Simulation</vt:lpstr>
      <vt:lpstr>Sensitivity Report SWH4</vt:lpstr>
      <vt:lpstr>'CW &amp; SW1'!Print_Area</vt:lpstr>
      <vt:lpstr>'CW &amp; SW2 - Optimal Solution'!Print_Area</vt:lpstr>
      <vt:lpstr>'CW &amp; SW2 Demand Simulation'!Print_Area</vt:lpstr>
      <vt:lpstr>'CW &amp; SW3'!Print_Area</vt:lpstr>
      <vt:lpstr>'CW &amp; SW4'!Print_Area</vt:lpstr>
      <vt:lpstr>'CW &amp; SW5'!Print_Area</vt:lpstr>
      <vt:lpstr>'CW &amp; SW6'!Print_Area</vt:lpstr>
      <vt:lpstr>'CW Only (As is)'!Print_Area</vt:lpstr>
      <vt:lpstr>'Demand Sensitivity for SW4'!Print_Area</vt:lpstr>
      <vt:lpstr>'Handling Costs Increase'!Print_Area</vt:lpstr>
      <vt:lpstr>'LTL Increase'!Print_Area</vt:lpstr>
      <vt:lpstr>'Original Model'!Print_Area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Charlynne Santos</dc:creator>
  <cp:lastModifiedBy>Charlynne Santos</cp:lastModifiedBy>
  <dcterms:created xsi:type="dcterms:W3CDTF">2024-02-08T03:09:26Z</dcterms:created>
  <dcterms:modified xsi:type="dcterms:W3CDTF">2024-02-14T02:59:04Z</dcterms:modified>
</cp:coreProperties>
</file>