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92" i="1" l="1"/>
  <c r="AS92" i="1"/>
  <c r="AT92" i="1"/>
  <c r="AU92" i="1"/>
  <c r="AV92" i="1"/>
  <c r="AV91" i="1"/>
  <c r="AU91" i="1"/>
  <c r="AT91" i="1"/>
  <c r="AS91" i="1"/>
  <c r="AR91" i="1"/>
  <c r="C55" i="2" l="1"/>
  <c r="D55" i="2"/>
  <c r="H55" i="2"/>
  <c r="I55" i="2"/>
  <c r="J55" i="2"/>
  <c r="K55" i="2"/>
  <c r="L55" i="2"/>
  <c r="M55" i="2"/>
  <c r="N55" i="2"/>
  <c r="O55" i="2"/>
  <c r="P55" i="2"/>
  <c r="Q55" i="2"/>
  <c r="R55" i="2"/>
  <c r="S55" i="2"/>
  <c r="AE55" i="2"/>
  <c r="AG55" i="2"/>
  <c r="AH55" i="2"/>
  <c r="C56" i="2"/>
  <c r="D56" i="2"/>
  <c r="H56" i="2"/>
  <c r="I56" i="2"/>
  <c r="J56" i="2"/>
  <c r="L56" i="2"/>
  <c r="M56" i="2"/>
  <c r="N56" i="2"/>
  <c r="O56" i="2"/>
  <c r="P56" i="2"/>
  <c r="Q56" i="2"/>
  <c r="R56" i="2"/>
  <c r="S56" i="2"/>
  <c r="T56" i="2"/>
  <c r="U56" i="2"/>
  <c r="V56" i="2"/>
  <c r="X56" i="2"/>
  <c r="Y56" i="2"/>
  <c r="Z56" i="2"/>
  <c r="AA56" i="2"/>
  <c r="AB56" i="2"/>
  <c r="AC56" i="2"/>
  <c r="AD56" i="2"/>
  <c r="AE56" i="2"/>
  <c r="AF56" i="2"/>
  <c r="AG56" i="2"/>
  <c r="AH56" i="2"/>
  <c r="A56" i="2"/>
  <c r="A55" i="2"/>
  <c r="CL99" i="1"/>
  <c r="CM99" i="1" s="1"/>
  <c r="E56" i="2" s="1"/>
  <c r="CJ98" i="1"/>
  <c r="AF55" i="2" s="1"/>
  <c r="CI98" i="1"/>
  <c r="CH98" i="1"/>
  <c r="AD55" i="2" s="1"/>
  <c r="CG98" i="1"/>
  <c r="AC55" i="2" s="1"/>
  <c r="CF98" i="1"/>
  <c r="AB55" i="2" s="1"/>
  <c r="CE98" i="1"/>
  <c r="AA55" i="2" s="1"/>
  <c r="CD98" i="1"/>
  <c r="Z55" i="2" s="1"/>
  <c r="CC98" i="1"/>
  <c r="Y55" i="2" s="1"/>
  <c r="CB98" i="1"/>
  <c r="X55" i="2" s="1"/>
  <c r="BZ98" i="1"/>
  <c r="V55" i="2" s="1"/>
  <c r="BY98" i="1"/>
  <c r="U55" i="2" s="1"/>
  <c r="BX98" i="1"/>
  <c r="T55" i="2" s="1"/>
  <c r="BN99" i="1"/>
  <c r="K56" i="2" s="1"/>
  <c r="BN98" i="1"/>
  <c r="BL98" i="1"/>
  <c r="BL99" i="1"/>
  <c r="AB99" i="1"/>
  <c r="R98" i="1"/>
  <c r="AB98" i="1" s="1"/>
  <c r="R99" i="1"/>
  <c r="CN99" i="1" s="1"/>
  <c r="CO99" i="1" s="1"/>
  <c r="Q99" i="1"/>
  <c r="Q98" i="1"/>
  <c r="O99" i="1"/>
  <c r="O98" i="1"/>
  <c r="CL98" i="1" s="1"/>
  <c r="CM98" i="1" s="1"/>
  <c r="E55" i="2" s="1"/>
  <c r="N99" i="1"/>
  <c r="N98" i="1"/>
  <c r="CN98" i="1" l="1"/>
  <c r="CP99" i="1"/>
  <c r="CO98" i="1" l="1"/>
  <c r="CP98" i="1"/>
  <c r="CQ99" i="1"/>
  <c r="F56"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6" i="2" l="1"/>
  <c r="G56" i="2"/>
  <c r="CQ98" i="1"/>
  <c r="F55" i="2"/>
  <c r="AI5" i="2"/>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G55" i="2" l="1"/>
  <c r="AI55"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<sst xmlns="http://schemas.openxmlformats.org/spreadsheetml/2006/main" count="24704" uniqueCount="1655">
  <si>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</si>
  <si>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</si>
  <si>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</si>
  <si>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</si>
  <si>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</si>
  <si>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</si>
  <si>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</si>
  <si>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</si>
  <si>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</si>
  <si>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</si>
  <si>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</si>
  <si>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</si>
  <si>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</si>
  <si>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</si>
  <si>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</si>
  <si>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</si>
  <si>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</si>
  <si>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</si>
  <si>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</si>
  <si>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</si>
  <si>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</si>
  <si>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</si>
  <si>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</si>
  <si>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</si>
  <si>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</si>
  <si>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</si>
  <si>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</si>
  <si>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</si>
  <si>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</si>
  <si>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</si>
  <si>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</si>
  <si>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</si>
  <si>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</si>
  <si>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</si>
  <si>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</si>
  <si>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</si>
  <si>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</si>
  <si>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</si>
  <si>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</si>
  <si>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</si>
  <si>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</si>
  <si>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</si>
  <si>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</si>
  <si>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</si>
  <si>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</si>
  <si>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</si>
  <si>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</si>
  <si>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</si>
  <si>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</si>
  <si>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</si>
  <si>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</si>
  <si>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</si>
  <si>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</si>
  <si>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</si>
  <si>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</si>
  <si>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</si>
  <si>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</si>
  <si>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</si>
  <si>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</si>
  <si>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</si>
  <si>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</si>
  <si>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</si>
  <si>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</si>
  <si>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</si>
  <si>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</si>
  <si>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</si>
  <si>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</si>
  <si>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</si>
  <si>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</si>
  <si>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</si>
  <si>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</si>
  <si>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</si>
  <si>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</si>
  <si>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</si>
  <si>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</si>
  <si>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</si>
  <si>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</si>
  <si>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</si>
  <si>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</si>
  <si>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</si>
  <si>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</si>
  <si>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</si>
  <si>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</si>
  <si>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</si>
  <si>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</si>
  <si>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</si>
  <si>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</si>
  <si>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</si>
  <si>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</si>
  <si>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</si>
  <si>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</si>
  <si>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</si>
  <si>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</si>
  <si>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</si>
  <si>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</si>
  <si>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</si>
  <si>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</si>
  <si>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</si>
  <si>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</si>
  <si>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</si>
  <si>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</si>
  <si>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</si>
  <si>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</si>
  <si>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</si>
  <si>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</si>
  <si>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</si>
  <si>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</si>
  <si>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</si>
  <si>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</si>
  <si>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</si>
  <si>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</si>
  <si>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</si>
  <si>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</si>
  <si>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</si>
  <si>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</si>
  <si>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</si>
  <si>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</si>
  <si>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</si>
  <si>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</si>
  <si>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</si>
  <si>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</si>
  <si>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</si>
  <si>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</si>
  <si>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</si>
  <si>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</si>
  <si>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</si>
  <si>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</si>
  <si>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</si>
  <si>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</si>
  <si>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</si>
  <si>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</si>
  <si>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</si>
  <si>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</si>
  <si>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</si>
  <si>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</si>
  <si>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</si>
  <si>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</si>
  <si>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</si>
  <si>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</si>
  <si>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</si>
  <si>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</si>
  <si>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</si>
  <si>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</si>
  <si>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</si>
  <si>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</si>
  <si>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</si>
  <si>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</si>
  <si>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</si>
  <si>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</si>
  <si>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</si>
  <si>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</si>
  <si>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</si>
  <si>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</si>
  <si>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</si>
  <si>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</si>
  <si>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</si>
  <si>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</si>
  <si>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</si>
  <si>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</si>
  <si>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</si>
  <si>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</si>
  <si>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</si>
  <si>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</si>
  <si>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</si>
  <si>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</si>
  <si>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</si>
  <si>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</si>
  <si>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</si>
  <si>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</si>
  <si>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</si>
  <si>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</si>
  <si>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</si>
  <si>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</si>
  <si>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</si>
  <si>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</si>
  <si>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</si>
  <si>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</si>
  <si>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</si>
  <si>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</si>
  <si>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</si>
  <si>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</si>
  <si>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</si>
  <si>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</si>
  <si>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</si>
  <si>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</si>
  <si>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</si>
  <si>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</si>
  <si>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</si>
  <si>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</si>
  <si>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</si>
  <si>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</si>
  <si>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</si>
  <si>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</si>
  <si>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</si>
  <si>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</si>
  <si>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</si>
  <si>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</si>
  <si>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</si>
  <si>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</si>
  <si>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</si>
  <si>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</si>
  <si>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</si>
  <si>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</si>
  <si>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</si>
  <si>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</si>
  <si>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</si>
  <si>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</si>
  <si>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</si>
  <si>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</si>
  <si>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</si>
  <si>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</si>
  <si>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</si>
  <si>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</si>
  <si>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</si>
  <si>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</si>
  <si>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</si>
  <si>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</si>
  <si>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</si>
  <si>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</si>
  <si>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</si>
  <si>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</si>
  <si>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</si>
  <si>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</si>
  <si>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</si>
  <si>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</si>
  <si>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</si>
  <si>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</si>
  <si>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</si>
  <si>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</si>
  <si>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</si>
  <si>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</si>
  <si>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</si>
  <si>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</si>
  <si>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</si>
  <si>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</si>
  <si>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</si>
  <si>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</si>
  <si>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</si>
  <si>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</si>
  <si>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</si>
  <si>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</si>
  <si>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</si>
  <si>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</si>
  <si>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</si>
  <si>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</si>
  <si>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</si>
  <si>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</si>
  <si>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</si>
  <si>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</si>
  <si>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</si>
  <si>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</si>
  <si>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</si>
  <si>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</si>
  <si>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</si>
  <si>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</si>
  <si>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</si>
  <si>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</si>
  <si>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</si>
  <si>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</si>
  <si>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</si>
  <si>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</si>
  <si>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</si>
  <si>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</si>
  <si>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</si>
  <si>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</si>
  <si>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</si>
  <si>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</si>
  <si>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</si>
  <si>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</si>
  <si>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</si>
  <si>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</si>
  <si>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</si>
  <si>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</si>
  <si>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</si>
  <si>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</si>
  <si>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</si>
  <si>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</si>
  <si>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</si>
  <si>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</si>
  <si>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</si>
  <si>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</si>
  <si>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</si>
  <si>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</si>
  <si>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</si>
  <si>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</si>
  <si>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</si>
  <si>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</si>
  <si>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</si>
  <si>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</si>
  <si>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</si>
  <si>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</si>
  <si>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</si>
  <si>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</si>
  <si>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</si>
  <si>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</si>
  <si>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</si>
  <si>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</si>
  <si>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</si>
  <si>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</si>
  <si>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</si>
  <si>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</si>
  <si>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</si>
  <si>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</si>
  <si>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</si>
  <si>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</si>
  <si>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</si>
  <si>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</si>
  <si>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</si>
  <si>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</si>
  <si>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</si>
  <si>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</si>
  <si>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</si>
  <si>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</si>
  <si>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</si>
  <si>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</si>
  <si>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</si>
  <si>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</si>
  <si>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</si>
  <si>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</si>
  <si>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</si>
  <si>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</si>
  <si>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</si>
  <si>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</si>
  <si>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</si>
  <si>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</si>
  <si>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</si>
  <si>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</si>
  <si>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</si>
  <si>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</si>
  <si>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</si>
  <si>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</si>
  <si>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</si>
  <si>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</si>
  <si>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</si>
  <si>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</si>
  <si>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</si>
  <si>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</si>
  <si>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</si>
  <si>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</si>
  <si>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</si>
  <si>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</si>
  <si>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</si>
  <si>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</si>
  <si>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</si>
  <si>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</si>
  <si>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</si>
  <si>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</si>
  <si>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</si>
  <si>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</si>
  <si>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</si>
  <si>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</si>
  <si>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</si>
  <si>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</si>
  <si>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</si>
  <si>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</si>
  <si>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</si>
  <si>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</si>
  <si>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</si>
  <si>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</si>
  <si>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</si>
  <si>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</si>
  <si>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</si>
  <si>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</si>
  <si>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</si>
  <si>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</si>
  <si>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</si>
  <si>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</si>
  <si>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</si>
  <si>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</si>
  <si>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</si>
  <si>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</si>
  <si>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</si>
  <si>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</si>
  <si>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</si>
  <si>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</si>
  <si>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</si>
  <si>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</si>
  <si>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</si>
  <si>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</si>
  <si>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</si>
  <si>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</si>
  <si>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</si>
  <si>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</si>
  <si>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</si>
  <si>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</si>
  <si>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</si>
  <si>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</si>
  <si>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</si>
  <si>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</si>
  <si>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</si>
  <si>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</si>
  <si>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</si>
  <si>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</si>
  <si>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</si>
  <si>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</si>
  <si>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</si>
  <si>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</si>
  <si>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</si>
  <si>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</si>
  <si>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</si>
  <si>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</si>
  <si>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</si>
  <si>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</si>
  <si>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</si>
  <si>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</si>
  <si>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</si>
  <si>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</si>
  <si>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</si>
  <si>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</si>
  <si>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</si>
  <si>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</si>
  <si>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</si>
  <si>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</si>
  <si>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</si>
  <si>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</si>
  <si>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</si>
  <si>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</si>
  <si>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</si>
  <si>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</si>
  <si>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</si>
  <si>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</si>
  <si>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</si>
  <si>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</si>
  <si>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</si>
  <si>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</si>
  <si>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</si>
  <si>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</si>
  <si>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</si>
  <si>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</si>
  <si>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</si>
  <si>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</si>
  <si>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</si>
  <si>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</si>
  <si>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</si>
  <si>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</si>
  <si>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</si>
  <si>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</si>
  <si>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</si>
  <si>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</si>
  <si>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</si>
  <si>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</si>
  <si>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</si>
  <si>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</si>
  <si>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</si>
  <si>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</si>
  <si>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</si>
  <si>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</si>
  <si>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</si>
  <si>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</si>
  <si>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</si>
  <si>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</si>
  <si>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</si>
  <si>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</si>
  <si>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</si>
  <si>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</si>
  <si>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</si>
  <si>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</si>
  <si>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</si>
  <si>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</si>
  <si>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</si>
  <si>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</si>
  <si>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</si>
  <si>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</si>
  <si>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</si>
  <si>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</si>
  <si>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</si>
  <si>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</si>
  <si>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</si>
  <si>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</si>
  <si>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</si>
  <si>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</si>
  <si>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</si>
  <si>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</si>
  <si>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</si>
  <si>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</si>
  <si>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</si>
  <si>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</si>
  <si>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</si>
  <si>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</si>
  <si>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</si>
  <si>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</si>
  <si>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</si>
  <si>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</si>
  <si>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</si>
  <si>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</si>
  <si>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</si>
  <si>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</si>
  <si>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</si>
  <si>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</si>
  <si>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PIN and coverage taken from "Patient support for new/relapsed cases" from Uganda's OHT</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</si>
  <si>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</si>
  <si>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</si>
  <si>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</si>
  <si>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</si>
  <si>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</si>
  <si>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</si>
  <si>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</si>
  <si>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</si>
  <si>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</si>
  <si>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</si>
  <si>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</si>
  <si>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</si>
  <si>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</si>
  <si>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</si>
  <si>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</si>
  <si>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</si>
  <si>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</si>
  <si>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</si>
  <si>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</si>
  <si>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</si>
  <si>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</si>
  <si>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</si>
  <si>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</si>
  <si>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</si>
  <si>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</si>
  <si>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</si>
  <si>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</si>
  <si>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</si>
  <si>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</si>
  <si>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</si>
  <si>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</si>
  <si>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</si>
  <si>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</si>
  <si>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</si>
  <si>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</si>
  <si>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</si>
  <si>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</si>
  <si>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</si>
  <si>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</si>
  <si>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</si>
  <si>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</si>
  <si>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</si>
  <si>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</si>
  <si>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</si>
  <si>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</si>
  <si>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</si>
  <si>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</si>
  <si>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</si>
  <si>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</si>
  <si>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</si>
  <si>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</si>
  <si>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</si>
  <si>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</si>
  <si>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</si>
  <si>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</si>
  <si>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</si>
  <si>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</si>
  <si>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</si>
  <si>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</si>
  <si>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</si>
  <si>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</si>
  <si>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</si>
  <si>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</si>
  <si>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</si>
  <si>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</si>
  <si>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</si>
  <si>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</si>
  <si>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</si>
  <si>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</si>
  <si>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</si>
  <si>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</si>
  <si>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</si>
  <si>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</si>
  <si>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</si>
  <si>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</si>
  <si>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</si>
  <si>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</si>
  <si>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</si>
  <si>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</si>
  <si>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</si>
  <si>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</si>
  <si>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</si>
  <si>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</si>
  <si>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</si>
  <si>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</si>
  <si>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</si>
  <si>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</si>
  <si>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</si>
  <si>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</si>
  <si>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</si>
  <si>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</si>
  <si>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</si>
  <si>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</si>
  <si>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</si>
  <si>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</si>
  <si>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</si>
  <si>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</si>
  <si>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</si>
  <si>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</si>
  <si>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</si>
  <si>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</si>
  <si>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</si>
  <si>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</si>
  <si>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</si>
  <si>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</si>
  <si>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</si>
  <si>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</si>
  <si>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</si>
  <si>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</si>
  <si>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</si>
  <si>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</si>
  <si>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</si>
  <si>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</si>
  <si>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</si>
  <si>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</si>
  <si>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</si>
  <si>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</si>
  <si>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</si>
  <si>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</si>
  <si>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</si>
  <si>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</si>
  <si>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</si>
  <si>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</si>
  <si>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</si>
  <si>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</si>
  <si>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</si>
  <si>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</si>
  <si>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</si>
  <si>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</si>
  <si>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</si>
  <si>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</si>
  <si>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</si>
  <si>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</si>
  <si>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</si>
  <si>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</si>
  <si>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</si>
  <si>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</si>
  <si>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</si>
  <si>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</si>
  <si>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</si>
  <si>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</si>
  <si>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</si>
  <si>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</si>
  <si>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</si>
  <si>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</si>
  <si>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</si>
  <si>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</si>
  <si>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</si>
  <si>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</si>
  <si>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</si>
  <si>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</si>
  <si>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</si>
  <si>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</si>
  <si>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</si>
  <si>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</si>
  <si>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</si>
  <si>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</si>
  <si>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</si>
  <si>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</si>
  <si>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</si>
  <si>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</si>
  <si>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</si>
  <si>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</si>
  <si>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</si>
  <si>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</si>
  <si>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</si>
  <si>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</si>
  <si>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</si>
  <si>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</si>
  <si>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</si>
  <si>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</si>
  <si>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</si>
  <si>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</si>
  <si>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</si>
  <si>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</si>
  <si>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</si>
  <si>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</si>
  <si>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</si>
  <si>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</si>
  <si>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</si>
  <si>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</si>
  <si>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</si>
  <si>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</si>
  <si>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</si>
  <si>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</si>
  <si>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</si>
  <si>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</si>
  <si>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</si>
  <si>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</si>
  <si>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</si>
  <si>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</si>
  <si>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</si>
  <si>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</si>
  <si>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</si>
  <si>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</si>
  <si>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</si>
  <si>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</si>
  <si>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</si>
  <si>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</si>
  <si>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</si>
  <si>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</si>
  <si>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</si>
  <si>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</si>
  <si>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</si>
  <si>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</si>
  <si>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</si>
  <si>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</si>
  <si>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</si>
  <si>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</si>
  <si>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</si>
  <si>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</si>
  <si>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</si>
  <si>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</si>
  <si>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</si>
  <si>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</si>
  <si>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</si>
  <si>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</si>
  <si>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</si>
  <si>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</si>
  <si>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</si>
  <si>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</si>
  <si>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</si>
  <si>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</si>
  <si>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</si>
  <si>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</si>
  <si>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</si>
  <si>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</si>
  <si>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</si>
  <si>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</si>
  <si>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</si>
  <si>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</si>
  <si>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</si>
  <si>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</si>
  <si>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</si>
  <si>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</si>
  <si>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</si>
  <si>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</si>
  <si>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</si>
  <si>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</si>
  <si>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</si>
  <si>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</si>
  <si>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</si>
  <si>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</si>
  <si>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</si>
  <si>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</si>
  <si>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</si>
  <si>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</si>
  <si>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</si>
  <si>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</si>
  <si>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</si>
  <si>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</si>
  <si>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</si>
  <si>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</si>
  <si>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</si>
  <si>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</si>
  <si>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</si>
  <si>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</si>
  <si>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</si>
  <si>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</si>
  <si>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</si>
  <si>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</si>
  <si>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</si>
  <si>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</si>
  <si>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</si>
  <si>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</si>
  <si>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</si>
  <si>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</si>
  <si>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</si>
  <si>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</si>
  <si>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</si>
  <si>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</si>
  <si>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</si>
  <si>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</si>
  <si>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</si>
  <si>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</si>
  <si>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</si>
  <si>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</si>
  <si>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</si>
  <si>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</si>
  <si>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</si>
  <si>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</si>
  <si>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</si>
  <si>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</si>
  <si>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</si>
  <si>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</si>
  <si>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</si>
  <si>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</si>
  <si>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</si>
  <si>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</si>
  <si>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</si>
  <si>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</si>
  <si>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</si>
  <si>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</si>
  <si>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</si>
  <si>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</si>
  <si>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</si>
  <si>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</si>
  <si>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</si>
  <si>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</si>
  <si>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</si>
  <si>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</si>
  <si>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</si>
  <si>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</si>
  <si>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</si>
  <si>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</si>
  <si>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</si>
  <si>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</si>
  <si>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</si>
  <si>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</si>
  <si>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</si>
  <si>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</si>
  <si>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</si>
  <si>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</si>
  <si>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</si>
  <si>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</si>
  <si>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</si>
  <si>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</si>
  <si>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</si>
  <si>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</si>
  <si>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</si>
  <si>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</si>
  <si>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</si>
  <si>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</si>
  <si>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</si>
  <si>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</si>
  <si>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</si>
  <si>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</si>
  <si>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</si>
  <si>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</si>
  <si>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</si>
  <si>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</si>
  <si>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</si>
  <si>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</si>
  <si>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</si>
  <si>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</si>
  <si>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</si>
  <si>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</si>
  <si>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</si>
  <si>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</si>
  <si>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</si>
  <si>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</si>
  <si>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</si>
  <si>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</si>
  <si>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</si>
  <si>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</si>
  <si>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</si>
  <si>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</si>
  <si>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</si>
  <si>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</si>
  <si>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</si>
  <si>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</si>
  <si>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</si>
  <si>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</si>
  <si>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</si>
  <si>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</si>
  <si>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</si>
  <si>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</si>
  <si>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</si>
  <si>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</si>
  <si>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</si>
  <si>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</si>
  <si>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</si>
  <si>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</si>
  <si>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</si>
  <si>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</si>
  <si>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</si>
  <si>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</si>
  <si>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</si>
  <si>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</si>
  <si>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</si>
  <si>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</si>
  <si>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</si>
  <si>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</si>
  <si>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</si>
  <si>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</si>
  <si>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</si>
  <si>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</si>
  <si>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</si>
  <si>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</si>
  <si>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</si>
  <si>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</si>
  <si>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</si>
  <si>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</si>
  <si>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</si>
  <si>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</si>
  <si>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</si>
  <si>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</si>
  <si>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</si>
  <si>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</si>
  <si>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</si>
  <si>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</si>
  <si>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</si>
  <si>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</si>
  <si>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</si>
  <si>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</si>
  <si>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</si>
  <si>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</si>
  <si>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</si>
  <si>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</si>
  <si>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</si>
  <si>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</si>
  <si>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</si>
  <si>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</si>
  <si>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</si>
  <si>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</si>
  <si>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</si>
  <si>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</si>
  <si>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</si>
  <si>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</si>
  <si>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</si>
  <si>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</si>
  <si>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</si>
  <si>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</si>
  <si>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</si>
  <si>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</si>
  <si>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</si>
  <si>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</si>
  <si>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</si>
  <si>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</si>
  <si>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</si>
  <si>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</si>
  <si>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</si>
  <si>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</si>
  <si>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</si>
  <si>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</si>
  <si>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</si>
  <si>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</si>
  <si>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</si>
  <si>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</si>
  <si>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</si>
  <si>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</si>
  <si>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</si>
  <si>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</si>
  <si>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</si>
  <si>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</si>
  <si>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</si>
  <si>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</si>
  <si>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</si>
  <si>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</si>
  <si>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</si>
  <si>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</si>
  <si>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</si>
  <si>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</si>
  <si>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</si>
  <si>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</si>
  <si>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</si>
  <si>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</si>
  <si>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</si>
  <si>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</si>
  <si>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</si>
  <si>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</si>
  <si>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</si>
  <si>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</si>
  <si>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</si>
  <si>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</si>
  <si>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</si>
  <si>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</si>
  <si>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</si>
  <si>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</si>
  <si>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</si>
  <si>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</si>
  <si>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</si>
  <si>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</si>
  <si>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</si>
  <si>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</si>
  <si>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</si>
  <si>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</si>
  <si>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</si>
  <si>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</si>
  <si>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</si>
  <si>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</si>
  <si>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</si>
  <si>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</si>
  <si>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</si>
  <si>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</si>
  <si>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</si>
  <si>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</si>
  <si>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</si>
  <si>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</si>
  <si>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</si>
  <si>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</si>
  <si>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</si>
  <si>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</si>
  <si>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</si>
  <si>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</si>
  <si>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</si>
  <si>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</si>
  <si>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</si>
  <si>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</si>
  <si>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</si>
  <si>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</si>
  <si>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</si>
  <si>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</si>
  <si>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</si>
  <si>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</si>
  <si>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</si>
  <si>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</si>
  <si>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</si>
  <si>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</si>
  <si>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</si>
  <si>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</si>
  <si>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</si>
  <si>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</si>
  <si>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</si>
  <si>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</si>
  <si>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</si>
  <si>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</si>
  <si>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</si>
  <si>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</si>
  <si>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</si>
  <si>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</si>
  <si>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Population with mental health disorders</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</si>
  <si>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</si>
  <si>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</si>
  <si>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</si>
  <si>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</si>
  <si>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</si>
  <si>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</si>
  <si>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</si>
  <si>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</si>
  <si>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</si>
  <si>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</si>
  <si>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</si>
  <si>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</si>
  <si>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</si>
  <si>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</si>
  <si>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</si>
  <si>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</si>
  <si>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</si>
  <si>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</si>
  <si>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</si>
  <si>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</si>
  <si>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</si>
  <si>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</si>
  <si>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</si>
  <si>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</si>
  <si>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</si>
  <si>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</si>
  <si>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</si>
  <si>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</si>
  <si>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</si>
  <si>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</si>
  <si>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</si>
  <si>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</si>
  <si>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</si>
  <si>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</si>
  <si>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</si>
  <si>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</si>
  <si>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</si>
  <si>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</si>
  <si>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</si>
  <si>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</si>
  <si>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</si>
  <si>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</si>
  <si>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</si>
  <si>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</si>
  <si>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</si>
  <si>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</si>
  <si>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</si>
  <si>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</si>
  <si>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</si>
  <si>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</si>
  <si>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</si>
  <si>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</si>
  <si>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</si>
  <si>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</si>
  <si>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</si>
  <si>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</si>
  <si>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</si>
  <si>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</si>
  <si>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</si>
  <si>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</si>
  <si>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</si>
  <si>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</si>
  <si>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</si>
  <si>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</si>
  <si>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</si>
  <si>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</si>
  <si>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</si>
  <si>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</si>
  <si>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</si>
  <si>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</si>
  <si>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</si>
  <si>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</si>
  <si>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</si>
  <si>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</si>
  <si>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</si>
  <si>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</si>
  <si>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</si>
  <si>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</si>
  <si>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</si>
  <si>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</si>
  <si>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</si>
  <si>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</si>
  <si>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</si>
  <si>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</si>
  <si>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</si>
  <si>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</si>
  <si>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</si>
  <si>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</si>
  <si>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</si>
  <si>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</si>
  <si>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</si>
  <si>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</si>
  <si>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</si>
  <si>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</si>
  <si>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</si>
  <si>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</si>
  <si>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</si>
  <si>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</si>
  <si>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</si>
  <si>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</si>
  <si>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</si>
  <si>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</si>
  <si>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</si>
  <si>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</si>
  <si>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</si>
  <si>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</si>
  <si>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</si>
  <si>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</si>
  <si>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</si>
  <si>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</si>
  <si>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</si>
  <si>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</si>
  <si>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</si>
  <si>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</si>
  <si>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</si>
  <si>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</si>
  <si>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</si>
  <si>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</si>
  <si>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</si>
  <si>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</si>
  <si>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</si>
  <si>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</si>
  <si>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</si>
  <si>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</si>
  <si>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</si>
  <si>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</si>
  <si>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</si>
  <si>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</si>
  <si>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</si>
  <si>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</si>
  <si>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</si>
  <si>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</si>
  <si>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</si>
  <si>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</si>
  <si>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</si>
  <si>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</si>
  <si>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</si>
  <si>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</si>
  <si>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</si>
  <si>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</si>
  <si>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</si>
  <si>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</si>
  <si>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</si>
  <si>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</si>
  <si>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</si>
  <si>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</si>
  <si>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</si>
  <si>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</si>
  <si>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</si>
  <si>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</si>
  <si>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</si>
  <si>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</si>
  <si>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</si>
  <si>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</si>
  <si>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</si>
  <si>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</si>
  <si>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</si>
  <si>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</si>
  <si>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</si>
  <si>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</si>
  <si>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</si>
  <si>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</si>
  <si>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</si>
  <si>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</si>
  <si>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</si>
  <si>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</si>
  <si>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</si>
  <si>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</si>
  <si>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</si>
  <si>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</si>
  <si>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</si>
  <si>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</si>
  <si>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</si>
  <si>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</si>
  <si>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</si>
  <si>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</si>
  <si>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</si>
  <si>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</si>
  <si>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</si>
  <si>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</si>
  <si>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</si>
  <si>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</si>
  <si>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</si>
  <si>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</si>
  <si>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</si>
  <si>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</si>
  <si>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</si>
  <si>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</si>
  <si>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</si>
  <si>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</si>
  <si>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</si>
  <si>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</si>
  <si>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</si>
  <si>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</si>
  <si>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</si>
  <si>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</si>
  <si>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</si>
  <si>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</si>
  <si>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</si>
  <si>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</si>
  <si>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</si>
  <si>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</si>
  <si>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</si>
  <si>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</si>
  <si>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</si>
  <si>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</si>
  <si>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</si>
  <si>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</si>
  <si>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</si>
  <si>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</si>
  <si>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</si>
  <si>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</si>
  <si>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</si>
  <si>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</si>
  <si>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</si>
  <si>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</si>
  <si>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</si>
  <si>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</si>
  <si>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</si>
  <si>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</si>
  <si>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</si>
  <si>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</si>
  <si>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</si>
  <si>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</si>
  <si>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</si>
  <si>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</si>
  <si>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</si>
  <si>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</si>
  <si>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</si>
  <si>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</si>
  <si>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</si>
  <si>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</si>
  <si>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</si>
  <si>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</si>
  <si>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</si>
  <si>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</si>
  <si>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</si>
  <si>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</si>
  <si>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</si>
  <si>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</si>
  <si>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</si>
  <si>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</si>
  <si>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</si>
  <si>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</si>
  <si>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</si>
  <si>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</si>
  <si>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</si>
  <si>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</si>
  <si>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</si>
  <si>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</si>
  <si>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</si>
  <si>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</si>
  <si>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</si>
  <si>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</si>
  <si>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</si>
  <si>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</si>
  <si>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</si>
  <si>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</si>
  <si>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</si>
  <si>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</si>
  <si>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</si>
  <si>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</si>
  <si>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</si>
  <si>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</si>
  <si>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</si>
  <si>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</si>
  <si>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</si>
  <si>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</si>
  <si>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</si>
  <si>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</si>
  <si>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</si>
  <si>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</si>
  <si>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</si>
  <si>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</si>
  <si>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</si>
  <si>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</si>
  <si>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</si>
  <si>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</si>
  <si>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</si>
  <si>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</si>
  <si>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</si>
  <si>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</si>
  <si>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</si>
  <si>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</si>
  <si>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</si>
  <si>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</si>
  <si>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</si>
  <si>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</si>
  <si>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</si>
  <si>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</si>
  <si>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</si>
  <si>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</si>
  <si>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</si>
  <si>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</si>
  <si>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</si>
  <si>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</si>
  <si>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</si>
  <si>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</si>
  <si>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</si>
  <si>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</si>
  <si>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</si>
  <si>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</si>
  <si>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</si>
  <si>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</si>
  <si>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</si>
  <si>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</si>
  <si>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</si>
  <si>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</si>
  <si>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</si>
  <si>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</si>
  <si>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</si>
  <si>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</si>
  <si>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</si>
  <si>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</si>
  <si>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</si>
  <si>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</si>
  <si>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</si>
  <si>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</si>
  <si>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</si>
  <si>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</si>
  <si>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</si>
  <si>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</si>
  <si>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</si>
  <si>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</si>
  <si>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</si>
  <si>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</si>
  <si>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</si>
  <si>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</si>
  <si>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</si>
  <si>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</si>
  <si>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</si>
  <si>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</si>
  <si>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</si>
  <si>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</si>
  <si>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</si>
  <si>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</si>
  <si>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</si>
  <si>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</si>
  <si>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</si>
  <si>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</si>
  <si>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</si>
  <si>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</si>
  <si>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</si>
  <si>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</si>
  <si>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</si>
  <si>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</si>
  <si>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</si>
  <si>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</si>
  <si>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</si>
  <si>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</si>
  <si>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</si>
  <si>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</si>
  <si>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</si>
  <si>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</si>
  <si>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</si>
  <si>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</si>
  <si>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</si>
  <si>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</si>
  <si>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</si>
  <si>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</si>
  <si>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</si>
  <si>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</si>
  <si>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</si>
  <si>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</si>
  <si>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</si>
  <si>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</si>
  <si>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</si>
  <si>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</si>
  <si>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</si>
  <si>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</si>
  <si>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</si>
  <si>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</si>
  <si>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</si>
  <si>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</si>
  <si>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</si>
  <si>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</si>
  <si>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</si>
  <si>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</si>
  <si>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</si>
  <si>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</si>
  <si>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</si>
  <si>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</si>
  <si>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</si>
  <si>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</si>
  <si>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</si>
  <si>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</si>
  <si>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</si>
  <si>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</si>
  <si>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</si>
  <si>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</si>
  <si>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</si>
  <si>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</si>
  <si>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</si>
  <si>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</si>
  <si>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</si>
  <si>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</si>
  <si>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</si>
  <si>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</si>
  <si>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</si>
  <si>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</si>
  <si>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</si>
  <si>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</si>
  <si>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</si>
  <si>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</si>
  <si>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</si>
  <si>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</si>
  <si>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</si>
  <si>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</si>
  <si>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</si>
  <si>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</si>
  <si>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</si>
  <si>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</si>
  <si>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</si>
  <si>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</si>
  <si>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</si>
  <si>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</si>
  <si>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</si>
  <si>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</si>
  <si>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</si>
  <si>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</si>
  <si>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</si>
  <si>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</si>
  <si>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</si>
  <si>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</si>
  <si>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</si>
  <si>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</si>
  <si>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</si>
  <si>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</si>
  <si>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</si>
  <si>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</si>
  <si>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</si>
  <si>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</si>
  <si>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</si>
  <si>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</si>
  <si>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</si>
  <si>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</si>
  <si>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</si>
  <si>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</si>
  <si>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</si>
  <si>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</si>
  <si>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</si>
  <si>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</si>
  <si>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</si>
  <si>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</si>
  <si>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</si>
  <si>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</si>
  <si>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</si>
  <si>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</si>
  <si>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</si>
  <si>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</si>
  <si>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</si>
  <si>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</si>
  <si>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</si>
  <si>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</si>
  <si>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</si>
  <si>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</si>
  <si>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</si>
  <si>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</si>
  <si>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</si>
  <si>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</si>
  <si>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</si>
  <si>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</si>
  <si>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</si>
  <si>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</si>
  <si>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</si>
  <si>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</si>
  <si>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</si>
  <si>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</si>
  <si>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</si>
  <si>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</si>
  <si>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</si>
  <si>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</si>
  <si>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</si>
  <si>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</si>
  <si>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</si>
  <si>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</si>
  <si>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</si>
  <si>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</si>
  <si>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</si>
  <si>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</si>
  <si>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</si>
  <si>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</si>
  <si>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</si>
  <si>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</si>
  <si>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</si>
  <si>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</si>
  <si>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</si>
  <si>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</si>
  <si>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</si>
  <si>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</si>
  <si>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</si>
  <si>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</si>
  <si>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</si>
  <si>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</si>
  <si>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</si>
  <si>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</si>
  <si>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</si>
  <si>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</si>
  <si>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</si>
  <si>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</si>
  <si>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</si>
  <si>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</si>
  <si>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</si>
  <si>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</si>
  <si>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</si>
  <si>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</si>
  <si>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</si>
  <si>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</si>
  <si>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</si>
  <si>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</si>
  <si>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</si>
  <si>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</si>
  <si>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</si>
  <si>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</si>
  <si>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</si>
  <si>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</si>
  <si>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</si>
  <si>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</si>
  <si>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</si>
  <si>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</si>
  <si>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</si>
  <si>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</si>
  <si>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</si>
  <si>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</si>
  <si>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</si>
  <si>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</si>
  <si>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</si>
  <si>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</si>
  <si>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</si>
  <si>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</si>
  <si>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</si>
  <si>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</si>
  <si>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</si>
  <si>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</si>
  <si>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</si>
  <si>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</si>
  <si>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</si>
  <si>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</si>
  <si>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</si>
  <si>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</si>
  <si>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</si>
  <si>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</si>
  <si>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</si>
  <si>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</si>
  <si>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</si>
  <si>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</si>
  <si>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</si>
  <si>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</si>
  <si>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</si>
  <si>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</si>
  <si>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</si>
  <si>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</si>
  <si>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</si>
  <si>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</si>
  <si>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</si>
  <si>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</si>
  <si>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</si>
  <si>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</si>
  <si>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</si>
  <si>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</si>
  <si>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</si>
  <si>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</si>
  <si>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</si>
  <si>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</si>
  <si>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</si>
  <si>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</si>
  <si>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</si>
  <si>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</si>
  <si>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</si>
  <si>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</si>
  <si>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</si>
  <si>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</si>
  <si>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</si>
  <si>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</si>
  <si>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</si>
  <si>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</si>
  <si>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</si>
  <si>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</si>
  <si>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</si>
  <si>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</si>
  <si>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</si>
  <si>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</si>
  <si>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</si>
  <si>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</si>
  <si>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</si>
  <si>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</si>
  <si>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</si>
  <si>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</si>
  <si>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</si>
  <si>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</si>
  <si>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</si>
  <si>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</si>
  <si>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</si>
  <si>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</si>
  <si>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</si>
  <si>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</si>
  <si>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</si>
  <si>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</si>
  <si>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</si>
  <si>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</si>
  <si>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</si>
  <si>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</si>
  <si>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</si>
  <si>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</si>
  <si>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</si>
  <si>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</si>
  <si>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</si>
  <si>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</si>
  <si>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</si>
  <si>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</si>
  <si>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</si>
  <si>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</si>
  <si>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</si>
  <si>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</si>
  <si>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</si>
  <si>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</si>
  <si>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</si>
  <si>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</si>
  <si>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</si>
  <si>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</si>
  <si>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</si>
  <si>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</si>
  <si>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</si>
  <si>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</si>
  <si>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</si>
  <si>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</si>
  <si>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</si>
  <si>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</si>
  <si>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</si>
  <si>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</si>
  <si>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</si>
  <si>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</si>
  <si>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</si>
  <si>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</si>
  <si>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</si>
  <si>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</si>
  <si>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</si>
  <si>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</si>
  <si>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</si>
  <si>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</si>
  <si>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</si>
  <si>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</si>
  <si>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</si>
  <si>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</si>
  <si>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</si>
  <si>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</si>
  <si>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</si>
  <si>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</si>
  <si>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</si>
  <si>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</si>
  <si>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</si>
  <si>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</si>
  <si>
    <t>PIN and coverage taken from "Patient support for new/relapsed cases" from Uganda's OHT for the non-smear positive cases; same as above for smear positive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</si>
</sst>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refreshError="1"/>
      <sheetData sheetId="1" refreshError="1"/>
      <sheetData sheetId="2" refreshError="1"/>
      <sheetData sheetId="3" refreshError="1"/>
      <sheetData sheetId="4" refreshError="1"/>
      <sheetData sheetId="5">
        <row r="23">
          <cell r="C23">
            <v>44269590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90" zoomScaleNormal="90" workbookViewId="0">
      <pane xSplit="3" ySplit="3" topLeftCell="H40" activePane="bottomRight" state="frozen"/>
      <selection pane="topRight" activeCell="D1" sqref="D1"/>
      <selection pane="bottomLeft" activeCell="A4" sqref="A4"/>
      <selection pane="bottomRight" activeCell="A51" sqref="A51:XFD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1397</v>
      </c>
      <c r="F2" s="118"/>
      <c r="G2" s="62"/>
      <c r="H2" s="63" t="s">
        <v>1395</v>
      </c>
      <c r="I2" s="63"/>
      <c r="J2" s="63"/>
      <c r="K2" t="s">
        <v>29</v>
      </c>
      <c r="L2" s="118" t="s">
        <v>1396</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1398</v>
      </c>
      <c r="H3" s="3" t="s">
        <v>51</v>
      </c>
      <c r="I3" s="3" t="s">
        <v>56</v>
      </c>
      <c r="J3" s="3" t="s">
        <v>2</v>
      </c>
      <c r="K3" s="8" t="s">
        <v>1394</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1583</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9"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9"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179</v>
      </c>
      <c r="C13" s="20" t="str">
        <f>INDEX(raw_data!$A$3:$CR$330,MATCH(data!$B13,raw_data!$F$3:$F$330,0), MATCH(data!C$3,raw_data!$A$3:$CR$3,0))</f>
        <v>Active management of the 3rd stage of labour</v>
      </c>
      <c r="D13" s="20" t="str">
        <f>INDEX(raw_data!$A$3:$CR$330,MATCH(data!$B13,raw_data!$F$3:$F$330,0), MATCH(data!D$3,raw_data!$A$3:$CR$3,0))</f>
        <v>1 year</v>
      </c>
      <c r="E13" s="61">
        <f>INDEX(raw_data!$A$3:$CR$330,MATCH(data!$B13,raw_data!$F$3:$F$330,0), MATCH(data!E$3,raw_data!$A$3:$CR$3,0))</f>
        <v>7.3</v>
      </c>
      <c r="F13" s="61">
        <f>INDEX(raw_data!$A$3:$CR$330,MATCH(data!$B13,raw_data!$F$3:$F$330,0), MATCH(data!F$3,raw_data!$A$3:$CR$3,0))</f>
        <v>22.607013747593186</v>
      </c>
      <c r="G13" s="61">
        <f t="shared" si="1"/>
        <v>7.153201209431213</v>
      </c>
      <c r="H13" s="87">
        <f>INDEX(raw_data!$A$3:$CR$330,MATCH(data!$B13,raw_data!$F$3:$F$330,0), MATCH(data!H$3,raw_data!$A$3:$CR$3,0))</f>
        <v>55.021590000000003</v>
      </c>
      <c r="I13" s="87">
        <f>INDEX(raw_data!$A$3:$CR$330,MATCH(data!$B13,raw_data!$F$3:$F$330,0), MATCH(data!I$3,raw_data!$A$3:$CR$3,0))</f>
        <v>1067467.65655</v>
      </c>
      <c r="J13" s="87">
        <f>INDEX(raw_data!$A$3:$CR$330,MATCH(data!$B13,raw_data!$F$3:$F$330,0), MATCH(data!J$3,raw_data!$A$3:$CR$3,0))</f>
        <v>1940088.7116311979</v>
      </c>
      <c r="K13" s="61">
        <f>INDEX(raw_data!$A$3:$CR$330,MATCH(data!$B13,raw_data!$F$3:$F$330,0), MATCH(data!K$3,raw_data!$A$3:$CR$3,0))</f>
        <v>0.22937161869725167</v>
      </c>
      <c r="L13" s="20">
        <f>INDEX(raw_data!$A$3:$CR$330,MATCH(data!$B13,raw_data!$F$3:$F$330,0), MATCH(data!L$3,raw_data!$A$3:$CR$3,0))</f>
        <v>0.5</v>
      </c>
      <c r="M13" s="20">
        <f>INDEX(raw_data!$A$3:$CR$330,MATCH(data!$B13,raw_data!$F$3:$F$330,0), MATCH(data!M$3,raw_data!$A$3:$CR$3,0))</f>
        <v>0.5</v>
      </c>
      <c r="N13" s="20">
        <f>INDEX(raw_data!$A$3:$CR$330,MATCH(data!$B13,raw_data!$F$3:$F$330,0), MATCH(data!N$3,raw_data!$A$3:$CR$3,0))</f>
        <v>0</v>
      </c>
      <c r="O13" s="20">
        <f>INDEX(raw_data!$A$3:$CR$330,MATCH(data!$B13,raw_data!$F$3:$F$330,0), MATCH(data!O$3,raw_data!$A$3:$CR$3,0))</f>
        <v>0</v>
      </c>
      <c r="P13" s="20">
        <f>INDEX(raw_data!$A$3:$CR$330,MATCH(data!$B13,raw_data!$F$3:$F$330,0), MATCH(data!P$3,raw_data!$A$3:$CR$3,0))</f>
        <v>15</v>
      </c>
      <c r="Q13" s="20">
        <f>INDEX(raw_data!$A$3:$CR$330,MATCH(data!$B13,raw_data!$F$3:$F$330,0), MATCH(data!Q$3,raw_data!$A$3:$CR$3,0))</f>
        <v>0</v>
      </c>
      <c r="R13" s="20">
        <f>INDEX(raw_data!$A$3:$CR$330,MATCH(data!$B13,raw_data!$F$3:$F$330,0), MATCH(data!R$3,raw_data!$A$3:$CR$3,0))</f>
        <v>0</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WHO-CHOICE</v>
      </c>
      <c r="AH13" s="20" t="str">
        <f>INDEX(raw_data!$A$3:$CR$330,MATCH(data!$B13,raw_data!$F$3:$F$330,0), MATCH(data!AH$3,raw_data!$A$3:$CR$3,0))</f>
        <v/>
      </c>
      <c r="AI13" s="61">
        <f t="shared" si="2"/>
        <v>3.0968511983004365</v>
      </c>
      <c r="AL13" s="67"/>
    </row>
    <row r="14" spans="1:38">
      <c r="A14" s="20" t="str">
        <f>INDEX(raw_data!$A$3:$CR$330,MATCH(data!$B14,raw_data!$F$3:$F$330,0), MATCH(data!A$3,raw_data!$A$3:$CR$3,0))</f>
        <v>RMNCH</v>
      </c>
      <c r="B14" s="22" t="s">
        <v>181</v>
      </c>
      <c r="C14" s="20" t="str">
        <f>INDEX(raw_data!$A$3:$CR$330,MATCH(data!$B14,raw_data!$F$3:$F$330,0), MATCH(data!C$3,raw_data!$A$3:$CR$3,0))</f>
        <v>Management of eclampsia</v>
      </c>
      <c r="D14" s="20" t="str">
        <f>INDEX(raw_data!$A$3:$CR$330,MATCH(data!$B14,raw_data!$F$3:$F$330,0), MATCH(data!D$3,raw_data!$A$3:$CR$3,0))</f>
        <v>1 Years</v>
      </c>
      <c r="E14" s="61">
        <f>INDEX(raw_data!$A$3:$CR$330,MATCH(data!$B14,raw_data!$F$3:$F$330,0), MATCH(data!E$3,raw_data!$A$3:$CR$3,0))</f>
        <v>0.13</v>
      </c>
      <c r="F14" s="61">
        <f>INDEX(raw_data!$A$3:$CR$330,MATCH(data!$B14,raw_data!$F$3:$F$330,0), MATCH(data!F$3,raw_data!$A$3:$CR$3,0))</f>
        <v>2.6676000000000002</v>
      </c>
      <c r="G14" s="61">
        <f t="shared" si="1"/>
        <v>0.11267792207792209</v>
      </c>
      <c r="H14" s="87">
        <f>INDEX(raw_data!$A$3:$CR$330,MATCH(data!$B14,raw_data!$F$3:$F$330,0), MATCH(data!H$3,raw_data!$A$3:$CR$3,0))</f>
        <v>55.021590000000003</v>
      </c>
      <c r="I14" s="87">
        <f>INDEX(raw_data!$A$3:$CR$330,MATCH(data!$B14,raw_data!$F$3:$F$330,0), MATCH(data!I$3,raw_data!$A$3:$CR$3,0))</f>
        <v>106746.76565</v>
      </c>
      <c r="J14" s="87">
        <f>INDEX(raw_data!$A$3:$CR$330,MATCH(data!$B14,raw_data!$F$3:$F$330,0), MATCH(data!J$3,raw_data!$A$3:$CR$3,0))</f>
        <v>194008.87115403244</v>
      </c>
      <c r="K14" s="61">
        <f>INDEX(raw_data!$A$3:$CR$330,MATCH(data!$B14,raw_data!$F$3:$F$330,0), MATCH(data!K$3,raw_data!$A$3:$CR$3,0))</f>
        <v>8.4897416955204505</v>
      </c>
      <c r="L14" s="20">
        <f>INDEX(raw_data!$A$3:$CR$330,MATCH(data!$B14,raw_data!$F$3:$F$330,0), MATCH(data!L$3,raw_data!$A$3:$CR$3,0))</f>
        <v>30</v>
      </c>
      <c r="M14" s="20">
        <f>INDEX(raw_data!$A$3:$CR$330,MATCH(data!$B14,raw_data!$F$3:$F$330,0), MATCH(data!M$3,raw_data!$A$3:$CR$3,0))</f>
        <v>0</v>
      </c>
      <c r="N14" s="20">
        <f>INDEX(raw_data!$A$3:$CR$330,MATCH(data!$B14,raw_data!$F$3:$F$330,0), MATCH(data!N$3,raw_data!$A$3:$CR$3,0))</f>
        <v>0</v>
      </c>
      <c r="O14" s="20">
        <f>INDEX(raw_data!$A$3:$CR$330,MATCH(data!$B14,raw_data!$F$3:$F$330,0), MATCH(data!O$3,raw_data!$A$3:$CR$3,0))</f>
        <v>4.5</v>
      </c>
      <c r="P14" s="20">
        <f>INDEX(raw_data!$A$3:$CR$330,MATCH(data!$B14,raw_data!$F$3:$F$330,0), MATCH(data!P$3,raw_data!$A$3:$CR$3,0))</f>
        <v>140</v>
      </c>
      <c r="Q14" s="20">
        <f>INDEX(raw_data!$A$3:$CR$330,MATCH(data!$B14,raw_data!$F$3:$F$330,0), MATCH(data!Q$3,raw_data!$A$3:$CR$3,0))</f>
        <v>0.1</v>
      </c>
      <c r="R14" s="20">
        <f>INDEX(raw_data!$A$3:$CR$330,MATCH(data!$B14,raw_data!$F$3:$F$330,0), MATCH(data!R$3,raw_data!$A$3:$CR$3,0))</f>
        <v>6.25</v>
      </c>
      <c r="S14" s="20">
        <f>INDEX(raw_data!$A$3:$CR$330,MATCH(data!$B14,raw_data!$F$3:$F$330,0), MATCH(data!S$3,raw_data!$A$3:$CR$3,0))</f>
        <v>12.5</v>
      </c>
      <c r="T14" s="20">
        <f>INDEX(raw_data!$A$3:$CR$330,MATCH(data!$B14,raw_data!$F$3:$F$330,0), MATCH(data!T$3,raw_data!$A$3:$CR$3,0))</f>
        <v>0</v>
      </c>
      <c r="U14" s="20">
        <f>INDEX(raw_data!$A$3:$CR$330,MATCH(data!$B14,raw_data!$F$3:$F$330,0), MATCH(data!U$3,raw_data!$A$3:$CR$3,0))</f>
        <v>15</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Feldhaus (2016); Cost Eff Resour Alloc</v>
      </c>
      <c r="AH14" s="20" t="str">
        <f>INDEX(raw_data!$A$3:$CR$330,MATCH(data!$B14,raw_data!$F$3:$F$330,0), MATCH(data!AH$3,raw_data!$A$3:$CR$3,0))</f>
        <v>Magnesium sulfate + calcium during antenatal care for pre-eclampsia/eclampsia</v>
      </c>
      <c r="AI14" s="61">
        <f t="shared" si="2"/>
        <v>20.52</v>
      </c>
      <c r="AL14" s="67"/>
    </row>
    <row r="15" spans="1:38">
      <c r="A15" s="20" t="str">
        <f>INDEX(raw_data!$A$3:$CR$330,MATCH(data!$B15,raw_data!$F$3:$F$330,0), MATCH(data!A$3,raw_data!$A$3:$CR$3,0))</f>
        <v>RMNCH</v>
      </c>
      <c r="B15" s="22" t="s">
        <v>190</v>
      </c>
      <c r="C15" s="20" t="str">
        <f>INDEX(raw_data!$A$3:$CR$330,MATCH(data!$B15,raw_data!$F$3:$F$330,0), MATCH(data!C$3,raw_data!$A$3:$CR$3,0))</f>
        <v>Management of pre-eclampsia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42.066980000000001</v>
      </c>
      <c r="I15" s="87">
        <f>INDEX(raw_data!$A$3:$CR$330,MATCH(data!$B15,raw_data!$F$3:$F$330,0), MATCH(data!I$3,raw_data!$A$3:$CR$3,0))</f>
        <v>30315.338619999999</v>
      </c>
      <c r="J15" s="87">
        <f>INDEX(raw_data!$A$3:$CR$330,MATCH(data!$B15,raw_data!$F$3:$F$330,0), MATCH(data!J$3,raw_data!$A$3:$CR$3,0))</f>
        <v>72064.452023891427</v>
      </c>
      <c r="K15" s="61">
        <f>INDEX(raw_data!$A$3:$CR$330,MATCH(data!$B15,raw_data!$F$3:$F$330,0), MATCH(data!K$3,raw_data!$A$3:$CR$3,0))</f>
        <v>8.4897416955204505</v>
      </c>
      <c r="L15" s="20">
        <f>INDEX(raw_data!$A$3:$CR$330,MATCH(data!$B15,raw_data!$F$3:$F$330,0), MATCH(data!L$3,raw_data!$A$3:$CR$3,0))</f>
        <v>60</v>
      </c>
      <c r="M15" s="20">
        <f>INDEX(raw_data!$A$3:$CR$330,MATCH(data!$B15,raw_data!$F$3:$F$330,0), MATCH(data!M$3,raw_data!$A$3:$CR$3,0))</f>
        <v>0</v>
      </c>
      <c r="N15" s="20">
        <f>INDEX(raw_data!$A$3:$CR$330,MATCH(data!$B15,raw_data!$F$3:$F$330,0), MATCH(data!N$3,raw_data!$A$3:$CR$3,0))</f>
        <v>0</v>
      </c>
      <c r="O15" s="20">
        <f>INDEX(raw_data!$A$3:$CR$330,MATCH(data!$B15,raw_data!$F$3:$F$330,0), MATCH(data!O$3,raw_data!$A$3:$CR$3,0))</f>
        <v>12</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20</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193</v>
      </c>
      <c r="C16" s="20" t="str">
        <f>INDEX(raw_data!$A$3:$CR$330,MATCH(data!$B16,raw_data!$F$3:$F$330,0), MATCH(data!C$3,raw_data!$A$3:$CR$3,0))</f>
        <v>Neonatal resuscitation (institutional)</v>
      </c>
      <c r="D16" s="20" t="str">
        <f>INDEX(raw_data!$A$3:$CR$330,MATCH(data!$B16,raw_data!$F$3:$F$330,0), MATCH(data!D$3,raw_data!$A$3:$CR$3,0))</f>
        <v>1 year</v>
      </c>
      <c r="E16" s="61">
        <f>INDEX(raw_data!$A$3:$CR$330,MATCH(data!$B16,raw_data!$F$3:$F$330,0), MATCH(data!E$3,raw_data!$A$3:$CR$3,0))</f>
        <v>1.3193883638183221</v>
      </c>
      <c r="F16" s="61">
        <f>INDEX(raw_data!$A$3:$CR$330,MATCH(data!$B16,raw_data!$F$3:$F$330,0), MATCH(data!F$3,raw_data!$A$3:$CR$3,0))</f>
        <v>43.612368825777203</v>
      </c>
      <c r="G16" s="61">
        <f t="shared" si="1"/>
        <v>1.0361911636509378</v>
      </c>
      <c r="H16" s="87">
        <f>INDEX(raw_data!$A$3:$CR$330,MATCH(data!$B16,raw_data!$F$3:$F$330,0), MATCH(data!H$3,raw_data!$A$3:$CR$3,0))</f>
        <v>73.362120000000004</v>
      </c>
      <c r="I16" s="87">
        <f>INDEX(raw_data!$A$3:$CR$330,MATCH(data!$B16,raw_data!$F$3:$F$330,0), MATCH(data!I$3,raw_data!$A$3:$CR$3,0))</f>
        <v>139398.3517</v>
      </c>
      <c r="J16" s="87">
        <f>INDEX(raw_data!$A$3:$CR$330,MATCH(data!$B16,raw_data!$F$3:$F$330,0), MATCH(data!J$3,raw_data!$A$3:$CR$3,0))</f>
        <v>190014.07224872996</v>
      </c>
      <c r="K16" s="61">
        <f>INDEX(raw_data!$A$3:$CR$330,MATCH(data!$B16,raw_data!$F$3:$F$330,0), MATCH(data!K$3,raw_data!$A$3:$CR$3,0))</f>
        <v>0.37821385252109929</v>
      </c>
      <c r="L16" s="20">
        <f>INDEX(raw_data!$A$3:$CR$330,MATCH(data!$B16,raw_data!$F$3:$F$330,0), MATCH(data!L$3,raw_data!$A$3:$CR$3,0))</f>
        <v>0.5</v>
      </c>
      <c r="M16" s="20">
        <f>INDEX(raw_data!$A$3:$CR$330,MATCH(data!$B16,raw_data!$F$3:$F$330,0), MATCH(data!M$3,raw_data!$A$3:$CR$3,0))</f>
        <v>0</v>
      </c>
      <c r="N16" s="20">
        <f>INDEX(raw_data!$A$3:$CR$330,MATCH(data!$B16,raw_data!$F$3:$F$330,0), MATCH(data!N$3,raw_data!$A$3:$CR$3,0))</f>
        <v>0</v>
      </c>
      <c r="O16" s="20">
        <f>INDEX(raw_data!$A$3:$CR$330,MATCH(data!$B16,raw_data!$F$3:$F$330,0), MATCH(data!O$3,raw_data!$A$3:$CR$3,0))</f>
        <v>0.5</v>
      </c>
      <c r="P16" s="20">
        <f>INDEX(raw_data!$A$3:$CR$330,MATCH(data!$B16,raw_data!$F$3:$F$330,0), MATCH(data!P$3,raw_data!$A$3:$CR$3,0))</f>
        <v>3</v>
      </c>
      <c r="Q16" s="20">
        <f>INDEX(raw_data!$A$3:$CR$330,MATCH(data!$B16,raw_data!$F$3:$F$330,0), MATCH(data!Q$3,raw_data!$A$3:$CR$3,0))</f>
        <v>0</v>
      </c>
      <c r="R16" s="20">
        <f>INDEX(raw_data!$A$3:$CR$330,MATCH(data!$B16,raw_data!$F$3:$F$330,0), MATCH(data!R$3,raw_data!$A$3:$CR$3,0))</f>
        <v>0</v>
      </c>
      <c r="S16" s="20">
        <f>INDEX(raw_data!$A$3:$CR$330,MATCH(data!$B16,raw_data!$F$3:$F$330,0), MATCH(data!S$3,raw_data!$A$3:$CR$3,0))</f>
        <v>0</v>
      </c>
      <c r="T16" s="20">
        <f>INDEX(raw_data!$A$3:$CR$330,MATCH(data!$B16,raw_data!$F$3:$F$330,0), MATCH(data!T$3,raw_data!$A$3:$CR$3,0))</f>
        <v>0</v>
      </c>
      <c r="U16" s="20">
        <f>INDEX(raw_data!$A$3:$CR$330,MATCH(data!$B16,raw_data!$F$3:$F$330,0), MATCH(data!U$3,raw_data!$A$3:$CR$3,0))</f>
        <v>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Adam (2005); BMJ</v>
      </c>
      <c r="AH16" s="20" t="str">
        <f>INDEX(raw_data!$A$3:$CR$330,MATCH(data!$B16,raw_data!$F$3:$F$330,0), MATCH(data!AH$3,raw_data!$A$3:$CR$3,0))</f>
        <v xml:space="preserve">Emergency neonatal care (95%) </v>
      </c>
      <c r="AI16" s="61">
        <f t="shared" si="2"/>
        <v>33.054989737489123</v>
      </c>
      <c r="AL16" s="67"/>
    </row>
    <row r="17" spans="1:38">
      <c r="A17" s="20" t="str">
        <f>INDEX(raw_data!$A$3:$CR$330,MATCH(data!$B17,raw_data!$F$3:$F$330,0), MATCH(data!A$3,raw_data!$A$3:$CR$3,0))</f>
        <v>RMNCH</v>
      </c>
      <c r="B17" s="22" t="s">
        <v>196</v>
      </c>
      <c r="C17" s="20" t="str">
        <f>INDEX(raw_data!$A$3:$CR$330,MATCH(data!$B17,raw_data!$F$3:$F$330,0), MATCH(data!C$3,raw_data!$A$3:$CR$3,0))</f>
        <v>Management of obstructed labour</v>
      </c>
      <c r="D17" s="20" t="str">
        <f>INDEX(raw_data!$A$3:$CR$330,MATCH(data!$B17,raw_data!$F$3:$F$330,0), MATCH(data!D$3,raw_data!$A$3:$CR$3,0))</f>
        <v>1 year</v>
      </c>
      <c r="E17" s="61">
        <f>INDEX(raw_data!$A$3:$CR$330,MATCH(data!$B17,raw_data!$F$3:$F$330,0), MATCH(data!E$3,raw_data!$A$3:$CR$3,0))</f>
        <v>2.1806230974351708</v>
      </c>
      <c r="F17" s="61">
        <f>INDEX(raw_data!$A$3:$CR$330,MATCH(data!$B17,raw_data!$F$3:$F$330,0), MATCH(data!F$3,raw_data!$A$3:$CR$3,0))</f>
        <v>74.3051800980097</v>
      </c>
      <c r="G17" s="61">
        <f t="shared" si="1"/>
        <v>1.6981219279675752</v>
      </c>
      <c r="H17" s="87">
        <f>INDEX(raw_data!$A$3:$CR$330,MATCH(data!$B17,raw_data!$F$3:$F$330,0), MATCH(data!H$3,raw_data!$A$3:$CR$3,0))</f>
        <v>100</v>
      </c>
      <c r="I17" s="87">
        <f>INDEX(raw_data!$A$3:$CR$330,MATCH(data!$B17,raw_data!$F$3:$F$330,0), MATCH(data!I$3,raw_data!$A$3:$CR$3,0))</f>
        <v>194008.87116000001</v>
      </c>
      <c r="J17" s="87">
        <f>INDEX(raw_data!$A$3:$CR$330,MATCH(data!$B17,raw_data!$F$3:$F$330,0), MATCH(data!J$3,raw_data!$A$3:$CR$3,0))</f>
        <v>194008.87116000001</v>
      </c>
      <c r="K17" s="61">
        <f>INDEX(raw_data!$A$3:$CR$330,MATCH(data!$B17,raw_data!$F$3:$F$330,0), MATCH(data!K$3,raw_data!$A$3:$CR$3,0))</f>
        <v>20.526615748755678</v>
      </c>
      <c r="L17" s="20">
        <f>INDEX(raw_data!$A$3:$CR$330,MATCH(data!$B17,raw_data!$F$3:$F$330,0), MATCH(data!L$3,raw_data!$A$3:$CR$3,0))</f>
        <v>10.5</v>
      </c>
      <c r="M17" s="20">
        <f>INDEX(raw_data!$A$3:$CR$330,MATCH(data!$B17,raw_data!$F$3:$F$330,0), MATCH(data!M$3,raw_data!$A$3:$CR$3,0))</f>
        <v>19.5</v>
      </c>
      <c r="N17" s="20">
        <f>INDEX(raw_data!$A$3:$CR$330,MATCH(data!$B17,raw_data!$F$3:$F$330,0), MATCH(data!N$3,raw_data!$A$3:$CR$3,0))</f>
        <v>0</v>
      </c>
      <c r="O17" s="20">
        <f>INDEX(raw_data!$A$3:$CR$330,MATCH(data!$B17,raw_data!$F$3:$F$330,0), MATCH(data!O$3,raw_data!$A$3:$CR$3,0))</f>
        <v>30</v>
      </c>
      <c r="P17" s="20">
        <f>INDEX(raw_data!$A$3:$CR$330,MATCH(data!$B17,raw_data!$F$3:$F$330,0), MATCH(data!P$3,raw_data!$A$3:$CR$3,0))</f>
        <v>30</v>
      </c>
      <c r="Q17" s="20">
        <f>INDEX(raw_data!$A$3:$CR$330,MATCH(data!$B17,raw_data!$F$3:$F$330,0), MATCH(data!Q$3,raw_data!$A$3:$CR$3,0))</f>
        <v>0</v>
      </c>
      <c r="R17" s="20">
        <f>INDEX(raw_data!$A$3:$CR$330,MATCH(data!$B17,raw_data!$F$3:$F$330,0), MATCH(data!R$3,raw_data!$A$3:$CR$3,0))</f>
        <v>2</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Tetanus toxoid + Normal delivery by a skilled attendant + Management of OL (95%) </v>
      </c>
      <c r="AI17" s="61">
        <f t="shared" si="2"/>
        <v>34.075205470127685</v>
      </c>
      <c r="AL17" s="67"/>
    </row>
    <row r="18" spans="1:38">
      <c r="A18" s="20" t="str">
        <f>INDEX(raw_data!$A$3:$CR$330,MATCH(data!$B18,raw_data!$F$3:$F$330,0), MATCH(data!A$3,raw_data!$A$3:$CR$3,0))</f>
        <v>RMNCH</v>
      </c>
      <c r="B18" s="22" t="s">
        <v>201</v>
      </c>
      <c r="C18" s="20" t="str">
        <f>INDEX(raw_data!$A$3:$CR$330,MATCH(data!$B18,raw_data!$F$3:$F$330,0), MATCH(data!C$3,raw_data!$A$3:$CR$3,0))</f>
        <v>Kangaroo mother care</v>
      </c>
      <c r="D18" s="20" t="str">
        <f>INDEX(raw_data!$A$3:$CR$330,MATCH(data!$B18,raw_data!$F$3:$F$330,0), MATCH(data!D$3,raw_data!$A$3:$CR$3,0))</f>
        <v>1 year</v>
      </c>
      <c r="E18" s="61">
        <f>INDEX(raw_data!$A$3:$CR$330,MATCH(data!$B18,raw_data!$F$3:$F$330,0), MATCH(data!E$3,raw_data!$A$3:$CR$3,0))</f>
        <v>1.83</v>
      </c>
      <c r="F18" s="61">
        <f>INDEX(raw_data!$A$3:$CR$330,MATCH(data!$B18,raw_data!$F$3:$F$330,0), MATCH(data!F$3,raw_data!$A$3:$CR$3,0))</f>
        <v>22.487009182987745</v>
      </c>
      <c r="G18" s="61">
        <f t="shared" si="1"/>
        <v>1.6839804598507291</v>
      </c>
      <c r="H18" s="87">
        <f>INDEX(raw_data!$A$3:$CR$330,MATCH(data!$B18,raw_data!$F$3:$F$330,0), MATCH(data!H$3,raw_data!$A$3:$CR$3,0))</f>
        <v>60</v>
      </c>
      <c r="I18" s="87">
        <f>INDEX(raw_data!$A$3:$CR$330,MATCH(data!$B18,raw_data!$F$3:$F$330,0), MATCH(data!I$3,raw_data!$A$3:$CR$3,0))</f>
        <v>228016.8867</v>
      </c>
      <c r="J18" s="87">
        <f>INDEX(raw_data!$A$3:$CR$330,MATCH(data!$B18,raw_data!$F$3:$F$330,0), MATCH(data!J$3,raw_data!$A$3:$CR$3,0))</f>
        <v>380028.14449999999</v>
      </c>
      <c r="K18" s="61">
        <f>INDEX(raw_data!$A$3:$CR$330,MATCH(data!$B18,raw_data!$F$3:$F$330,0), MATCH(data!K$3,raw_data!$A$3:$CR$3,0))</f>
        <v>1E-35</v>
      </c>
      <c r="L18" s="20">
        <f>INDEX(raw_data!$A$3:$CR$330,MATCH(data!$B18,raw_data!$F$3:$F$330,0), MATCH(data!L$3,raw_data!$A$3:$CR$3,0))</f>
        <v>0</v>
      </c>
      <c r="M18" s="20">
        <f>INDEX(raw_data!$A$3:$CR$330,MATCH(data!$B18,raw_data!$F$3:$F$330,0), MATCH(data!M$3,raw_data!$A$3:$CR$3,0))</f>
        <v>0</v>
      </c>
      <c r="N18" s="20">
        <f>INDEX(raw_data!$A$3:$CR$330,MATCH(data!$B18,raw_data!$F$3:$F$330,0), MATCH(data!N$3,raw_data!$A$3:$CR$3,0))</f>
        <v>0</v>
      </c>
      <c r="O18" s="20">
        <f>INDEX(raw_data!$A$3:$CR$330,MATCH(data!$B18,raw_data!$F$3:$F$330,0), MATCH(data!O$3,raw_data!$A$3:$CR$3,0))</f>
        <v>0</v>
      </c>
      <c r="P18" s="20">
        <f>INDEX(raw_data!$A$3:$CR$330,MATCH(data!$B18,raw_data!$F$3:$F$330,0), MATCH(data!P$3,raw_data!$A$3:$CR$3,0))</f>
        <v>1.2</v>
      </c>
      <c r="Q18" s="20">
        <f>INDEX(raw_data!$A$3:$CR$330,MATCH(data!$B18,raw_data!$F$3:$F$330,0), MATCH(data!Q$3,raw_data!$A$3:$CR$3,0))</f>
        <v>0</v>
      </c>
      <c r="R18" s="20">
        <f>INDEX(raw_data!$A$3:$CR$330,MATCH(data!$B18,raw_data!$F$3:$F$330,0), MATCH(data!R$3,raw_data!$A$3:$CR$3,0))</f>
        <v>0</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WHO-CHOICE</v>
      </c>
      <c r="AH18" s="20" t="str">
        <f>INDEX(raw_data!$A$3:$CR$330,MATCH(data!$B18,raw_data!$F$3:$F$330,0), MATCH(data!AH$3,raw_data!$A$3:$CR$3,0))</f>
        <v/>
      </c>
      <c r="AI18" s="61">
        <f t="shared" si="2"/>
        <v>12.287983160102591</v>
      </c>
      <c r="AL18" s="67"/>
    </row>
    <row r="19" spans="1:38">
      <c r="A19" s="20" t="str">
        <f>INDEX(raw_data!$A$3:$CR$330,MATCH(data!$B19,raw_data!$F$3:$F$330,0), MATCH(data!A$3,raw_data!$A$3:$CR$3,0))</f>
        <v>RMNCH</v>
      </c>
      <c r="B19" s="22" t="s">
        <v>204</v>
      </c>
      <c r="C19" s="20" t="str">
        <f>INDEX(raw_data!$A$3:$CR$330,MATCH(data!$B19,raw_data!$F$3:$F$330,0), MATCH(data!C$3,raw_data!$A$3:$CR$3,0))</f>
        <v>Support for breastfeeding mothers</v>
      </c>
      <c r="D19" s="20" t="str">
        <f>INDEX(raw_data!$A$3:$CR$330,MATCH(data!$B19,raw_data!$F$3:$F$330,0), MATCH(data!D$3,raw_data!$A$3:$CR$3,0))</f>
        <v>1 year</v>
      </c>
      <c r="E19" s="61">
        <f>INDEX(raw_data!$A$3:$CR$330,MATCH(data!$B19,raw_data!$F$3:$F$330,0), MATCH(data!E$3,raw_data!$A$3:$CR$3,0))</f>
        <v>0.24229145526740936</v>
      </c>
      <c r="F19" s="61">
        <f>INDEX(raw_data!$A$3:$CR$330,MATCH(data!$B19,raw_data!$F$3:$F$330,0), MATCH(data!F$3,raw_data!$A$3:$CR$3,0))</f>
        <v>1.4238118341947592</v>
      </c>
      <c r="G19" s="61">
        <f t="shared" si="1"/>
        <v>0.23304592387653431</v>
      </c>
      <c r="H19" s="87">
        <f>INDEX(raw_data!$A$3:$CR$330,MATCH(data!$B19,raw_data!$F$3:$F$330,0), MATCH(data!H$3,raw_data!$A$3:$CR$3,0))</f>
        <v>75.796120000000002</v>
      </c>
      <c r="I19" s="87">
        <f>INDEX(raw_data!$A$3:$CR$330,MATCH(data!$B19,raw_data!$F$3:$F$330,0), MATCH(data!I$3,raw_data!$A$3:$CR$3,0))</f>
        <v>1470511.9679700001</v>
      </c>
      <c r="J19" s="87">
        <f>INDEX(raw_data!$A$3:$CR$330,MATCH(data!$B19,raw_data!$F$3:$F$330,0), MATCH(data!J$3,raw_data!$A$3:$CR$3,0))</f>
        <v>1940088.7116253446</v>
      </c>
      <c r="K19" s="61">
        <f>INDEX(raw_data!$A$3:$CR$330,MATCH(data!$B19,raw_data!$F$3:$F$330,0), MATCH(data!K$3,raw_data!$A$3:$CR$3,0))</f>
        <v>1E-35</v>
      </c>
      <c r="L19" s="20">
        <f>INDEX(raw_data!$A$3:$CR$330,MATCH(data!$B19,raw_data!$F$3:$F$330,0), MATCH(data!L$3,raw_data!$A$3:$CR$3,0))</f>
        <v>0.1</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Adam (2005); BMJ</v>
      </c>
      <c r="AH19" s="20" t="str">
        <f>INDEX(raw_data!$A$3:$CR$330,MATCH(data!$B19,raw_data!$F$3:$F$330,0), MATCH(data!AH$3,raw_data!$A$3:$CR$3,0))</f>
        <v>Support for breastfeeding mothers (95%)</v>
      </c>
      <c r="AI19" s="61">
        <f t="shared" si="2"/>
        <v>5.8764426199980653</v>
      </c>
      <c r="AL19" s="67"/>
    </row>
    <row r="20" spans="1:38">
      <c r="A20" s="20" t="str">
        <f>INDEX(raw_data!$A$3:$CR$330,MATCH(data!$B20,raw_data!$F$3:$F$330,0), MATCH(data!A$3,raw_data!$A$3:$CR$3,0))</f>
        <v>RMNCH</v>
      </c>
      <c r="B20" s="22" t="s">
        <v>207</v>
      </c>
      <c r="C20" s="20" t="str">
        <f>INDEX(raw_data!$A$3:$CR$330,MATCH(data!$B20,raw_data!$F$3:$F$330,0), MATCH(data!C$3,raw_data!$A$3:$CR$3,0))</f>
        <v>Vaginal delivery - skilled attendance</v>
      </c>
      <c r="D20" s="20" t="str">
        <f>INDEX(raw_data!$A$3:$CR$330,MATCH(data!$B20,raw_data!$F$3:$F$330,0), MATCH(data!D$3,raw_data!$A$3:$CR$3,0))</f>
        <v>1 year</v>
      </c>
      <c r="E20" s="61">
        <f>INDEX(raw_data!$A$3:$CR$330,MATCH(data!$B20,raw_data!$F$3:$F$330,0), MATCH(data!E$3,raw_data!$A$3:$CR$3,0))</f>
        <v>0.11306934579145768</v>
      </c>
      <c r="F20" s="61">
        <f>INDEX(raw_data!$A$3:$CR$330,MATCH(data!$B20,raw_data!$F$3:$F$330,0), MATCH(data!F$3,raw_data!$A$3:$CR$3,0))</f>
        <v>2.5584118895687085</v>
      </c>
      <c r="G20" s="61">
        <f t="shared" si="1"/>
        <v>9.6456281573479047E-2</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2.2514320276996318</v>
      </c>
      <c r="L20" s="20">
        <f>INDEX(raw_data!$A$3:$CR$330,MATCH(data!$B20,raw_data!$F$3:$F$330,0), MATCH(data!L$3,raw_data!$A$3:$CR$3,0))</f>
        <v>0</v>
      </c>
      <c r="M20" s="20">
        <f>INDEX(raw_data!$A$3:$CR$330,MATCH(data!$B20,raw_data!$F$3:$F$330,0), MATCH(data!M$3,raw_data!$A$3:$CR$3,0))</f>
        <v>0</v>
      </c>
      <c r="N20" s="20">
        <f>INDEX(raw_data!$A$3:$CR$330,MATCH(data!$B20,raw_data!$F$3:$F$330,0), MATCH(data!N$3,raw_data!$A$3:$CR$3,0))</f>
        <v>0</v>
      </c>
      <c r="O20" s="20">
        <f>INDEX(raw_data!$A$3:$CR$330,MATCH(data!$B20,raw_data!$F$3:$F$330,0), MATCH(data!O$3,raw_data!$A$3:$CR$3,0))</f>
        <v>53.1</v>
      </c>
      <c r="P20" s="20">
        <f>INDEX(raw_data!$A$3:$CR$330,MATCH(data!$B20,raw_data!$F$3:$F$330,0), MATCH(data!P$3,raw_data!$A$3:$CR$3,0))</f>
        <v>82.6</v>
      </c>
      <c r="Q20" s="20">
        <f>INDEX(raw_data!$A$3:$CR$330,MATCH(data!$B20,raw_data!$F$3:$F$330,0), MATCH(data!Q$3,raw_data!$A$3:$CR$3,0))</f>
        <v>0</v>
      </c>
      <c r="R20" s="20">
        <f>INDEX(raw_data!$A$3:$CR$330,MATCH(data!$B20,raw_data!$F$3:$F$330,0), MATCH(data!R$3,raw_data!$A$3:$CR$3,0))</f>
        <v>2</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Normal delivery by a skilled attendant (95%)</v>
      </c>
      <c r="AI20" s="61">
        <f t="shared" si="2"/>
        <v>22.626927498876491</v>
      </c>
      <c r="AL20" s="67"/>
    </row>
    <row r="21" spans="1:38">
      <c r="A21" s="20" t="str">
        <f>INDEX(raw_data!$A$3:$CR$330,MATCH(data!$B21,raw_data!$F$3:$F$330,0), MATCH(data!A$3,raw_data!$A$3:$CR$3,0))</f>
        <v>RMNCH</v>
      </c>
      <c r="B21" s="22" t="s">
        <v>209</v>
      </c>
      <c r="C21" s="20" t="str">
        <f>INDEX(raw_data!$A$3:$CR$330,MATCH(data!$B21,raw_data!$F$3:$F$330,0), MATCH(data!C$3,raw_data!$A$3:$CR$3,0))</f>
        <v>Vaginal Delivery - with complication</v>
      </c>
      <c r="D21" s="20" t="str">
        <f>INDEX(raw_data!$A$3:$CR$330,MATCH(data!$B21,raw_data!$F$3:$F$330,0), MATCH(data!D$3,raw_data!$A$3:$CR$3,0))</f>
        <v>1 year</v>
      </c>
      <c r="E21" s="61">
        <f>INDEX(raw_data!$A$3:$CR$330,MATCH(data!$B21,raw_data!$F$3:$F$330,0), MATCH(data!E$3,raw_data!$A$3:$CR$3,0))</f>
        <v>0.57164415525902113</v>
      </c>
      <c r="F21" s="61">
        <f>INDEX(raw_data!$A$3:$CR$330,MATCH(data!$B21,raw_data!$F$3:$F$330,0), MATCH(data!F$3,raw_data!$A$3:$CR$3,0))</f>
        <v>12.934550856202364</v>
      </c>
      <c r="G21" s="61">
        <f t="shared" si="1"/>
        <v>0.48765356528368109</v>
      </c>
      <c r="H21" s="87">
        <f>INDEX(raw_data!$A$3:$CR$330,MATCH(data!$B21,raw_data!$F$3:$F$330,0), MATCH(data!H$3,raw_data!$A$3:$CR$3,0))</f>
        <v>92.361109999999996</v>
      </c>
      <c r="I21" s="87">
        <f>INDEX(raw_data!$A$3:$CR$330,MATCH(data!$B21,raw_data!$F$3:$F$330,0), MATCH(data!I$3,raw_data!$A$3:$CR$3,0))</f>
        <v>354429.48553312873</v>
      </c>
      <c r="J21" s="87">
        <f>INDEX(raw_data!$A$3:$CR$330,MATCH(data!$B21,raw_data!$F$3:$F$330,0), MATCH(data!J$3,raw_data!$A$3:$CR$3,0))</f>
        <v>383743.206998193</v>
      </c>
      <c r="K21" s="61">
        <f>INDEX(raw_data!$A$3:$CR$330,MATCH(data!$B21,raw_data!$F$3:$F$330,0), MATCH(data!K$3,raw_data!$A$3:$CR$3,0))</f>
        <v>18.569251880962874</v>
      </c>
      <c r="L21" s="20">
        <f>INDEX(raw_data!$A$3:$CR$330,MATCH(data!$B21,raw_data!$F$3:$F$330,0), MATCH(data!L$3,raw_data!$A$3:$CR$3,0))</f>
        <v>10.5</v>
      </c>
      <c r="M21" s="20">
        <f>INDEX(raw_data!$A$3:$CR$330,MATCH(data!$B21,raw_data!$F$3:$F$330,0), MATCH(data!M$3,raw_data!$A$3:$CR$3,0))</f>
        <v>19.5</v>
      </c>
      <c r="N21" s="20">
        <f>INDEX(raw_data!$A$3:$CR$330,MATCH(data!$B21,raw_data!$F$3:$F$330,0), MATCH(data!N$3,raw_data!$A$3:$CR$3,0))</f>
        <v>0</v>
      </c>
      <c r="O21" s="20">
        <f>INDEX(raw_data!$A$3:$CR$330,MATCH(data!$B21,raw_data!$F$3:$F$330,0), MATCH(data!O$3,raw_data!$A$3:$CR$3,0))</f>
        <v>30</v>
      </c>
      <c r="P21" s="20">
        <f>INDEX(raw_data!$A$3:$CR$330,MATCH(data!$B21,raw_data!$F$3:$F$330,0), MATCH(data!P$3,raw_data!$A$3:$CR$3,0))</f>
        <v>30</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22.626927498876483</v>
      </c>
      <c r="AL21" s="67"/>
    </row>
    <row r="22" spans="1:38">
      <c r="A22" s="20" t="str">
        <f>INDEX(raw_data!$A$3:$CR$330,MATCH(data!$B22,raw_data!$F$3:$F$330,0), MATCH(data!A$3,raw_data!$A$3:$CR$3,0))</f>
        <v>RMNCH</v>
      </c>
      <c r="B22" s="22" t="s">
        <v>211</v>
      </c>
      <c r="C22" s="20" t="str">
        <f>INDEX(raw_data!$A$3:$CR$330,MATCH(data!$B22,raw_data!$F$3:$F$330,0), MATCH(data!C$3,raw_data!$A$3:$CR$3,0))</f>
        <v>Clean practices and immediate essential newborn care (in facility)</v>
      </c>
      <c r="D22" s="20" t="str">
        <f>INDEX(raw_data!$A$3:$CR$330,MATCH(data!$B22,raw_data!$F$3:$F$330,0), MATCH(data!D$3,raw_data!$A$3:$CR$3,0))</f>
        <v>1 year</v>
      </c>
      <c r="E22" s="61">
        <f>INDEX(raw_data!$A$3:$CR$330,MATCH(data!$B22,raw_data!$F$3:$F$330,0), MATCH(data!E$3,raw_data!$A$3:$CR$3,0))</f>
        <v>0.28671155539976773</v>
      </c>
      <c r="F22" s="61">
        <f>INDEX(raw_data!$A$3:$CR$330,MATCH(data!$B22,raw_data!$F$3:$F$330,0), MATCH(data!F$3,raw_data!$A$3:$CR$3,0))</f>
        <v>1.3793177143761732</v>
      </c>
      <c r="G22" s="61">
        <f t="shared" si="1"/>
        <v>0.27775494686485752</v>
      </c>
      <c r="H22" s="87">
        <f>INDEX(raw_data!$A$3:$CR$330,MATCH(data!$B22,raw_data!$F$3:$F$330,0), MATCH(data!H$3,raw_data!$A$3:$CR$3,0))</f>
        <v>75.796120000000002</v>
      </c>
      <c r="I22" s="87">
        <f>INDEX(raw_data!$A$3:$CR$330,MATCH(data!$B22,raw_data!$F$3:$F$330,0), MATCH(data!I$3,raw_data!$A$3:$CR$3,0))</f>
        <v>1470511.9679700001</v>
      </c>
      <c r="J22" s="87">
        <f>INDEX(raw_data!$A$3:$CR$330,MATCH(data!$B22,raw_data!$F$3:$F$330,0), MATCH(data!J$3,raw_data!$A$3:$CR$3,0))</f>
        <v>1940088.7116253446</v>
      </c>
      <c r="K22" s="61">
        <f>INDEX(raw_data!$A$3:$CR$330,MATCH(data!$B22,raw_data!$F$3:$F$330,0), MATCH(data!K$3,raw_data!$A$3:$CR$3,0))</f>
        <v>1.3662570331097166</v>
      </c>
      <c r="L22" s="20">
        <f>INDEX(raw_data!$A$3:$CR$330,MATCH(data!$B22,raw_data!$F$3:$F$330,0), MATCH(data!L$3,raw_data!$A$3:$CR$3,0))</f>
        <v>0.1</v>
      </c>
      <c r="M22" s="20">
        <f>INDEX(raw_data!$A$3:$CR$330,MATCH(data!$B22,raw_data!$F$3:$F$330,0), MATCH(data!M$3,raw_data!$A$3:$CR$3,0))</f>
        <v>0</v>
      </c>
      <c r="N22" s="20">
        <f>INDEX(raw_data!$A$3:$CR$330,MATCH(data!$B22,raw_data!$F$3:$F$330,0), MATCH(data!N$3,raw_data!$A$3:$CR$3,0))</f>
        <v>0</v>
      </c>
      <c r="O22" s="20">
        <f>INDEX(raw_data!$A$3:$CR$330,MATCH(data!$B22,raw_data!$F$3:$F$330,0), MATCH(data!O$3,raw_data!$A$3:$CR$3,0))</f>
        <v>0</v>
      </c>
      <c r="P22" s="20">
        <f>INDEX(raw_data!$A$3:$CR$330,MATCH(data!$B22,raw_data!$F$3:$F$330,0), MATCH(data!P$3,raw_data!$A$3:$CR$3,0))</f>
        <v>2</v>
      </c>
      <c r="Q22" s="20">
        <f>INDEX(raw_data!$A$3:$CR$330,MATCH(data!$B22,raw_data!$F$3:$F$330,0), MATCH(data!Q$3,raw_data!$A$3:$CR$3,0))</f>
        <v>0</v>
      </c>
      <c r="R22" s="20">
        <f>INDEX(raw_data!$A$3:$CR$330,MATCH(data!$B22,raw_data!$F$3:$F$330,0), MATCH(data!R$3,raw_data!$A$3:$CR$3,0))</f>
        <v>0</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Community newborn care package (95%)</v>
      </c>
      <c r="AI22" s="61">
        <f t="shared" si="2"/>
        <v>4.810820102639263</v>
      </c>
      <c r="AL22" s="67"/>
    </row>
    <row r="23" spans="1:38">
      <c r="A23" s="20" t="str">
        <f>INDEX(raw_data!$A$3:$CR$330,MATCH(data!$B23,raw_data!$F$3:$F$330,0), MATCH(data!A$3,raw_data!$A$3:$CR$3,0))</f>
        <v>RMNCH</v>
      </c>
      <c r="B23" s="22" t="s">
        <v>216</v>
      </c>
      <c r="C23" s="20" t="str">
        <f>INDEX(raw_data!$A$3:$CR$330,MATCH(data!$B23,raw_data!$F$3:$F$330,0), MATCH(data!C$3,raw_data!$A$3:$CR$3,0))</f>
        <v>Antenatal corticosteroids for preterm labour</v>
      </c>
      <c r="D23" s="20" t="str">
        <f>INDEX(raw_data!$A$3:$CR$330,MATCH(data!$B23,raw_data!$F$3:$F$330,0), MATCH(data!D$3,raw_data!$A$3:$CR$3,0))</f>
        <v>1 year</v>
      </c>
      <c r="E23" s="61">
        <f>INDEX(raw_data!$A$3:$CR$330,MATCH(data!$B23,raw_data!$F$3:$F$330,0), MATCH(data!E$3,raw_data!$A$3:$CR$3,0))</f>
        <v>1.26</v>
      </c>
      <c r="F23" s="61">
        <f>INDEX(raw_data!$A$3:$CR$330,MATCH(data!$B23,raw_data!$F$3:$F$330,0), MATCH(data!F$3,raw_data!$A$3:$CR$3,0))</f>
        <v>55.361598645338042</v>
      </c>
      <c r="G23" s="61">
        <f t="shared" si="1"/>
        <v>0.90050909970559712</v>
      </c>
      <c r="H23" s="87">
        <f>INDEX(raw_data!$A$3:$CR$330,MATCH(data!$B23,raw_data!$F$3:$F$330,0), MATCH(data!H$3,raw_data!$A$3:$CR$3,0))</f>
        <v>20</v>
      </c>
      <c r="I23" s="87">
        <f>INDEX(raw_data!$A$3:$CR$330,MATCH(data!$B23,raw_data!$F$3:$F$330,0), MATCH(data!I$3,raw_data!$A$3:$CR$3,0))</f>
        <v>19400.887119999999</v>
      </c>
      <c r="J23" s="87">
        <f>INDEX(raw_data!$A$3:$CR$330,MATCH(data!$B23,raw_data!$F$3:$F$330,0), MATCH(data!J$3,raw_data!$A$3:$CR$3,0))</f>
        <v>97004.435599999997</v>
      </c>
      <c r="K23" s="61">
        <f>INDEX(raw_data!$A$3:$CR$330,MATCH(data!$B23,raw_data!$F$3:$F$330,0), MATCH(data!K$3,raw_data!$A$3:$CR$3,0))</f>
        <v>3.3907108850898076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1.2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Darmstadt et al, 2005; Lancet</v>
      </c>
      <c r="AH23" s="20" t="str">
        <f>INDEX(raw_data!$A$3:$CR$330,MATCH(data!$B23,raw_data!$F$3:$F$330,0), MATCH(data!AH$3,raw_data!$A$3:$CR$3,0))</f>
        <v>Corticosteroids (50% coverage)</v>
      </c>
      <c r="AI23" s="61">
        <f t="shared" si="2"/>
        <v>43.937776702649238</v>
      </c>
      <c r="AL23" s="67"/>
    </row>
    <row r="24" spans="1:38">
      <c r="A24" s="20" t="str">
        <f>INDEX(raw_data!$A$3:$CR$330,MATCH(data!$B24,raw_data!$F$3:$F$330,0), MATCH(data!A$3,raw_data!$A$3:$CR$3,0))</f>
        <v>RMNCH</v>
      </c>
      <c r="B24" s="22" t="s">
        <v>219</v>
      </c>
      <c r="C24" s="20" t="str">
        <f>INDEX(raw_data!$A$3:$CR$330,MATCH(data!$B24,raw_data!$F$3:$F$330,0), MATCH(data!C$3,raw_data!$A$3:$CR$3,0))</f>
        <v>Antibiotics for pPRoM</v>
      </c>
      <c r="D24" s="20" t="str">
        <f>INDEX(raw_data!$A$3:$CR$330,MATCH(data!$B24,raw_data!$F$3:$F$330,0), MATCH(data!D$3,raw_data!$A$3:$CR$3,0))</f>
        <v>1 year</v>
      </c>
      <c r="E24" s="61">
        <f>INDEX(raw_data!$A$3:$CR$330,MATCH(data!$B24,raw_data!$F$3:$F$330,0), MATCH(data!E$3,raw_data!$A$3:$CR$3,0))</f>
        <v>0.79</v>
      </c>
      <c r="F24" s="61">
        <f>INDEX(raw_data!$A$3:$CR$330,MATCH(data!$B24,raw_data!$F$3:$F$330,0), MATCH(data!F$3,raw_data!$A$3:$CR$3,0))</f>
        <v>55.289979500906817</v>
      </c>
      <c r="G24" s="61">
        <f t="shared" si="1"/>
        <v>0.43097415908502068</v>
      </c>
      <c r="H24" s="87">
        <f>INDEX(raw_data!$A$3:$CR$330,MATCH(data!$B24,raw_data!$F$3:$F$330,0), MATCH(data!H$3,raw_data!$A$3:$CR$3,0))</f>
        <v>55.021590000000003</v>
      </c>
      <c r="I24" s="87">
        <f>INDEX(raw_data!$A$3:$CR$330,MATCH(data!$B24,raw_data!$F$3:$F$330,0), MATCH(data!I$3,raw_data!$A$3:$CR$3,0))</f>
        <v>49815.192889999998</v>
      </c>
      <c r="J24" s="87">
        <f>INDEX(raw_data!$A$3:$CR$330,MATCH(data!$B24,raw_data!$F$3:$F$330,0), MATCH(data!J$3,raw_data!$A$3:$CR$3,0))</f>
        <v>90537.53788285653</v>
      </c>
      <c r="K24" s="61">
        <f>INDEX(raw_data!$A$3:$CR$330,MATCH(data!$B24,raw_data!$F$3:$F$330,0), MATCH(data!K$3,raw_data!$A$3:$CR$3,0))</f>
        <v>0.89355204501190211</v>
      </c>
      <c r="L24" s="20">
        <f>INDEX(raw_data!$A$3:$CR$330,MATCH(data!$B24,raw_data!$F$3:$F$330,0), MATCH(data!L$3,raw_data!$A$3:$CR$3,0))</f>
        <v>0.3</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1.6</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Antibiotics for pPROM (95%)</v>
      </c>
      <c r="AI24" s="61">
        <f t="shared" si="2"/>
        <v>69.987315823932676</v>
      </c>
      <c r="AL24" s="67"/>
    </row>
    <row r="25" spans="1:38">
      <c r="A25" s="20" t="str">
        <f>INDEX(raw_data!$A$3:$CR$330,MATCH(data!$B25,raw_data!$F$3:$F$330,0), MATCH(data!A$3,raw_data!$A$3:$CR$3,0))</f>
        <v>RMNCH</v>
      </c>
      <c r="B25" s="22" t="s">
        <v>221</v>
      </c>
      <c r="C25" s="20" t="str">
        <f>INDEX(raw_data!$A$3:$CR$330,MATCH(data!$B25,raw_data!$F$3:$F$330,0), MATCH(data!C$3,raw_data!$A$3:$CR$3,0))</f>
        <v>Induction of labour (beyond 41 weeks)</v>
      </c>
      <c r="D25" s="20" t="str">
        <f>INDEX(raw_data!$A$3:$CR$330,MATCH(data!$B25,raw_data!$F$3:$F$330,0), MATCH(data!D$3,raw_data!$A$3:$CR$3,0))</f>
        <v>1 year</v>
      </c>
      <c r="E25" s="61">
        <f>INDEX(raw_data!$A$3:$CR$330,MATCH(data!$B25,raw_data!$F$3:$F$330,0), MATCH(data!E$3,raw_data!$A$3:$CR$3,0))</f>
        <v>7.31</v>
      </c>
      <c r="F25" s="61">
        <f>INDEX(raw_data!$A$3:$CR$330,MATCH(data!$B25,raw_data!$F$3:$F$330,0), MATCH(data!F$3,raw_data!$A$3:$CR$3,0))</f>
        <v>22.487009182987745</v>
      </c>
      <c r="G25" s="61">
        <f t="shared" si="1"/>
        <v>7.1639804598507286</v>
      </c>
      <c r="H25" s="87">
        <f>INDEX(raw_data!$A$3:$CR$330,MATCH(data!$B25,raw_data!$F$3:$F$330,0), MATCH(data!H$3,raw_data!$A$3:$CR$3,0))</f>
        <v>44.017270000000003</v>
      </c>
      <c r="I25" s="87">
        <f>INDEX(raw_data!$A$3:$CR$330,MATCH(data!$B25,raw_data!$F$3:$F$330,0), MATCH(data!I$3,raw_data!$A$3:$CR$3,0))</f>
        <v>42698.704319999997</v>
      </c>
      <c r="J25" s="87">
        <f>INDEX(raw_data!$A$3:$CR$330,MATCH(data!$B25,raw_data!$F$3:$F$330,0), MATCH(data!J$3,raw_data!$A$3:$CR$3,0))</f>
        <v>97004.435577217751</v>
      </c>
      <c r="K25" s="61">
        <f>INDEX(raw_data!$A$3:$CR$330,MATCH(data!$B25,raw_data!$F$3:$F$330,0), MATCH(data!K$3,raw_data!$A$3:$CR$3,0))</f>
        <v>3.4904376758277426E-3</v>
      </c>
      <c r="L25" s="20">
        <f>INDEX(raw_data!$A$3:$CR$330,MATCH(data!$B25,raw_data!$F$3:$F$330,0), MATCH(data!L$3,raw_data!$A$3:$CR$3,0))</f>
        <v>24</v>
      </c>
      <c r="M25" s="20">
        <f>INDEX(raw_data!$A$3:$CR$330,MATCH(data!$B25,raw_data!$F$3:$F$330,0), MATCH(data!M$3,raw_data!$A$3:$CR$3,0))</f>
        <v>0</v>
      </c>
      <c r="N25" s="20">
        <f>INDEX(raw_data!$A$3:$CR$330,MATCH(data!$B25,raw_data!$F$3:$F$330,0), MATCH(data!N$3,raw_data!$A$3:$CR$3,0))</f>
        <v>0</v>
      </c>
      <c r="O25" s="20">
        <f>INDEX(raw_data!$A$3:$CR$330,MATCH(data!$B25,raw_data!$F$3:$F$330,0), MATCH(data!O$3,raw_data!$A$3:$CR$3,0))</f>
        <v>0.4</v>
      </c>
      <c r="P25" s="20">
        <f>INDEX(raw_data!$A$3:$CR$330,MATCH(data!$B25,raw_data!$F$3:$F$330,0), MATCH(data!P$3,raw_data!$A$3:$CR$3,0))</f>
        <v>96</v>
      </c>
      <c r="Q25" s="20">
        <f>INDEX(raw_data!$A$3:$CR$330,MATCH(data!$B25,raw_data!$F$3:$F$330,0), MATCH(data!Q$3,raw_data!$A$3:$CR$3,0))</f>
        <v>0</v>
      </c>
      <c r="R25" s="20">
        <f>INDEX(raw_data!$A$3:$CR$330,MATCH(data!$B25,raw_data!$F$3:$F$330,0), MATCH(data!R$3,raw_data!$A$3:$CR$3,0))</f>
        <v>0</v>
      </c>
      <c r="S25" s="20">
        <f>INDEX(raw_data!$A$3:$CR$330,MATCH(data!$B25,raw_data!$F$3:$F$330,0), MATCH(data!S$3,raw_data!$A$3:$CR$3,0))</f>
        <v>0.06</v>
      </c>
      <c r="T25" s="20">
        <f>INDEX(raw_data!$A$3:$CR$330,MATCH(data!$B25,raw_data!$F$3:$F$330,0), MATCH(data!T$3,raw_data!$A$3:$CR$3,0))</f>
        <v>0</v>
      </c>
      <c r="U25" s="20">
        <f>INDEX(raw_data!$A$3:$CR$330,MATCH(data!$B25,raw_data!$F$3:$F$330,0), MATCH(data!U$3,raw_data!$A$3:$CR$3,0))</f>
        <v>0</v>
      </c>
      <c r="V25" s="20">
        <f>INDEX(raw_data!$A$3:$CR$330,MATCH(data!$B25,raw_data!$F$3:$F$330,0), MATCH(data!V$3,raw_data!$A$3:$CR$3,0))</f>
        <v>1.8</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WHO-CHOICE</v>
      </c>
      <c r="AH25" s="20" t="str">
        <f>INDEX(raw_data!$A$3:$CR$330,MATCH(data!$B25,raw_data!$F$3:$F$330,0), MATCH(data!AH$3,raw_data!$A$3:$CR$3,0))</f>
        <v/>
      </c>
      <c r="AI25" s="61">
        <f t="shared" si="2"/>
        <v>3.0761982466467503</v>
      </c>
      <c r="AL25" s="67"/>
    </row>
    <row r="26" spans="1:38">
      <c r="A26" s="20" t="str">
        <f>INDEX(raw_data!$A$3:$CR$330,MATCH(data!$B26,raw_data!$F$3:$F$330,0), MATCH(data!A$3,raw_data!$A$3:$CR$3,0))</f>
        <v>RMNCH</v>
      </c>
      <c r="B26" s="22" t="s">
        <v>224</v>
      </c>
      <c r="C26" s="20" t="str">
        <f>INDEX(raw_data!$A$3:$CR$330,MATCH(data!$B26,raw_data!$F$3:$F$330,0), MATCH(data!C$3,raw_data!$A$3:$CR$3,0))</f>
        <v>Maternal Sepsis case management</v>
      </c>
      <c r="D26" s="20" t="str">
        <f>INDEX(raw_data!$A$3:$CR$330,MATCH(data!$B26,raw_data!$F$3:$F$330,0), MATCH(data!D$3,raw_data!$A$3:$CR$3,0))</f>
        <v>1 year</v>
      </c>
      <c r="E26" s="61">
        <f>INDEX(raw_data!$A$3:$CR$330,MATCH(data!$B26,raw_data!$F$3:$F$330,0), MATCH(data!E$3,raw_data!$A$3:$CR$3,0))</f>
        <v>2.4229145526700635E-2</v>
      </c>
      <c r="F26" s="61">
        <f>INDEX(raw_data!$A$3:$CR$330,MATCH(data!$B26,raw_data!$F$3:$F$330,0), MATCH(data!F$3,raw_data!$A$3:$CR$3,0))</f>
        <v>1.6685294931942085</v>
      </c>
      <c r="G26" s="61">
        <f t="shared" si="1"/>
        <v>1.3394538428036944E-2</v>
      </c>
      <c r="H26" s="87">
        <f>INDEX(raw_data!$A$3:$CR$330,MATCH(data!$B26,raw_data!$F$3:$F$330,0), MATCH(data!H$3,raw_data!$A$3:$CR$3,0))</f>
        <v>70</v>
      </c>
      <c r="I26" s="87">
        <f>INDEX(raw_data!$A$3:$CR$330,MATCH(data!$B26,raw_data!$F$3:$F$330,0), MATCH(data!I$3,raw_data!$A$3:$CR$3,0))</f>
        <v>1358062.0981399999</v>
      </c>
      <c r="J26" s="87">
        <f>INDEX(raw_data!$A$3:$CR$330,MATCH(data!$B26,raw_data!$F$3:$F$330,0), MATCH(data!J$3,raw_data!$A$3:$CR$3,0))</f>
        <v>1940088.7116285714</v>
      </c>
      <c r="K26" s="61">
        <f>INDEX(raw_data!$A$3:$CR$330,MATCH(data!$B26,raw_data!$F$3:$F$330,0), MATCH(data!K$3,raw_data!$A$3:$CR$3,0))</f>
        <v>41.072129720298634</v>
      </c>
      <c r="L26" s="20">
        <f>INDEX(raw_data!$A$3:$CR$330,MATCH(data!$B26,raw_data!$F$3:$F$330,0), MATCH(data!L$3,raw_data!$A$3:$CR$3,0))</f>
        <v>20</v>
      </c>
      <c r="M26" s="20">
        <f>INDEX(raw_data!$A$3:$CR$330,MATCH(data!$B26,raw_data!$F$3:$F$330,0), MATCH(data!M$3,raw_data!$A$3:$CR$3,0))</f>
        <v>1</v>
      </c>
      <c r="N26" s="20">
        <f>INDEX(raw_data!$A$3:$CR$330,MATCH(data!$B26,raw_data!$F$3:$F$330,0), MATCH(data!N$3,raw_data!$A$3:$CR$3,0))</f>
        <v>0</v>
      </c>
      <c r="O26" s="20">
        <f>INDEX(raw_data!$A$3:$CR$330,MATCH(data!$B26,raw_data!$F$3:$F$330,0), MATCH(data!O$3,raw_data!$A$3:$CR$3,0))</f>
        <v>4</v>
      </c>
      <c r="P26" s="20">
        <f>INDEX(raw_data!$A$3:$CR$330,MATCH(data!$B26,raw_data!$F$3:$F$330,0), MATCH(data!P$3,raw_data!$A$3:$CR$3,0))</f>
        <v>24</v>
      </c>
      <c r="Q26" s="20">
        <f>INDEX(raw_data!$A$3:$CR$330,MATCH(data!$B26,raw_data!$F$3:$F$330,0), MATCH(data!Q$3,raw_data!$A$3:$CR$3,0))</f>
        <v>0.3</v>
      </c>
      <c r="R26" s="20">
        <f>INDEX(raw_data!$A$3:$CR$330,MATCH(data!$B26,raw_data!$F$3:$F$330,0), MATCH(data!R$3,raw_data!$A$3:$CR$3,0))</f>
        <v>0</v>
      </c>
      <c r="S26" s="20">
        <f>INDEX(raw_data!$A$3:$CR$330,MATCH(data!$B26,raw_data!$F$3:$F$330,0), MATCH(data!S$3,raw_data!$A$3:$CR$3,0))</f>
        <v>1.6</v>
      </c>
      <c r="T26" s="20">
        <f>INDEX(raw_data!$A$3:$CR$330,MATCH(data!$B26,raw_data!$F$3:$F$330,0), MATCH(data!T$3,raw_data!$A$3:$CR$3,0))</f>
        <v>0</v>
      </c>
      <c r="U26" s="20">
        <f>INDEX(raw_data!$A$3:$CR$330,MATCH(data!$B26,raw_data!$F$3:$F$330,0), MATCH(data!U$3,raw_data!$A$3:$CR$3,0))</f>
        <v>3</v>
      </c>
      <c r="V26" s="20">
        <f>INDEX(raw_data!$A$3:$CR$330,MATCH(data!$B26,raw_data!$F$3:$F$330,0), MATCH(data!V$3,raw_data!$A$3:$CR$3,0))</f>
        <v>0</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Adam (2005); BMJ</v>
      </c>
      <c r="AH26" s="20" t="str">
        <f>INDEX(raw_data!$A$3:$CR$330,MATCH(data!$B26,raw_data!$F$3:$F$330,0), MATCH(data!AH$3,raw_data!$A$3:$CR$3,0))</f>
        <v>Management of maternal sepsis (95%)</v>
      </c>
      <c r="AI26" s="61">
        <f t="shared" si="2"/>
        <v>68.864561953102353</v>
      </c>
      <c r="AL26" s="67"/>
    </row>
    <row r="27" spans="1:38">
      <c r="A27" s="20" t="str">
        <f>INDEX(raw_data!$A$3:$CR$330,MATCH(data!$B27,raw_data!$F$3:$F$330,0), MATCH(data!A$3,raw_data!$A$3:$CR$3,0))</f>
        <v>RMNCH</v>
      </c>
      <c r="B27" s="22" t="s">
        <v>227</v>
      </c>
      <c r="C27" s="20" t="str">
        <f>INDEX(raw_data!$A$3:$CR$330,MATCH(data!$B27,raw_data!$F$3:$F$330,0), MATCH(data!C$3,raw_data!$A$3:$CR$3,0))</f>
        <v>Newborn sepsis - Full supportive care</v>
      </c>
      <c r="D27" s="20" t="str">
        <f>INDEX(raw_data!$A$3:$CR$330,MATCH(data!$B27,raw_data!$F$3:$F$330,0), MATCH(data!D$3,raw_data!$A$3:$CR$3,0))</f>
        <v>1 year</v>
      </c>
      <c r="E27" s="61">
        <f>INDEX(raw_data!$A$3:$CR$330,MATCH(data!$B27,raw_data!$F$3:$F$330,0), MATCH(data!E$3,raw_data!$A$3:$CR$3,0))</f>
        <v>7.4215595462610653E-2</v>
      </c>
      <c r="F27" s="61">
        <f>INDEX(raw_data!$A$3:$CR$330,MATCH(data!$B27,raw_data!$F$3:$F$330,0), MATCH(data!F$3,raw_data!$A$3:$CR$3,0))</f>
        <v>2.7257730515313776</v>
      </c>
      <c r="G27" s="61">
        <f t="shared" si="1"/>
        <v>5.6515770452666647E-2</v>
      </c>
      <c r="H27" s="87">
        <f>INDEX(raw_data!$A$3:$CR$330,MATCH(data!$B27,raw_data!$F$3:$F$330,0), MATCH(data!H$3,raw_data!$A$3:$CR$3,0))</f>
        <v>70</v>
      </c>
      <c r="I27" s="87">
        <f>INDEX(raw_data!$A$3:$CR$330,MATCH(data!$B27,raw_data!$F$3:$F$330,0), MATCH(data!I$3,raw_data!$A$3:$CR$3,0))</f>
        <v>1330098.50578</v>
      </c>
      <c r="J27" s="87">
        <f>INDEX(raw_data!$A$3:$CR$330,MATCH(data!$B27,raw_data!$F$3:$F$330,0), MATCH(data!J$3,raw_data!$A$3:$CR$3,0))</f>
        <v>1900140.7225428573</v>
      </c>
      <c r="K27" s="61">
        <f>INDEX(raw_data!$A$3:$CR$330,MATCH(data!$B27,raw_data!$F$3:$F$330,0), MATCH(data!K$3,raw_data!$A$3:$CR$3,0))</f>
        <v>1.9586341700930532</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serious newborn infections (95%)</v>
      </c>
      <c r="AI27" s="61">
        <f t="shared" si="2"/>
        <v>36.727766374987922</v>
      </c>
      <c r="AL27" s="67"/>
    </row>
    <row r="28" spans="1:38">
      <c r="A28" s="20" t="str">
        <f>INDEX(raw_data!$A$3:$CR$330,MATCH(data!$B28,raw_data!$F$3:$F$330,0), MATCH(data!A$3,raw_data!$A$3:$CR$3,0))</f>
        <v>RMNCH</v>
      </c>
      <c r="B28" s="22" t="s">
        <v>253</v>
      </c>
      <c r="C28" s="20" t="str">
        <f>INDEX(raw_data!$A$3:$CR$330,MATCH(data!$B28,raw_data!$F$3:$F$330,0), MATCH(data!C$3,raw_data!$A$3:$CR$3,0))</f>
        <v xml:space="preserve">Chlorhexidine </v>
      </c>
      <c r="D28" s="20" t="str">
        <f>INDEX(raw_data!$A$3:$CR$330,MATCH(data!$B28,raw_data!$F$3:$F$330,0), MATCH(data!D$3,raw_data!$A$3:$CR$3,0))</f>
        <v>1 year</v>
      </c>
      <c r="E28" s="61">
        <f>INDEX(raw_data!$A$3:$CR$330,MATCH(data!$B28,raw_data!$F$3:$F$330,0), MATCH(data!E$3,raw_data!$A$3:$CR$3,0))</f>
        <v>1.18</v>
      </c>
      <c r="F28" s="61">
        <f>INDEX(raw_data!$A$3:$CR$330,MATCH(data!$B28,raw_data!$F$3:$F$330,0), MATCH(data!F$3,raw_data!$A$3:$CR$3,0))</f>
        <v>22.713171631667226</v>
      </c>
      <c r="G28" s="61">
        <f t="shared" si="1"/>
        <v>1.0325118725216413</v>
      </c>
      <c r="H28" s="87">
        <f>INDEX(raw_data!$A$3:$CR$330,MATCH(data!$B28,raw_data!$F$3:$F$330,0), MATCH(data!H$3,raw_data!$A$3:$CR$3,0))</f>
        <v>20</v>
      </c>
      <c r="I28" s="87">
        <f>INDEX(raw_data!$A$3:$CR$330,MATCH(data!$B28,raw_data!$F$3:$F$330,0), MATCH(data!I$3,raw_data!$A$3:$CR$3,0))</f>
        <v>380028.14451000001</v>
      </c>
      <c r="J28" s="87">
        <f>INDEX(raw_data!$A$3:$CR$330,MATCH(data!$B28,raw_data!$F$3:$F$330,0), MATCH(data!J$3,raw_data!$A$3:$CR$3,0))</f>
        <v>1900140.7225500001</v>
      </c>
      <c r="K28" s="61">
        <f>INDEX(raw_data!$A$3:$CR$330,MATCH(data!$B28,raw_data!$F$3:$F$330,0), MATCH(data!K$3,raw_data!$A$3:$CR$3,0))</f>
        <v>0.41885252109932913</v>
      </c>
      <c r="L28" s="20">
        <f>INDEX(raw_data!$A$3:$CR$330,MATCH(data!$B28,raw_data!$F$3:$F$330,0), MATCH(data!L$3,raw_data!$A$3:$CR$3,0))</f>
        <v>0.5</v>
      </c>
      <c r="M28" s="20">
        <f>INDEX(raw_data!$A$3:$CR$330,MATCH(data!$B28,raw_data!$F$3:$F$330,0), MATCH(data!M$3,raw_data!$A$3:$CR$3,0))</f>
        <v>0</v>
      </c>
      <c r="N28" s="20">
        <f>INDEX(raw_data!$A$3:$CR$330,MATCH(data!$B28,raw_data!$F$3:$F$330,0), MATCH(data!N$3,raw_data!$A$3:$CR$3,0))</f>
        <v>0</v>
      </c>
      <c r="O28" s="20">
        <f>INDEX(raw_data!$A$3:$CR$330,MATCH(data!$B28,raw_data!$F$3:$F$330,0), MATCH(data!O$3,raw_data!$A$3:$CR$3,0))</f>
        <v>0.5</v>
      </c>
      <c r="P28" s="20">
        <f>INDEX(raw_data!$A$3:$CR$330,MATCH(data!$B28,raw_data!$F$3:$F$330,0), MATCH(data!P$3,raw_data!$A$3:$CR$3,0))</f>
        <v>24</v>
      </c>
      <c r="Q28" s="20">
        <f>INDEX(raw_data!$A$3:$CR$330,MATCH(data!$B28,raw_data!$F$3:$F$330,0), MATCH(data!Q$3,raw_data!$A$3:$CR$3,0))</f>
        <v>0</v>
      </c>
      <c r="R28" s="20">
        <f>INDEX(raw_data!$A$3:$CR$330,MATCH(data!$B28,raw_data!$F$3:$F$330,0), MATCH(data!R$3,raw_data!$A$3:$CR$3,0))</f>
        <v>0</v>
      </c>
      <c r="S28" s="20">
        <f>INDEX(raw_data!$A$3:$CR$330,MATCH(data!$B28,raw_data!$F$3:$F$330,0), MATCH(data!S$3,raw_data!$A$3:$CR$3,0))</f>
        <v>1.2</v>
      </c>
      <c r="T28" s="20">
        <f>INDEX(raw_data!$A$3:$CR$330,MATCH(data!$B28,raw_data!$F$3:$F$330,0), MATCH(data!T$3,raw_data!$A$3:$CR$3,0))</f>
        <v>0</v>
      </c>
      <c r="U28" s="20">
        <f>INDEX(raw_data!$A$3:$CR$330,MATCH(data!$B28,raw_data!$F$3:$F$330,0), MATCH(data!U$3,raw_data!$A$3:$CR$3,0))</f>
        <v>0</v>
      </c>
      <c r="V28" s="20">
        <f>INDEX(raw_data!$A$3:$CR$330,MATCH(data!$B28,raw_data!$F$3:$F$330,0), MATCH(data!V$3,raw_data!$A$3:$CR$3,0))</f>
        <v>1.2</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WHO-CHOICE</v>
      </c>
      <c r="AH28" s="20" t="str">
        <f>INDEX(raw_data!$A$3:$CR$330,MATCH(data!$B28,raw_data!$F$3:$F$330,0), MATCH(data!AH$3,raw_data!$A$3:$CR$3,0))</f>
        <v/>
      </c>
      <c r="AI28" s="61">
        <f t="shared" si="2"/>
        <v>19.248450535311211</v>
      </c>
      <c r="AL28" s="67"/>
    </row>
    <row r="29" spans="1:38">
      <c r="A29" s="20" t="str">
        <f>INDEX(raw_data!$A$3:$CR$330,MATCH(data!$B29,raw_data!$F$3:$F$330,0), MATCH(data!A$3,raw_data!$A$3:$CR$3,0))</f>
        <v>HIV &amp; STIs</v>
      </c>
      <c r="B29" s="22" t="s">
        <v>257</v>
      </c>
      <c r="C29" s="20" t="str">
        <f>INDEX(raw_data!$A$3:$CR$330,MATCH(data!$B29,raw_data!$F$3:$F$330,0), MATCH(data!C$3,raw_data!$A$3:$CR$3,0))</f>
        <v>Treatment of gonorrhea</v>
      </c>
      <c r="D29" s="20" t="str">
        <f>INDEX(raw_data!$A$3:$CR$330,MATCH(data!$B29,raw_data!$F$3:$F$330,0), MATCH(data!D$3,raw_data!$A$3:$CR$3,0))</f>
        <v>1 Year</v>
      </c>
      <c r="E29" s="61">
        <f>INDEX(raw_data!$A$3:$CR$330,MATCH(data!$B29,raw_data!$F$3:$F$330,0), MATCH(data!E$3,raw_data!$A$3:$CR$3,0))</f>
        <v>2.5300829136076335E-2</v>
      </c>
      <c r="F29" s="61">
        <f>INDEX(raw_data!$A$3:$CR$330,MATCH(data!$B29,raw_data!$F$3:$F$330,0), MATCH(data!F$3,raw_data!$A$3:$CR$3,0))</f>
        <v>0.44957035273342705</v>
      </c>
      <c r="G29" s="61">
        <f t="shared" si="1"/>
        <v>2.2381541131313822E-2</v>
      </c>
      <c r="H29" s="87">
        <f>INDEX(raw_data!$A$3:$CR$330,MATCH(data!$B29,raw_data!$F$3:$F$330,0), MATCH(data!H$3,raw_data!$A$3:$CR$3,0))</f>
        <v>70</v>
      </c>
      <c r="I29" s="87">
        <f>INDEX(raw_data!$A$3:$CR$330,MATCH(data!$B29,raw_data!$F$3:$F$330,0), MATCH(data!I$3,raw_data!$A$3:$CR$3,0))</f>
        <v>15389697.08828</v>
      </c>
      <c r="J29" s="87">
        <f>INDEX(raw_data!$A$3:$CR$330,MATCH(data!$B29,raw_data!$F$3:$F$330,0), MATCH(data!J$3,raw_data!$A$3:$CR$3,0))</f>
        <v>21985281.554685716</v>
      </c>
      <c r="K29" s="61">
        <f>INDEX(raw_data!$A$3:$CR$330,MATCH(data!$B29,raw_data!$F$3:$F$330,0), MATCH(data!K$3,raw_data!$A$3:$CR$3,0))</f>
        <v>0.81775968405107113</v>
      </c>
      <c r="L29" s="20">
        <f>INDEX(raw_data!$A$3:$CR$330,MATCH(data!$B29,raw_data!$F$3:$F$330,0), MATCH(data!L$3,raw_data!$A$3:$CR$3,0))</f>
        <v>0</v>
      </c>
      <c r="M29" s="20">
        <f>INDEX(raw_data!$A$3:$CR$330,MATCH(data!$B29,raw_data!$F$3:$F$330,0), MATCH(data!M$3,raw_data!$A$3:$CR$3,0))</f>
        <v>5</v>
      </c>
      <c r="N29" s="20">
        <f>INDEX(raw_data!$A$3:$CR$330,MATCH(data!$B29,raw_data!$F$3:$F$330,0), MATCH(data!N$3,raw_data!$A$3:$CR$3,0))</f>
        <v>0</v>
      </c>
      <c r="O29" s="20">
        <f>INDEX(raw_data!$A$3:$CR$330,MATCH(data!$B29,raw_data!$F$3:$F$330,0), MATCH(data!O$3,raw_data!$A$3:$CR$3,0))</f>
        <v>5</v>
      </c>
      <c r="P29" s="20">
        <f>INDEX(raw_data!$A$3:$CR$330,MATCH(data!$B29,raw_data!$F$3:$F$330,0), MATCH(data!P$3,raw_data!$A$3:$CR$3,0))</f>
        <v>5</v>
      </c>
      <c r="Q29" s="20">
        <f>INDEX(raw_data!$A$3:$CR$330,MATCH(data!$B29,raw_data!$F$3:$F$330,0), MATCH(data!Q$3,raw_data!$A$3:$CR$3,0))</f>
        <v>0.2</v>
      </c>
      <c r="R29" s="20">
        <f>INDEX(raw_data!$A$3:$CR$330,MATCH(data!$B29,raw_data!$F$3:$F$330,0), MATCH(data!R$3,raw_data!$A$3:$CR$3,0))</f>
        <v>1.5</v>
      </c>
      <c r="S29" s="20">
        <f>INDEX(raw_data!$A$3:$CR$330,MATCH(data!$B29,raw_data!$F$3:$F$330,0), MATCH(data!S$3,raw_data!$A$3:$CR$3,0))</f>
        <v>1.5</v>
      </c>
      <c r="T29" s="20">
        <f>INDEX(raw_data!$A$3:$CR$330,MATCH(data!$B29,raw_data!$F$3:$F$330,0), MATCH(data!T$3,raw_data!$A$3:$CR$3,0))</f>
        <v>0</v>
      </c>
      <c r="U29" s="20">
        <f>INDEX(raw_data!$A$3:$CR$330,MATCH(data!$B29,raw_data!$F$3:$F$330,0), MATCH(data!U$3,raw_data!$A$3:$CR$3,0))</f>
        <v>0</v>
      </c>
      <c r="V29" s="20">
        <f>INDEX(raw_data!$A$3:$CR$330,MATCH(data!$B29,raw_data!$F$3:$F$330,0), MATCH(data!V$3,raw_data!$A$3:$CR$3,0))</f>
        <v>0</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Hogan et al. (2005)</v>
      </c>
      <c r="AH29" s="20" t="str">
        <f>INDEX(raw_data!$A$3:$CR$330,MATCH(data!$B29,raw_data!$F$3:$F$330,0),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INDEX(raw_data!$A$3:$CR$330,MATCH(data!$B30,raw_data!$F$3:$F$330,0), MATCH(data!A$3,raw_data!$A$3:$CR$3,0))</f>
        <v>HIV &amp; STIs</v>
      </c>
      <c r="B30" s="22" t="s">
        <v>262</v>
      </c>
      <c r="C30" s="20" t="str">
        <f>INDEX(raw_data!$A$3:$CR$330,MATCH(data!$B30,raw_data!$F$3:$F$330,0), MATCH(data!C$3,raw_data!$A$3:$CR$3,0))</f>
        <v>Treatment of chlamydia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3.5582518935295386</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287</v>
      </c>
      <c r="C31" s="20" t="str">
        <f>INDEX(raw_data!$A$3:$CR$330,MATCH(data!$B31,raw_data!$F$3:$F$330,0), MATCH(data!C$3,raw_data!$A$3:$CR$3,0))</f>
        <v>Treatment of trichomoniasis</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0.43879787924691621</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289</v>
      </c>
      <c r="C32" s="20" t="str">
        <f>INDEX(raw_data!$A$3:$CR$330,MATCH(data!$B32,raw_data!$F$3:$F$330,0), MATCH(data!C$3,raw_data!$A$3:$CR$3,0))</f>
        <v>Treatment of PID (Pelvic Inflammatory Disease)</v>
      </c>
      <c r="D32" s="20" t="str">
        <f>INDEX(raw_data!$A$3:$CR$330,MATCH(data!$B32,raw_data!$F$3:$F$330,0), MATCH(data!D$3,raw_data!$A$3:$CR$3,0))</f>
        <v>1 Year</v>
      </c>
      <c r="E32" s="61">
        <f>INDEX(raw_data!$A$3:$CR$330,MATCH(data!$B32,raw_data!$F$3:$F$330,0), MATCH(data!E$3,raw_data!$A$3:$CR$3,0))</f>
        <v>0.10020130350923125</v>
      </c>
      <c r="F32" s="61">
        <f>INDEX(raw_data!$A$3:$CR$330,MATCH(data!$B32,raw_data!$F$3:$F$330,0), MATCH(data!F$3,raw_data!$A$3:$CR$3,0))</f>
        <v>1.7804766444891407</v>
      </c>
      <c r="G32" s="61">
        <f t="shared" si="1"/>
        <v>8.8639766856704355E-2</v>
      </c>
      <c r="H32" s="87">
        <f>INDEX(raw_data!$A$3:$CR$330,MATCH(data!$B32,raw_data!$F$3:$F$330,0), MATCH(data!H$3,raw_data!$A$3:$CR$3,0))</f>
        <v>70</v>
      </c>
      <c r="I32" s="87">
        <f>INDEX(raw_data!$A$3:$CR$330,MATCH(data!$B32,raw_data!$F$3:$F$330,0), MATCH(data!I$3,raw_data!$A$3:$CR$3,0))</f>
        <v>3885898.5147899999</v>
      </c>
      <c r="J32" s="87">
        <f>INDEX(raw_data!$A$3:$CR$330,MATCH(data!$B32,raw_data!$F$3:$F$330,0), MATCH(data!J$3,raw_data!$A$3:$CR$3,0))</f>
        <v>5551283.5925571434</v>
      </c>
      <c r="K32" s="61">
        <f>INDEX(raw_data!$A$3:$CR$330,MATCH(data!$B32,raw_data!$F$3:$F$330,0), MATCH(data!K$3,raw_data!$A$3:$CR$3,0))</f>
        <v>5.4450827742912793</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INDEX(raw_data!$A$3:$CR$330,MATCH(data!$B33,raw_data!$F$3:$F$330,0), MATCH(data!A$3,raw_data!$A$3:$CR$3,0))</f>
        <v>Vaccine Preventable Diseases</v>
      </c>
      <c r="B33" s="22" t="s">
        <v>292</v>
      </c>
      <c r="C33" s="20" t="str">
        <f>INDEX(raw_data!$A$3:$CR$330,MATCH(data!$B33,raw_data!$F$3:$F$330,0), MATCH(data!C$3,raw_data!$A$3:$CR$3,0))</f>
        <v>Rotavirus vaccine</v>
      </c>
      <c r="D33" s="20" t="str">
        <f>INDEX(raw_data!$A$3:$CR$330,MATCH(data!$B33,raw_data!$F$3:$F$330,0), MATCH(data!D$3,raw_data!$A$3:$CR$3,0))</f>
        <v xml:space="preserve"> Lifetime</v>
      </c>
      <c r="E33" s="61">
        <f>INDEX(raw_data!$A$3:$CR$330,MATCH(data!$B33,raw_data!$F$3:$F$330,0), MATCH(data!E$3,raw_data!$A$3:$CR$3,0))</f>
        <v>0.18796992481203006</v>
      </c>
      <c r="F33" s="61">
        <f>INDEX(raw_data!$A$3:$CR$330,MATCH(data!$B33,raw_data!$F$3:$F$330,0), MATCH(data!F$3,raw_data!$A$3:$CR$3,0))</f>
        <v>11.411038211968993</v>
      </c>
      <c r="G33" s="61">
        <f t="shared" si="1"/>
        <v>0.11387227408495867</v>
      </c>
      <c r="H33" s="87">
        <f>INDEX(raw_data!$A$3:$CR$330,MATCH(data!$B33,raw_data!$F$3:$F$330,0), MATCH(data!H$3,raw_data!$A$3:$CR$3,0))</f>
        <v>90</v>
      </c>
      <c r="I33" s="87">
        <f>INDEX(raw_data!$A$3:$CR$330,MATCH(data!$B33,raw_data!$F$3:$F$330,0), MATCH(data!I$3,raw_data!$A$3:$CR$3,0))</f>
        <v>1675582.0914499999</v>
      </c>
      <c r="J33" s="87">
        <f>INDEX(raw_data!$A$3:$CR$330,MATCH(data!$B33,raw_data!$F$3:$F$330,0), MATCH(data!J$3,raw_data!$A$3:$CR$3,0))</f>
        <v>1861757.8793888888</v>
      </c>
      <c r="K33" s="61">
        <f>INDEX(raw_data!$A$3:$CR$330,MATCH(data!$B33,raw_data!$F$3:$F$330,0), MATCH(data!K$3,raw_data!$A$3:$CR$3,0))</f>
        <v>4.6472684483877948</v>
      </c>
      <c r="L33" s="20">
        <f>INDEX(raw_data!$A$3:$CR$330,MATCH(data!$B33,raw_data!$F$3:$F$330,0), MATCH(data!L$3,raw_data!$A$3:$CR$3,0))</f>
        <v>0</v>
      </c>
      <c r="M33" s="20">
        <f>INDEX(raw_data!$A$3:$CR$330,MATCH(data!$B33,raw_data!$F$3:$F$330,0), MATCH(data!M$3,raw_data!$A$3:$CR$3,0))</f>
        <v>0</v>
      </c>
      <c r="N33" s="20">
        <f>INDEX(raw_data!$A$3:$CR$330,MATCH(data!$B33,raw_data!$F$3:$F$330,0), MATCH(data!N$3,raw_data!$A$3:$CR$3,0))</f>
        <v>0</v>
      </c>
      <c r="O33" s="20">
        <f>INDEX(raw_data!$A$3:$CR$330,MATCH(data!$B33,raw_data!$F$3:$F$330,0), MATCH(data!O$3,raw_data!$A$3:$CR$3,0))</f>
        <v>0</v>
      </c>
      <c r="P33" s="20">
        <f>INDEX(raw_data!$A$3:$CR$330,MATCH(data!$B33,raw_data!$F$3:$F$330,0), MATCH(data!P$3,raw_data!$A$3:$CR$3,0))</f>
        <v>1</v>
      </c>
      <c r="Q33" s="20">
        <f>INDEX(raw_data!$A$3:$CR$330,MATCH(data!$B33,raw_data!$F$3:$F$330,0), MATCH(data!Q$3,raw_data!$A$3:$CR$3,0))</f>
        <v>0</v>
      </c>
      <c r="R33" s="20">
        <f>INDEX(raw_data!$A$3:$CR$330,MATCH(data!$B33,raw_data!$F$3:$F$330,0), MATCH(data!R$3,raw_data!$A$3:$CR$3,0))</f>
        <v>0</v>
      </c>
      <c r="S33" s="20">
        <f>INDEX(raw_data!$A$3:$CR$330,MATCH(data!$B33,raw_data!$F$3:$F$330,0), MATCH(data!S$3,raw_data!$A$3:$CR$3,0))</f>
        <v>1</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Kim (2011); BMC Infect Dis</v>
      </c>
      <c r="AH33" s="20" t="str">
        <f>INDEX(raw_data!$A$3:$CR$330,MATCH(data!$B33,raw_data!$F$3:$F$330,0), MATCH(data!AH$3,raw_data!$A$3:$CR$3,0))</f>
        <v>Rotavirus vaccine at Int $25 per vaccinated child (70% coverage)</v>
      </c>
      <c r="AI33" s="61">
        <f t="shared" si="2"/>
        <v>60.706723287675047</v>
      </c>
    </row>
    <row r="34" spans="1:35">
      <c r="A34" s="20" t="str">
        <f>INDEX(raw_data!$A$3:$CR$330,MATCH(data!$B34,raw_data!$F$3:$F$330,0), MATCH(data!A$3,raw_data!$A$3:$CR$3,0))</f>
        <v>Vaccine Preventable Diseases</v>
      </c>
      <c r="B34" s="22" t="s">
        <v>298</v>
      </c>
      <c r="C34" s="20" t="str">
        <f>INDEX(raw_data!$A$3:$CR$330,MATCH(data!$B34,raw_data!$F$3:$F$330,0), MATCH(data!C$3,raw_data!$A$3:$CR$3,0))</f>
        <v>Measles vaccine</v>
      </c>
      <c r="D34" s="20" t="str">
        <f>INDEX(raw_data!$A$3:$CR$330,MATCH(data!$B34,raw_data!$F$3:$F$330,0), MATCH(data!D$3,raw_data!$A$3:$CR$3,0))</f>
        <v>1 Years</v>
      </c>
      <c r="E34" s="61">
        <f>INDEX(raw_data!$A$3:$CR$330,MATCH(data!$B34,raw_data!$F$3:$F$330,0), MATCH(data!E$3,raw_data!$A$3:$CR$3,0))</f>
        <v>5.6484778252246107E-3</v>
      </c>
      <c r="F34" s="61">
        <f>INDEX(raw_data!$A$3:$CR$330,MATCH(data!$B34,raw_data!$F$3:$F$330,0), MATCH(data!F$3,raw_data!$A$3:$CR$3,0))</f>
        <v>1.7358249117586051E-2</v>
      </c>
      <c r="G34" s="61">
        <f t="shared" si="1"/>
        <v>5.5357619218636619E-3</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0.70706294633196276</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Kaucley (2015); Cost Eff Resour Alloc</v>
      </c>
      <c r="AH34" s="20" t="str">
        <f>INDEX(raw_data!$A$3:$CR$330,MATCH(data!$B34,raw_data!$F$3:$F$330,0), MATCH(data!AH$3,raw_data!$A$3:$CR$3,0))</f>
        <v>Routine immunization for measles at 9 months + supplementary immunization activity every 3 years to children aged 0-5 years</v>
      </c>
      <c r="AI34" s="61">
        <f t="shared" si="2"/>
        <v>3.073084405159332</v>
      </c>
    </row>
    <row r="35" spans="1:35">
      <c r="A35" s="20" t="str">
        <f>INDEX(raw_data!$A$3:$CR$330,MATCH(data!$B35,raw_data!$F$3:$F$330,0), MATCH(data!A$3,raw_data!$A$3:$CR$3,0))</f>
        <v>Vaccine Preventable Diseases</v>
      </c>
      <c r="B35" s="22" t="s">
        <v>303</v>
      </c>
      <c r="C35" s="20" t="str">
        <f>INDEX(raw_data!$A$3:$CR$330,MATCH(data!$B35,raw_data!$F$3:$F$330,0), MATCH(data!C$3,raw_data!$A$3:$CR$3,0))</f>
        <v>DPT-Heb-Hib / Pentavalent vaccine</v>
      </c>
      <c r="D35" s="20" t="str">
        <f>INDEX(raw_data!$A$3:$CR$330,MATCH(data!$B35,raw_data!$F$3:$F$330,0), MATCH(data!D$3,raw_data!$A$3:$CR$3,0))</f>
        <v>1 year</v>
      </c>
      <c r="E35" s="61">
        <f>INDEX(raw_data!$A$3:$CR$330,MATCH(data!$B35,raw_data!$F$3:$F$330,0), MATCH(data!E$3,raw_data!$A$3:$CR$3,0))</f>
        <v>4.1748300468180384</v>
      </c>
      <c r="F35" s="61">
        <f>INDEX(raw_data!$A$3:$CR$330,MATCH(data!$B35,raw_data!$F$3:$F$330,0), MATCH(data!F$3,raw_data!$A$3:$CR$3,0))</f>
        <v>212.02896208278293</v>
      </c>
      <c r="G35" s="61">
        <f t="shared" si="1"/>
        <v>2.7980186047220457</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1.8384633872538412</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Akumu (2007); Bull World Health Organ</v>
      </c>
      <c r="AH35" s="20" t="str">
        <f>INDEX(raw_data!$A$3:$CR$330,MATCH(data!$B35,raw_data!$F$3:$F$330,0), MATCH(data!AH$3,raw_data!$A$3:$CR$3,0))</f>
        <v>Haemophilus influenzae type b (Hib) vaccine included in pentavalent vaccine with DPT (diphtheria, pertussis and tetanus) and hepatitis B vaccine</v>
      </c>
      <c r="AI35" s="61">
        <f t="shared" si="2"/>
        <v>50.78744756194007</v>
      </c>
    </row>
    <row r="36" spans="1:35">
      <c r="A36" s="20" t="str">
        <f>INDEX(raw_data!$A$3:$CR$330,MATCH(data!$B36,raw_data!$F$3:$F$330,0), MATCH(data!A$3,raw_data!$A$3:$CR$3,0))</f>
        <v>Vaccine Preventable Diseases</v>
      </c>
      <c r="B36" s="22" t="s">
        <v>310</v>
      </c>
      <c r="C36" s="20" t="str">
        <f>INDEX(raw_data!$A$3:$CR$330,MATCH(data!$B36,raw_data!$F$3:$F$330,0), MATCH(data!C$3,raw_data!$A$3:$CR$3,0))</f>
        <v>Polio vaccine</v>
      </c>
      <c r="D36" s="20" t="str">
        <f>INDEX(raw_data!$A$3:$CR$330,MATCH(data!$B36,raw_data!$F$3:$F$330,0), MATCH(data!D$3,raw_data!$A$3:$CR$3,0))</f>
        <v>1 year</v>
      </c>
      <c r="E36" s="61">
        <f>INDEX(raw_data!$A$3:$CR$330,MATCH(data!$B36,raw_data!$F$3:$F$330,0), MATCH(data!E$3,raw_data!$A$3:$CR$3,0))</f>
        <v>4.9900199600798399E-4</v>
      </c>
      <c r="F36" s="61">
        <f>INDEX(raw_data!$A$3:$CR$330,MATCH(data!$B36,raw_data!$F$3:$F$330,0), MATCH(data!F$3,raw_data!$A$3:$CR$3,0))</f>
        <v>1.018</v>
      </c>
      <c r="G36" s="61">
        <f t="shared" si="1"/>
        <v>-6.1113876143816265E-3</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0.53852466998485171</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Khan (2008)</v>
      </c>
      <c r="AH36" s="20" t="str">
        <f>INDEX(raw_data!$A$3:$CR$330,MATCH(data!$B36,raw_data!$F$3:$F$330,0), MATCH(data!AH$3,raw_data!$A$3:$CR$3,0))</f>
        <v>Introduction of Inactivated Polio Vaccine (IPV)</v>
      </c>
      <c r="AI36" s="61">
        <f t="shared" si="2"/>
        <v>2040.0720000000001</v>
      </c>
    </row>
    <row r="37" spans="1:35">
      <c r="A37" s="20" t="str">
        <f>INDEX(raw_data!$A$3:$CR$330,MATCH(data!$B37,raw_data!$F$3:$F$330,0), MATCH(data!A$3,raw_data!$A$3:$CR$3,0))</f>
        <v>Vaccine Preventable Diseases</v>
      </c>
      <c r="B37" s="22" t="s">
        <v>326</v>
      </c>
      <c r="C37" s="20" t="str">
        <f>INDEX(raw_data!$A$3:$CR$330,MATCH(data!$B37,raw_data!$F$3:$F$330,0), MATCH(data!C$3,raw_data!$A$3:$CR$3,0))</f>
        <v>BCG vaccine</v>
      </c>
      <c r="D37" s="20" t="str">
        <f>INDEX(raw_data!$A$3:$CR$330,MATCH(data!$B37,raw_data!$F$3:$F$330,0), MATCH(data!D$3,raw_data!$A$3:$CR$3,0))</f>
        <v>1 year</v>
      </c>
      <c r="E37" s="61">
        <f>INDEX(raw_data!$A$3:$CR$330,MATCH(data!$B37,raw_data!$F$3:$F$330,0), MATCH(data!E$3,raw_data!$A$3:$CR$3,0))</f>
        <v>0.11461224489795918</v>
      </c>
      <c r="F37" s="61">
        <f>INDEX(raw_data!$A$3:$CR$330,MATCH(data!$B37,raw_data!$F$3:$F$330,0), MATCH(data!F$3,raw_data!$A$3:$CR$3,0))</f>
        <v>13.06434049730237</v>
      </c>
      <c r="G37" s="61">
        <f t="shared" si="1"/>
        <v>2.9778865045346395E-2</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0.5669468053451634</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Machlaurin (2020); Vaccines</v>
      </c>
      <c r="AH37" s="20" t="str">
        <f>INDEX(raw_data!$A$3:$CR$330,MATCH(data!$B37,raw_data!$F$3:$F$330,0), MATCH(data!AH$3,raw_data!$A$3:$CR$3,0))</f>
        <v>Universal BCG vaccination</v>
      </c>
      <c r="AI37" s="61">
        <f t="shared" si="2"/>
        <v>113.98730134754561</v>
      </c>
    </row>
    <row r="38" spans="1:35">
      <c r="A38" s="20" t="str">
        <f>INDEX(raw_data!$A$3:$CR$330,MATCH(data!$B38,raw_data!$F$3:$F$330,0), MATCH(data!A$3,raw_data!$A$3:$CR$3,0))</f>
        <v>Vaccine Preventable Diseases</v>
      </c>
      <c r="B38" s="22" t="s">
        <v>327</v>
      </c>
      <c r="C38" s="20" t="str">
        <f>INDEX(raw_data!$A$3:$CR$330,MATCH(data!$B38,raw_data!$F$3:$F$330,0), MATCH(data!C$3,raw_data!$A$3:$CR$3,0))</f>
        <v>Pneumococcal vaccine</v>
      </c>
      <c r="D38" s="20" t="str">
        <f>INDEX(raw_data!$A$3:$CR$330,MATCH(data!$B38,raw_data!$F$3:$F$330,0), MATCH(data!D$3,raw_data!$A$3:$CR$3,0))</f>
        <v xml:space="preserve"> Lifetime</v>
      </c>
      <c r="E38" s="61">
        <f>INDEX(raw_data!$A$3:$CR$330,MATCH(data!$B38,raw_data!$F$3:$F$330,0), MATCH(data!E$3,raw_data!$A$3:$CR$3,0))</f>
        <v>3.5</v>
      </c>
      <c r="F38" s="61">
        <f>INDEX(raw_data!$A$3:$CR$330,MATCH(data!$B38,raw_data!$F$3:$F$330,0), MATCH(data!F$3,raw_data!$A$3:$CR$3,0))</f>
        <v>261.68533542178892</v>
      </c>
      <c r="G38" s="61">
        <f t="shared" si="1"/>
        <v>1.8007445751831888</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9.2880546553776231</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Sinha (2007); Lancet</v>
      </c>
      <c r="AH38" s="20" t="str">
        <f>INDEX(raw_data!$A$3:$CR$330,MATCH(data!$B38,raw_data!$F$3:$F$330,0), MATCH(data!AH$3,raw_data!$A$3:$CR$3,0))</f>
        <v>Pneumococcal conjugate vaccination</v>
      </c>
      <c r="AI38" s="61">
        <f t="shared" si="2"/>
        <v>74.767238691939696</v>
      </c>
    </row>
    <row r="39" spans="1:35">
      <c r="A39" s="20" t="str">
        <f>INDEX(raw_data!$A$3:$CR$330,MATCH(data!$B39,raw_data!$F$3:$F$330,0), MATCH(data!A$3,raw_data!$A$3:$CR$3,0))</f>
        <v>RMNCH</v>
      </c>
      <c r="B39" s="22" t="s">
        <v>334</v>
      </c>
      <c r="C39" s="20" t="str">
        <f>INDEX(raw_data!$A$3:$CR$330,MATCH(data!$B39,raw_data!$F$3:$F$330,0), MATCH(data!C$3,raw_data!$A$3:$CR$3,0))</f>
        <v>Cervical cancer screening</v>
      </c>
      <c r="D39" s="20" t="str">
        <f>INDEX(raw_data!$A$3:$CR$330,MATCH(data!$B39,raw_data!$F$3:$F$330,0), MATCH(data!D$3,raw_data!$A$3:$CR$3,0))</f>
        <v>1 year</v>
      </c>
      <c r="E39" s="61">
        <f>INDEX(raw_data!$A$3:$CR$330,MATCH(data!$B39,raw_data!$F$3:$F$330,0), MATCH(data!E$3,raw_data!$A$3:$CR$3,0))</f>
        <v>9.3400000000000004E-4</v>
      </c>
      <c r="F39" s="61">
        <f>INDEX(raw_data!$A$3:$CR$330,MATCH(data!$B39,raw_data!$F$3:$F$330,0), MATCH(data!F$3,raw_data!$A$3:$CR$3,0))</f>
        <v>0.32863790050470698</v>
      </c>
      <c r="G39" s="61">
        <f t="shared" si="1"/>
        <v>-1.2000123409396557E-3</v>
      </c>
      <c r="H39" s="87">
        <f>INDEX(raw_data!$A$3:$CR$330,MATCH(data!$B39,raw_data!$F$3:$F$330,0), MATCH(data!H$3,raw_data!$A$3:$CR$3,0))</f>
        <v>70</v>
      </c>
      <c r="I39" s="87">
        <f>INDEX(raw_data!$A$3:$CR$330,MATCH(data!$B39,raw_data!$F$3:$F$330,0), MATCH(data!I$3,raw_data!$A$3:$CR$3,0))</f>
        <v>2968898.9469099999</v>
      </c>
      <c r="J39" s="87">
        <f>INDEX(raw_data!$A$3:$CR$330,MATCH(data!$B39,raw_data!$F$3:$F$330,0), MATCH(data!J$3,raw_data!$A$3:$CR$3,0))</f>
        <v>4241284.209871429</v>
      </c>
      <c r="K39" s="61">
        <f>INDEX(raw_data!$A$3:$CR$330,MATCH(data!$B39,raw_data!$F$3:$F$330,0), MATCH(data!K$3,raw_data!$A$3:$CR$3,0))</f>
        <v>0.3769672689893962</v>
      </c>
      <c r="L39" s="20">
        <f>INDEX(raw_data!$A$3:$CR$330,MATCH(data!$B39,raw_data!$F$3:$F$330,0), MATCH(data!L$3,raw_data!$A$3:$CR$3,0))</f>
        <v>3.5</v>
      </c>
      <c r="M39" s="20">
        <f>INDEX(raw_data!$A$3:$CR$330,MATCH(data!$B39,raw_data!$F$3:$F$330,0), MATCH(data!M$3,raw_data!$A$3:$CR$3,0))</f>
        <v>6</v>
      </c>
      <c r="N39" s="20">
        <f>INDEX(raw_data!$A$3:$CR$330,MATCH(data!$B39,raw_data!$F$3:$F$330,0), MATCH(data!N$3,raw_data!$A$3:$CR$3,0))</f>
        <v>0</v>
      </c>
      <c r="O39" s="20">
        <f>INDEX(raw_data!$A$3:$CR$330,MATCH(data!$B39,raw_data!$F$3:$F$330,0), MATCH(data!O$3,raw_data!$A$3:$CR$3,0))</f>
        <v>1</v>
      </c>
      <c r="P39" s="20">
        <f>INDEX(raw_data!$A$3:$CR$330,MATCH(data!$B39,raw_data!$F$3:$F$330,0), MATCH(data!P$3,raw_data!$A$3:$CR$3,0))</f>
        <v>4</v>
      </c>
      <c r="Q39" s="20">
        <f>INDEX(raw_data!$A$3:$CR$330,MATCH(data!$B39,raw_data!$F$3:$F$330,0), MATCH(data!Q$3,raw_data!$A$3:$CR$3,0))</f>
        <v>0</v>
      </c>
      <c r="R39" s="20">
        <f>INDEX(raw_data!$A$3:$CR$330,MATCH(data!$B39,raw_data!$F$3:$F$330,0), MATCH(data!R$3,raw_data!$A$3:$CR$3,0))</f>
        <v>0</v>
      </c>
      <c r="S39" s="20">
        <f>INDEX(raw_data!$A$3:$CR$330,MATCH(data!$B39,raw_data!$F$3:$F$330,0), MATCH(data!S$3,raw_data!$A$3:$CR$3,0))</f>
        <v>0</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Ginsberg (2012); BMJ</v>
      </c>
      <c r="AH39" s="20" t="str">
        <f>INDEX(raw_data!$A$3:$CR$330,MATCH(data!$B39,raw_data!$F$3:$F$330,0), MATCH(data!AH$3,raw_data!$A$3:$CR$3,0))</f>
        <v>Smear test for detection of cervical cancer every five years for ages 20-65 + HPV vaccine from age 12 + cancer treatment</v>
      </c>
      <c r="AI39" s="61">
        <f t="shared" si="2"/>
        <v>351.86070717848713</v>
      </c>
    </row>
    <row r="40" spans="1:35">
      <c r="A40" s="20" t="str">
        <f>INDEX(raw_data!$A$3:$CR$330,MATCH(data!$B40,raw_data!$F$3:$F$330,0), MATCH(data!A$3,raw_data!$A$3:$CR$3,0))</f>
        <v>Vaccine Preventable Diseases</v>
      </c>
      <c r="B40" s="22" t="s">
        <v>340</v>
      </c>
      <c r="C40" s="20" t="str">
        <f>INDEX(raw_data!$A$3:$CR$330,MATCH(data!$B40,raw_data!$F$3:$F$330,0), MATCH(data!C$3,raw_data!$A$3:$CR$3,0))</f>
        <v>HPV vaccine</v>
      </c>
      <c r="D40" s="20" t="str">
        <f>INDEX(raw_data!$A$3:$CR$330,MATCH(data!$B40,raw_data!$F$3:$F$330,0), MATCH(data!D$3,raw_data!$A$3:$CR$3,0))</f>
        <v>1 year</v>
      </c>
      <c r="E40" s="61">
        <f>INDEX(raw_data!$A$3:$CR$330,MATCH(data!$B40,raw_data!$F$3:$F$330,0), MATCH(data!E$3,raw_data!$A$3:$CR$3,0))</f>
        <v>3.2423208191126277E-2</v>
      </c>
      <c r="F40" s="61">
        <f>INDEX(raw_data!$A$3:$CR$330,MATCH(data!$B40,raw_data!$F$3:$F$330,0), MATCH(data!F$3,raw_data!$A$3:$CR$3,0))</f>
        <v>6.3536143344709899</v>
      </c>
      <c r="G40" s="61">
        <f t="shared" si="1"/>
        <v>-8.8340277469970349E-3</v>
      </c>
      <c r="H40" s="87">
        <f>INDEX(raw_data!$A$3:$CR$330,MATCH(data!$B40,raw_data!$F$3:$F$330,0), MATCH(data!H$3,raw_data!$A$3:$CR$3,0))</f>
        <v>80</v>
      </c>
      <c r="I40" s="87">
        <f>INDEX(raw_data!$A$3:$CR$330,MATCH(data!$B40,raw_data!$F$3:$F$330,0), MATCH(data!I$3,raw_data!$A$3:$CR$3,0))</f>
        <v>519926</v>
      </c>
      <c r="J40" s="87">
        <f>INDEX(raw_data!$A$3:$CR$330,MATCH(data!$B40,raw_data!$F$3:$F$330,0), MATCH(data!J$3,raw_data!$A$3:$CR$3,0))</f>
        <v>649907.5</v>
      </c>
      <c r="K40" s="61">
        <f>INDEX(raw_data!$A$3:$CR$330,MATCH(data!$B40,raw_data!$F$3:$F$330,0), MATCH(data!K$3,raw_data!$A$3:$CR$3,0))</f>
        <v>9.0841133683185458</v>
      </c>
      <c r="L40" s="20">
        <f>INDEX(raw_data!$A$3:$CR$330,MATCH(data!$B40,raw_data!$F$3:$F$330,0), MATCH(data!L$3,raw_data!$A$3:$CR$3,0))</f>
        <v>0</v>
      </c>
      <c r="M40" s="20">
        <f>INDEX(raw_data!$A$3:$CR$330,MATCH(data!$B40,raw_data!$F$3:$F$330,0), MATCH(data!M$3,raw_data!$A$3:$CR$3,0))</f>
        <v>0</v>
      </c>
      <c r="N40" s="20">
        <f>INDEX(raw_data!$A$3:$CR$330,MATCH(data!$B40,raw_data!$F$3:$F$330,0), MATCH(data!N$3,raw_data!$A$3:$CR$3,0))</f>
        <v>0</v>
      </c>
      <c r="O40" s="20">
        <f>INDEX(raw_data!$A$3:$CR$330,MATCH(data!$B40,raw_data!$F$3:$F$330,0), MATCH(data!O$3,raw_data!$A$3:$CR$3,0))</f>
        <v>0</v>
      </c>
      <c r="P40" s="20">
        <f>INDEX(raw_data!$A$3:$CR$330,MATCH(data!$B40,raw_data!$F$3:$F$330,0), MATCH(data!P$3,raw_data!$A$3:$CR$3,0))</f>
        <v>1</v>
      </c>
      <c r="Q40" s="20">
        <f>INDEX(raw_data!$A$3:$CR$330,MATCH(data!$B40,raw_data!$F$3:$F$330,0), MATCH(data!Q$3,raw_data!$A$3:$CR$3,0))</f>
        <v>0</v>
      </c>
      <c r="R40" s="20">
        <f>INDEX(raw_data!$A$3:$CR$330,MATCH(data!$B40,raw_data!$F$3:$F$330,0), MATCH(data!R$3,raw_data!$A$3:$CR$3,0))</f>
        <v>0</v>
      </c>
      <c r="S40" s="20">
        <f>INDEX(raw_data!$A$3:$CR$330,MATCH(data!$B40,raw_data!$F$3:$F$330,0), MATCH(data!S$3,raw_data!$A$3:$CR$3,0))</f>
        <v>1</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Campos (2017); Int J Gynaecol Obstet</v>
      </c>
      <c r="AH40" s="20" t="str">
        <f>INDEX(raw_data!$A$3:$CR$330,MATCH(data!$B40,raw_data!$F$3:$F$330,0), MATCH(data!AH$3,raw_data!$A$3:$CR$3,0))</f>
        <v>Human papillomavirus (HPV) vaccination</v>
      </c>
      <c r="AI40" s="61">
        <f t="shared" si="2"/>
        <v>195.95884210526319</v>
      </c>
    </row>
    <row r="41" spans="1:35">
      <c r="A41" s="20" t="str">
        <f>INDEX(raw_data!$A$3:$CR$330,MATCH(data!$B41,raw_data!$F$3:$F$330,0), MATCH(data!A$3,raw_data!$A$3:$CR$3,0))</f>
        <v>Malaria</v>
      </c>
      <c r="B41" s="22" t="s">
        <v>355</v>
      </c>
      <c r="C41" s="20" t="str">
        <f>INDEX(raw_data!$A$3:$CR$330,MATCH(data!$B41,raw_data!$F$3:$F$330,0), MATCH(data!C$3,raw_data!$A$3:$CR$3,0))</f>
        <v>ITN distribution to pregnant women</v>
      </c>
      <c r="D41" s="20" t="str">
        <f>INDEX(raw_data!$A$3:$CR$330,MATCH(data!$B41,raw_data!$F$3:$F$330,0), MATCH(data!D$3,raw_data!$A$3:$CR$3,0))</f>
        <v>21 Months</v>
      </c>
      <c r="E41" s="61">
        <f>INDEX(raw_data!$A$3:$CR$330,MATCH(data!$B41,raw_data!$F$3:$F$330,0), MATCH(data!E$3,raw_data!$A$3:$CR$3,0))</f>
        <v>3.0126518739503904E-4</v>
      </c>
      <c r="F41" s="61">
        <f>INDEX(raw_data!$A$3:$CR$330,MATCH(data!$B41,raw_data!$F$3:$F$330,0), MATCH(data!F$3,raw_data!$A$3:$CR$3,0))</f>
        <v>6.7906794780372825E-3</v>
      </c>
      <c r="G41" s="61">
        <f t="shared" si="1"/>
        <v>2.5716986610908269E-4</v>
      </c>
      <c r="H41" s="87">
        <f>INDEX(raw_data!$A$3:$CR$330,MATCH(data!$B41,raw_data!$F$3:$F$330,0), MATCH(data!H$3,raw_data!$A$3:$CR$3,0))</f>
        <v>70</v>
      </c>
      <c r="I41" s="87">
        <f>INDEX(raw_data!$A$3:$CR$330,MATCH(data!$B41,raw_data!$F$3:$F$330,0), MATCH(data!I$3,raw_data!$A$3:$CR$3,0))</f>
        <v>1801611.3004600001</v>
      </c>
      <c r="J41" s="87">
        <f>INDEX(raw_data!$A$3:$CR$330,MATCH(data!$B41,raw_data!$F$3:$F$330,0), MATCH(data!J$3,raw_data!$A$3:$CR$3,0))</f>
        <v>2573730.4292285717</v>
      </c>
      <c r="K41" s="61">
        <f>INDEX(raw_data!$A$3:$CR$330,MATCH(data!$B41,raw_data!$F$3:$F$330,0), MATCH(data!K$3,raw_data!$A$3:$CR$3,0))</f>
        <v>2.9918037221380653</v>
      </c>
      <c r="L41" s="20">
        <f>INDEX(raw_data!$A$3:$CR$330,MATCH(data!$B41,raw_data!$F$3:$F$330,0), MATCH(data!L$3,raw_data!$A$3:$CR$3,0))</f>
        <v>0.5</v>
      </c>
      <c r="M41" s="20">
        <f>INDEX(raw_data!$A$3:$CR$330,MATCH(data!$B41,raw_data!$F$3:$F$330,0), MATCH(data!M$3,raw_data!$A$3:$CR$3,0))</f>
        <v>0.5</v>
      </c>
      <c r="N41" s="20">
        <f>INDEX(raw_data!$A$3:$CR$330,MATCH(data!$B41,raw_data!$F$3:$F$330,0), MATCH(data!N$3,raw_data!$A$3:$CR$3,0))</f>
        <v>0</v>
      </c>
      <c r="O41" s="20">
        <f>INDEX(raw_data!$A$3:$CR$330,MATCH(data!$B41,raw_data!$F$3:$F$330,0), MATCH(data!O$3,raw_data!$A$3:$CR$3,0))</f>
        <v>0</v>
      </c>
      <c r="P41" s="20">
        <f>INDEX(raw_data!$A$3:$CR$330,MATCH(data!$B41,raw_data!$F$3:$F$330,0), MATCH(data!P$3,raw_data!$A$3:$CR$3,0))</f>
        <v>15</v>
      </c>
      <c r="Q41" s="20">
        <f>INDEX(raw_data!$A$3:$CR$330,MATCH(data!$B41,raw_data!$F$3:$F$330,0), MATCH(data!Q$3,raw_data!$A$3:$CR$3,0))</f>
        <v>0</v>
      </c>
      <c r="R41" s="20">
        <f>INDEX(raw_data!$A$3:$CR$330,MATCH(data!$B41,raw_data!$F$3:$F$330,0), MATCH(data!R$3,raw_data!$A$3:$CR$3,0))</f>
        <v>0</v>
      </c>
      <c r="S41" s="20">
        <f>INDEX(raw_data!$A$3:$CR$330,MATCH(data!$B41,raw_data!$F$3:$F$330,0), MATCH(data!S$3,raw_data!$A$3:$CR$3,0))</f>
        <v>0</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Becker-Dreps (2009); Am J Trop Med Hyg</v>
      </c>
      <c r="AH41" s="20" t="str">
        <f>INDEX(raw_data!$A$3:$CR$330,MATCH(data!$B41,raw_data!$F$3:$F$330,0), MATCH(data!AH$3,raw_data!$A$3:$CR$3,0))</f>
        <v>Long-lasting insecticide-treated bed nets (ITNs) + information on correct use and malaria transmission</v>
      </c>
      <c r="AI41" s="61">
        <f t="shared" si="2"/>
        <v>22.540538243912298</v>
      </c>
    </row>
    <row r="42" spans="1:35">
      <c r="A42" s="20" t="str">
        <f>INDEX(raw_data!$A$3:$CR$330,MATCH(data!$B42,raw_data!$F$3:$F$330,0), MATCH(data!A$3,raw_data!$A$3:$CR$3,0))</f>
        <v>Malaria</v>
      </c>
      <c r="B42" s="22" t="s">
        <v>363</v>
      </c>
      <c r="C42" s="20" t="str">
        <f>INDEX(raw_data!$A$3:$CR$330,MATCH(data!$B42,raw_data!$F$3:$F$330,0), MATCH(data!C$3,raw_data!$A$3:$CR$3,0))</f>
        <v>IPT (pregnant women)</v>
      </c>
      <c r="D42" s="20" t="str">
        <f>INDEX(raw_data!$A$3:$CR$330,MATCH(data!$B42,raw_data!$F$3:$F$330,0), MATCH(data!D$3,raw_data!$A$3:$CR$3,0))</f>
        <v>1 year</v>
      </c>
      <c r="E42" s="61">
        <f>INDEX(raw_data!$A$3:$CR$330,MATCH(data!$B42,raw_data!$F$3:$F$330,0), MATCH(data!E$3,raw_data!$A$3:$CR$3,0))</f>
        <v>1.7834521637213367E-3</v>
      </c>
      <c r="F42" s="61">
        <f>INDEX(raw_data!$A$3:$CR$330,MATCH(data!$B42,raw_data!$F$3:$F$330,0), MATCH(data!F$3,raw_data!$A$3:$CR$3,0))</f>
        <v>0.34557451874239431</v>
      </c>
      <c r="G42" s="61">
        <f t="shared" si="1"/>
        <v>-4.6053821772278221E-4</v>
      </c>
      <c r="H42" s="87">
        <f>INDEX(raw_data!$A$3:$CR$330,MATCH(data!$B42,raw_data!$F$3:$F$330,0), MATCH(data!H$3,raw_data!$A$3:$CR$3,0))</f>
        <v>41</v>
      </c>
      <c r="I42" s="87">
        <f>INDEX(raw_data!$A$3:$CR$330,MATCH(data!$B42,raw_data!$F$3:$F$330,0), MATCH(data!I$3,raw_data!$A$3:$CR$3,0))</f>
        <v>1055229.4759800001</v>
      </c>
      <c r="J42" s="87">
        <f>INDEX(raw_data!$A$3:$CR$330,MATCH(data!$B42,raw_data!$F$3:$F$330,0), MATCH(data!J$3,raw_data!$A$3:$CR$3,0))</f>
        <v>2573730.4292195127</v>
      </c>
      <c r="K42" s="61">
        <f>INDEX(raw_data!$A$3:$CR$330,MATCH(data!$B42,raw_data!$F$3:$F$330,0), MATCH(data!K$3,raw_data!$A$3:$CR$3,0))</f>
        <v>5.9836074442761303E-2</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Morel (2005); BMJ</v>
      </c>
      <c r="AH42" s="20" t="str">
        <f>INDEX(raw_data!$A$3:$CR$330,MATCH(data!$B42,raw_data!$F$3:$F$330,0), MATCH(data!AH$3,raw_data!$A$3:$CR$3,0))</f>
        <v>Intermittent presumptive treatment with sulfadoxine-pyrimethamine in pregnancy for malaria 95% coverage</v>
      </c>
      <c r="AI42" s="61">
        <f t="shared" si="2"/>
        <v>193.76719251124817</v>
      </c>
    </row>
    <row r="43" spans="1:35">
      <c r="A43" s="20" t="str">
        <f>INDEX(raw_data!$A$3:$CR$330,MATCH(data!$B43,raw_data!$F$3:$F$330,0), MATCH(data!A$3,raw_data!$A$3:$CR$3,0))</f>
        <v>Malaria</v>
      </c>
      <c r="B43" s="22" t="s">
        <v>373</v>
      </c>
      <c r="C43" s="20" t="str">
        <f>INDEX(raw_data!$A$3:$CR$330,MATCH(data!$B43,raw_data!$F$3:$F$330,0), MATCH(data!C$3,raw_data!$A$3:$CR$3,0))</f>
        <v>Indoor residual spray and LLINs</v>
      </c>
      <c r="D43" s="20" t="str">
        <f>INDEX(raw_data!$A$3:$CR$330,MATCH(data!$B43,raw_data!$F$3:$F$330,0), MATCH(data!D$3,raw_data!$A$3:$CR$3,0))</f>
        <v>5 Years</v>
      </c>
      <c r="E43" s="61">
        <f>INDEX(raw_data!$A$3:$CR$330,MATCH(data!$B43,raw_data!$F$3:$F$330,0), MATCH(data!E$3,raw_data!$A$3:$CR$3,0))</f>
        <v>0.76270000000000016</v>
      </c>
      <c r="F43" s="61">
        <f>INDEX(raw_data!$A$3:$CR$330,MATCH(data!$B43,raw_data!$F$3:$F$330,0), MATCH(data!F$3,raw_data!$A$3:$CR$3,0))</f>
        <v>6.2788972420000002</v>
      </c>
      <c r="G43" s="61">
        <f t="shared" si="1"/>
        <v>0.7219279399870131</v>
      </c>
      <c r="H43" s="87">
        <f>INDEX(raw_data!$A$3:$CR$330,MATCH(data!$B43,raw_data!$F$3:$F$330,0), MATCH(data!H$3,raw_data!$A$3:$CR$3,0))</f>
        <v>70</v>
      </c>
      <c r="I43" s="87">
        <f>INDEX(raw_data!$A$3:$CR$330,MATCH(data!$B43,raw_data!$F$3:$F$330,0), MATCH(data!I$3,raw_data!$A$3:$CR$3,0))</f>
        <v>1996802.95734</v>
      </c>
      <c r="J43" s="87">
        <f>INDEX(raw_data!$A$3:$CR$330,MATCH(data!$B43,raw_data!$F$3:$F$330,0), MATCH(data!J$3,raw_data!$A$3:$CR$3,0))</f>
        <v>2852575.6533428575</v>
      </c>
      <c r="K43" s="61">
        <f>INDEX(raw_data!$A$3:$CR$330,MATCH(data!$B43,raw_data!$F$3:$F$330,0), MATCH(data!K$3,raw_data!$A$3:$CR$3,0))</f>
        <v>9.25</v>
      </c>
      <c r="L43" s="20">
        <f>INDEX(raw_data!$A$3:$CR$330,MATCH(data!$B43,raw_data!$F$3:$F$330,0), MATCH(data!L$3,raw_data!$A$3:$CR$3,0))</f>
        <v>0</v>
      </c>
      <c r="M43" s="20">
        <f>INDEX(raw_data!$A$3:$CR$330,MATCH(data!$B43,raw_data!$F$3:$F$330,0), MATCH(data!M$3,raw_data!$A$3:$CR$3,0))</f>
        <v>0</v>
      </c>
      <c r="N43" s="20">
        <f>INDEX(raw_data!$A$3:$CR$330,MATCH(data!$B43,raw_data!$F$3:$F$330,0), MATCH(data!N$3,raw_data!$A$3:$CR$3,0))</f>
        <v>0</v>
      </c>
      <c r="O43" s="20">
        <f>INDEX(raw_data!$A$3:$CR$330,MATCH(data!$B43,raw_data!$F$3:$F$330,0), MATCH(data!O$3,raw_data!$A$3:$CR$3,0))</f>
        <v>0</v>
      </c>
      <c r="P43" s="20">
        <f>INDEX(raw_data!$A$3:$CR$330,MATCH(data!$B43,raw_data!$F$3:$F$330,0), MATCH(data!P$3,raw_data!$A$3:$CR$3,0))</f>
        <v>1</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Stuckey (2014); PLoS One</v>
      </c>
      <c r="AH43" s="20" t="str">
        <f>INDEX(raw_data!$A$3:$CR$330,MATCH(data!$B43,raw_data!$F$3:$F$330,0), MATCH(data!AH$3,raw_data!$A$3:$CR$3,0))</f>
        <v>Long lasting insecticide treated net (LLIN) (80% coverage) and indoor residual spraying (IRS) (90% coverage)</v>
      </c>
      <c r="AI43" s="61">
        <f t="shared" si="2"/>
        <v>8.2324599999999979</v>
      </c>
    </row>
    <row r="44" spans="1:35">
      <c r="A44" s="20" t="str">
        <f>INDEX(raw_data!$A$3:$CR$330,MATCH(data!$B44,raw_data!$F$3:$F$330,0), MATCH(data!A$3,raw_data!$A$3:$CR$3,0))</f>
        <v>Malaria</v>
      </c>
      <c r="B44" s="22" t="s">
        <v>405</v>
      </c>
      <c r="C44" s="20" t="str">
        <f>INDEX(raw_data!$A$3:$CR$330,MATCH(data!$B44,raw_data!$F$3:$F$330,0), MATCH(data!C$3,raw_data!$A$3:$CR$3,0))</f>
        <v>Case management with artemisinin based combination therapy (80% coverage)</v>
      </c>
      <c r="D44" s="20" t="str">
        <f>INDEX(raw_data!$A$3:$CR$330,MATCH(data!$B44,raw_data!$F$3:$F$330,0), MATCH(data!D$3,raw_data!$A$3:$CR$3,0))</f>
        <v>1 year</v>
      </c>
      <c r="E44" s="61">
        <f>INDEX(raw_data!$A$3:$CR$330,MATCH(data!$B44,raw_data!$F$3:$F$330,0), MATCH(data!E$3,raw_data!$A$3:$CR$3,0))</f>
        <v>1.5653339582855353E-2</v>
      </c>
      <c r="F44" s="61">
        <f>INDEX(raw_data!$A$3:$CR$330,MATCH(data!$B44,raw_data!$F$3:$F$330,0), MATCH(data!F$3,raw_data!$A$3:$CR$3,0))</f>
        <v>0.33102391087782185</v>
      </c>
      <c r="G44" s="61">
        <f t="shared" si="1"/>
        <v>1.3503833668064302E-2</v>
      </c>
      <c r="H44" s="87">
        <f>INDEX(raw_data!$A$3:$CR$330,MATCH(data!$B44,raw_data!$F$3:$F$330,0), MATCH(data!H$3,raw_data!$A$3:$CR$3,0))</f>
        <v>100</v>
      </c>
      <c r="I44" s="87">
        <f>INDEX(raw_data!$A$3:$CR$330,MATCH(data!$B44,raw_data!$F$3:$F$330,0), MATCH(data!I$3,raw_data!$A$3:$CR$3,0))</f>
        <v>25302307.680659998</v>
      </c>
      <c r="J44" s="87">
        <f>INDEX(raw_data!$A$3:$CR$330,MATCH(data!$B44,raw_data!$F$3:$F$330,0), MATCH(data!J$3,raw_data!$A$3:$CR$3,0))</f>
        <v>25302307.680659998</v>
      </c>
      <c r="K44" s="61">
        <f>INDEX(raw_data!$A$3:$CR$330,MATCH(data!$B44,raw_data!$F$3:$F$330,0), MATCH(data!K$3,raw_data!$A$3:$CR$3,0))</f>
        <v>2.5430331638173551</v>
      </c>
      <c r="L44" s="20">
        <f>INDEX(raw_data!$A$3:$CR$330,MATCH(data!$B44,raw_data!$F$3:$F$330,0), MATCH(data!L$3,raw_data!$A$3:$CR$3,0))</f>
        <v>3.5</v>
      </c>
      <c r="M44" s="20">
        <f>INDEX(raw_data!$A$3:$CR$330,MATCH(data!$B44,raw_data!$F$3:$F$330,0), MATCH(data!M$3,raw_data!$A$3:$CR$3,0))</f>
        <v>6</v>
      </c>
      <c r="N44" s="20">
        <f>INDEX(raw_data!$A$3:$CR$330,MATCH(data!$B44,raw_data!$F$3:$F$330,0), MATCH(data!N$3,raw_data!$A$3:$CR$3,0))</f>
        <v>0</v>
      </c>
      <c r="O44" s="20">
        <f>INDEX(raw_data!$A$3:$CR$330,MATCH(data!$B44,raw_data!$F$3:$F$330,0), MATCH(data!O$3,raw_data!$A$3:$CR$3,0))</f>
        <v>1</v>
      </c>
      <c r="P44" s="20">
        <f>INDEX(raw_data!$A$3:$CR$330,MATCH(data!$B44,raw_data!$F$3:$F$330,0), MATCH(data!P$3,raw_data!$A$3:$CR$3,0))</f>
        <v>4</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Morel (2005); BMJ</v>
      </c>
      <c r="AH44" s="20" t="str">
        <f>INDEX(raw_data!$A$3:$CR$330,MATCH(data!$B44,raw_data!$F$3:$F$330,0), MATCH(data!AH$3,raw_data!$A$3:$CR$3,0))</f>
        <v>Case management with artemisinin based combination therapy (80% coverage)</v>
      </c>
      <c r="AI44" s="61">
        <f t="shared" si="2"/>
        <v>21.147174960695459</v>
      </c>
    </row>
    <row r="45" spans="1:35">
      <c r="A45" s="20" t="str">
        <f>INDEX(raw_data!$A$3:$CR$330,MATCH(data!$B45,raw_data!$F$3:$F$330,0), MATCH(data!A$3,raw_data!$A$3:$CR$3,0))</f>
        <v>Malaria</v>
      </c>
      <c r="B45" s="22" t="s">
        <v>425</v>
      </c>
      <c r="C45" s="20" t="str">
        <f>INDEX(raw_data!$A$3:$CR$330,MATCH(data!$B45,raw_data!$F$3:$F$330,0), MATCH(data!C$3,raw_data!$A$3:$CR$3,0))</f>
        <v>Home management of fevers using antimalarial (artesunate- amodiaquine AAQ) - under 5</v>
      </c>
      <c r="D45" s="20" t="str">
        <f>INDEX(raw_data!$A$3:$CR$330,MATCH(data!$B45,raw_data!$F$3:$F$330,0), MATCH(data!D$3,raw_data!$A$3:$CR$3,0))</f>
        <v>3 Years</v>
      </c>
      <c r="E45" s="61">
        <f>INDEX(raw_data!$A$3:$CR$330,MATCH(data!$B45,raw_data!$F$3:$F$330,0), MATCH(data!E$3,raw_data!$A$3:$CR$3,0))</f>
        <v>3.0923886007400765</v>
      </c>
      <c r="F45" s="61">
        <f>INDEX(raw_data!$A$3:$CR$330,MATCH(data!$B45,raw_data!$F$3:$F$330,0), MATCH(data!F$3,raw_data!$A$3:$CR$3,0))</f>
        <v>251.40397038198773</v>
      </c>
      <c r="G45" s="61">
        <f t="shared" si="1"/>
        <v>1.4598952865713251</v>
      </c>
      <c r="H45" s="87">
        <f>INDEX(raw_data!$A$3:$CR$330,MATCH(data!$B45,raw_data!$F$3:$F$330,0), MATCH(data!H$3,raw_data!$A$3:$CR$3,0))</f>
        <v>87</v>
      </c>
      <c r="I45" s="87">
        <f>INDEX(raw_data!$A$3:$CR$330,MATCH(data!$B45,raw_data!$F$3:$F$330,0), MATCH(data!I$3,raw_data!$A$3:$CR$3,0))</f>
        <v>2101920.9733156832</v>
      </c>
      <c r="J45" s="87">
        <f>INDEX(raw_data!$A$3:$CR$330,MATCH(data!$B45,raw_data!$F$3:$F$330,0), MATCH(data!J$3,raw_data!$A$3:$CR$3,0))</f>
        <v>2416001.1187536586</v>
      </c>
      <c r="K45" s="61">
        <f>INDEX(raw_data!$A$3:$CR$330,MATCH(data!$B45,raw_data!$F$3:$F$330,0), MATCH(data!K$3,raw_data!$A$3:$CR$3,0))</f>
        <v>2.5430331638173551</v>
      </c>
      <c r="L45" s="20">
        <f>INDEX(raw_data!$A$3:$CR$330,MATCH(data!$B45,raw_data!$F$3:$F$330,0), MATCH(data!L$3,raw_data!$A$3:$CR$3,0))</f>
        <v>0</v>
      </c>
      <c r="M45" s="20">
        <f>INDEX(raw_data!$A$3:$CR$330,MATCH(data!$B45,raw_data!$F$3:$F$330,0), MATCH(data!M$3,raw_data!$A$3:$CR$3,0))</f>
        <v>0</v>
      </c>
      <c r="N45" s="20">
        <f>INDEX(raw_data!$A$3:$CR$330,MATCH(data!$B45,raw_data!$F$3:$F$330,0), MATCH(data!N$3,raw_data!$A$3:$CR$3,0))</f>
        <v>0</v>
      </c>
      <c r="O45" s="20">
        <f>INDEX(raw_data!$A$3:$CR$330,MATCH(data!$B45,raw_data!$F$3:$F$330,0), MATCH(data!O$3,raw_data!$A$3:$CR$3,0))</f>
        <v>3.5</v>
      </c>
      <c r="P45" s="20">
        <f>INDEX(raw_data!$A$3:$CR$330,MATCH(data!$B45,raw_data!$F$3:$F$330,0), MATCH(data!P$3,raw_data!$A$3:$CR$3,0))</f>
        <v>3.5</v>
      </c>
      <c r="Q45" s="20">
        <f>INDEX(raw_data!$A$3:$CR$330,MATCH(data!$B45,raw_data!$F$3:$F$330,0), MATCH(data!Q$3,raw_data!$A$3:$CR$3,0))</f>
        <v>0</v>
      </c>
      <c r="R45" s="20">
        <f>INDEX(raw_data!$A$3:$CR$330,MATCH(data!$B45,raw_data!$F$3:$F$330,0), MATCH(data!R$3,raw_data!$A$3:$CR$3,0))</f>
        <v>0.8</v>
      </c>
      <c r="S45" s="20">
        <f>INDEX(raw_data!$A$3:$CR$330,MATCH(data!$B45,raw_data!$F$3:$F$330,0), MATCH(data!S$3,raw_data!$A$3:$CR$3,0))</f>
        <v>0.8</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Nonvignon (2012); Trop Med Int Health</v>
      </c>
      <c r="AH45" s="20" t="str">
        <f>INDEX(raw_data!$A$3:$CR$330,MATCH(data!$B45,raw_data!$F$3:$F$330,0),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INDEX(raw_data!$A$3:$CR$330,MATCH(data!$B46,raw_data!$F$3:$F$330,0), MATCH(data!A$3,raw_data!$A$3:$CR$3,0))</f>
        <v>Malaria</v>
      </c>
      <c r="B46" s="22" t="s">
        <v>436</v>
      </c>
      <c r="C46" s="20" t="str">
        <f>INDEX(raw_data!$A$3:$CR$330,MATCH(data!$B46,raw_data!$F$3:$F$330,0), MATCH(data!C$3,raw_data!$A$3:$CR$3,0))</f>
        <v>Complicated (children, injectable artesunate)</v>
      </c>
      <c r="D46" s="20" t="str">
        <f>INDEX(raw_data!$A$3:$CR$330,MATCH(data!$B46,raw_data!$F$3:$F$330,0), MATCH(data!D$3,raw_data!$A$3:$CR$3,0))</f>
        <v>1 year</v>
      </c>
      <c r="E46" s="61">
        <f>INDEX(raw_data!$A$3:$CR$330,MATCH(data!$B46,raw_data!$F$3:$F$330,0), MATCH(data!E$3,raw_data!$A$3:$CR$3,0))</f>
        <v>0.7</v>
      </c>
      <c r="F46" s="61">
        <f>INDEX(raw_data!$A$3:$CR$330,MATCH(data!$B46,raw_data!$F$3:$F$330,0), MATCH(data!F$3,raw_data!$A$3:$CR$3,0))</f>
        <v>3.5759999999999996</v>
      </c>
      <c r="G46" s="61">
        <f t="shared" si="1"/>
        <v>0.6767792207792207</v>
      </c>
      <c r="H46" s="87">
        <f>INDEX(raw_data!$A$3:$CR$330,MATCH(data!$B46,raw_data!$F$3:$F$330,0), MATCH(data!H$3,raw_data!$A$3:$CR$3,0))</f>
        <v>100</v>
      </c>
      <c r="I46" s="87">
        <f>INDEX(raw_data!$A$3:$CR$330,MATCH(data!$B46,raw_data!$F$3:$F$330,0), MATCH(data!I$3,raw_data!$A$3:$CR$3,0))</f>
        <v>27946.856000000011</v>
      </c>
      <c r="J46" s="87">
        <f>INDEX(raw_data!$A$3:$CR$330,MATCH(data!$B46,raw_data!$F$3:$F$330,0), MATCH(data!J$3,raw_data!$A$3:$CR$3,0))</f>
        <v>27946.856000000011</v>
      </c>
      <c r="K46" s="61">
        <f>INDEX(raw_data!$A$3:$CR$330,MATCH(data!$B46,raw_data!$F$3:$F$330,0), MATCH(data!K$3,raw_data!$A$3:$CR$3,0))</f>
        <v>12.887247752786616</v>
      </c>
      <c r="L46" s="20">
        <f>INDEX(raw_data!$A$3:$CR$330,MATCH(data!$B46,raw_data!$F$3:$F$330,0), MATCH(data!L$3,raw_data!$A$3:$CR$3,0))</f>
        <v>5</v>
      </c>
      <c r="M46" s="20">
        <f>INDEX(raw_data!$A$3:$CR$330,MATCH(data!$B46,raw_data!$F$3:$F$330,0), MATCH(data!M$3,raw_data!$A$3:$CR$3,0))</f>
        <v>6</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Lubell (2011); Bull World Health Organ</v>
      </c>
      <c r="AH46" s="20" t="str">
        <f>INDEX(raw_data!$A$3:$CR$330,MATCH(data!$B46,raw_data!$F$3:$F$330,0), MATCH(data!AH$3,raw_data!$A$3:$CR$3,0))</f>
        <v>Parental artesunate</v>
      </c>
      <c r="AI46" s="61">
        <f t="shared" si="2"/>
        <v>5.1085714285714285</v>
      </c>
    </row>
    <row r="47" spans="1:35">
      <c r="A47" s="20" t="str">
        <f>INDEX(raw_data!$A$3:$CR$330,MATCH(data!$B47,raw_data!$F$3:$F$330,0), MATCH(data!A$3,raw_data!$A$3:$CR$3,0))</f>
        <v>Malaria</v>
      </c>
      <c r="B47" s="22" t="s">
        <v>445</v>
      </c>
      <c r="C47" s="20" t="str">
        <f>INDEX(raw_data!$A$3:$CR$330,MATCH(data!$B47,raw_data!$F$3:$F$330,0), MATCH(data!C$3,raw_data!$A$3:$CR$3,0))</f>
        <v>Intermittent preventive treatment in infants (IPTi) using 3 days of amodiaquine-artesunate (AQ3-AS3) against clinical malaria; at 2, 3, and 9 months.</v>
      </c>
      <c r="D47" s="20" t="str">
        <f>INDEX(raw_data!$A$3:$CR$330,MATCH(data!$B47,raw_data!$F$3:$F$330,0), MATCH(data!D$3,raw_data!$A$3:$CR$3,0))</f>
        <v>1 year</v>
      </c>
      <c r="E47" s="61">
        <f>INDEX(raw_data!$A$3:$CR$330,MATCH(data!$B47,raw_data!$F$3:$F$330,0), MATCH(data!E$3,raw_data!$A$3:$CR$3,0))</f>
        <v>0.158</v>
      </c>
      <c r="F47" s="61">
        <f>INDEX(raw_data!$A$3:$CR$330,MATCH(data!$B47,raw_data!$F$3:$F$330,0), MATCH(data!F$3,raw_data!$A$3:$CR$3,0))</f>
        <v>1.5338520000000002</v>
      </c>
      <c r="G47" s="61">
        <f t="shared" si="1"/>
        <v>0.14803992207792208</v>
      </c>
      <c r="H47" s="87">
        <f>INDEX(raw_data!$A$3:$CR$330,MATCH(data!$B47,raw_data!$F$3:$F$330,0), MATCH(data!H$3,raw_data!$A$3:$CR$3,0))</f>
        <v>41</v>
      </c>
      <c r="I47" s="87">
        <f>INDEX(raw_data!$A$3:$CR$330,MATCH(data!$B47,raw_data!$F$3:$F$330,0), MATCH(data!I$3,raw_data!$A$3:$CR$3,0))</f>
        <v>3301868.19563</v>
      </c>
      <c r="J47" s="87">
        <f>INDEX(raw_data!$A$3:$CR$330,MATCH(data!$B47,raw_data!$F$3:$F$330,0), MATCH(data!J$3,raw_data!$A$3:$CR$3,0))</f>
        <v>8053337.0625121957</v>
      </c>
      <c r="K47" s="61">
        <f>INDEX(raw_data!$A$3:$CR$330,MATCH(data!$B47,raw_data!$F$3:$F$330,0), MATCH(data!K$3,raw_data!$A$3:$CR$3,0))</f>
        <v>1.244</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Conteh (2010); PLoS One</v>
      </c>
      <c r="AH47" s="20" t="str">
        <f>INDEX(raw_data!$A$3:$CR$330,MATCH(data!$B47,raw_data!$F$3:$F$330,0), MATCH(data!AH$3,raw_data!$A$3:$CR$3,0))</f>
        <v>Intermittent preventive treatment in infants (IPTi) using 3 days of amodiaquine-artesunate (AQ3-AS3) against clinical malaria; at 2, 3, and 9 months.</v>
      </c>
      <c r="AI47" s="61">
        <f t="shared" si="2"/>
        <v>9.7079240506329132</v>
      </c>
    </row>
    <row r="48" spans="1:35">
      <c r="A48" s="20" t="str">
        <f>INDEX(raw_data!$A$3:$CR$330,MATCH(data!$B48,raw_data!$F$3:$F$330,0), MATCH(data!A$3,raw_data!$A$3:$CR$3,0))</f>
        <v>TB</v>
      </c>
      <c r="B48" s="22" t="s">
        <v>454</v>
      </c>
      <c r="C48" s="20" t="str">
        <f>INDEX(raw_data!$A$3:$CR$330,MATCH(data!$B48,raw_data!$F$3:$F$330,0), MATCH(data!C$3,raw_data!$A$3:$CR$3,0))</f>
        <v>Isonized Preventive Therapy for children in contact with TB patients</v>
      </c>
      <c r="D48" s="20" t="str">
        <f>INDEX(raw_data!$A$3:$CR$330,MATCH(data!$B48,raw_data!$F$3:$F$330,0), MATCH(data!D$3,raw_data!$A$3:$CR$3,0))</f>
        <v>1 year</v>
      </c>
      <c r="E48" s="61">
        <f>INDEX(raw_data!$A$3:$CR$330,MATCH(data!$B48,raw_data!$F$3:$F$330,0), MATCH(data!E$3,raw_data!$A$3:$CR$3,0))</f>
        <v>0.47073353681261659</v>
      </c>
      <c r="F48" s="61">
        <f>INDEX(raw_data!$A$3:$CR$330,MATCH(data!$B48,raw_data!$F$3:$F$330,0), MATCH(data!F$3,raw_data!$A$3:$CR$3,0))</f>
        <v>48.864000000000004</v>
      </c>
      <c r="G48" s="61">
        <f t="shared" si="1"/>
        <v>0.15343483551391529</v>
      </c>
      <c r="H48" s="87">
        <f>INDEX(raw_data!$A$3:$CR$330,MATCH(data!$B48,raw_data!$F$3:$F$330,0), MATCH(data!H$3,raw_data!$A$3:$CR$3,0))</f>
        <v>85</v>
      </c>
      <c r="I48" s="87">
        <f>INDEX(raw_data!$A$3:$CR$330,MATCH(data!$B48,raw_data!$F$3:$F$330,0), MATCH(data!I$3,raw_data!$A$3:$CR$3,0))</f>
        <v>39131.538229376216</v>
      </c>
      <c r="J48" s="87">
        <f>INDEX(raw_data!$A$3:$CR$330,MATCH(data!$B48,raw_data!$F$3:$F$330,0), MATCH(data!J$3,raw_data!$A$3:$CR$3,0))</f>
        <v>46037.103799266137</v>
      </c>
      <c r="K48" s="61">
        <f>INDEX(raw_data!$A$3:$CR$330,MATCH(data!$B48,raw_data!$F$3:$F$330,0), MATCH(data!K$3,raw_data!$A$3:$CR$3,0))</f>
        <v>2.2000000000000002</v>
      </c>
      <c r="L48" s="20">
        <f>INDEX(raw_data!$A$3:$CR$330,MATCH(data!$B48,raw_data!$F$3:$F$330,0), MATCH(data!L$3,raw_data!$A$3:$CR$3,0))</f>
        <v>4.5</v>
      </c>
      <c r="M48" s="20">
        <f>INDEX(raw_data!$A$3:$CR$330,MATCH(data!$B48,raw_data!$F$3:$F$330,0), MATCH(data!M$3,raw_data!$A$3:$CR$3,0))</f>
        <v>4.5</v>
      </c>
      <c r="N48" s="20">
        <f>INDEX(raw_data!$A$3:$CR$330,MATCH(data!$B48,raw_data!$F$3:$F$330,0), MATCH(data!N$3,raw_data!$A$3:$CR$3,0))</f>
        <v>0</v>
      </c>
      <c r="O48" s="20">
        <f>INDEX(raw_data!$A$3:$CR$330,MATCH(data!$B48,raw_data!$F$3:$F$330,0), MATCH(data!O$3,raw_data!$A$3:$CR$3,0))</f>
        <v>8</v>
      </c>
      <c r="P48" s="20">
        <f>INDEX(raw_data!$A$3:$CR$330,MATCH(data!$B48,raw_data!$F$3:$F$330,0), MATCH(data!P$3,raw_data!$A$3:$CR$3,0))</f>
        <v>5</v>
      </c>
      <c r="Q48" s="20">
        <f>INDEX(raw_data!$A$3:$CR$330,MATCH(data!$B48,raw_data!$F$3:$F$330,0), MATCH(data!Q$3,raw_data!$A$3:$CR$3,0))</f>
        <v>0</v>
      </c>
      <c r="R48" s="20">
        <f>INDEX(raw_data!$A$3:$CR$330,MATCH(data!$B48,raw_data!$F$3:$F$330,0), MATCH(data!R$3,raw_data!$A$3:$CR$3,0))</f>
        <v>3.5</v>
      </c>
      <c r="S48" s="20">
        <f>INDEX(raw_data!$A$3:$CR$330,MATCH(data!$B48,raw_data!$F$3:$F$330,0), MATCH(data!S$3,raw_data!$A$3:$CR$3,0))</f>
        <v>3.5</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Jo et al. (2021); The Lancet https://www.thelancet.com/journals/eclinm/article/PIIS2589-5370(20)30451-X/fulltext#seccesectitle0021</v>
      </c>
      <c r="AH48" s="20" t="str">
        <f>INDEX(raw_data!$A$3:$CR$330,MATCH(data!$B48,raw_data!$F$3:$F$330,0), MATCH(data!AH$3,raw_data!$A$3:$CR$3,0))</f>
        <v>Contact investigation with TB treatment and provision of short-course isoniazid preventive therapy (children under 15)</v>
      </c>
      <c r="AI48" s="61">
        <f t="shared" si="2"/>
        <v>103.80394889827267</v>
      </c>
    </row>
    <row r="49" spans="1:35">
      <c r="A49" s="20" t="str">
        <f>INDEX(raw_data!$A$3:$CR$330,MATCH(data!$B49,raw_data!$F$3:$F$330,0), MATCH(data!A$3,raw_data!$A$3:$CR$3,0))</f>
        <v>TB</v>
      </c>
      <c r="B49" s="22" t="s">
        <v>458</v>
      </c>
      <c r="C49" s="20" t="str">
        <f>INDEX(raw_data!$A$3:$CR$330,MATCH(data!$B49,raw_data!$F$3:$F$330,0), MATCH(data!C$3,raw_data!$A$3:$CR$3,0))</f>
        <v>Isonized Preventive Therapy for HIV+ pregnant women</v>
      </c>
      <c r="D49" s="20" t="str">
        <f>INDEX(raw_data!$A$3:$CR$330,MATCH(data!$B49,raw_data!$F$3:$F$330,0), MATCH(data!D$3,raw_data!$A$3:$CR$3,0))</f>
        <v>1 year</v>
      </c>
      <c r="E49" s="61">
        <f>INDEX(raw_data!$A$3:$CR$330,MATCH(data!$B49,raw_data!$F$3:$F$330,0), MATCH(data!E$3,raw_data!$A$3:$CR$3,0))</f>
        <v>20.286999999999999</v>
      </c>
      <c r="F49" s="61">
        <f>INDEX(raw_data!$A$3:$CR$330,MATCH(data!$B49,raw_data!$F$3:$F$330,0), MATCH(data!F$3,raw_data!$A$3:$CR$3,0))</f>
        <v>24.332400000000003</v>
      </c>
      <c r="G49" s="61">
        <f t="shared" si="1"/>
        <v>20.128997402597403</v>
      </c>
      <c r="H49" s="87">
        <f>INDEX(raw_data!$A$3:$CR$330,MATCH(data!$B49,raw_data!$F$3:$F$330,0), MATCH(data!H$3,raw_data!$A$3:$CR$3,0))</f>
        <v>85</v>
      </c>
      <c r="I49" s="87">
        <f>INDEX(raw_data!$A$3:$CR$330,MATCH(data!$B49,raw_data!$F$3:$F$330,0), MATCH(data!I$3,raw_data!$A$3:$CR$3,0))</f>
        <v>108230.42951255506</v>
      </c>
      <c r="J49" s="87">
        <f>INDEX(raw_data!$A$3:$CR$330,MATCH(data!$B49,raw_data!$F$3:$F$330,0), MATCH(data!J$3,raw_data!$A$3:$CR$3,0))</f>
        <v>127329.91707359419</v>
      </c>
      <c r="K49" s="61">
        <f>INDEX(raw_data!$A$3:$CR$330,MATCH(data!$B49,raw_data!$F$3:$F$330,0), MATCH(data!K$3,raw_data!$A$3:$CR$3,0))</f>
        <v>11.269526260549664</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Kapoor (2016); Int J Tuberc Lung Dis</v>
      </c>
      <c r="AH49" s="20" t="str">
        <f>INDEX(raw_data!$A$3:$CR$330,MATCH(data!$B49,raw_data!$F$3:$F$330,0), MATCH(data!AH$3,raw_data!$A$3:$CR$3,0))</f>
        <v>Isoniazid preventive therapy (IPT) therapy for all HIV+ pregnant women regardless of CD4 count</v>
      </c>
      <c r="AI49" s="61">
        <f t="shared" si="2"/>
        <v>1.1994084881944105</v>
      </c>
    </row>
    <row r="50" spans="1:35">
      <c r="A50" s="20" t="str">
        <f>INDEX(raw_data!$A$3:$CR$330,MATCH(data!$B50,raw_data!$F$3:$F$330,0), MATCH(data!A$3,raw_data!$A$3:$CR$3,0))</f>
        <v>TB</v>
      </c>
      <c r="B50" s="22" t="s">
        <v>466</v>
      </c>
      <c r="C50" s="20" t="str">
        <f>INDEX(raw_data!$A$3:$CR$330,MATCH(data!$B50,raw_data!$F$3:$F$330,0), MATCH(data!C$3,raw_data!$A$3:$CR$3,0))</f>
        <v>Isonized Preventive Therapy for HIV+ people</v>
      </c>
      <c r="D50" s="20" t="str">
        <f>INDEX(raw_data!$A$3:$CR$330,MATCH(data!$B50,raw_data!$F$3:$F$330,0), MATCH(data!D$3,raw_data!$A$3:$CR$3,0))</f>
        <v>20 Years</v>
      </c>
      <c r="E50" s="61">
        <f>INDEX(raw_data!$A$3:$CR$330,MATCH(data!$B50,raw_data!$F$3:$F$330,0), MATCH(data!E$3,raw_data!$A$3:$CR$3,0))</f>
        <v>10.843</v>
      </c>
      <c r="F50" s="61">
        <f>INDEX(raw_data!$A$3:$CR$330,MATCH(data!$B50,raw_data!$F$3:$F$330,0), MATCH(data!F$3,raw_data!$A$3:$CR$3,0))</f>
        <v>11.971553999999999</v>
      </c>
      <c r="G50" s="61">
        <f t="shared" si="1"/>
        <v>10.765262636363637</v>
      </c>
      <c r="H50" s="87">
        <f>INDEX(raw_data!$A$3:$CR$330,MATCH(data!$B50,raw_data!$F$3:$F$330,0), MATCH(data!H$3,raw_data!$A$3:$CR$3,0))</f>
        <v>85</v>
      </c>
      <c r="I50" s="87">
        <f>INDEX(raw_data!$A$3:$CR$330,MATCH(data!$B50,raw_data!$F$3:$F$330,0), MATCH(data!I$3,raw_data!$A$3:$CR$3,0))</f>
        <v>1173000</v>
      </c>
      <c r="J50" s="87">
        <f>INDEX(raw_data!$A$3:$CR$330,MATCH(data!$B50,raw_data!$F$3:$F$330,0), MATCH(data!J$3,raw_data!$A$3:$CR$3,0))</f>
        <v>1380000</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Johnson (2018); Clin Infect Dis</v>
      </c>
      <c r="AH50" s="20" t="str">
        <f>INDEX(raw_data!$A$3:$CR$330,MATCH(data!$B50,raw_data!$F$3:$F$330,0), MATCH(data!AH$3,raw_data!$A$3:$CR$3,0))</f>
        <v>Regimen of 9 months of daily isoniazid (isoniazid preventive therapy)</v>
      </c>
      <c r="AI50" s="61">
        <f t="shared" si="2"/>
        <v>1.1040813428018075</v>
      </c>
    </row>
    <row r="51" spans="1:35">
      <c r="A51" s="20" t="str">
        <f>INDEX(raw_data!$A$3:$CR$330,MATCH(data!$B51,raw_data!$F$3:$F$330,0), MATCH(data!A$3,raw_data!$A$3:$CR$3,0))</f>
        <v>TB</v>
      </c>
      <c r="B51" s="22" t="s">
        <v>480</v>
      </c>
      <c r="C51" s="20" t="str">
        <f>INDEX(raw_data!$A$3:$CR$330,MATCH(data!$B51,raw_data!$F$3:$F$330,0), MATCH(data!C$3,raw_data!$A$3:$CR$3,0))</f>
        <v>Minimal DOTS - diagnosis by sputum microscopy &amp; first line treatment (smear positive cases)</v>
      </c>
      <c r="D51" s="20" t="str">
        <f>INDEX(raw_data!$A$3:$CR$330,MATCH(data!$B51,raw_data!$F$3:$F$330,0), MATCH(data!D$3,raw_data!$A$3:$CR$3,0))</f>
        <v>1 year</v>
      </c>
      <c r="E51" s="61">
        <f>INDEX(raw_data!$A$3:$CR$330,MATCH(data!$B51,raw_data!$F$3:$F$330,0), MATCH(data!E$3,raw_data!$A$3:$CR$3,0))</f>
        <v>72.258064516129039</v>
      </c>
      <c r="F51" s="61">
        <f>INDEX(raw_data!$A$3:$CR$330,MATCH(data!$B51,raw_data!$F$3:$F$330,0), MATCH(data!F$3,raw_data!$A$3:$CR$3,0))</f>
        <v>325.48501991511472</v>
      </c>
      <c r="G51" s="61">
        <f t="shared" si="1"/>
        <v>70.14452542577115</v>
      </c>
      <c r="H51" s="87">
        <f>INDEX(raw_data!$A$3:$CR$330,MATCH(data!$B51,raw_data!$F$3:$F$330,0), MATCH(data!H$3,raw_data!$A$3:$CR$3,0))</f>
        <v>85</v>
      </c>
      <c r="I51" s="87">
        <f>INDEX(raw_data!$A$3:$CR$330,MATCH(data!$B51,raw_data!$F$3:$F$330,0), MATCH(data!I$3,raw_data!$A$3:$CR$3,0))</f>
        <v>39136.418250000002</v>
      </c>
      <c r="J51" s="87">
        <f>INDEX(raw_data!$A$3:$CR$330,MATCH(data!$B51,raw_data!$F$3:$F$330,0), MATCH(data!J$3,raw_data!$A$3:$CR$3,0))</f>
        <v>46042.845000000001</v>
      </c>
      <c r="K51" s="61">
        <f>INDEX(raw_data!$A$3:$CR$330,MATCH(data!$B51,raw_data!$F$3:$F$330,0), MATCH(data!K$3,raw_data!$A$3:$CR$3,0))</f>
        <v>37.322551980090886</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Baltussen (2005); BMJ</v>
      </c>
      <c r="AH51" s="20" t="str">
        <f>INDEX(raw_data!$A$3:$CR$330,MATCH(data!$B51,raw_data!$F$3:$F$330,0), MATCH(data!AH$3,raw_data!$A$3:$CR$3,0))</f>
        <v>Minimal DOTS (95% coverage)</v>
      </c>
      <c r="AI51" s="61">
        <f t="shared" si="2"/>
        <v>4.5044801863252477</v>
      </c>
    </row>
    <row r="52" spans="1:35">
      <c r="A52" s="20" t="str">
        <f>INDEX(raw_data!$A$3:$CR$330,MATCH(data!$B52,raw_data!$F$3:$F$330,0), MATCH(data!A$3,raw_data!$A$3:$CR$3,0))</f>
        <v>TB</v>
      </c>
      <c r="B52" s="22" t="s">
        <v>484</v>
      </c>
      <c r="C52" s="20" t="str">
        <f>INDEX(raw_data!$A$3:$CR$330,MATCH(data!$B52,raw_data!$F$3:$F$330,0), MATCH(data!C$3,raw_data!$A$3:$CR$3,0))</f>
        <v>Full DOTS - diagnosis by sputum microscopy &amp; first line treatment (smear-positive, smear negative and extrapulmonary cases)</v>
      </c>
      <c r="D52" s="20" t="str">
        <f>INDEX(raw_data!$A$3:$CR$330,MATCH(data!$B52,raw_data!$F$3:$F$330,0), MATCH(data!D$3,raw_data!$A$3:$CR$3,0))</f>
        <v>1 year</v>
      </c>
      <c r="E52" s="61">
        <f>INDEX(raw_data!$A$3:$CR$330,MATCH(data!$B52,raw_data!$F$3:$F$330,0), MATCH(data!E$3,raw_data!$A$3:$CR$3,0))</f>
        <v>78.726492401353951</v>
      </c>
      <c r="F52" s="61">
        <f>INDEX(raw_data!$A$3:$CR$330,MATCH(data!$B52,raw_data!$F$3:$F$330,0), MATCH(data!F$3,raw_data!$A$3:$CR$3,0))</f>
        <v>560.17234194711136</v>
      </c>
      <c r="G52" s="61">
        <f t="shared" si="1"/>
        <v>75.089009661437643</v>
      </c>
      <c r="H52" s="87">
        <f>INDEX(raw_data!$A$3:$CR$330,MATCH(data!$B52,raw_data!$F$3:$F$330,0), MATCH(data!H$3,raw_data!$A$3:$CR$3,0))</f>
        <v>82.97676035933857</v>
      </c>
      <c r="I52" s="87">
        <f>INDEX(raw_data!$A$3:$CR$330,MATCH(data!$B52,raw_data!$F$3:$F$330,0), MATCH(data!I$3,raw_data!$A$3:$CR$3,0))</f>
        <v>15566.1</v>
      </c>
      <c r="J52" s="87">
        <f>INDEX(raw_data!$A$3:$CR$330,MATCH(data!$B52,raw_data!$F$3:$F$330,0), MATCH(data!J$3,raw_data!$A$3:$CR$3,0))</f>
        <v>47170</v>
      </c>
      <c r="K52" s="61">
        <f>INDEX(raw_data!$A$3:$CR$330,MATCH(data!$B52,raw_data!$F$3:$F$330,0), MATCH(data!K$3,raw_data!$A$3:$CR$3,0))</f>
        <v>622.14637168141599</v>
      </c>
      <c r="L52" s="20">
        <f>INDEX(raw_data!$A$3:$CR$330,MATCH(data!$B52,raw_data!$F$3:$F$330,0), MATCH(data!L$3,raw_data!$A$3:$CR$3,0))</f>
        <v>2.5</v>
      </c>
      <c r="M52" s="20">
        <f>INDEX(raw_data!$A$3:$CR$330,MATCH(data!$B52,raw_data!$F$3:$F$330,0), MATCH(data!M$3,raw_data!$A$3:$CR$3,0))</f>
        <v>2.5</v>
      </c>
      <c r="N52" s="20">
        <f>INDEX(raw_data!$A$3:$CR$330,MATCH(data!$B52,raw_data!$F$3:$F$330,0), MATCH(data!N$3,raw_data!$A$3:$CR$3,0))</f>
        <v>0</v>
      </c>
      <c r="O52" s="20">
        <f>INDEX(raw_data!$A$3:$CR$330,MATCH(data!$B52,raw_data!$F$3:$F$330,0), MATCH(data!O$3,raw_data!$A$3:$CR$3,0))</f>
        <v>11.25</v>
      </c>
      <c r="P52" s="20">
        <f>INDEX(raw_data!$A$3:$CR$330,MATCH(data!$B52,raw_data!$F$3:$F$330,0), MATCH(data!P$3,raw_data!$A$3:$CR$3,0))</f>
        <v>5.25</v>
      </c>
      <c r="Q52" s="20">
        <f>INDEX(raw_data!$A$3:$CR$330,MATCH(data!$B52,raw_data!$F$3:$F$330,0), MATCH(data!Q$3,raw_data!$A$3:$CR$3,0))</f>
        <v>1.5</v>
      </c>
      <c r="R52" s="20">
        <f>INDEX(raw_data!$A$3:$CR$330,MATCH(data!$B52,raw_data!$F$3:$F$330,0), MATCH(data!R$3,raw_data!$A$3:$CR$3,0))</f>
        <v>1.5</v>
      </c>
      <c r="S52" s="20">
        <f>INDEX(raw_data!$A$3:$CR$330,MATCH(data!$B52,raw_data!$F$3:$F$330,0), MATCH(data!S$3,raw_data!$A$3:$CR$3,0))</f>
        <v>0</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Full DOTS (95% coverage)</v>
      </c>
      <c r="AI52" s="61">
        <f t="shared" si="2"/>
        <v>7.1154235996100015</v>
      </c>
    </row>
    <row r="53" spans="1:35">
      <c r="A53" s="20" t="str">
        <f>INDEX(raw_data!$A$3:$CR$330,MATCH(data!$B53,raw_data!$F$3:$F$330,0), MATCH(data!A$3,raw_data!$A$3:$CR$3,0))</f>
        <v>TB</v>
      </c>
      <c r="B53" s="22" t="s">
        <v>491</v>
      </c>
      <c r="C53" s="20" t="str">
        <f>INDEX(raw_data!$A$3:$CR$330,MATCH(data!$B53,raw_data!$F$3:$F$330,0), MATCH(data!C$3,raw_data!$A$3:$CR$3,0))</f>
        <v>Full combination DOTS - diagnosis by sputum microscopy,sputum cultures and drug susceptibility testing &amp; first/second line treatment (smear-positive, smear negative, extrapulmonary cases, MDR cases)</v>
      </c>
      <c r="D53" s="20" t="str">
        <f>INDEX(raw_data!$A$3:$CR$330,MATCH(data!$B53,raw_data!$F$3:$F$330,0), MATCH(data!D$3,raw_data!$A$3:$CR$3,0))</f>
        <v>1 year</v>
      </c>
      <c r="E53" s="61">
        <f>INDEX(raw_data!$A$3:$CR$330,MATCH(data!$B53,raw_data!$F$3:$F$330,0), MATCH(data!E$3,raw_data!$A$3:$CR$3,0))</f>
        <v>78.667368924142735</v>
      </c>
      <c r="F53" s="61">
        <f>INDEX(raw_data!$A$3:$CR$330,MATCH(data!$B53,raw_data!$F$3:$F$330,0), MATCH(data!F$3,raw_data!$A$3:$CR$3,0))</f>
        <v>662.08612402858159</v>
      </c>
      <c r="G53" s="61">
        <f t="shared" si="1"/>
        <v>74.368108378502598</v>
      </c>
      <c r="H53" s="87">
        <f>INDEX(raw_data!$A$3:$CR$330,MATCH(data!$B53,raw_data!$F$3:$F$330,0), MATCH(data!H$3,raw_data!$A$3:$CR$3,0))</f>
        <v>81.208397461696734</v>
      </c>
      <c r="I53" s="87">
        <f>INDEX(raw_data!$A$3:$CR$330,MATCH(data!$B53,raw_data!$F$3:$F$330,0), MATCH(data!I$3,raw_data!$A$3:$CR$3,0))</f>
        <v>15906.444450000001</v>
      </c>
      <c r="J53" s="87">
        <f>INDEX(raw_data!$A$3:$CR$330,MATCH(data!$B53,raw_data!$F$3:$F$330,0), MATCH(data!J$3,raw_data!$A$3:$CR$3,0))</f>
        <v>48201.346818181817</v>
      </c>
      <c r="K53" s="61">
        <f>INDEX(raw_data!$A$3:$CR$330,MATCH(data!$B53,raw_data!$F$3:$F$330,0), MATCH(data!K$3,raw_data!$A$3:$CR$3,0))</f>
        <v>4375.9941229385304</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Full Combination (95% coverage)</v>
      </c>
      <c r="AI53" s="61">
        <f t="shared" si="2"/>
        <v>8.4162739021692357</v>
      </c>
    </row>
    <row r="54" spans="1:35">
      <c r="A54" s="20" t="str">
        <f>INDEX(raw_data!$A$3:$CR$330,MATCH(data!$B54,raw_data!$F$3:$F$330,0), MATCH(data!A$3,raw_data!$A$3:$CR$3,0))</f>
        <v>TB</v>
      </c>
      <c r="B54" s="22" t="s">
        <v>511</v>
      </c>
      <c r="C54" s="20" t="str">
        <f>INDEX(raw_data!$A$3:$CR$330,MATCH(data!$B54,raw_data!$F$3:$F$330,0), MATCH(data!C$3,raw_data!$A$3:$CR$3,0))</f>
        <v>Cotrimoxazole preventive therapy for TB HIV+ patients</v>
      </c>
      <c r="D54" s="20" t="str">
        <f>INDEX(raw_data!$A$3:$CR$330,MATCH(data!$B54,raw_data!$F$3:$F$330,0), MATCH(data!D$3,raw_data!$A$3:$CR$3,0))</f>
        <v>1 Years</v>
      </c>
      <c r="E54" s="61">
        <f>INDEX(raw_data!$A$3:$CR$330,MATCH(data!$B54,raw_data!$F$3:$F$330,0), MATCH(data!E$3,raw_data!$A$3:$CR$3,0))</f>
        <v>6.8599999999999994E-2</v>
      </c>
      <c r="F54" s="61">
        <f>INDEX(raw_data!$A$3:$CR$330,MATCH(data!$B54,raw_data!$F$3:$F$330,0), MATCH(data!F$3,raw_data!$A$3:$CR$3,0))</f>
        <v>16.073640000000001</v>
      </c>
      <c r="G54" s="61">
        <f t="shared" si="1"/>
        <v>-3.5774285714285731E-2</v>
      </c>
      <c r="H54" s="87">
        <f>INDEX(raw_data!$A$3:$CR$330,MATCH(data!$B54,raw_data!$F$3:$F$330,0), MATCH(data!H$3,raw_data!$A$3:$CR$3,0))</f>
        <v>41</v>
      </c>
      <c r="I54" s="87">
        <f>INDEX(raw_data!$A$3:$CR$330,MATCH(data!$B54,raw_data!$F$3:$F$330,0), MATCH(data!I$3,raw_data!$A$3:$CR$3,0))</f>
        <v>3436615.7297299998</v>
      </c>
      <c r="J54" s="87">
        <f>INDEX(raw_data!$A$3:$CR$330,MATCH(data!$B54,raw_data!$F$3:$F$330,0), MATCH(data!J$3,raw_data!$A$3:$CR$3,0))</f>
        <v>8381989.5847073169</v>
      </c>
      <c r="K54" s="61">
        <f>INDEX(raw_data!$A$3:$CR$330,MATCH(data!$B54,raw_data!$F$3:$F$330,0), MATCH(data!K$3,raw_data!$A$3:$CR$3,0))</f>
        <v>9.31</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Pitter (2007); J Acquir Immune Defic Syndr</v>
      </c>
      <c r="AH54" s="20" t="str">
        <f>INDEX(raw_data!$A$3:$CR$330,MATCH(data!$B54,raw_data!$F$3:$F$330,0), MATCH(data!AH$3,raw_data!$A$3:$CR$3,0))</f>
        <v>Daily cotrimoxazole prophylaxis (all individuals)</v>
      </c>
      <c r="AI54" s="61">
        <f t="shared" si="2"/>
        <v>234.30962099125367</v>
      </c>
    </row>
    <row r="55" spans="1:35">
      <c r="A55" s="20" t="str">
        <f>INDEX(raw_data!$A$3:$CR$330,MATCH(data!$B55,raw_data!$F$3:$F$330,0), MATCH(data!A$3,raw_data!$A$3:$CR$3,0))</f>
        <v>HIV &amp; STIs</v>
      </c>
      <c r="B55" s="22" t="s">
        <v>521</v>
      </c>
      <c r="C55" s="20" t="str">
        <f>INDEX(raw_data!$A$3:$CR$330,MATCH(data!$B55,raw_data!$F$3:$F$330,0), MATCH(data!C$3,raw_data!$A$3:$CR$3,0))</f>
        <v>Viral load</v>
      </c>
      <c r="D55" s="20" t="str">
        <f>INDEX(raw_data!$A$3:$CR$330,MATCH(data!$B55,raw_data!$F$3:$F$330,0), MATCH(data!D$3,raw_data!$A$3:$CR$3,0))</f>
        <v>15 Years</v>
      </c>
      <c r="E55" s="61">
        <f>INDEX(raw_data!$A$3:$CR$330,MATCH(data!$B55,raw_data!$F$3:$F$330,0), MATCH(data!E$3,raw_data!$A$3:$CR$3,0))</f>
        <v>1.4479999999999995</v>
      </c>
      <c r="F55" s="61">
        <f>INDEX(raw_data!$A$3:$CR$330,MATCH(data!$B55,raw_data!$F$3:$F$330,0), MATCH(data!F$3,raw_data!$A$3:$CR$3,0))</f>
        <v>1941.97064</v>
      </c>
      <c r="G55" s="61">
        <f t="shared" ref="G55:G56" si="3">E55-F55/154</f>
        <v>-11.16219896103896</v>
      </c>
      <c r="H55" s="87">
        <f>INDEX(raw_data!$A$3:$CR$330,MATCH(data!$B55,raw_data!$F$3:$F$330,0), MATCH(data!H$3,raw_data!$A$3:$CR$3,0))</f>
        <v>85</v>
      </c>
      <c r="I55" s="87">
        <f>INDEX(raw_data!$A$3:$CR$330,MATCH(data!$B55,raw_data!$F$3:$F$330,0), MATCH(data!I$3,raw_data!$A$3:$CR$3,0))</f>
        <v>4692000</v>
      </c>
      <c r="J55" s="87">
        <f>INDEX(raw_data!$A$3:$CR$330,MATCH(data!$B55,raw_data!$F$3:$F$330,0), MATCH(data!J$3,raw_data!$A$3:$CR$3,0))</f>
        <v>5520000</v>
      </c>
      <c r="K55" s="61">
        <f>INDEX(raw_data!$A$3:$CR$330,MATCH(data!$B55,raw_data!$F$3:$F$330,0), MATCH(data!K$3,raw_data!$A$3:$CR$3,0))</f>
        <v>34.32</v>
      </c>
      <c r="L55" s="20">
        <f>INDEX(raw_data!$A$3:$CR$330,MATCH(data!$B55,raw_data!$F$3:$F$330,0), MATCH(data!L$3,raw_data!$A$3:$CR$3,0))</f>
        <v>0</v>
      </c>
      <c r="M55" s="20">
        <f>INDEX(raw_data!$A$3:$CR$330,MATCH(data!$B55,raw_data!$F$3:$F$330,0), MATCH(data!M$3,raw_data!$A$3:$CR$3,0))</f>
        <v>0</v>
      </c>
      <c r="N55" s="20">
        <f>INDEX(raw_data!$A$3:$CR$330,MATCH(data!$B55,raw_data!$F$3:$F$330,0), MATCH(data!N$3,raw_data!$A$3:$CR$3,0))</f>
        <v>0</v>
      </c>
      <c r="O55" s="20">
        <f>INDEX(raw_data!$A$3:$CR$330,MATCH(data!$B55,raw_data!$F$3:$F$330,0), MATCH(data!O$3,raw_data!$A$3:$CR$3,0))</f>
        <v>0</v>
      </c>
      <c r="P55" s="20">
        <f>INDEX(raw_data!$A$3:$CR$330,MATCH(data!$B55,raw_data!$F$3:$F$330,0), MATCH(data!P$3,raw_data!$A$3:$CR$3,0))</f>
        <v>0</v>
      </c>
      <c r="Q55" s="20">
        <f>INDEX(raw_data!$A$3:$CR$330,MATCH(data!$B55,raw_data!$F$3:$F$330,0), MATCH(data!Q$3,raw_data!$A$3:$CR$3,0))</f>
        <v>0</v>
      </c>
      <c r="R55" s="20">
        <f>INDEX(raw_data!$A$3:$CR$330,MATCH(data!$B55,raw_data!$F$3:$F$330,0), MATCH(data!R$3,raw_data!$A$3:$CR$3,0))</f>
        <v>0</v>
      </c>
      <c r="S55" s="20">
        <f>INDEX(raw_data!$A$3:$CR$330,MATCH(data!$B55,raw_data!$F$3:$F$330,0), MATCH(data!S$3,raw_data!$A$3:$CR$3,0))</f>
        <v>0</v>
      </c>
      <c r="T55" s="20">
        <f>INDEX(raw_data!$A$3:$CR$330,MATCH(data!$B55,raw_data!$F$3:$F$330,0), MATCH(data!T$3,raw_data!$A$3:$CR$3,0))</f>
        <v>5</v>
      </c>
      <c r="U55" s="20">
        <f>INDEX(raw_data!$A$3:$CR$330,MATCH(data!$B55,raw_data!$F$3:$F$330,0), MATCH(data!U$3,raw_data!$A$3:$CR$3,0))</f>
        <v>9</v>
      </c>
      <c r="V55" s="20">
        <f>INDEX(raw_data!$A$3:$CR$330,MATCH(data!$B55,raw_data!$F$3:$F$330,0), MATCH(data!V$3,raw_data!$A$3:$CR$3,0))</f>
        <v>9</v>
      </c>
      <c r="W55" s="20">
        <v>1</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Kahn (2011); BMJ</v>
      </c>
      <c r="AH55" s="20" t="str">
        <f>INDEX(raw_data!$A$3:$CR$330,MATCH(data!$B55,raw_data!$F$3:$F$330,0), MATCH(data!AH$3,raw_data!$A$3:$CR$3,0))</f>
        <v>Clinical monitoring and quarterly CD4 counts and viral load measurement</v>
      </c>
      <c r="AI55" s="61">
        <f t="shared" ref="AI55:AI56" si="4">F55/E55</f>
        <v>1341.1399447513816</v>
      </c>
    </row>
    <row r="56" spans="1:35">
      <c r="A56" s="20" t="str">
        <f>INDEX(raw_data!$A$3:$CR$330,MATCH(data!$B56,raw_data!$F$3:$F$330,0), MATCH(data!A$3,raw_data!$A$3:$CR$3,0))</f>
        <v>HIV &amp; STIs</v>
      </c>
      <c r="B56" s="22" t="s">
        <v>531</v>
      </c>
      <c r="C56" s="20" t="str">
        <f>INDEX(raw_data!$A$3:$CR$330,MATCH(data!$B56,raw_data!$F$3:$F$330,0), MATCH(data!C$3,raw_data!$A$3:$CR$3,0))</f>
        <v>CD4 Test</v>
      </c>
      <c r="D56" s="20" t="str">
        <f>INDEX(raw_data!$A$3:$CR$330,MATCH(data!$B56,raw_data!$F$3:$F$330,0), MATCH(data!D$3,raw_data!$A$3:$CR$3,0))</f>
        <v>15 Years</v>
      </c>
      <c r="E56" s="61">
        <f>INDEX(raw_data!$A$3:$CR$330,MATCH(data!$B56,raw_data!$F$3:$F$330,0), MATCH(data!E$3,raw_data!$A$3:$CR$3,0))</f>
        <v>1.1729999999999996</v>
      </c>
      <c r="F56" s="61">
        <f>INDEX(raw_data!$A$3:$CR$330,MATCH(data!$B56,raw_data!$F$3:$F$330,0), MATCH(data!F$3,raw_data!$A$3:$CR$3,0))</f>
        <v>243.85936000000001</v>
      </c>
      <c r="G56" s="61">
        <f t="shared" si="3"/>
        <v>-0.41050233766233823</v>
      </c>
      <c r="H56" s="87">
        <f>INDEX(raw_data!$A$3:$CR$330,MATCH(data!$B56,raw_data!$F$3:$F$330,0), MATCH(data!H$3,raw_data!$A$3:$CR$3,0))</f>
        <v>85</v>
      </c>
      <c r="I56" s="87">
        <f>INDEX(raw_data!$A$3:$CR$330,MATCH(data!$B56,raw_data!$F$3:$F$330,0), MATCH(data!I$3,raw_data!$A$3:$CR$3,0))</f>
        <v>4692000</v>
      </c>
      <c r="J56" s="87">
        <f>INDEX(raw_data!$A$3:$CR$330,MATCH(data!$B56,raw_data!$F$3:$F$330,0), MATCH(data!J$3,raw_data!$A$3:$CR$3,0))</f>
        <v>5520000</v>
      </c>
      <c r="K56" s="61">
        <f>INDEX(raw_data!$A$3:$CR$330,MATCH(data!$B56,raw_data!$F$3:$F$330,0), MATCH(data!K$3,raw_data!$A$3:$CR$3,0))</f>
        <v>4.68</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2.5</v>
      </c>
      <c r="U56" s="20">
        <f>INDEX(raw_data!$A$3:$CR$330,MATCH(data!$B56,raw_data!$F$3:$F$330,0), MATCH(data!U$3,raw_data!$A$3:$CR$3,0))</f>
        <v>4.5</v>
      </c>
      <c r="V56" s="20">
        <f>INDEX(raw_data!$A$3:$CR$330,MATCH(data!$B56,raw_data!$F$3:$F$330,0), MATCH(data!V$3,raw_data!$A$3:$CR$3,0))</f>
        <v>4.5</v>
      </c>
      <c r="W56" s="20">
        <v>2</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Kahn (2011); BMJ</v>
      </c>
      <c r="AH56" s="20" t="str">
        <f>INDEX(raw_data!$A$3:$CR$330,MATCH(data!$B56,raw_data!$F$3:$F$330,0), MATCH(data!AH$3,raw_data!$A$3:$CR$3,0))</f>
        <v>Clinical monitoring and quarterly CD4 counts (clinical/CD4)</v>
      </c>
      <c r="AI56" s="61">
        <f t="shared" si="4"/>
        <v>207.89374254049454</v>
      </c>
    </row>
    <row r="57" spans="1:35">
      <c r="A57" s="20" t="str">
        <f>INDEX(raw_data!$A$3:$CR$330,MATCH(data!$B57,raw_data!$F$3:$F$330,0), MATCH(data!A$3,raw_data!$A$3:$CR$3,0))</f>
        <v>HIV &amp; STIs</v>
      </c>
      <c r="B57" s="22" t="s">
        <v>539</v>
      </c>
      <c r="C57" s="20" t="str">
        <f>INDEX(raw_data!$A$3:$CR$330,MATCH(data!$B57,raw_data!$F$3:$F$330,0), MATCH(data!C$3,raw_data!$A$3:$CR$3,0))</f>
        <v>Mass media</v>
      </c>
      <c r="D57" s="20" t="str">
        <f>INDEX(raw_data!$A$3:$CR$330,MATCH(data!$B57,raw_data!$F$3:$F$330,0), MATCH(data!D$3,raw_data!$A$3:$CR$3,0))</f>
        <v>1 Year</v>
      </c>
      <c r="E57" s="61">
        <f>INDEX(raw_data!$A$3:$CR$330,MATCH(data!$B57,raw_data!$F$3:$F$330,0), MATCH(data!E$3,raw_data!$A$3:$CR$3,0))</f>
        <v>8.4781064642234782E-3</v>
      </c>
      <c r="F57" s="61">
        <f>INDEX(raw_data!$A$3:$CR$330,MATCH(data!$B57,raw_data!$F$3:$F$330,0), MATCH(data!F$3,raw_data!$A$3:$CR$3,0))</f>
        <v>1.6607035387747993E-2</v>
      </c>
      <c r="G57" s="61">
        <f t="shared" si="1"/>
        <v>8.3702685720952446E-3</v>
      </c>
      <c r="H57" s="87">
        <f>INDEX(raw_data!$A$3:$CR$330,MATCH(data!$B57,raw_data!$F$3:$F$330,0), MATCH(data!H$3,raw_data!$A$3:$CR$3,0))</f>
        <v>71</v>
      </c>
      <c r="I57" s="87">
        <f>INDEX(raw_data!$A$3:$CR$330,MATCH(data!$B57,raw_data!$F$3:$F$330,0), MATCH(data!I$3,raw_data!$A$3:$CR$3,0))</f>
        <v>29524356</v>
      </c>
      <c r="J57" s="87">
        <f>INDEX(raw_data!$A$3:$CR$330,MATCH(data!$B57,raw_data!$F$3:$F$330,0), MATCH(data!J$3,raw_data!$A$3:$CR$3,0))</f>
        <v>41583600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INDEX(raw_data!$A$3:$CR$330,MATCH(data!$B58,raw_data!$F$3:$F$330,0), MATCH(data!A$3,raw_data!$A$3:$CR$3,0))</f>
        <v>HIV &amp; STIs</v>
      </c>
      <c r="B58" s="22" t="s">
        <v>546</v>
      </c>
      <c r="C58" s="20" t="str">
        <f>INDEX(raw_data!$A$3:$CR$330,MATCH(data!$B58,raw_data!$F$3:$F$330,0), MATCH(data!C$3,raw_data!$A$3:$CR$3,0))</f>
        <v>Youth focused interventions - In-school</v>
      </c>
      <c r="D58" s="20" t="str">
        <f>INDEX(raw_data!$A$3:$CR$330,MATCH(data!$B58,raw_data!$F$3:$F$330,0), MATCH(data!D$3,raw_data!$A$3:$CR$3,0))</f>
        <v>1 Year</v>
      </c>
      <c r="E58" s="61">
        <f>INDEX(raw_data!$A$3:$CR$330,MATCH(data!$B58,raw_data!$F$3:$F$330,0), MATCH(data!E$3,raw_data!$A$3:$CR$3,0))</f>
        <v>2.1956612310187725E-3</v>
      </c>
      <c r="F58" s="61">
        <f>INDEX(raw_data!$A$3:$CR$330,MATCH(data!$B58,raw_data!$F$3:$F$330,0), MATCH(data!F$3,raw_data!$A$3:$CR$3,0))</f>
        <v>0.46570600652427308</v>
      </c>
      <c r="G58" s="61">
        <f t="shared" si="1"/>
        <v>-8.28403746411572E-4</v>
      </c>
      <c r="H58" s="87">
        <f>INDEX(raw_data!$A$3:$CR$330,MATCH(data!$B58,raw_data!$F$3:$F$330,0), MATCH(data!H$3,raw_data!$A$3:$CR$3,0))</f>
        <v>71</v>
      </c>
      <c r="I58" s="87">
        <f>INDEX(raw_data!$A$3:$CR$330,MATCH(data!$B58,raw_data!$F$3:$F$330,0), MATCH(data!I$3,raw_data!$A$3:$CR$3,0))</f>
        <v>5066773</v>
      </c>
      <c r="J58" s="87">
        <f>INDEX(raw_data!$A$3:$CR$330,MATCH(data!$B58,raw_data!$F$3:$F$330,0), MATCH(data!J$3,raw_data!$A$3:$CR$3,0))</f>
        <v>7136300</v>
      </c>
      <c r="K58" s="61">
        <f>INDEX(raw_data!$A$3:$CR$330,MATCH(data!$B58,raw_data!$F$3:$F$330,0), MATCH(data!K$3,raw_data!$A$3:$CR$3,0))</f>
        <v>1E-35</v>
      </c>
      <c r="L58" s="20">
        <f>INDEX(raw_data!$A$3:$CR$330,MATCH(data!$B58,raw_data!$F$3:$F$330,0), MATCH(data!L$3,raw_data!$A$3:$CR$3,0))</f>
        <v>0</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v>
      </c>
      <c r="U58" s="20">
        <f>INDEX(raw_data!$A$3:$CR$330,MATCH(data!$B58,raw_data!$F$3:$F$330,0), MATCH(data!U$3,raw_data!$A$3:$CR$3,0))</f>
        <v>0</v>
      </c>
      <c r="V58" s="20">
        <f>INDEX(raw_data!$A$3:$CR$330,MATCH(data!$B58,raw_data!$F$3:$F$330,0), MATCH(data!V$3,raw_data!$A$3:$CR$3,0))</f>
        <v>0</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Hogan et al. (2005)</v>
      </c>
      <c r="AH58" s="20" t="str">
        <f>INDEX(raw_data!$A$3:$CR$330,MATCH(data!$B58,raw_data!$F$3:$F$330,0),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INDEX(raw_data!$A$3:$CR$330,MATCH(data!$B59,raw_data!$F$3:$F$330,0), MATCH(data!A$3,raw_data!$A$3:$CR$3,0))</f>
        <v>HIV &amp; STIs</v>
      </c>
      <c r="B59" s="22" t="s">
        <v>556</v>
      </c>
      <c r="C59" s="20" t="str">
        <f>INDEX(raw_data!$A$3:$CR$330,MATCH(data!$B59,raw_data!$F$3:$F$330,0), MATCH(data!C$3,raw_data!$A$3:$CR$3,0))</f>
        <v>Blood safety</v>
      </c>
      <c r="D59" s="20" t="str">
        <f>INDEX(raw_data!$A$3:$CR$330,MATCH(data!$B59,raw_data!$F$3:$F$330,0), MATCH(data!D$3,raw_data!$A$3:$CR$3,0))</f>
        <v>1 year</v>
      </c>
      <c r="E59" s="61">
        <f>INDEX(raw_data!$A$3:$CR$330,MATCH(data!$B59,raw_data!$F$3:$F$330,0), MATCH(data!E$3,raw_data!$A$3:$CR$3,0))</f>
        <v>0.46441318067330578</v>
      </c>
      <c r="F59" s="61">
        <f>INDEX(raw_data!$A$3:$CR$330,MATCH(data!$B59,raw_data!$F$3:$F$330,0), MATCH(data!F$3,raw_data!$A$3:$CR$3,0))</f>
        <v>44.685031975682477</v>
      </c>
      <c r="G59" s="61">
        <f t="shared" si="1"/>
        <v>0.1742506353766663</v>
      </c>
      <c r="H59" s="87">
        <f>INDEX(raw_data!$A$3:$CR$330,MATCH(data!$B59,raw_data!$F$3:$F$330,0), MATCH(data!H$3,raw_data!$A$3:$CR$3,0))</f>
        <v>100</v>
      </c>
      <c r="I59" s="87">
        <f>INDEX(raw_data!$A$3:$CR$330,MATCH(data!$B59,raw_data!$F$3:$F$330,0), MATCH(data!I$3,raw_data!$A$3:$CR$3,0))</f>
        <v>415836</v>
      </c>
      <c r="J59" s="87">
        <f>INDEX(raw_data!$A$3:$CR$330,MATCH(data!$B59,raw_data!$F$3:$F$330,0), MATCH(data!J$3,raw_data!$A$3:$CR$3,0))</f>
        <v>415836</v>
      </c>
      <c r="K59" s="61">
        <f>INDEX(raw_data!$A$3:$CR$330,MATCH(data!$B59,raw_data!$F$3:$F$330,0), MATCH(data!K$3,raw_data!$A$3:$CR$3,0))</f>
        <v>6.7649999999999997</v>
      </c>
      <c r="L59" s="20">
        <f>INDEX(raw_data!$A$3:$CR$330,MATCH(data!$B59,raw_data!$F$3:$F$330,0), MATCH(data!L$3,raw_data!$A$3:$CR$3,0))</f>
        <v>0.1</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0</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0.2</v>
      </c>
      <c r="U59" s="20">
        <f>INDEX(raw_data!$A$3:$CR$330,MATCH(data!$B59,raw_data!$F$3:$F$330,0), MATCH(data!U$3,raw_data!$A$3:$CR$3,0))</f>
        <v>0.8</v>
      </c>
      <c r="V59" s="20">
        <f>INDEX(raw_data!$A$3:$CR$330,MATCH(data!$B59,raw_data!$F$3:$F$330,0), MATCH(data!V$3,raw_data!$A$3:$CR$3,0))</f>
        <v>0.8</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Aldridge (2009); BMC Public Health</v>
      </c>
      <c r="AH59" s="20" t="str">
        <f>INDEX(raw_data!$A$3:$CR$330,MATCH(data!$B59,raw_data!$F$3:$F$330,0), MATCH(data!AH$3,raw_data!$A$3:$CR$3,0))</f>
        <v>Blood safety</v>
      </c>
      <c r="AI59" s="61">
        <f t="shared" si="2"/>
        <v>96.21826820439972</v>
      </c>
    </row>
    <row r="60" spans="1:35">
      <c r="A60" s="20" t="str">
        <f>INDEX(raw_data!$A$3:$CR$330,MATCH(data!$B60,raw_data!$F$3:$F$330,0), MATCH(data!A$3,raw_data!$A$3:$CR$3,0))</f>
        <v>HIV &amp; STIs</v>
      </c>
      <c r="B60" s="22" t="s">
        <v>592</v>
      </c>
      <c r="C60" s="20" t="str">
        <f>INDEX(raw_data!$A$3:$CR$330,MATCH(data!$B60,raw_data!$F$3:$F$330,0), MATCH(data!C$3,raw_data!$A$3:$CR$3,0))</f>
        <v xml:space="preserve">Interventions focused on male sex workers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1661.25</v>
      </c>
      <c r="J60" s="87">
        <f>INDEX(raw_data!$A$3:$CR$330,MATCH(data!$B60,raw_data!$F$3:$F$330,0), MATCH(data!J$3,raw_data!$A$3:$CR$3,0))</f>
        <v>2215</v>
      </c>
      <c r="K60" s="61">
        <f>INDEX(raw_data!$A$3:$CR$330,MATCH(data!$B60,raw_data!$F$3:$F$330,0), MATCH(data!K$3,raw_data!$A$3:$CR$3,0))</f>
        <v>88.788826122594855</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600</v>
      </c>
      <c r="C61" s="20" t="str">
        <f>INDEX(raw_data!$A$3:$CR$330,MATCH(data!$B61,raw_data!$F$3:$F$330,0), MATCH(data!C$3,raw_data!$A$3:$CR$3,0))</f>
        <v xml:space="preserve">Interventions focused on men who have sex with men </v>
      </c>
      <c r="D61" s="20" t="str">
        <f>INDEX(raw_data!$A$3:$CR$330,MATCH(data!$B61,raw_data!$F$3:$F$330,0), MATCH(data!D$3,raw_data!$A$3:$CR$3,0))</f>
        <v>not same</v>
      </c>
      <c r="E61" s="61">
        <f>INDEX(raw_data!$A$3:$CR$330,MATCH(data!$B61,raw_data!$F$3:$F$330,0), MATCH(data!E$3,raw_data!$A$3:$CR$3,0))</f>
        <v>6.87</v>
      </c>
      <c r="F61" s="61">
        <f>INDEX(raw_data!$A$3:$CR$330,MATCH(data!$B61,raw_data!$F$3:$F$330,0), MATCH(data!F$3,raw_data!$A$3:$CR$3,0))</f>
        <v>372.07188000000002</v>
      </c>
      <c r="G61" s="61">
        <f t="shared" si="1"/>
        <v>4.4539488311688311</v>
      </c>
      <c r="H61" s="87">
        <f>INDEX(raw_data!$A$3:$CR$330,MATCH(data!$B61,raw_data!$F$3:$F$330,0), MATCH(data!H$3,raw_data!$A$3:$CR$3,0))</f>
        <v>75</v>
      </c>
      <c r="I61" s="87">
        <f>INDEX(raw_data!$A$3:$CR$330,MATCH(data!$B61,raw_data!$F$3:$F$330,0), MATCH(data!I$3,raw_data!$A$3:$CR$3,0))</f>
        <v>18075</v>
      </c>
      <c r="J61" s="87">
        <f>INDEX(raw_data!$A$3:$CR$330,MATCH(data!$B61,raw_data!$F$3:$F$330,0), MATCH(data!J$3,raw_data!$A$3:$CR$3,0))</f>
        <v>24100</v>
      </c>
      <c r="K61" s="61">
        <f>INDEX(raw_data!$A$3:$CR$330,MATCH(data!$B61,raw_data!$F$3:$F$330,0), MATCH(data!K$3,raw_data!$A$3:$CR$3,0))</f>
        <v>118.37553777596084</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35</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Vassall (2014); Lancet Glob Health</v>
      </c>
      <c r="AH61" s="20" t="str">
        <f>INDEX(raw_data!$A$3:$CR$330,MATCH(data!$B61,raw_data!$F$3:$F$330,0),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INDEX(raw_data!$A$3:$CR$330,MATCH(data!$B62,raw_data!$F$3:$F$330,0), MATCH(data!A$3,raw_data!$A$3:$CR$3,0))</f>
        <v>HIV &amp; STIs</v>
      </c>
      <c r="B62" s="22" t="s">
        <v>607</v>
      </c>
      <c r="C62" s="20" t="str">
        <f>INDEX(raw_data!$A$3:$CR$330,MATCH(data!$B62,raw_data!$F$3:$F$330,0), MATCH(data!C$3,raw_data!$A$3:$CR$3,0))</f>
        <v>Peer education for sex workers</v>
      </c>
      <c r="D62" s="20" t="str">
        <f>INDEX(raw_data!$A$3:$CR$330,MATCH(data!$B62,raw_data!$F$3:$F$330,0), MATCH(data!D$3,raw_data!$A$3:$CR$3,0))</f>
        <v>1 Year</v>
      </c>
      <c r="E62" s="61">
        <f>INDEX(raw_data!$A$3:$CR$330,MATCH(data!$B62,raw_data!$F$3:$F$330,0), MATCH(data!E$3,raw_data!$A$3:$CR$3,0))</f>
        <v>29.533925954486651</v>
      </c>
      <c r="F62" s="61">
        <f>INDEX(raw_data!$A$3:$CR$330,MATCH(data!$B62,raw_data!$F$3:$F$330,0), MATCH(data!F$3,raw_data!$A$3:$CR$3,0))</f>
        <v>68.200652049233938</v>
      </c>
      <c r="G62" s="61">
        <f t="shared" si="1"/>
        <v>29.091064577543573</v>
      </c>
      <c r="H62" s="87">
        <f>INDEX(raw_data!$A$3:$CR$330,MATCH(data!$B62,raw_data!$F$3:$F$330,0), MATCH(data!H$3,raw_data!$A$3:$CR$3,0))</f>
        <v>71</v>
      </c>
      <c r="I62" s="87">
        <f>INDEX(raw_data!$A$3:$CR$330,MATCH(data!$B62,raw_data!$F$3:$F$330,0), MATCH(data!I$3,raw_data!$A$3:$CR$3,0))</f>
        <v>31453</v>
      </c>
      <c r="J62" s="87">
        <f>INDEX(raw_data!$A$3:$CR$330,MATCH(data!$B62,raw_data!$F$3:$F$330,0), MATCH(data!J$3,raw_data!$A$3:$CR$3,0))</f>
        <v>44300</v>
      </c>
      <c r="K62" s="61">
        <f>INDEX(raw_data!$A$3:$CR$330,MATCH(data!$B62,raw_data!$F$3:$F$330,0), MATCH(data!K$3,raw_data!$A$3:$CR$3,0))</f>
        <v>9.9999999999999995E-7</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Peer education for sex workers (95%) - Training of selected sex workers by social workers to undertake peer education; provision of condoms</v>
      </c>
      <c r="AI62" s="61">
        <f t="shared" si="2"/>
        <v>2.3092308199842706</v>
      </c>
    </row>
    <row r="63" spans="1:35">
      <c r="A63" s="20" t="str">
        <f>INDEX(raw_data!$A$3:$CR$330,MATCH(data!$B63,raw_data!$F$3:$F$330,0), MATCH(data!A$3,raw_data!$A$3:$CR$3,0))</f>
        <v>HIV &amp; STIs</v>
      </c>
      <c r="B63" s="22" t="s">
        <v>611</v>
      </c>
      <c r="C63" s="20" t="str">
        <f>INDEX(raw_data!$A$3:$CR$330,MATCH(data!$B63,raw_data!$F$3:$F$330,0), MATCH(data!C$3,raw_data!$A$3:$CR$3,0))</f>
        <v>HIV Testing Services</v>
      </c>
      <c r="D63" s="20" t="str">
        <f>INDEX(raw_data!$A$3:$CR$330,MATCH(data!$B63,raw_data!$F$3:$F$330,0), MATCH(data!D$3,raw_data!$A$3:$CR$3,0))</f>
        <v>1 Year</v>
      </c>
      <c r="E63" s="61">
        <f>INDEX(raw_data!$A$3:$CR$330,MATCH(data!$B63,raw_data!$F$3:$F$330,0), MATCH(data!E$3,raw_data!$A$3:$CR$3,0))</f>
        <v>1.7817485307089837E-2</v>
      </c>
      <c r="F63" s="61">
        <f>INDEX(raw_data!$A$3:$CR$330,MATCH(data!$B63,raw_data!$F$3:$F$330,0), MATCH(data!F$3,raw_data!$A$3:$CR$3,0))</f>
        <v>0.79705486117776492</v>
      </c>
      <c r="G63" s="61">
        <f t="shared" si="1"/>
        <v>1.2641804390351105E-2</v>
      </c>
      <c r="H63" s="87">
        <f>INDEX(raw_data!$A$3:$CR$330,MATCH(data!$B63,raw_data!$F$3:$F$330,0), MATCH(data!H$3,raw_data!$A$3:$CR$3,0))</f>
        <v>75</v>
      </c>
      <c r="I63" s="87">
        <f>INDEX(raw_data!$A$3:$CR$330,MATCH(data!$B63,raw_data!$F$3:$F$330,0), MATCH(data!I$3,raw_data!$A$3:$CR$3,0))</f>
        <v>16488961.16602</v>
      </c>
      <c r="J63" s="87">
        <f>INDEX(raw_data!$A$3:$CR$330,MATCH(data!$B63,raw_data!$F$3:$F$330,0), MATCH(data!J$3,raw_data!$A$3:$CR$3,0))</f>
        <v>21985281.554693334</v>
      </c>
      <c r="K63" s="61">
        <f>INDEX(raw_data!$A$3:$CR$330,MATCH(data!$B63,raw_data!$F$3:$F$330,0), MATCH(data!K$3,raw_data!$A$3:$CR$3,0))</f>
        <v>14.388009236001633</v>
      </c>
      <c r="L63" s="20">
        <f>INDEX(raw_data!$A$3:$CR$330,MATCH(data!$B63,raw_data!$F$3:$F$330,0), MATCH(data!L$3,raw_data!$A$3:$CR$3,0))</f>
        <v>0</v>
      </c>
      <c r="M63" s="20">
        <f>INDEX(raw_data!$A$3:$CR$330,MATCH(data!$B63,raw_data!$F$3:$F$330,0), MATCH(data!M$3,raw_data!$A$3:$CR$3,0))</f>
        <v>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Hogan et al. (2005)</v>
      </c>
      <c r="AH63" s="20" t="str">
        <f>INDEX(raw_data!$A$3:$CR$330,MATCH(data!$B63,raw_data!$F$3:$F$330,0),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INDEX(raw_data!$A$3:$CR$330,MATCH(data!$B64,raw_data!$F$3:$F$330,0), MATCH(data!A$3,raw_data!$A$3:$CR$3,0))</f>
        <v>HIV &amp; STIs</v>
      </c>
      <c r="B64" s="22" t="s">
        <v>620</v>
      </c>
      <c r="C64" s="20" t="str">
        <f>INDEX(raw_data!$A$3:$CR$330,MATCH(data!$B64,raw_data!$F$3:$F$330,0), MATCH(data!C$3,raw_data!$A$3:$CR$3,0))</f>
        <v xml:space="preserve">Male circumcision </v>
      </c>
      <c r="D64" s="20" t="str">
        <f>INDEX(raw_data!$A$3:$CR$330,MATCH(data!$B64,raw_data!$F$3:$F$330,0), MATCH(data!D$3,raw_data!$A$3:$CR$3,0))</f>
        <v>1 year</v>
      </c>
      <c r="E64" s="61">
        <f>INDEX(raw_data!$A$3:$CR$330,MATCH(data!$B64,raw_data!$F$3:$F$330,0), MATCH(data!E$3,raw_data!$A$3:$CR$3,0))</f>
        <v>0.31</v>
      </c>
      <c r="F64" s="61">
        <f>INDEX(raw_data!$A$3:$CR$330,MATCH(data!$B64,raw_data!$F$3:$F$330,0), MATCH(data!F$3,raw_data!$A$3:$CR$3,0))</f>
        <v>-94.520809999999997</v>
      </c>
      <c r="G64" s="61">
        <f t="shared" si="1"/>
        <v>0.92377149350649357</v>
      </c>
      <c r="H64" s="87">
        <f>INDEX(raw_data!$A$3:$CR$330,MATCH(data!$B64,raw_data!$F$3:$F$330,0), MATCH(data!H$3,raw_data!$A$3:$CR$3,0))</f>
        <v>40</v>
      </c>
      <c r="I64" s="87">
        <f>INDEX(raw_data!$A$3:$CR$330,MATCH(data!$B64,raw_data!$F$3:$F$330,0), MATCH(data!I$3,raw_data!$A$3:$CR$3,0))</f>
        <v>1094584.0523399999</v>
      </c>
      <c r="J64" s="87">
        <f>INDEX(raw_data!$A$3:$CR$330,MATCH(data!$B64,raw_data!$F$3:$F$330,0), MATCH(data!J$3,raw_data!$A$3:$CR$3,0))</f>
        <v>2736460.1308499998</v>
      </c>
      <c r="K64" s="61">
        <f>INDEX(raw_data!$A$3:$CR$330,MATCH(data!$B64,raw_data!$F$3:$F$330,0), MATCH(data!K$3,raw_data!$A$3:$CR$3,0))</f>
        <v>10.308060271045226</v>
      </c>
      <c r="L64" s="20">
        <f>INDEX(raw_data!$A$3:$CR$330,MATCH(data!$B64,raw_data!$F$3:$F$330,0), MATCH(data!L$3,raw_data!$A$3:$CR$3,0))</f>
        <v>10</v>
      </c>
      <c r="M64" s="20">
        <f>INDEX(raw_data!$A$3:$CR$330,MATCH(data!$B64,raw_data!$F$3:$F$330,0), MATCH(data!M$3,raw_data!$A$3:$CR$3,0))</f>
        <v>10</v>
      </c>
      <c r="N64" s="20">
        <f>INDEX(raw_data!$A$3:$CR$330,MATCH(data!$B64,raw_data!$F$3:$F$330,0), MATCH(data!N$3,raw_data!$A$3:$CR$3,0))</f>
        <v>0</v>
      </c>
      <c r="O64" s="20">
        <f>INDEX(raw_data!$A$3:$CR$330,MATCH(data!$B64,raw_data!$F$3:$F$330,0), MATCH(data!O$3,raw_data!$A$3:$CR$3,0))</f>
        <v>0</v>
      </c>
      <c r="P64" s="20">
        <f>INDEX(raw_data!$A$3:$CR$330,MATCH(data!$B64,raw_data!$F$3:$F$330,0), MATCH(data!P$3,raw_data!$A$3:$CR$3,0))</f>
        <v>20</v>
      </c>
      <c r="Q64" s="20">
        <f>INDEX(raw_data!$A$3:$CR$330,MATCH(data!$B64,raw_data!$F$3:$F$330,0), MATCH(data!Q$3,raw_data!$A$3:$CR$3,0))</f>
        <v>0</v>
      </c>
      <c r="R64" s="20">
        <f>INDEX(raw_data!$A$3:$CR$330,MATCH(data!$B64,raw_data!$F$3:$F$330,0), MATCH(data!R$3,raw_data!$A$3:$CR$3,0))</f>
        <v>0</v>
      </c>
      <c r="S64" s="20">
        <f>INDEX(raw_data!$A$3:$CR$330,MATCH(data!$B64,raw_data!$F$3:$F$330,0), MATCH(data!S$3,raw_data!$A$3:$CR$3,0))</f>
        <v>0</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Uthman (2011); Value Health</v>
      </c>
      <c r="AH64" s="20" t="str">
        <f>INDEX(raw_data!$A$3:$CR$330,MATCH(data!$B64,raw_data!$F$3:$F$330,0), MATCH(data!AH$3,raw_data!$A$3:$CR$3,0))</f>
        <v>Circumcision for prevention of heterosexual acquisition of HIV</v>
      </c>
      <c r="AI64" s="61">
        <f t="shared" si="2"/>
        <v>-304.90583870967743</v>
      </c>
    </row>
    <row r="65" spans="1:35">
      <c r="A65" s="20" t="str">
        <f>INDEX(raw_data!$A$3:$CR$330,MATCH(data!$B65,raw_data!$F$3:$F$330,0), MATCH(data!A$3,raw_data!$A$3:$CR$3,0))</f>
        <v>HIV &amp; STIs</v>
      </c>
      <c r="B65" s="22" t="s">
        <v>625</v>
      </c>
      <c r="C65" s="20" t="str">
        <f>INDEX(raw_data!$A$3:$CR$330,MATCH(data!$B65,raw_data!$F$3:$F$330,0), MATCH(data!C$3,raw_data!$A$3:$CR$3,0))</f>
        <v>PMTCT</v>
      </c>
      <c r="D65" s="20" t="str">
        <f>INDEX(raw_data!$A$3:$CR$330,MATCH(data!$B65,raw_data!$F$3:$F$330,0), MATCH(data!D$3,raw_data!$A$3:$CR$3,0))</f>
        <v>18 Months</v>
      </c>
      <c r="E65" s="61">
        <f>INDEX(raw_data!$A$3:$CR$330,MATCH(data!$B65,raw_data!$F$3:$F$330,0), MATCH(data!E$3,raw_data!$A$3:$CR$3,0))</f>
        <v>8.58</v>
      </c>
      <c r="F65" s="61">
        <f>INDEX(raw_data!$A$3:$CR$330,MATCH(data!$B65,raw_data!$F$3:$F$330,0), MATCH(data!F$3,raw_data!$A$3:$CR$3,0))</f>
        <v>334.27800000000002</v>
      </c>
      <c r="G65" s="61">
        <f t="shared" si="1"/>
        <v>6.4093636363636364</v>
      </c>
      <c r="H65" s="87">
        <f>INDEX(raw_data!$A$3:$CR$330,MATCH(data!$B65,raw_data!$F$3:$F$330,0), MATCH(data!H$3,raw_data!$A$3:$CR$3,0))</f>
        <v>98.749979999999994</v>
      </c>
      <c r="I65" s="87">
        <f>INDEX(raw_data!$A$3:$CR$330,MATCH(data!$B65,raw_data!$F$3:$F$330,0), MATCH(data!I$3,raw_data!$A$3:$CR$3,0))</f>
        <v>73585.808050000007</v>
      </c>
      <c r="J65" s="87">
        <f>INDEX(raw_data!$A$3:$CR$330,MATCH(data!$B65,raw_data!$F$3:$F$330,0), MATCH(data!J$3,raw_data!$A$3:$CR$3,0))</f>
        <v>74517.289066792728</v>
      </c>
      <c r="K65" s="61">
        <f>INDEX(raw_data!$A$3:$CR$330,MATCH(data!$B65,raw_data!$F$3:$F$330,0), MATCH(data!K$3,raw_data!$A$3:$CR$3,0))</f>
        <v>21.95593003137849</v>
      </c>
      <c r="L65" s="20">
        <f>INDEX(raw_data!$A$3:$CR$330,MATCH(data!$B65,raw_data!$F$3:$F$330,0), MATCH(data!L$3,raw_data!$A$3:$CR$3,0))</f>
        <v>3</v>
      </c>
      <c r="M65" s="20">
        <f>INDEX(raw_data!$A$3:$CR$330,MATCH(data!$B65,raw_data!$F$3:$F$330,0), MATCH(data!M$3,raw_data!$A$3:$CR$3,0))</f>
        <v>3</v>
      </c>
      <c r="N65" s="20">
        <f>INDEX(raw_data!$A$3:$CR$330,MATCH(data!$B65,raw_data!$F$3:$F$330,0), MATCH(data!N$3,raw_data!$A$3:$CR$3,0))</f>
        <v>0</v>
      </c>
      <c r="O65" s="20">
        <f>INDEX(raw_data!$A$3:$CR$330,MATCH(data!$B65,raw_data!$F$3:$F$330,0), MATCH(data!O$3,raw_data!$A$3:$CR$3,0))</f>
        <v>10</v>
      </c>
      <c r="P65" s="20">
        <f>INDEX(raw_data!$A$3:$CR$330,MATCH(data!$B65,raw_data!$F$3:$F$330,0), MATCH(data!P$3,raw_data!$A$3:$CR$3,0))</f>
        <v>10</v>
      </c>
      <c r="Q65" s="20">
        <f>INDEX(raw_data!$A$3:$CR$330,MATCH(data!$B65,raw_data!$F$3:$F$330,0), MATCH(data!Q$3,raw_data!$A$3:$CR$3,0))</f>
        <v>0.44999999999999996</v>
      </c>
      <c r="R65" s="20">
        <f>INDEX(raw_data!$A$3:$CR$330,MATCH(data!$B65,raw_data!$F$3:$F$330,0), MATCH(data!R$3,raw_data!$A$3:$CR$3,0))</f>
        <v>1</v>
      </c>
      <c r="S65" s="20">
        <f>INDEX(raw_data!$A$3:$CR$330,MATCH(data!$B65,raw_data!$F$3:$F$330,0), MATCH(data!S$3,raw_data!$A$3:$CR$3,0))</f>
        <v>1</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Kuznik (2012); Bull World Health Organ</v>
      </c>
      <c r="AH65" s="20" t="str">
        <f>INDEX(raw_data!$A$3:$CR$330,MATCH(data!$B65,raw_data!$F$3:$F$330,0),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INDEX(raw_data!$A$3:$CR$330,MATCH(data!$B66,raw_data!$F$3:$F$330,0), MATCH(data!A$3,raw_data!$A$3:$CR$3,0))</f>
        <v>HIV &amp; STIs</v>
      </c>
      <c r="B66" s="22" t="s">
        <v>632</v>
      </c>
      <c r="C66" s="20" t="str">
        <f>INDEX(raw_data!$A$3:$CR$330,MATCH(data!$B66,raw_data!$F$3:$F$330,0), MATCH(data!C$3,raw_data!$A$3:$CR$3,0))</f>
        <v>Pre-exposure prophylaxis for high-risk serodiscordant couples</v>
      </c>
      <c r="D66" s="20" t="str">
        <f>INDEX(raw_data!$A$3:$CR$330,MATCH(data!$B66,raw_data!$F$3:$F$330,0), MATCH(data!D$3,raw_data!$A$3:$CR$3,0))</f>
        <v>10 Years</v>
      </c>
      <c r="E66" s="61">
        <f>INDEX(raw_data!$A$3:$CR$330,MATCH(data!$B66,raw_data!$F$3:$F$330,0), MATCH(data!E$3,raw_data!$A$3:$CR$3,0))</f>
        <v>16.201620162016201</v>
      </c>
      <c r="F66" s="61">
        <f>INDEX(raw_data!$A$3:$CR$330,MATCH(data!$B66,raw_data!$F$3:$F$330,0), MATCH(data!F$3,raw_data!$A$3:$CR$3,0))</f>
        <v>34091.809180918091</v>
      </c>
      <c r="G66" s="61">
        <f t="shared" si="1"/>
        <v>-205.1737641296597</v>
      </c>
      <c r="H66" s="87">
        <f>INDEX(raw_data!$A$3:$CR$330,MATCH(data!$B66,raw_data!$F$3:$F$330,0), MATCH(data!H$3,raw_data!$A$3:$CR$3,0))</f>
        <v>90</v>
      </c>
      <c r="I66" s="87">
        <f>INDEX(raw_data!$A$3:$CR$330,MATCH(data!$B66,raw_data!$F$3:$F$330,0), MATCH(data!I$3,raw_data!$A$3:$CR$3,0))</f>
        <v>999.9</v>
      </c>
      <c r="J66" s="87">
        <f>INDEX(raw_data!$A$3:$CR$330,MATCH(data!$B66,raw_data!$F$3:$F$330,0), MATCH(data!J$3,raw_data!$A$3:$CR$3,0))</f>
        <v>1111</v>
      </c>
      <c r="K66" s="61">
        <f>INDEX(raw_data!$A$3:$CR$330,MATCH(data!$B66,raw_data!$F$3:$F$330,0), MATCH(data!K$3,raw_data!$A$3:$CR$3,0))</f>
        <v>101</v>
      </c>
      <c r="L66" s="20">
        <f>INDEX(raw_data!$A$3:$CR$330,MATCH(data!$B66,raw_data!$F$3:$F$330,0), MATCH(data!L$3,raw_data!$A$3:$CR$3,0))</f>
        <v>0</v>
      </c>
      <c r="M66" s="20">
        <f>INDEX(raw_data!$A$3:$CR$330,MATCH(data!$B66,raw_data!$F$3:$F$330,0), MATCH(data!M$3,raw_data!$A$3:$CR$3,0))</f>
        <v>0</v>
      </c>
      <c r="N66" s="20">
        <f>INDEX(raw_data!$A$3:$CR$330,MATCH(data!$B66,raw_data!$F$3:$F$330,0), MATCH(data!N$3,raw_data!$A$3:$CR$3,0))</f>
        <v>0</v>
      </c>
      <c r="O66" s="20">
        <f>INDEX(raw_data!$A$3:$CR$330,MATCH(data!$B66,raw_data!$F$3:$F$330,0), MATCH(data!O$3,raw_data!$A$3:$CR$3,0))</f>
        <v>0</v>
      </c>
      <c r="P66" s="20">
        <f>INDEX(raw_data!$A$3:$CR$330,MATCH(data!$B66,raw_data!$F$3:$F$330,0), MATCH(data!P$3,raw_data!$A$3:$CR$3,0))</f>
        <v>35</v>
      </c>
      <c r="Q66" s="20">
        <f>INDEX(raw_data!$A$3:$CR$330,MATCH(data!$B66,raw_data!$F$3:$F$330,0), MATCH(data!Q$3,raw_data!$A$3:$CR$3,0))</f>
        <v>0</v>
      </c>
      <c r="R66" s="20">
        <f>INDEX(raw_data!$A$3:$CR$330,MATCH(data!$B66,raw_data!$F$3:$F$330,0), MATCH(data!R$3,raw_data!$A$3:$CR$3,0))</f>
        <v>0</v>
      </c>
      <c r="S66" s="20">
        <f>INDEX(raw_data!$A$3:$CR$330,MATCH(data!$B66,raw_data!$F$3:$F$330,0), MATCH(data!S$3,raw_data!$A$3:$CR$3,0))</f>
        <v>0</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Ying (2015); J Int AIDS Soc</v>
      </c>
      <c r="AH66" s="20" t="str">
        <f>INDEX(raw_data!$A$3:$CR$330,MATCH(data!$B66,raw_data!$F$3:$F$330,0), MATCH(data!AH$3,raw_data!$A$3:$CR$3,0))</f>
        <v>Pre-exposure prophylaxis (PrEP) for high-risk serodiscordant couples and high-risk couples + antiretroviral therapy (ART) use (40%)</v>
      </c>
      <c r="AI66" s="61">
        <f t="shared" si="2"/>
        <v>2104.2222222222222</v>
      </c>
    </row>
    <row r="67" spans="1:35">
      <c r="A67" s="20" t="str">
        <f>INDEX(raw_data!$A$3:$CR$330,MATCH(data!$B67,raw_data!$F$3:$F$330,0), MATCH(data!A$3,raw_data!$A$3:$CR$3,0))</f>
        <v>HIV &amp; STIs</v>
      </c>
      <c r="B67" s="22" t="s">
        <v>639</v>
      </c>
      <c r="C67" s="20" t="str">
        <f>INDEX(raw_data!$A$3:$CR$330,MATCH(data!$B67,raw_data!$F$3:$F$330,0), MATCH(data!C$3,raw_data!$A$3:$CR$3,0))</f>
        <v>Pre-exposure prophylaxis for pregnant and breastfeeding women</v>
      </c>
      <c r="D67" s="20" t="str">
        <f>INDEX(raw_data!$A$3:$CR$330,MATCH(data!$B67,raw_data!$F$3:$F$330,0), MATCH(data!D$3,raw_data!$A$3:$CR$3,0))</f>
        <v>1 year</v>
      </c>
      <c r="E67" s="61">
        <f>INDEX(raw_data!$A$3:$CR$330,MATCH(data!$B67,raw_data!$F$3:$F$330,0), MATCH(data!E$3,raw_data!$A$3:$CR$3,0))</f>
        <v>0.34</v>
      </c>
      <c r="F67" s="61">
        <f>INDEX(raw_data!$A$3:$CR$330,MATCH(data!$B67,raw_data!$F$3:$F$330,0), MATCH(data!F$3,raw_data!$A$3:$CR$3,0))</f>
        <v>359.30699999999996</v>
      </c>
      <c r="G67" s="61">
        <f t="shared" si="1"/>
        <v>-1.9931623376623373</v>
      </c>
      <c r="H67" s="87">
        <f>INDEX(raw_data!$A$3:$CR$330,MATCH(data!$B67,raw_data!$F$3:$F$330,0), MATCH(data!H$3,raw_data!$A$3:$CR$3,0))</f>
        <v>98.749979999999994</v>
      </c>
      <c r="I67" s="87">
        <f>INDEX(raw_data!$A$3:$CR$330,MATCH(data!$B67,raw_data!$F$3:$F$330,0), MATCH(data!I$3,raw_data!$A$3:$CR$3,0))</f>
        <v>73585.808050000007</v>
      </c>
      <c r="J67" s="87">
        <f>INDEX(raw_data!$A$3:$CR$330,MATCH(data!$B67,raw_data!$F$3:$F$330,0), MATCH(data!J$3,raw_data!$A$3:$CR$3,0))</f>
        <v>74517.289066792728</v>
      </c>
      <c r="K67" s="61">
        <f>INDEX(raw_data!$A$3:$CR$330,MATCH(data!$B67,raw_data!$F$3:$F$330,0), MATCH(data!K$3,raw_data!$A$3:$CR$3,0))</f>
        <v>101</v>
      </c>
      <c r="L67" s="20">
        <f>INDEX(raw_data!$A$3:$CR$330,MATCH(data!$B67,raw_data!$F$3:$F$330,0), MATCH(data!L$3,raw_data!$A$3:$CR$3,0))</f>
        <v>3</v>
      </c>
      <c r="M67" s="20">
        <f>INDEX(raw_data!$A$3:$CR$330,MATCH(data!$B67,raw_data!$F$3:$F$330,0), MATCH(data!M$3,raw_data!$A$3:$CR$3,0))</f>
        <v>3</v>
      </c>
      <c r="N67" s="20">
        <f>INDEX(raw_data!$A$3:$CR$330,MATCH(data!$B67,raw_data!$F$3:$F$330,0), MATCH(data!N$3,raw_data!$A$3:$CR$3,0))</f>
        <v>0</v>
      </c>
      <c r="O67" s="20">
        <f>INDEX(raw_data!$A$3:$CR$330,MATCH(data!$B67,raw_data!$F$3:$F$330,0), MATCH(data!O$3,raw_data!$A$3:$CR$3,0))</f>
        <v>10</v>
      </c>
      <c r="P67" s="20">
        <f>INDEX(raw_data!$A$3:$CR$330,MATCH(data!$B67,raw_data!$F$3:$F$330,0), MATCH(data!P$3,raw_data!$A$3:$CR$3,0))</f>
        <v>10</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Price (2016); J Acquir Immune Defic Syndr</v>
      </c>
      <c r="AH67" s="20" t="str">
        <f>INDEX(raw_data!$A$3:$CR$330,MATCH(data!$B67,raw_data!$F$3:$F$330,0), MATCH(data!AH$3,raw_data!$A$3:$CR$3,0))</f>
        <v>Antiretroviral pre-exposure prophylaxis (PrEP) administered to pregnant and breastfeeding women</v>
      </c>
      <c r="AI67" s="61">
        <f t="shared" si="2"/>
        <v>1056.7852941176468</v>
      </c>
    </row>
    <row r="68" spans="1:35">
      <c r="A68" s="20" t="str">
        <f>INDEX(raw_data!$A$3:$CR$330,MATCH(data!$B68,raw_data!$F$3:$F$330,0), MATCH(data!A$3,raw_data!$A$3:$CR$3,0))</f>
        <v>HIV &amp; STIs</v>
      </c>
      <c r="B68" s="22" t="s">
        <v>645</v>
      </c>
      <c r="C68" s="20" t="str">
        <f>INDEX(raw_data!$A$3:$CR$330,MATCH(data!$B68,raw_data!$F$3:$F$330,0), MATCH(data!C$3,raw_data!$A$3:$CR$3,0))</f>
        <v>ART for 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81</v>
      </c>
      <c r="I68" s="87">
        <f>INDEX(raw_data!$A$3:$CR$330,MATCH(data!$B68,raw_data!$F$3:$F$330,0), MATCH(data!I$3,raw_data!$A$3:$CR$3,0))</f>
        <v>470346.58552000002</v>
      </c>
      <c r="J68" s="87">
        <f>INDEX(raw_data!$A$3:$CR$330,MATCH(data!$B68,raw_data!$F$3:$F$330,0), MATCH(data!J$3,raw_data!$A$3:$CR$3,0))</f>
        <v>580674.79693827161</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648</v>
      </c>
      <c r="C69" s="20" t="str">
        <f>INDEX(raw_data!$A$3:$CR$330,MATCH(data!$B69,raw_data!$F$3:$F$330,0), MATCH(data!C$3,raw_data!$A$3:$CR$3,0))</f>
        <v>ART for women</v>
      </c>
      <c r="D69" s="20" t="str">
        <f>INDEX(raw_data!$A$3:$CR$330,MATCH(data!$B69,raw_data!$F$3:$F$330,0), MATCH(data!D$3,raw_data!$A$3:$CR$3,0))</f>
        <v>1 year</v>
      </c>
      <c r="E69" s="61">
        <f>INDEX(raw_data!$A$3:$CR$330,MATCH(data!$B69,raw_data!$F$3:$F$330,0), MATCH(data!E$3,raw_data!$A$3:$CR$3,0))</f>
        <v>0.58622679981792303</v>
      </c>
      <c r="F69" s="61">
        <f>INDEX(raw_data!$A$3:$CR$330,MATCH(data!$B69,raw_data!$F$3:$F$330,0), MATCH(data!F$3,raw_data!$A$3:$CR$3,0))</f>
        <v>211.02489859731463</v>
      </c>
      <c r="G69" s="61">
        <f t="shared" si="1"/>
        <v>-0.78406474951528893</v>
      </c>
      <c r="H69" s="87">
        <f>INDEX(raw_data!$A$3:$CR$330,MATCH(data!$B69,raw_data!$F$3:$F$330,0), MATCH(data!H$3,raw_data!$A$3:$CR$3,0))</f>
        <v>85</v>
      </c>
      <c r="I69" s="87">
        <f>INDEX(raw_data!$A$3:$CR$330,MATCH(data!$B69,raw_data!$F$3:$F$330,0), MATCH(data!I$3,raw_data!$A$3:$CR$3,0))</f>
        <v>711899.29636000004</v>
      </c>
      <c r="J69" s="87">
        <f>INDEX(raw_data!$A$3:$CR$330,MATCH(data!$B69,raw_data!$F$3:$F$330,0), MATCH(data!J$3,raw_data!$A$3:$CR$3,0))</f>
        <v>837528.58395294123</v>
      </c>
      <c r="K69" s="61">
        <f>INDEX(raw_data!$A$3:$CR$330,MATCH(data!$B69,raw_data!$F$3:$F$330,0), MATCH(data!K$3,raw_data!$A$3:$CR$3,0))</f>
        <v>152.74284914250163</v>
      </c>
      <c r="L69" s="20">
        <f>INDEX(raw_data!$A$3:$CR$330,MATCH(data!$B69,raw_data!$F$3:$F$330,0), MATCH(data!L$3,raw_data!$A$3:$CR$3,0))</f>
        <v>6</v>
      </c>
      <c r="M69" s="20">
        <f>INDEX(raw_data!$A$3:$CR$330,MATCH(data!$B69,raw_data!$F$3:$F$330,0), MATCH(data!M$3,raw_data!$A$3:$CR$3,0))</f>
        <v>6</v>
      </c>
      <c r="N69" s="20">
        <f>INDEX(raw_data!$A$3:$CR$330,MATCH(data!$B69,raw_data!$F$3:$F$330,0), MATCH(data!N$3,raw_data!$A$3:$CR$3,0))</f>
        <v>0</v>
      </c>
      <c r="O69" s="20">
        <f>INDEX(raw_data!$A$3:$CR$330,MATCH(data!$B69,raw_data!$F$3:$F$330,0), MATCH(data!O$3,raw_data!$A$3:$CR$3,0))</f>
        <v>4</v>
      </c>
      <c r="P69" s="20">
        <f>INDEX(raw_data!$A$3:$CR$330,MATCH(data!$B69,raw_data!$F$3:$F$330,0), MATCH(data!P$3,raw_data!$A$3:$CR$3,0))</f>
        <v>4</v>
      </c>
      <c r="Q69" s="20">
        <f>INDEX(raw_data!$A$3:$CR$330,MATCH(data!$B69,raw_data!$F$3:$F$330,0), MATCH(data!Q$3,raw_data!$A$3:$CR$3,0))</f>
        <v>0.44999999999999996</v>
      </c>
      <c r="R69" s="20">
        <f>INDEX(raw_data!$A$3:$CR$330,MATCH(data!$B69,raw_data!$F$3:$F$330,0), MATCH(data!R$3,raw_data!$A$3:$CR$3,0))</f>
        <v>1</v>
      </c>
      <c r="S69" s="20">
        <f>INDEX(raw_data!$A$3:$CR$330,MATCH(data!$B69,raw_data!$F$3:$F$330,0), MATCH(data!S$3,raw_data!$A$3:$CR$3,0))</f>
        <v>1</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Alistar et al. (2014)</v>
      </c>
      <c r="AH69" s="20" t="str">
        <f>INDEX(raw_data!$A$3:$CR$330,MATCH(data!$B69,raw_data!$F$3:$F$330,0), MATCH(data!AH$3,raw_data!$A$3:$CR$3,0))</f>
        <v>Universal ART (all identified HIV-infected individuals)</v>
      </c>
      <c r="AI69" s="61">
        <f t="shared" si="2"/>
        <v>359.97142857142859</v>
      </c>
    </row>
    <row r="70" spans="1:35">
      <c r="A70" s="20" t="str">
        <f>INDEX(raw_data!$A$3:$CR$330,MATCH(data!$B70,raw_data!$F$3:$F$330,0), MATCH(data!A$3,raw_data!$A$3:$CR$3,0))</f>
        <v>HIV &amp; STIs</v>
      </c>
      <c r="B70" s="22" t="s">
        <v>651</v>
      </c>
      <c r="C70" s="20" t="str">
        <f>INDEX(raw_data!$A$3:$CR$330,MATCH(data!$B70,raw_data!$F$3:$F$330,0), MATCH(data!C$3,raw_data!$A$3:$CR$3,0))</f>
        <v>Home-based highly active retroviral therapy (HAART)</v>
      </c>
      <c r="D70" s="20" t="str">
        <f>INDEX(raw_data!$A$3:$CR$330,MATCH(data!$B70,raw_data!$F$3:$F$330,0), MATCH(data!D$3,raw_data!$A$3:$CR$3,0))</f>
        <v>15 Years</v>
      </c>
      <c r="E70" s="61">
        <f>INDEX(raw_data!$A$3:$CR$330,MATCH(data!$B70,raw_data!$F$3:$F$330,0), MATCH(data!E$3,raw_data!$A$3:$CR$3,0))</f>
        <v>6.8609999999999998</v>
      </c>
      <c r="F70" s="61">
        <f>INDEX(raw_data!$A$3:$CR$330,MATCH(data!$B70,raw_data!$F$3:$F$330,0), MATCH(data!F$3,raw_data!$A$3:$CR$3,0))</f>
        <v>5541.1979699999993</v>
      </c>
      <c r="G70" s="61">
        <f t="shared" ref="G70:G131" si="5">E70-F70/154</f>
        <v>-29.120804999999994</v>
      </c>
      <c r="H70" s="87">
        <f>INDEX(raw_data!$A$3:$CR$330,MATCH(data!$B70,raw_data!$F$3:$F$330,0), MATCH(data!H$3,raw_data!$A$3:$CR$3,0))</f>
        <v>85</v>
      </c>
      <c r="I70" s="87">
        <f>INDEX(raw_data!$A$3:$CR$330,MATCH(data!$B70,raw_data!$F$3:$F$330,0), MATCH(data!I$3,raw_data!$A$3:$CR$3,0))</f>
        <v>1205472.8737575307</v>
      </c>
      <c r="J70" s="87">
        <f>INDEX(raw_data!$A$3:$CR$330,MATCH(data!$B70,raw_data!$F$3:$F$330,0), MATCH(data!J$3,raw_data!$A$3:$CR$3,0))</f>
        <v>1418203.3808912127</v>
      </c>
      <c r="K70" s="61">
        <f>INDEX(raw_data!$A$3:$CR$330,MATCH(data!$B70,raw_data!$F$3:$F$330,0), MATCH(data!K$3,raw_data!$A$3:$CR$3,0))</f>
        <v>647.58500000000004</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Marseille (2009); Appl Health Econ Health Policy</v>
      </c>
      <c r="AH70" s="20" t="str">
        <f>INDEX(raw_data!$A$3:$CR$330,MATCH(data!$B70,raw_data!$F$3:$F$330,0),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INDEX(raw_data!$A$3:$CR$330,MATCH(data!$B71,raw_data!$F$3:$F$330,0), MATCH(data!A$3,raw_data!$A$3:$CR$3,0))</f>
        <v>HIV &amp; STIs</v>
      </c>
      <c r="B71" s="22" t="s">
        <v>678</v>
      </c>
      <c r="C71" s="20" t="str">
        <f>INDEX(raw_data!$A$3:$CR$330,MATCH(data!$B71,raw_data!$F$3:$F$330,0), MATCH(data!C$3,raw_data!$A$3:$CR$3,0))</f>
        <v>Screen HIV+ cases for TB</v>
      </c>
      <c r="D71" s="20" t="str">
        <f>INDEX(raw_data!$A$3:$CR$330,MATCH(data!$B71,raw_data!$F$3:$F$330,0), MATCH(data!D$3,raw_data!$A$3:$CR$3,0))</f>
        <v>1 year</v>
      </c>
      <c r="E71" s="61">
        <f>INDEX(raw_data!$A$3:$CR$330,MATCH(data!$B71,raw_data!$F$3:$F$330,0), MATCH(data!E$3,raw_data!$A$3:$CR$3,0))</f>
        <v>1.0227290322580644</v>
      </c>
      <c r="F71" s="61">
        <f>INDEX(raw_data!$A$3:$CR$330,MATCH(data!$B71,raw_data!$F$3:$F$330,0), MATCH(data!F$3,raw_data!$A$3:$CR$3,0))</f>
        <v>114.84492999999999</v>
      </c>
      <c r="G71" s="61">
        <f t="shared" si="5"/>
        <v>0.27698273355676584</v>
      </c>
      <c r="H71" s="87">
        <f>INDEX(raw_data!$A$3:$CR$330,MATCH(data!$B71,raw_data!$F$3:$F$330,0), MATCH(data!H$3,raw_data!$A$3:$CR$3,0))</f>
        <v>60</v>
      </c>
      <c r="I71" s="87">
        <f>INDEX(raw_data!$A$3:$CR$330,MATCH(data!$B71,raw_data!$F$3:$F$330,0), MATCH(data!I$3,raw_data!$A$3:$CR$3,0))</f>
        <v>1005838.2</v>
      </c>
      <c r="J71" s="87">
        <f>INDEX(raw_data!$A$3:$CR$330,MATCH(data!$B71,raw_data!$F$3:$F$330,0), MATCH(data!J$3,raw_data!$A$3:$CR$3,0))</f>
        <v>1676397</v>
      </c>
      <c r="K71" s="61">
        <f>INDEX(raw_data!$A$3:$CR$330,MATCH(data!$B71,raw_data!$F$3:$F$330,0), MATCH(data!K$3,raw_data!$A$3:$CR$3,0))</f>
        <v>11.967214888552261</v>
      </c>
      <c r="L71" s="20">
        <f>INDEX(raw_data!$A$3:$CR$330,MATCH(data!$B71,raw_data!$F$3:$F$330,0), MATCH(data!L$3,raw_data!$A$3:$CR$3,0))</f>
        <v>4.5</v>
      </c>
      <c r="M71" s="20">
        <f>INDEX(raw_data!$A$3:$CR$330,MATCH(data!$B71,raw_data!$F$3:$F$330,0), MATCH(data!M$3,raw_data!$A$3:$CR$3,0))</f>
        <v>7.5</v>
      </c>
      <c r="N71" s="20">
        <f>INDEX(raw_data!$A$3:$CR$330,MATCH(data!$B71,raw_data!$F$3:$F$330,0), MATCH(data!N$3,raw_data!$A$3:$CR$3,0))</f>
        <v>0</v>
      </c>
      <c r="O71" s="20">
        <f>INDEX(raw_data!$A$3:$CR$330,MATCH(data!$B71,raw_data!$F$3:$F$330,0), MATCH(data!O$3,raw_data!$A$3:$CR$3,0))</f>
        <v>0</v>
      </c>
      <c r="P71" s="20">
        <f>INDEX(raw_data!$A$3:$CR$330,MATCH(data!$B71,raw_data!$F$3:$F$330,0), MATCH(data!P$3,raw_data!$A$3:$CR$3,0))</f>
        <v>6</v>
      </c>
      <c r="Q71" s="20">
        <f>INDEX(raw_data!$A$3:$CR$330,MATCH(data!$B71,raw_data!$F$3:$F$330,0), MATCH(data!Q$3,raw_data!$A$3:$CR$3,0))</f>
        <v>0</v>
      </c>
      <c r="R71" s="20">
        <f>INDEX(raw_data!$A$3:$CR$330,MATCH(data!$B71,raw_data!$F$3:$F$330,0), MATCH(data!R$3,raw_data!$A$3:$CR$3,0))</f>
        <v>0.75</v>
      </c>
      <c r="S71" s="20">
        <f>INDEX(raw_data!$A$3:$CR$330,MATCH(data!$B71,raw_data!$F$3:$F$330,0), MATCH(data!S$3,raw_data!$A$3:$CR$3,0))</f>
        <v>0.75</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Shah (2014); AIDS</v>
      </c>
      <c r="AH71" s="20" t="str">
        <f>INDEX(raw_data!$A$3:$CR$330,MATCH(data!$B71,raw_data!$F$3:$F$330,0), MATCH(data!AH$3,raw_data!$A$3:$CR$3,0))</f>
        <v>Xpert combined with LF-LAM for HIV-infected individuals with signs/symptoms of TB in Uganda</v>
      </c>
      <c r="AI71" s="61">
        <f t="shared" si="6"/>
        <v>112.29262725282767</v>
      </c>
    </row>
    <row r="72" spans="1:35">
      <c r="A72" s="20" t="str">
        <f>INDEX(raw_data!$A$3:$CR$330,MATCH(data!$B72,raw_data!$F$3:$F$330,0), MATCH(data!A$3,raw_data!$A$3:$CR$3,0))</f>
        <v>Nutrition</v>
      </c>
      <c r="B72" s="22" t="s">
        <v>696</v>
      </c>
      <c r="C72" s="20" t="str">
        <f>INDEX(raw_data!$A$3:$CR$330,MATCH(data!$B72,raw_data!$F$3:$F$330,0), MATCH(data!C$3,raw_data!$A$3:$CR$3,0))</f>
        <v>Calcium Supplementation</v>
      </c>
      <c r="D72" s="20" t="str">
        <f>INDEX(raw_data!$A$3:$CR$330,MATCH(data!$B72,raw_data!$F$3:$F$330,0), MATCH(data!D$3,raw_data!$A$3:$CR$3,0))</f>
        <v>1 year</v>
      </c>
      <c r="E72" s="61">
        <f>INDEX(raw_data!$A$3:$CR$330,MATCH(data!$B72,raw_data!$F$3:$F$330,0), MATCH(data!E$3,raw_data!$A$3:$CR$3,0))</f>
        <v>0.4</v>
      </c>
      <c r="F72" s="61">
        <f>INDEX(raw_data!$A$3:$CR$330,MATCH(data!$B72,raw_data!$F$3:$F$330,0), MATCH(data!F$3,raw_data!$A$3:$CR$3,0))</f>
        <v>581.19600000000003</v>
      </c>
      <c r="G72" s="61">
        <f t="shared" si="5"/>
        <v>-3.3740000000000001</v>
      </c>
      <c r="H72" s="87">
        <f>INDEX(raw_data!$A$3:$CR$330,MATCH(data!$B72,raw_data!$F$3:$F$330,0), MATCH(data!H$3,raw_data!$A$3:$CR$3,0))</f>
        <v>20</v>
      </c>
      <c r="I72" s="87">
        <f>INDEX(raw_data!$A$3:$CR$330,MATCH(data!$B72,raw_data!$F$3:$F$330,0), MATCH(data!I$3,raw_data!$A$3:$CR$3,0))</f>
        <v>514746.08584999997</v>
      </c>
      <c r="J72" s="87">
        <f>INDEX(raw_data!$A$3:$CR$330,MATCH(data!$B72,raw_data!$F$3:$F$330,0), MATCH(data!J$3,raw_data!$A$3:$CR$3,0))</f>
        <v>2573730.4292499996</v>
      </c>
      <c r="K72" s="61">
        <f>INDEX(raw_data!$A$3:$CR$330,MATCH(data!$B72,raw_data!$F$3:$F$330,0), MATCH(data!K$3,raw_data!$A$3:$CR$3,0))</f>
        <v>10.770493399697035</v>
      </c>
      <c r="L72" s="20">
        <f>INDEX(raw_data!$A$3:$CR$330,MATCH(data!$B72,raw_data!$F$3:$F$330,0), MATCH(data!L$3,raw_data!$A$3:$CR$3,0))</f>
        <v>3.5</v>
      </c>
      <c r="M72" s="20">
        <f>INDEX(raw_data!$A$3:$CR$330,MATCH(data!$B72,raw_data!$F$3:$F$330,0), MATCH(data!M$3,raw_data!$A$3:$CR$3,0))</f>
        <v>6</v>
      </c>
      <c r="N72" s="20">
        <f>INDEX(raw_data!$A$3:$CR$330,MATCH(data!$B72,raw_data!$F$3:$F$330,0), MATCH(data!N$3,raw_data!$A$3:$CR$3,0))</f>
        <v>0</v>
      </c>
      <c r="O72" s="20">
        <f>INDEX(raw_data!$A$3:$CR$330,MATCH(data!$B72,raw_data!$F$3:$F$330,0), MATCH(data!O$3,raw_data!$A$3:$CR$3,0))</f>
        <v>1</v>
      </c>
      <c r="P72" s="20">
        <f>INDEX(raw_data!$A$3:$CR$330,MATCH(data!$B72,raw_data!$F$3:$F$330,0), MATCH(data!P$3,raw_data!$A$3:$CR$3,0))</f>
        <v>4</v>
      </c>
      <c r="Q72" s="20">
        <f>INDEX(raw_data!$A$3:$CR$330,MATCH(data!$B72,raw_data!$F$3:$F$330,0), MATCH(data!Q$3,raw_data!$A$3:$CR$3,0))</f>
        <v>0</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Robberstad (2007); Cost Eff Resour Alloc</v>
      </c>
      <c r="AH72" s="20" t="str">
        <f>INDEX(raw_data!$A$3:$CR$330,MATCH(data!$B72,raw_data!$F$3:$F$330,0), MATCH(data!AH$3,raw_data!$A$3:$CR$3,0))</f>
        <v>Calcium antagonist (Cab)</v>
      </c>
      <c r="AI72" s="61">
        <f t="shared" si="6"/>
        <v>1452.99</v>
      </c>
    </row>
    <row r="73" spans="1:35">
      <c r="A73" s="20" t="str">
        <f>INDEX(raw_data!$A$3:$CR$330,MATCH(data!$B73,raw_data!$F$3:$F$330,0), MATCH(data!A$3,raw_data!$A$3:$CR$3,0))</f>
        <v>Nutrition</v>
      </c>
      <c r="B73" s="22" t="s">
        <v>722</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5"/>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6"/>
        <v>53.53116923076923</v>
      </c>
    </row>
    <row r="74" spans="1:35">
      <c r="A74" s="20" t="str">
        <f>INDEX(raw_data!$A$3:$CR$330,MATCH(data!$B74,raw_data!$F$3:$F$330,0), MATCH(data!A$3,raw_data!$A$3:$CR$3,0))</f>
        <v>Nutrition</v>
      </c>
      <c r="B74" s="22" t="s">
        <v>725</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5"/>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6"/>
        <v>255.14847795961597</v>
      </c>
    </row>
    <row r="75" spans="1:35">
      <c r="A75" s="20" t="str">
        <f>INDEX(raw_data!$A$3:$CR$330,MATCH(data!$B75,raw_data!$F$3:$F$330,0), MATCH(data!A$3,raw_data!$A$3:$CR$3,0))</f>
        <v>Nutrition</v>
      </c>
      <c r="B75" s="22" t="s">
        <v>735</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5"/>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6"/>
        <v>10.559232832809027</v>
      </c>
    </row>
    <row r="76" spans="1:35">
      <c r="A76" s="20" t="str">
        <f>INDEX(raw_data!$A$3:$CR$330,MATCH(data!$B76,raw_data!$F$3:$F$330,0), MATCH(data!A$3,raw_data!$A$3:$CR$3,0))</f>
        <v>Nutrition</v>
      </c>
      <c r="B76" s="22" t="s">
        <v>742</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5"/>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6"/>
        <v>143.4678374022966</v>
      </c>
    </row>
    <row r="77" spans="1:35">
      <c r="A77" s="20" t="str">
        <f>INDEX(raw_data!$A$3:$CR$330,MATCH(data!$B77,raw_data!$F$3:$F$330,0), MATCH(data!A$3,raw_data!$A$3:$CR$3,0))</f>
        <v>Nutrition</v>
      </c>
      <c r="B77" s="22" t="s">
        <v>747</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5"/>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6"/>
        <v>22959.444955164323</v>
      </c>
    </row>
    <row r="78" spans="1:35">
      <c r="A78" s="20" t="str">
        <f>INDEX(raw_data!$A$3:$CR$330,MATCH(data!$B78,raw_data!$F$3:$F$330,0), MATCH(data!A$3,raw_data!$A$3:$CR$3,0))</f>
        <v>Nutrition</v>
      </c>
      <c r="B78" s="22" t="s">
        <v>751</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5"/>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6"/>
        <v>67.531699463687488</v>
      </c>
    </row>
    <row r="79" spans="1:35">
      <c r="A79" s="20" t="str">
        <f>INDEX(raw_data!$A$3:$CR$330,MATCH(data!$B79,raw_data!$F$3:$F$330,0), MATCH(data!A$3,raw_data!$A$3:$CR$3,0))</f>
        <v>NCDs</v>
      </c>
      <c r="B79" s="22" t="s">
        <v>783</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5"/>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6"/>
        <v>435.46026134140141</v>
      </c>
    </row>
    <row r="80" spans="1:35">
      <c r="A80" s="20" t="str">
        <f>INDEX(raw_data!$A$3:$CR$330,MATCH(data!$B80,raw_data!$F$3:$F$330,0), MATCH(data!A$3,raw_data!$A$3:$CR$3,0))</f>
        <v>NCDs</v>
      </c>
      <c r="B80" s="22" t="s">
        <v>809</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5"/>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6"/>
        <v>266.08698969613795</v>
      </c>
    </row>
    <row r="81" spans="1:35">
      <c r="A81" s="20" t="str">
        <f>INDEX(raw_data!$A$3:$CR$330,MATCH(data!$B81,raw_data!$F$3:$F$330,0), MATCH(data!A$3,raw_data!$A$3:$CR$3,0))</f>
        <v>NCDs</v>
      </c>
      <c r="B81" s="22" t="s">
        <v>814</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5"/>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6"/>
        <v>155.60506652684992</v>
      </c>
    </row>
    <row r="82" spans="1:35">
      <c r="A82" s="20" t="str">
        <f>INDEX(raw_data!$A$3:$CR$330,MATCH(data!$B82,raw_data!$F$3:$F$330,0), MATCH(data!A$3,raw_data!$A$3:$CR$3,0))</f>
        <v>NCDs</v>
      </c>
      <c r="B82" s="22" t="s">
        <v>820</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5"/>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6"/>
        <v>109.98535421686748</v>
      </c>
    </row>
    <row r="83" spans="1:35">
      <c r="A83" s="20" t="str">
        <f>INDEX(raw_data!$A$3:$CR$330,MATCH(data!$B83,raw_data!$F$3:$F$330,0), MATCH(data!A$3,raw_data!$A$3:$CR$3,0))</f>
        <v>NCDs</v>
      </c>
      <c r="B83" s="22" t="s">
        <v>824</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5"/>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6"/>
        <v>375.17292000000003</v>
      </c>
    </row>
    <row r="84" spans="1:35">
      <c r="A84" s="20" t="str">
        <f>INDEX(raw_data!$A$3:$CR$330,MATCH(data!$B84,raw_data!$F$3:$F$330,0), MATCH(data!A$3,raw_data!$A$3:$CR$3,0))</f>
        <v>NCDs</v>
      </c>
      <c r="B84" s="22" t="s">
        <v>829</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5"/>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6"/>
        <v>29.988925562372192</v>
      </c>
    </row>
    <row r="85" spans="1:35">
      <c r="A85" s="20" t="str">
        <f>INDEX(raw_data!$A$3:$CR$330,MATCH(data!$B85,raw_data!$F$3:$F$330,0), MATCH(data!A$3,raw_data!$A$3:$CR$3,0))</f>
        <v>NCDs</v>
      </c>
      <c r="B85" s="22" t="s">
        <v>834</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5"/>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6"/>
        <v>7.4192400000000003</v>
      </c>
    </row>
    <row r="86" spans="1:35">
      <c r="A86" s="20" t="str">
        <f>INDEX(raw_data!$A$3:$CR$330,MATCH(data!$B86,raw_data!$F$3:$F$330,0), MATCH(data!A$3,raw_data!$A$3:$CR$3,0))</f>
        <v>NCDs</v>
      </c>
      <c r="B86" s="22" t="s">
        <v>839</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5"/>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6"/>
        <v>26.769420000000004</v>
      </c>
    </row>
    <row r="87" spans="1:35">
      <c r="A87" s="20" t="str">
        <f>INDEX(raw_data!$A$3:$CR$330,MATCH(data!$B87,raw_data!$F$3:$F$330,0), MATCH(data!A$3,raw_data!$A$3:$CR$3,0))</f>
        <v>NCDs</v>
      </c>
      <c r="B87" s="22" t="s">
        <v>856</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5"/>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6"/>
        <v>5894.761337628096</v>
      </c>
    </row>
    <row r="88" spans="1:35">
      <c r="A88" s="20" t="str">
        <f>INDEX(raw_data!$A$3:$CR$330,MATCH(data!$B88,raw_data!$F$3:$F$330,0), MATCH(data!A$3,raw_data!$A$3:$CR$3,0))</f>
        <v>NCDs</v>
      </c>
      <c r="B88" s="22" t="s">
        <v>869</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5"/>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6"/>
        <v>7650.2860469672114</v>
      </c>
    </row>
    <row r="89" spans="1:35">
      <c r="A89" s="20" t="str">
        <f>INDEX(raw_data!$A$3:$CR$330,MATCH(data!$B89,raw_data!$F$3:$F$330,0), MATCH(data!A$3,raw_data!$A$3:$CR$3,0))</f>
        <v>NCDs</v>
      </c>
      <c r="B89" s="22" t="s">
        <v>873</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5"/>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6"/>
        <v>17185.982074435105</v>
      </c>
    </row>
    <row r="90" spans="1:35">
      <c r="A90" s="20" t="str">
        <f>INDEX(raw_data!$A$3:$CR$330,MATCH(data!$B90,raw_data!$F$3:$F$330,0), MATCH(data!A$3,raw_data!$A$3:$CR$3,0))</f>
        <v>NCDs</v>
      </c>
      <c r="B90" s="22" t="s">
        <v>883</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5"/>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6"/>
        <v>5894.761337628096</v>
      </c>
    </row>
    <row r="91" spans="1:35">
      <c r="A91" s="20" t="str">
        <f>INDEX(raw_data!$A$3:$CR$330,MATCH(data!$B91,raw_data!$F$3:$F$330,0), MATCH(data!A$3,raw_data!$A$3:$CR$3,0))</f>
        <v>NCDs</v>
      </c>
      <c r="B91" s="22" t="s">
        <v>887</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5"/>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6"/>
        <v>2488.5800721366618</v>
      </c>
    </row>
    <row r="92" spans="1:35">
      <c r="A92" s="20" t="str">
        <f>INDEX(raw_data!$A$3:$CR$330,MATCH(data!$B92,raw_data!$F$3:$F$330,0), MATCH(data!A$3,raw_data!$A$3:$CR$3,0))</f>
        <v>NCDs</v>
      </c>
      <c r="B92" s="22" t="s">
        <v>909</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5"/>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INDEX(raw_data!$A$3:$CR$330,MATCH(data!$B93,raw_data!$F$3:$F$330,0), MATCH(data!A$3,raw_data!$A$3:$CR$3,0))</f>
        <v>NCDs</v>
      </c>
      <c r="B93" s="22" t="s">
        <v>920</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5"/>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6"/>
        <v>946.31762281077044</v>
      </c>
    </row>
    <row r="94" spans="1:35">
      <c r="A94" s="20" t="str">
        <f>INDEX(raw_data!$A$3:$CR$330,MATCH(data!$B94,raw_data!$F$3:$F$330,0), MATCH(data!A$3,raw_data!$A$3:$CR$3,0))</f>
        <v>NCDs</v>
      </c>
      <c r="B94" s="22" t="s">
        <v>930</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5"/>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6"/>
        <v>47.621152196645816</v>
      </c>
    </row>
    <row r="95" spans="1:35">
      <c r="A95" s="20" t="str">
        <f>INDEX(raw_data!$A$3:$CR$330,MATCH(data!$B95,raw_data!$F$3:$F$330,0), MATCH(data!A$3,raw_data!$A$3:$CR$3,0))</f>
        <v>NCDs</v>
      </c>
      <c r="B95" s="22" t="s">
        <v>935</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5"/>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INDEX(raw_data!$A$3:$CR$330,MATCH(data!$B96,raw_data!$F$3:$F$330,0), MATCH(data!A$3,raw_data!$A$3:$CR$3,0))</f>
        <v>NCDs</v>
      </c>
      <c r="B96" s="22" t="s">
        <v>950</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5"/>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6"/>
        <v>1547.9909898089174</v>
      </c>
    </row>
    <row r="97" spans="1:38">
      <c r="A97" s="20" t="str">
        <f>INDEX(raw_data!$A$3:$CR$330,MATCH(data!$B97,raw_data!$F$3:$F$330,0), MATCH(data!A$3,raw_data!$A$3:$CR$3,0))</f>
        <v>NCDs</v>
      </c>
      <c r="B97" s="22" t="s">
        <v>957</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5"/>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6"/>
        <v>19239.415443850263</v>
      </c>
      <c r="AL97" s="67"/>
    </row>
    <row r="98" spans="1:38">
      <c r="A98" s="20" t="str">
        <f>INDEX(raw_data!$A$3:$CR$330,MATCH(data!$B98,raw_data!$F$3:$F$330,0), MATCH(data!A$3,raw_data!$A$3:$CR$3,0))</f>
        <v>NCDs</v>
      </c>
      <c r="B98" s="22" t="s">
        <v>963</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5"/>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6"/>
        <v>993.0564192452058</v>
      </c>
      <c r="AL98" s="67"/>
    </row>
    <row r="99" spans="1:38">
      <c r="A99" s="20" t="str">
        <f>INDEX(raw_data!$A$3:$CR$330,MATCH(data!$B99,raw_data!$F$3:$F$330,0), MATCH(data!A$3,raw_data!$A$3:$CR$3,0))</f>
        <v>NCDs</v>
      </c>
      <c r="B99" s="22" t="s">
        <v>968</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5"/>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6"/>
        <v>180.76892216980585</v>
      </c>
      <c r="AL99" s="67"/>
    </row>
    <row r="100" spans="1:38">
      <c r="A100" s="20" t="str">
        <f>INDEX(raw_data!$A$3:$CR$330,MATCH(data!$B100,raw_data!$F$3:$F$330,0), MATCH(data!A$3,raw_data!$A$3:$CR$3,0))</f>
        <v>Mental Health</v>
      </c>
      <c r="B100" s="22" t="s">
        <v>978</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5"/>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6"/>
        <v>388.74608886590408</v>
      </c>
      <c r="AL100" s="67"/>
    </row>
    <row r="101" spans="1:38">
      <c r="A101" s="20" t="str">
        <f>INDEX(raw_data!$A$3:$CR$330,MATCH(data!$B101,raw_data!$F$3:$F$330,0), MATCH(data!A$3,raw_data!$A$3:$CR$3,0))</f>
        <v>Mental Health</v>
      </c>
      <c r="B101" s="22" t="s">
        <v>985</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5"/>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6"/>
        <v>1251.0897316737089</v>
      </c>
      <c r="AL101" s="67"/>
    </row>
    <row r="102" spans="1:38">
      <c r="A102" s="20" t="str">
        <f>INDEX(raw_data!$A$3:$CR$330,MATCH(data!$B102,raw_data!$F$3:$F$330,0), MATCH(data!A$3,raw_data!$A$3:$CR$3,0))</f>
        <v>Mental Health</v>
      </c>
      <c r="B102" s="22" t="s">
        <v>989</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5"/>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6"/>
        <v>815.54394137415295</v>
      </c>
      <c r="AL102" s="67"/>
    </row>
    <row r="103" spans="1:38">
      <c r="A103" s="20" t="str">
        <f>INDEX(raw_data!$A$3:$CR$330,MATCH(data!$B103,raw_data!$F$3:$F$330,0), MATCH(data!A$3,raw_data!$A$3:$CR$3,0))</f>
        <v>Mental Health</v>
      </c>
      <c r="B103" s="22" t="s">
        <v>993</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5"/>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6"/>
        <v>120.82275753849521</v>
      </c>
      <c r="AL103" s="67"/>
    </row>
    <row r="104" spans="1:38">
      <c r="A104" s="20" t="str">
        <f>INDEX(raw_data!$A$3:$CR$330,MATCH(data!$B104,raw_data!$F$3:$F$330,0), MATCH(data!A$3,raw_data!$A$3:$CR$3,0))</f>
        <v>Mental Health</v>
      </c>
      <c r="B104" s="22" t="s">
        <v>997</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5"/>
        <v>-5.1267811390449683E-2</v>
      </c>
      <c r="H104" s="87">
        <f>INDEX(raw_data!$A$3:$CR$330,MATCH(data!$B104,raw_data!$F$3:$F$330,0), MATCH(data!H$3,raw_data!$A$3:$CR$3,0))</f>
        <v>10</v>
      </c>
      <c r="I104" s="87">
        <f>INDEX(raw_data!$A$3:$CR$330,MATCH(data!$B104,raw_data!$F$3:$F$330,0), MATCH(data!I$3,raw_data!$A$3:$CR$3,0))</f>
        <v>385213.7</v>
      </c>
      <c r="J104" s="87">
        <f>INDEX(raw_data!$A$3:$CR$330,MATCH(data!$B104,raw_data!$F$3:$F$330,0), MATCH(data!J$3,raw_data!$A$3:$CR$3,0))</f>
        <v>3852137</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6"/>
        <v>604.2017611579912</v>
      </c>
      <c r="AL104" s="67"/>
    </row>
    <row r="105" spans="1:38">
      <c r="A105" s="20" t="str">
        <f>INDEX(raw_data!$A$3:$CR$330,MATCH(data!$B105,raw_data!$F$3:$F$330,0), MATCH(data!A$3,raw_data!$A$3:$CR$3,0))</f>
        <v>Mental Health</v>
      </c>
      <c r="B105" s="22" t="s">
        <v>1002</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5"/>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6"/>
        <v>1251.0897316737087</v>
      </c>
      <c r="AL105" s="67"/>
    </row>
    <row r="106" spans="1:38">
      <c r="A106" s="20" t="str">
        <f>INDEX(raw_data!$A$3:$CR$330,MATCH(data!$B106,raw_data!$F$3:$F$330,0), MATCH(data!A$3,raw_data!$A$3:$CR$3,0))</f>
        <v>NCDs</v>
      </c>
      <c r="B106" s="22" t="s">
        <v>1005</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5"/>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6"/>
        <v>376.24247466795811</v>
      </c>
      <c r="AL106" s="67"/>
    </row>
    <row r="107" spans="1:38">
      <c r="A107" s="20" t="str">
        <f>INDEX(raw_data!$A$3:$CR$330,MATCH(data!$B107,raw_data!$F$3:$F$330,0), MATCH(data!A$3,raw_data!$A$3:$CR$3,0))</f>
        <v>NTDs</v>
      </c>
      <c r="B107" s="22" t="s">
        <v>1033</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5"/>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6"/>
        <v>122.17608364549459</v>
      </c>
    </row>
    <row r="108" spans="1:38">
      <c r="A108" s="20" t="str">
        <f>INDEX(raw_data!$A$3:$CR$330,MATCH(data!$B108,raw_data!$F$3:$F$330,0), MATCH(data!A$3,raw_data!$A$3:$CR$3,0))</f>
        <v>NTDs</v>
      </c>
      <c r="B108" s="22" t="s">
        <v>1042</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5"/>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6"/>
        <v>63.599329371721829</v>
      </c>
    </row>
    <row r="109" spans="1:38">
      <c r="A109" s="20" t="str">
        <f>INDEX(raw_data!$A$3:$CR$330,MATCH(data!$B109,raw_data!$F$3:$F$330,0), MATCH(data!A$3,raw_data!$A$3:$CR$3,0))</f>
        <v>NTDs</v>
      </c>
      <c r="B109" s="22" t="s">
        <v>1048</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5"/>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6"/>
        <v>32.809420154215147</v>
      </c>
    </row>
    <row r="110" spans="1:38">
      <c r="A110" s="20" t="str">
        <f>INDEX(raw_data!$A$3:$CR$330,MATCH(data!$B110,raw_data!$F$3:$F$330,0), MATCH(data!A$3,raw_data!$A$3:$CR$3,0))</f>
        <v>IMCI</v>
      </c>
      <c r="B110" s="22" t="s">
        <v>1056</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5"/>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6"/>
        <v>47.631322017562461</v>
      </c>
    </row>
    <row r="111" spans="1:38">
      <c r="A111" s="20" t="str">
        <f>INDEX(raw_data!$A$3:$CR$330,MATCH(data!$B111,raw_data!$F$3:$F$330,0), MATCH(data!A$3,raw_data!$A$3:$CR$3,0))</f>
        <v>IMCI</v>
      </c>
      <c r="B111" s="22" t="s">
        <v>1060</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5"/>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6"/>
        <v>115.03866666666669</v>
      </c>
    </row>
    <row r="112" spans="1:38" s="67" customFormat="1">
      <c r="A112" s="20" t="str">
        <f>INDEX(raw_data!$A$3:$CR$330,MATCH(data!$B112,raw_data!$F$3:$F$330,0), MATCH(data!A$3,raw_data!$A$3:$CR$3,0))</f>
        <v>IMCI</v>
      </c>
      <c r="B112" s="22" t="s">
        <v>1065</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5"/>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6"/>
        <v>249.88642798993365</v>
      </c>
    </row>
    <row r="113" spans="1:35">
      <c r="A113" s="20" t="str">
        <f>INDEX(raw_data!$A$3:$CR$330,MATCH(data!$B113,raw_data!$F$3:$F$330,0), MATCH(data!A$3,raw_data!$A$3:$CR$3,0))</f>
        <v>IMCI</v>
      </c>
      <c r="B113" s="22" t="s">
        <v>1067</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5"/>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6"/>
        <v>99.882372881355948</v>
      </c>
    </row>
    <row r="114" spans="1:35" s="67" customFormat="1">
      <c r="A114" s="20" t="str">
        <f>INDEX(raw_data!$A$3:$CR$330,MATCH(data!$B114,raw_data!$F$3:$F$330,0), MATCH(data!A$3,raw_data!$A$3:$CR$3,0))</f>
        <v>RMNCH</v>
      </c>
      <c r="B114" s="22" t="s">
        <v>1162</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5"/>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6"/>
        <v>-154.51394594594595</v>
      </c>
    </row>
    <row r="115" spans="1:35" s="67" customFormat="1">
      <c r="A115" s="20" t="str">
        <f>INDEX(raw_data!$A$3:$CR$330,MATCH(data!$B115,raw_data!$F$3:$F$330,0), MATCH(data!A$3,raw_data!$A$3:$CR$3,0))</f>
        <v>RMNCH</v>
      </c>
      <c r="B115" s="22" t="s">
        <v>1170</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5"/>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6"/>
        <v>181.12843859487054</v>
      </c>
    </row>
    <row r="116" spans="1:35" s="67" customFormat="1">
      <c r="A116" s="20" t="str">
        <f>INDEX(raw_data!$A$3:$CR$330,MATCH(data!$B116,raw_data!$F$3:$F$330,0), MATCH(data!A$3,raw_data!$A$3:$CR$3,0))</f>
        <v>RMNCH</v>
      </c>
      <c r="B116" s="22" t="s">
        <v>1184</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5"/>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6"/>
        <v>57.352222222222217</v>
      </c>
    </row>
    <row r="117" spans="1:35">
      <c r="A117" s="20" t="str">
        <f>INDEX(raw_data!$A$3:$CR$330,MATCH(data!$B117,raw_data!$F$3:$F$330,0), MATCH(data!A$3,raw_data!$A$3:$CR$3,0))</f>
        <v>RMNCH</v>
      </c>
      <c r="B117" s="22" t="s">
        <v>1198</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5"/>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6"/>
        <v>-154.51394594594595</v>
      </c>
    </row>
    <row r="118" spans="1:35">
      <c r="A118" s="20" t="str">
        <f>INDEX(raw_data!$A$3:$CR$330,MATCH(data!$B118,raw_data!$F$3:$F$330,0), MATCH(data!A$3,raw_data!$A$3:$CR$3,0))</f>
        <v>RMNCH</v>
      </c>
      <c r="B118" s="22" t="s">
        <v>1200</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5"/>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6"/>
        <v>-154.51394594594595</v>
      </c>
    </row>
    <row r="119" spans="1:35">
      <c r="A119" s="20" t="str">
        <f>INDEX(raw_data!$A$3:$CR$330,MATCH(data!$B119,raw_data!$F$3:$F$330,0), MATCH(data!A$3,raw_data!$A$3:$CR$3,0))</f>
        <v>RMNCH</v>
      </c>
      <c r="B119" s="22" t="s">
        <v>1202</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5"/>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6"/>
        <v>-154.51394594594595</v>
      </c>
    </row>
    <row r="120" spans="1:35">
      <c r="A120" s="20" t="str">
        <f>INDEX(raw_data!$A$3:$CR$330,MATCH(data!$B120,raw_data!$F$3:$F$330,0), MATCH(data!A$3,raw_data!$A$3:$CR$3,0))</f>
        <v>RMNCH</v>
      </c>
      <c r="B120" s="22" t="s">
        <v>1204</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5"/>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6"/>
        <v>-154.51394594594595</v>
      </c>
    </row>
    <row r="121" spans="1:35">
      <c r="A121" s="20" t="str">
        <f>INDEX(raw_data!$A$3:$CR$330,MATCH(data!$B121,raw_data!$F$3:$F$330,0), MATCH(data!A$3,raw_data!$A$3:$CR$3,0))</f>
        <v>RMNCH</v>
      </c>
      <c r="B121" s="22" t="s">
        <v>1206</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5"/>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6"/>
        <v>-154.51394594594595</v>
      </c>
    </row>
    <row r="122" spans="1:35">
      <c r="A122" s="20" t="str">
        <f>INDEX(raw_data!$A$3:$CR$330,MATCH(data!$B122,raw_data!$F$3:$F$330,0), MATCH(data!A$3,raw_data!$A$3:$CR$3,0))</f>
        <v>RMNCH</v>
      </c>
      <c r="B122" s="22" t="s">
        <v>1210</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5"/>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6"/>
        <v>119.10574499199393</v>
      </c>
    </row>
    <row r="123" spans="1:35">
      <c r="A123" s="20" t="str">
        <f>INDEX(raw_data!$A$3:$CR$330,MATCH(data!$B123,raw_data!$F$3:$F$330,0), MATCH(data!A$3,raw_data!$A$3:$CR$3,0))</f>
        <v>Nutrition</v>
      </c>
      <c r="B123" s="22" t="s">
        <v>1220</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5"/>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6"/>
        <v>11.106544205000256</v>
      </c>
    </row>
    <row r="124" spans="1:35">
      <c r="A124" s="20" t="str">
        <f>INDEX(raw_data!$A$3:$CR$330,MATCH(data!$B124,raw_data!$F$3:$F$330,0), MATCH(data!A$3,raw_data!$A$3:$CR$3,0))</f>
        <v>TB</v>
      </c>
      <c r="B124" s="22" t="s">
        <v>1255</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5"/>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6"/>
        <v>137.42012394427991</v>
      </c>
    </row>
    <row r="125" spans="1:35">
      <c r="A125" s="20" t="str">
        <f>INDEX(raw_data!$A$3:$CR$330,MATCH(data!$B125,raw_data!$F$3:$F$330,0), MATCH(data!A$3,raw_data!$A$3:$CR$3,0))</f>
        <v>TB</v>
      </c>
      <c r="B125" s="22" t="s">
        <v>1262</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5"/>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INDEX(raw_data!$A$3:$CR$330,MATCH(data!$B126,raw_data!$F$3:$F$330,0), MATCH(data!A$3,raw_data!$A$3:$CR$3,0))</f>
        <v>HIV &amp; STIs</v>
      </c>
      <c r="B126" s="22" t="s">
        <v>1273</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5"/>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6"/>
        <v>1107.6864790156515</v>
      </c>
    </row>
    <row r="127" spans="1:35">
      <c r="A127" s="20" t="str">
        <f>INDEX(raw_data!$A$3:$CR$330,MATCH(data!$B127,raw_data!$F$3:$F$330,0), MATCH(data!A$3,raw_data!$A$3:$CR$3,0))</f>
        <v>HIV &amp; STIs</v>
      </c>
      <c r="B127" s="22" t="s">
        <v>1279</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5"/>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6"/>
        <v>1093.1757320326763</v>
      </c>
    </row>
    <row r="128" spans="1:35">
      <c r="A128" s="20" t="str">
        <f>INDEX(raw_data!$A$3:$CR$330,MATCH(data!$B128,raw_data!$F$3:$F$330,0), MATCH(data!A$3,raw_data!$A$3:$CR$3,0))</f>
        <v>Nutrition</v>
      </c>
      <c r="B128" s="22" t="s">
        <v>1305</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5"/>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6"/>
        <v>3815.0357142857142</v>
      </c>
    </row>
    <row r="129" spans="1:35">
      <c r="A129" s="20" t="str">
        <f>INDEX(raw_data!$A$3:$CR$330,MATCH(data!$B129,raw_data!$F$3:$F$330,0), MATCH(data!A$3,raw_data!$A$3:$CR$3,0))</f>
        <v>NCDs</v>
      </c>
      <c r="B129" s="22" t="s">
        <v>1315</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5"/>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6"/>
        <v>69.563730158730166</v>
      </c>
    </row>
    <row r="130" spans="1:35">
      <c r="A130" s="20" t="str">
        <f>INDEX(raw_data!$A$3:$CR$330,MATCH(data!$B130,raw_data!$F$3:$F$330,0), MATCH(data!A$3,raw_data!$A$3:$CR$3,0))</f>
        <v>RMNCH</v>
      </c>
      <c r="B130" s="22" t="s">
        <v>1349</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5"/>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6"/>
        <v>4.8275999999999994</v>
      </c>
    </row>
    <row r="131" spans="1:35">
      <c r="A131" s="20" t="str">
        <f>INDEX(raw_data!$A$3:$CR$330,MATCH(data!$B131,raw_data!$F$3:$F$330,0), MATCH(data!A$3,raw_data!$A$3:$CR$3,0))</f>
        <v>Vaccine Preventable Diseases</v>
      </c>
      <c r="B131" s="22" t="s">
        <v>1571</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5"/>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6"/>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1642</v>
      </c>
      <c r="F1" t="s">
        <v>1643</v>
      </c>
      <c r="G1" t="s">
        <v>23</v>
      </c>
      <c r="H1" t="s">
        <v>51</v>
      </c>
      <c r="I1" t="s">
        <v>2</v>
      </c>
      <c r="J1" t="s">
        <v>1394</v>
      </c>
      <c r="K1" t="s">
        <v>73</v>
      </c>
      <c r="L1" t="s">
        <v>76</v>
      </c>
      <c r="M1" t="s">
        <v>78</v>
      </c>
      <c r="N1" t="s">
        <v>81</v>
      </c>
      <c r="O1" t="s">
        <v>88</v>
      </c>
      <c r="P1" t="s">
        <v>89</v>
      </c>
      <c r="Q1" t="s">
        <v>24</v>
      </c>
    </row>
    <row r="2" spans="1:17" ht="63.75">
      <c r="A2" t="s">
        <v>1645</v>
      </c>
      <c r="B2" s="104" t="s">
        <v>17</v>
      </c>
      <c r="C2" s="104" t="s">
        <v>19</v>
      </c>
      <c r="D2" s="105" t="s">
        <v>96</v>
      </c>
      <c r="E2" s="105" t="s">
        <v>1642</v>
      </c>
      <c r="F2" s="106" t="s">
        <v>1643</v>
      </c>
      <c r="G2" s="106" t="s">
        <v>1639</v>
      </c>
      <c r="H2" s="106" t="s">
        <v>1638</v>
      </c>
      <c r="I2" s="107" t="s">
        <v>1637</v>
      </c>
      <c r="J2" s="105" t="s">
        <v>1394</v>
      </c>
      <c r="K2" s="106" t="s">
        <v>73</v>
      </c>
      <c r="L2" s="106" t="s">
        <v>76</v>
      </c>
      <c r="M2" s="106" t="s">
        <v>78</v>
      </c>
      <c r="N2" s="106" t="s">
        <v>81</v>
      </c>
      <c r="O2" s="106" t="s">
        <v>88</v>
      </c>
      <c r="P2" s="106" t="s">
        <v>89</v>
      </c>
      <c r="Q2" s="103" t="s">
        <v>24</v>
      </c>
    </row>
    <row r="3" spans="1:17">
      <c r="A3" s="91">
        <v>1</v>
      </c>
      <c r="B3" s="91" t="s">
        <v>256</v>
      </c>
      <c r="C3" s="91" t="s">
        <v>1280</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1274</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646</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649</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557</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612</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652</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593</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601</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621</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540</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608</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626</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633</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640</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679</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547</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1055</v>
      </c>
      <c r="C24" s="91" t="s">
        <v>1066</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1055</v>
      </c>
      <c r="C25" s="91" t="s">
        <v>1061</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1055</v>
      </c>
      <c r="C26" s="91" t="s">
        <v>1057</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1055</v>
      </c>
      <c r="C27" s="91" t="s">
        <v>1068</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977</v>
      </c>
      <c r="C35" s="91" t="s">
        <v>994</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977</v>
      </c>
      <c r="C36" s="91" t="s">
        <v>998</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3852137</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977</v>
      </c>
      <c r="C37" s="91" t="s">
        <v>986</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977</v>
      </c>
      <c r="C38" s="91" t="s">
        <v>990</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977</v>
      </c>
      <c r="C39" s="91" t="s">
        <v>979</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977</v>
      </c>
      <c r="C40" s="91" t="s">
        <v>1003</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767</v>
      </c>
      <c r="C41" s="91" t="s">
        <v>830</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767</v>
      </c>
      <c r="C42" s="91" t="s">
        <v>884</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767</v>
      </c>
      <c r="C43" s="91" t="s">
        <v>888</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767</v>
      </c>
      <c r="C44" s="91" t="s">
        <v>951</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767</v>
      </c>
      <c r="C45" s="91" t="s">
        <v>958</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767</v>
      </c>
      <c r="C46" s="91" t="s">
        <v>964</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767</v>
      </c>
      <c r="C47" s="91" t="s">
        <v>969</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767</v>
      </c>
      <c r="C48" s="91" t="s">
        <v>810</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767</v>
      </c>
      <c r="C49" s="91" t="s">
        <v>815</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767</v>
      </c>
      <c r="C50" s="91" t="s">
        <v>910</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767</v>
      </c>
      <c r="C51" s="91" t="s">
        <v>857</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767</v>
      </c>
      <c r="C52" s="91" t="s">
        <v>874</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767</v>
      </c>
      <c r="C53" s="91" t="s">
        <v>870</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767</v>
      </c>
      <c r="C54" s="91" t="s">
        <v>840</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767</v>
      </c>
      <c r="C55" s="91" t="s">
        <v>835</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767</v>
      </c>
      <c r="C56" s="91" t="s">
        <v>784</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767</v>
      </c>
      <c r="C57" s="91" t="s">
        <v>936</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767</v>
      </c>
      <c r="C58" s="91" t="s">
        <v>931</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767</v>
      </c>
      <c r="C59" s="91" t="s">
        <v>921</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767</v>
      </c>
      <c r="C60" s="91" t="s">
        <v>1006</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767</v>
      </c>
      <c r="C61" s="91" t="s">
        <v>1316</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767</v>
      </c>
      <c r="C62" s="91" t="s">
        <v>825</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767</v>
      </c>
      <c r="C63" s="91" t="s">
        <v>821</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1012</v>
      </c>
      <c r="C64" s="91" t="s">
        <v>1034</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1012</v>
      </c>
      <c r="C65" s="91" t="s">
        <v>1043</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1012</v>
      </c>
      <c r="C66" s="91" t="s">
        <v>1049</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689</v>
      </c>
      <c r="C67" s="91" t="s">
        <v>697</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689</v>
      </c>
      <c r="C68" s="91" t="s">
        <v>1306</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689</v>
      </c>
      <c r="C69" s="91" t="s">
        <v>723</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689</v>
      </c>
      <c r="C70" s="91" t="s">
        <v>716</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689</v>
      </c>
      <c r="C71" s="91" t="s">
        <v>1221</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689</v>
      </c>
      <c r="C72" s="91" t="s">
        <v>726</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689</v>
      </c>
      <c r="C73" s="91" t="s">
        <v>748</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689</v>
      </c>
      <c r="C74" s="91" t="s">
        <v>743</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689</v>
      </c>
      <c r="C75" s="91" t="s">
        <v>736</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689</v>
      </c>
      <c r="C76" s="91" t="s">
        <v>752</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619</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1211</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1205</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1185</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1203</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1199</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1201</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1207</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1163</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1350</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512</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t="e">
        <f>INDEX(data!$A$3:$AI$131, MATCH('Table for manuscript'!$C115, data!$C$3:$C$131,0), MATCH('Table for manuscript'!D$1, data!$A$3:$AI$3,0))</f>
        <v>#N/A</v>
      </c>
      <c r="E115" s="108" t="e">
        <f>INDEX(data!$A$3:$AI$131, MATCH('Table for manuscript'!$C115, data!$C$3:$C$131,0), MATCH('Table for manuscript'!E$1, data!$A$3:$AI$3,0))</f>
        <v>#N/A</v>
      </c>
      <c r="F115" s="109" t="e">
        <f>INDEX(data!$A$3:$AI$131, MATCH('Table for manuscript'!$C115, data!$C$3:$C$131,0), MATCH('Table for manuscript'!F$1, data!$A$3:$AI$3,0))</f>
        <v>#N/A</v>
      </c>
      <c r="G115" s="110" t="e">
        <f>INDEX(References!$A$2:$C$58,MATCH(INDEX(data!$A$3:$AI$131, MATCH('Table for manuscript'!$C115, data!$C$3:$C$131,0), MATCH('Table for manuscript'!G$1, data!$A$3:$AI$3,0)), References!$C$2:$C$58,0),2)</f>
        <v>#N/A</v>
      </c>
      <c r="H115" s="111" t="e">
        <f>INDEX(data!$A$3:$AI$131, MATCH('Table for manuscript'!$C115, data!$C$3:$C$131,0), MATCH('Table for manuscript'!H$1, data!$A$3:$AI$3,0))/100</f>
        <v>#N/A</v>
      </c>
      <c r="I115" s="113" t="e">
        <f>INDEX(data!$A$3:$AI$131, MATCH('Table for manuscript'!$C115, data!$C$3:$C$131,0), MATCH('Table for manuscript'!I$1, data!$A$3:$AI$3,0))</f>
        <v>#N/A</v>
      </c>
      <c r="J115" s="112" t="e">
        <f>INDEX(data!$A$3:$AI$131, MATCH('Table for manuscript'!$C115, data!$C$3:$C$131,0), MATCH('Table for manuscript'!J$1, data!$A$3:$AI$3,0))</f>
        <v>#N/A</v>
      </c>
      <c r="K115" s="114" t="e">
        <f>INDEX(data!$A$3:$AI$131, MATCH('Table for manuscript'!$C115, data!$C$3:$C$131,0), MATCH('Table for manuscript'!K$1, data!$A$3:$AI$3,0))</f>
        <v>#N/A</v>
      </c>
      <c r="L115" s="114" t="e">
        <f>INDEX(data!$A$3:$AI$131, MATCH('Table for manuscript'!$C115, data!$C$3:$C$131,0), MATCH('Table for manuscript'!L$1, data!$A$3:$AI$3,0))</f>
        <v>#N/A</v>
      </c>
      <c r="M115" s="114" t="e">
        <f>INDEX(data!$A$3:$AI$131, MATCH('Table for manuscript'!$C115, data!$C$3:$C$131,0), MATCH('Table for manuscript'!M$1, data!$A$3:$AI$3,0))</f>
        <v>#N/A</v>
      </c>
      <c r="N115" s="114" t="e">
        <f>INDEX(data!$A$3:$AI$131, MATCH('Table for manuscript'!$C115, data!$C$3:$C$131,0), MATCH('Table for manuscript'!N$1, data!$A$3:$AI$3,0))</f>
        <v>#N/A</v>
      </c>
      <c r="O115" s="114" t="e">
        <f>INDEX(data!$A$3:$AI$131, MATCH('Table for manuscript'!$C115, data!$C$3:$C$131,0), MATCH('Table for manuscript'!O$1, data!$A$3:$AI$3,0))</f>
        <v>#N/A</v>
      </c>
      <c r="P115" s="114" t="e">
        <f>INDEX(data!$A$3:$AI$131, MATCH('Table for manuscript'!$C115, data!$C$3:$C$131,0), MATCH('Table for manuscript'!P$1, data!$A$3:$AI$3,0))</f>
        <v>#N/A</v>
      </c>
      <c r="Q115" s="20" t="e">
        <f>INDEX(data!$A$3:$AI$131, MATCH('Table for manuscript'!$C115, data!$C$3:$C$131,0), MATCH('Table for manuscript'!Q$1, data!$A$3:$AI$3,0))</f>
        <v>#N/A</v>
      </c>
    </row>
    <row r="116" spans="1:17">
      <c r="A116" s="91">
        <v>114</v>
      </c>
      <c r="B116" s="91" t="s">
        <v>450</v>
      </c>
      <c r="C116" s="91" t="s">
        <v>492</v>
      </c>
      <c r="D116" s="110" t="e">
        <f>INDEX(data!$A$3:$AI$131, MATCH('Table for manuscript'!$C116, data!$C$3:$C$131,0), MATCH('Table for manuscript'!D$1, data!$A$3:$AI$3,0))</f>
        <v>#N/A</v>
      </c>
      <c r="E116" s="108" t="e">
        <f>INDEX(data!$A$3:$AI$131, MATCH('Table for manuscript'!$C116, data!$C$3:$C$131,0), MATCH('Table for manuscript'!E$1, data!$A$3:$AI$3,0))</f>
        <v>#N/A</v>
      </c>
      <c r="F116" s="109" t="e">
        <f>INDEX(data!$A$3:$AI$131, MATCH('Table for manuscript'!$C116, data!$C$3:$C$131,0), MATCH('Table for manuscript'!F$1, data!$A$3:$AI$3,0))</f>
        <v>#N/A</v>
      </c>
      <c r="G116" s="110" t="e">
        <f>INDEX(References!$A$2:$C$58,MATCH(INDEX(data!$A$3:$AI$131, MATCH('Table for manuscript'!$C116, data!$C$3:$C$131,0), MATCH('Table for manuscript'!G$1, data!$A$3:$AI$3,0)), References!$C$2:$C$58,0),2)</f>
        <v>#N/A</v>
      </c>
      <c r="H116" s="111" t="e">
        <f>INDEX(data!$A$3:$AI$131, MATCH('Table for manuscript'!$C116, data!$C$3:$C$131,0), MATCH('Table for manuscript'!H$1, data!$A$3:$AI$3,0))/100</f>
        <v>#N/A</v>
      </c>
      <c r="I116" s="113" t="e">
        <f>INDEX(data!$A$3:$AI$131, MATCH('Table for manuscript'!$C116, data!$C$3:$C$131,0), MATCH('Table for manuscript'!I$1, data!$A$3:$AI$3,0))</f>
        <v>#N/A</v>
      </c>
      <c r="J116" s="112" t="e">
        <f>INDEX(data!$A$3:$AI$131, MATCH('Table for manuscript'!$C116, data!$C$3:$C$131,0), MATCH('Table for manuscript'!J$1, data!$A$3:$AI$3,0))</f>
        <v>#N/A</v>
      </c>
      <c r="K116" s="114" t="e">
        <f>INDEX(data!$A$3:$AI$131, MATCH('Table for manuscript'!$C116, data!$C$3:$C$131,0), MATCH('Table for manuscript'!K$1, data!$A$3:$AI$3,0))</f>
        <v>#N/A</v>
      </c>
      <c r="L116" s="114" t="e">
        <f>INDEX(data!$A$3:$AI$131, MATCH('Table for manuscript'!$C116, data!$C$3:$C$131,0), MATCH('Table for manuscript'!L$1, data!$A$3:$AI$3,0))</f>
        <v>#N/A</v>
      </c>
      <c r="M116" s="114" t="e">
        <f>INDEX(data!$A$3:$AI$131, MATCH('Table for manuscript'!$C116, data!$C$3:$C$131,0), MATCH('Table for manuscript'!M$1, data!$A$3:$AI$3,0))</f>
        <v>#N/A</v>
      </c>
      <c r="N116" s="114" t="e">
        <f>INDEX(data!$A$3:$AI$131, MATCH('Table for manuscript'!$C116, data!$C$3:$C$131,0), MATCH('Table for manuscript'!N$1, data!$A$3:$AI$3,0))</f>
        <v>#N/A</v>
      </c>
      <c r="O116" s="114" t="e">
        <f>INDEX(data!$A$3:$AI$131, MATCH('Table for manuscript'!$C116, data!$C$3:$C$131,0), MATCH('Table for manuscript'!O$1, data!$A$3:$AI$3,0))</f>
        <v>#N/A</v>
      </c>
      <c r="P116" s="114" t="e">
        <f>INDEX(data!$A$3:$AI$131, MATCH('Table for manuscript'!$C116, data!$C$3:$C$131,0), MATCH('Table for manuscript'!P$1, data!$A$3:$AI$3,0))</f>
        <v>#N/A</v>
      </c>
      <c r="Q116" s="20" t="e">
        <f>INDEX(data!$A$3:$AI$131, MATCH('Table for manuscript'!$C116, data!$C$3:$C$131,0), MATCH('Table for manuscript'!Q$1, data!$A$3:$AI$3,0))</f>
        <v>#N/A</v>
      </c>
    </row>
    <row r="117" spans="1:17">
      <c r="A117" s="91">
        <v>115</v>
      </c>
      <c r="B117" s="91" t="s">
        <v>450</v>
      </c>
      <c r="C117" s="91" t="s">
        <v>485</v>
      </c>
      <c r="D117" s="110" t="e">
        <f>INDEX(data!$A$3:$AI$131, MATCH('Table for manuscript'!$C117, data!$C$3:$C$131,0), MATCH('Table for manuscript'!D$1, data!$A$3:$AI$3,0))</f>
        <v>#N/A</v>
      </c>
      <c r="E117" s="108" t="e">
        <f>INDEX(data!$A$3:$AI$131, MATCH('Table for manuscript'!$C117, data!$C$3:$C$131,0), MATCH('Table for manuscript'!E$1, data!$A$3:$AI$3,0))</f>
        <v>#N/A</v>
      </c>
      <c r="F117" s="109" t="e">
        <f>INDEX(data!$A$3:$AI$131, MATCH('Table for manuscript'!$C117, data!$C$3:$C$131,0), MATCH('Table for manuscript'!F$1, data!$A$3:$AI$3,0))</f>
        <v>#N/A</v>
      </c>
      <c r="G117" s="110" t="e">
        <f>INDEX(References!$A$2:$C$58,MATCH(INDEX(data!$A$3:$AI$131, MATCH('Table for manuscript'!$C117, data!$C$3:$C$131,0), MATCH('Table for manuscript'!G$1, data!$A$3:$AI$3,0)), References!$C$2:$C$58,0),2)</f>
        <v>#N/A</v>
      </c>
      <c r="H117" s="111" t="e">
        <f>INDEX(data!$A$3:$AI$131, MATCH('Table for manuscript'!$C117, data!$C$3:$C$131,0), MATCH('Table for manuscript'!H$1, data!$A$3:$AI$3,0))/100</f>
        <v>#N/A</v>
      </c>
      <c r="I117" s="113" t="e">
        <f>INDEX(data!$A$3:$AI$131, MATCH('Table for manuscript'!$C117, data!$C$3:$C$131,0), MATCH('Table for manuscript'!I$1, data!$A$3:$AI$3,0))</f>
        <v>#N/A</v>
      </c>
      <c r="J117" s="112" t="e">
        <f>INDEX(data!$A$3:$AI$131, MATCH('Table for manuscript'!$C117, data!$C$3:$C$131,0), MATCH('Table for manuscript'!J$1, data!$A$3:$AI$3,0))</f>
        <v>#N/A</v>
      </c>
      <c r="K117" s="114" t="e">
        <f>INDEX(data!$A$3:$AI$131, MATCH('Table for manuscript'!$C117, data!$C$3:$C$131,0), MATCH('Table for manuscript'!K$1, data!$A$3:$AI$3,0))</f>
        <v>#N/A</v>
      </c>
      <c r="L117" s="114" t="e">
        <f>INDEX(data!$A$3:$AI$131, MATCH('Table for manuscript'!$C117, data!$C$3:$C$131,0), MATCH('Table for manuscript'!L$1, data!$A$3:$AI$3,0))</f>
        <v>#N/A</v>
      </c>
      <c r="M117" s="114" t="e">
        <f>INDEX(data!$A$3:$AI$131, MATCH('Table for manuscript'!$C117, data!$C$3:$C$131,0), MATCH('Table for manuscript'!M$1, data!$A$3:$AI$3,0))</f>
        <v>#N/A</v>
      </c>
      <c r="N117" s="114" t="e">
        <f>INDEX(data!$A$3:$AI$131, MATCH('Table for manuscript'!$C117, data!$C$3:$C$131,0), MATCH('Table for manuscript'!N$1, data!$A$3:$AI$3,0))</f>
        <v>#N/A</v>
      </c>
      <c r="O117" s="114" t="e">
        <f>INDEX(data!$A$3:$AI$131, MATCH('Table for manuscript'!$C117, data!$C$3:$C$131,0), MATCH('Table for manuscript'!O$1, data!$A$3:$AI$3,0))</f>
        <v>#N/A</v>
      </c>
      <c r="P117" s="114" t="e">
        <f>INDEX(data!$A$3:$AI$131, MATCH('Table for manuscript'!$C117, data!$C$3:$C$131,0), MATCH('Table for manuscript'!P$1, data!$A$3:$AI$3,0))</f>
        <v>#N/A</v>
      </c>
      <c r="Q117" s="20" t="e">
        <f>INDEX(data!$A$3:$AI$131, MATCH('Table for manuscript'!$C117, data!$C$3:$C$131,0), MATCH('Table for manuscript'!Q$1, data!$A$3:$AI$3,0))</f>
        <v>#N/A</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1256</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1263</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1572</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1585</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1489</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653</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594</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622</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627</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634</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641</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1462</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1222</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1062</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738</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1069</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980</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853</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952</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912</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922</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1028</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1044</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700</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1612</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718</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1223</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729</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1644</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1173</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1164</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1187</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1351</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513</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1481</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1248</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1528</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1574</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1531</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1523</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1514</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58"/>
  <sheetViews>
    <sheetView tabSelected="1" zoomScaleNormal="100" workbookViewId="0">
      <pane xSplit="7" ySplit="3" topLeftCell="BE89" activePane="bottomRight" state="frozen"/>
      <selection pane="topRight" activeCell="H1" sqref="H1"/>
      <selection pane="bottomLeft" activeCell="A4" sqref="A4"/>
      <selection pane="bottomRight" activeCell="BG92" sqref="BG92"/>
    </sheetView>
  </sheetViews>
  <sheetFormatPr defaultColWidth="11" defaultRowHeight="15.75"/>
  <cols>
    <col min="4" max="4" width="6.5" customWidth="1"/>
    <col min="7" max="7" width="39.625"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1426</v>
      </c>
      <c r="T3" s="6" t="s">
        <v>1427</v>
      </c>
      <c r="U3" s="6" t="s">
        <v>1428</v>
      </c>
      <c r="V3" s="6" t="s">
        <v>1429</v>
      </c>
      <c r="W3" s="6" t="s">
        <v>1430</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1394</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1505</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1431</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1506</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1432</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1506</v>
      </c>
    </row>
    <row r="6" spans="1:97">
      <c r="A6" s="20" t="s">
        <v>102</v>
      </c>
      <c r="B6" s="20" t="s">
        <v>102</v>
      </c>
      <c r="C6" s="20" t="s">
        <v>102</v>
      </c>
      <c r="D6" s="20">
        <v>0</v>
      </c>
      <c r="E6" s="21" t="s">
        <v>103</v>
      </c>
      <c r="F6" s="22" t="s">
        <v>124</v>
      </c>
      <c r="G6" s="27" t="s">
        <v>125</v>
      </c>
      <c r="H6" s="20" t="s">
        <v>106</v>
      </c>
      <c r="I6" s="20" t="s">
        <v>118</v>
      </c>
      <c r="J6" s="20" t="s">
        <v>118</v>
      </c>
      <c r="K6" s="20" t="s">
        <v>1222</v>
      </c>
      <c r="L6" s="20" t="s">
        <v>118</v>
      </c>
      <c r="M6" s="20" t="s">
        <v>118</v>
      </c>
      <c r="N6" s="24" t="s">
        <v>118</v>
      </c>
      <c r="O6" s="70">
        <v>0.06</v>
      </c>
      <c r="P6" s="24"/>
      <c r="Q6" s="24" t="s">
        <v>118</v>
      </c>
      <c r="R6" s="70">
        <v>63.01</v>
      </c>
      <c r="S6" s="33" t="s">
        <v>1222</v>
      </c>
      <c r="T6" s="33">
        <v>63.01</v>
      </c>
      <c r="U6" s="33">
        <v>0.06</v>
      </c>
      <c r="V6" s="33" t="b">
        <v>1</v>
      </c>
      <c r="W6" s="33"/>
      <c r="X6" s="24"/>
      <c r="Y6" s="20" t="s">
        <v>118</v>
      </c>
      <c r="Z6" s="20" t="s">
        <v>1433</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1507</v>
      </c>
    </row>
    <row r="7" spans="1:97">
      <c r="A7" s="20" t="s">
        <v>102</v>
      </c>
      <c r="B7" s="20" t="s">
        <v>102</v>
      </c>
      <c r="C7" s="20" t="s">
        <v>102</v>
      </c>
      <c r="D7" s="20">
        <v>0</v>
      </c>
      <c r="E7" s="21" t="s">
        <v>103</v>
      </c>
      <c r="F7" s="22" t="s">
        <v>128</v>
      </c>
      <c r="G7" s="28" t="s">
        <v>129</v>
      </c>
      <c r="H7" s="20" t="s">
        <v>106</v>
      </c>
      <c r="I7" s="20" t="s">
        <v>118</v>
      </c>
      <c r="J7" s="20" t="s">
        <v>118</v>
      </c>
      <c r="K7" s="20" t="s">
        <v>1222</v>
      </c>
      <c r="L7" s="20" t="s">
        <v>118</v>
      </c>
      <c r="M7" s="20" t="s">
        <v>118</v>
      </c>
      <c r="N7" s="24" t="s">
        <v>118</v>
      </c>
      <c r="O7" s="70">
        <v>0.05</v>
      </c>
      <c r="P7" s="24"/>
      <c r="Q7" s="24" t="s">
        <v>118</v>
      </c>
      <c r="R7" s="70">
        <v>62.18</v>
      </c>
      <c r="S7" s="33" t="s">
        <v>1222</v>
      </c>
      <c r="T7" s="33">
        <v>62.18</v>
      </c>
      <c r="U7" s="33">
        <v>0.05</v>
      </c>
      <c r="V7" s="33" t="b">
        <v>1</v>
      </c>
      <c r="W7" s="33"/>
      <c r="X7" s="24"/>
      <c r="Y7" s="20" t="s">
        <v>118</v>
      </c>
      <c r="Z7" s="20" t="s">
        <v>1433</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1507</v>
      </c>
    </row>
    <row r="8" spans="1:97">
      <c r="A8" s="20" t="s">
        <v>102</v>
      </c>
      <c r="B8" s="20" t="s">
        <v>102</v>
      </c>
      <c r="C8" s="20" t="s">
        <v>102</v>
      </c>
      <c r="D8" s="20">
        <v>0</v>
      </c>
      <c r="E8" s="21" t="s">
        <v>103</v>
      </c>
      <c r="F8" s="22" t="s">
        <v>131</v>
      </c>
      <c r="G8" s="28" t="s">
        <v>132</v>
      </c>
      <c r="H8" s="20" t="s">
        <v>106</v>
      </c>
      <c r="I8" s="20" t="s">
        <v>118</v>
      </c>
      <c r="J8" s="20" t="s">
        <v>118</v>
      </c>
      <c r="K8" s="20" t="s">
        <v>1222</v>
      </c>
      <c r="L8" s="20" t="s">
        <v>118</v>
      </c>
      <c r="M8" s="20" t="s">
        <v>118</v>
      </c>
      <c r="N8" s="24" t="s">
        <v>118</v>
      </c>
      <c r="O8" s="70">
        <v>0.02</v>
      </c>
      <c r="P8" s="24"/>
      <c r="Q8" s="24" t="s">
        <v>118</v>
      </c>
      <c r="R8" s="70">
        <v>58.79</v>
      </c>
      <c r="S8" s="33" t="s">
        <v>1222</v>
      </c>
      <c r="T8" s="33">
        <v>58.79</v>
      </c>
      <c r="U8" s="33">
        <v>0.02</v>
      </c>
      <c r="V8" s="33" t="b">
        <v>1</v>
      </c>
      <c r="W8" s="33"/>
      <c r="X8" s="24"/>
      <c r="Y8" s="20" t="s">
        <v>118</v>
      </c>
      <c r="Z8" s="20" t="s">
        <v>1433</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1506</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1644</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1508</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1434</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1508</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1508</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1508</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1222</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1508</v>
      </c>
    </row>
    <row r="14" spans="1:97">
      <c r="A14" s="20" t="s">
        <v>102</v>
      </c>
      <c r="B14" s="20" t="s">
        <v>102</v>
      </c>
      <c r="C14" s="20" t="s">
        <v>102</v>
      </c>
      <c r="D14" s="20">
        <v>0</v>
      </c>
      <c r="E14" s="21" t="s">
        <v>103</v>
      </c>
      <c r="F14" s="22" t="s">
        <v>172</v>
      </c>
      <c r="G14" s="28" t="s">
        <v>173</v>
      </c>
      <c r="H14" s="20" t="s">
        <v>106</v>
      </c>
      <c r="I14" s="20" t="s">
        <v>118</v>
      </c>
      <c r="J14" s="20" t="s">
        <v>118</v>
      </c>
      <c r="K14" s="20" t="s">
        <v>1222</v>
      </c>
      <c r="L14" s="20" t="s">
        <v>118</v>
      </c>
      <c r="M14" s="20" t="s">
        <v>118</v>
      </c>
      <c r="N14" s="24" t="s">
        <v>118</v>
      </c>
      <c r="O14" s="70">
        <v>0.1</v>
      </c>
      <c r="P14" s="24"/>
      <c r="Q14" s="24" t="s">
        <v>118</v>
      </c>
      <c r="R14" s="70">
        <v>49.57</v>
      </c>
      <c r="S14" s="33" t="s">
        <v>1222</v>
      </c>
      <c r="T14" s="33">
        <v>49.57</v>
      </c>
      <c r="U14" s="33">
        <v>0.1</v>
      </c>
      <c r="V14" s="33" t="b">
        <v>1</v>
      </c>
      <c r="W14" s="33"/>
      <c r="X14" s="24"/>
      <c r="Y14" s="20" t="s">
        <v>118</v>
      </c>
      <c r="Z14" s="20" t="s">
        <v>1433</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1509</v>
      </c>
    </row>
    <row r="15" spans="1:97">
      <c r="A15" s="20" t="s">
        <v>102</v>
      </c>
      <c r="B15" s="20" t="s">
        <v>102</v>
      </c>
      <c r="C15" s="20" t="s">
        <v>102</v>
      </c>
      <c r="D15" s="20" t="s">
        <v>1646</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1434</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1509</v>
      </c>
    </row>
    <row r="16" spans="1:97">
      <c r="A16" s="20" t="s">
        <v>102</v>
      </c>
      <c r="B16" s="20" t="s">
        <v>102</v>
      </c>
      <c r="C16" s="20" t="s">
        <v>102</v>
      </c>
      <c r="D16" s="20">
        <v>0</v>
      </c>
      <c r="E16" s="21" t="s">
        <v>103</v>
      </c>
      <c r="F16" s="22" t="s">
        <v>179</v>
      </c>
      <c r="G16" s="28" t="s">
        <v>180</v>
      </c>
      <c r="H16" s="20" t="s">
        <v>106</v>
      </c>
      <c r="I16" s="20" t="s">
        <v>118</v>
      </c>
      <c r="J16" s="20" t="s">
        <v>118</v>
      </c>
      <c r="K16" s="20" t="s">
        <v>1222</v>
      </c>
      <c r="L16" s="20" t="s">
        <v>118</v>
      </c>
      <c r="M16" s="20" t="s">
        <v>118</v>
      </c>
      <c r="N16" s="24" t="s">
        <v>118</v>
      </c>
      <c r="O16" s="70">
        <v>7.3</v>
      </c>
      <c r="P16" s="24"/>
      <c r="Q16" s="24" t="s">
        <v>118</v>
      </c>
      <c r="R16" s="70">
        <v>48.98</v>
      </c>
      <c r="S16" s="33" t="s">
        <v>1222</v>
      </c>
      <c r="T16" s="33">
        <v>48.98</v>
      </c>
      <c r="U16" s="33">
        <v>7.3</v>
      </c>
      <c r="V16" s="33" t="b">
        <v>1</v>
      </c>
      <c r="W16" s="33"/>
      <c r="X16" s="24"/>
      <c r="Y16" s="20" t="s">
        <v>118</v>
      </c>
      <c r="Z16" s="20" t="s">
        <v>1433</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1509</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1222</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1509</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1434</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1509</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1434</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1510</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1431</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1506</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1509</v>
      </c>
    </row>
    <row r="22" spans="1:98">
      <c r="A22" s="20" t="s">
        <v>102</v>
      </c>
      <c r="B22" s="20" t="s">
        <v>102</v>
      </c>
      <c r="C22" s="20" t="s">
        <v>102</v>
      </c>
      <c r="D22" s="20">
        <v>0</v>
      </c>
      <c r="E22" s="21" t="s">
        <v>103</v>
      </c>
      <c r="F22" s="22" t="s">
        <v>201</v>
      </c>
      <c r="G22" s="28" t="s">
        <v>202</v>
      </c>
      <c r="H22" s="20" t="s">
        <v>106</v>
      </c>
      <c r="I22" s="20" t="s">
        <v>118</v>
      </c>
      <c r="J22" s="20" t="s">
        <v>118</v>
      </c>
      <c r="K22" s="20" t="s">
        <v>1222</v>
      </c>
      <c r="L22" s="20" t="s">
        <v>118</v>
      </c>
      <c r="M22" s="20" t="s">
        <v>118</v>
      </c>
      <c r="N22" s="24" t="s">
        <v>118</v>
      </c>
      <c r="O22" s="70">
        <v>1.83</v>
      </c>
      <c r="P22" s="24"/>
      <c r="Q22" s="24" t="s">
        <v>118</v>
      </c>
      <c r="R22" s="70">
        <v>48.72</v>
      </c>
      <c r="S22" s="33" t="s">
        <v>1222</v>
      </c>
      <c r="T22" s="33">
        <v>48.72</v>
      </c>
      <c r="U22" s="33">
        <v>1.83</v>
      </c>
      <c r="V22" s="33" t="b">
        <v>1</v>
      </c>
      <c r="W22" s="33"/>
      <c r="X22" s="24"/>
      <c r="Y22" s="20" t="s">
        <v>118</v>
      </c>
      <c r="Z22" s="20" t="s">
        <v>1433</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1510</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1510</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1434</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1509</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1434</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1509</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1434</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1511</v>
      </c>
    </row>
    <row r="27" spans="1:98">
      <c r="A27" s="20" t="s">
        <v>102</v>
      </c>
      <c r="B27" s="20" t="s">
        <v>102</v>
      </c>
      <c r="C27" s="20" t="s">
        <v>102</v>
      </c>
      <c r="D27" s="20">
        <v>0</v>
      </c>
      <c r="E27" s="21" t="s">
        <v>103</v>
      </c>
      <c r="F27" s="22" t="s">
        <v>216</v>
      </c>
      <c r="G27" s="32" t="s">
        <v>217</v>
      </c>
      <c r="H27" s="20" t="s">
        <v>106</v>
      </c>
      <c r="I27" s="20" t="s">
        <v>118</v>
      </c>
      <c r="J27" s="20" t="s">
        <v>118</v>
      </c>
      <c r="K27" s="20" t="s">
        <v>1644</v>
      </c>
      <c r="L27" s="20" t="s">
        <v>1435</v>
      </c>
      <c r="M27" s="20" t="s">
        <v>118</v>
      </c>
      <c r="N27" s="24" t="s">
        <v>118</v>
      </c>
      <c r="O27" s="70">
        <v>1.26</v>
      </c>
      <c r="P27" s="24"/>
      <c r="Q27" s="24" t="s">
        <v>118</v>
      </c>
      <c r="R27" s="70">
        <v>100.49</v>
      </c>
      <c r="S27" s="33" t="s">
        <v>1644</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1509</v>
      </c>
    </row>
    <row r="28" spans="1:98">
      <c r="A28" s="20" t="s">
        <v>102</v>
      </c>
      <c r="B28" s="20" t="s">
        <v>102</v>
      </c>
      <c r="C28" s="20" t="s">
        <v>102</v>
      </c>
      <c r="D28" s="20">
        <v>0</v>
      </c>
      <c r="E28" s="21" t="s">
        <v>103</v>
      </c>
      <c r="F28" s="22" t="s">
        <v>219</v>
      </c>
      <c r="G28" s="32" t="s">
        <v>220</v>
      </c>
      <c r="H28" s="20" t="s">
        <v>106</v>
      </c>
      <c r="I28" s="20" t="s">
        <v>118</v>
      </c>
      <c r="J28" s="20" t="s">
        <v>118</v>
      </c>
      <c r="K28" s="20" t="s">
        <v>1644</v>
      </c>
      <c r="L28" s="20" t="s">
        <v>1436</v>
      </c>
      <c r="M28" s="20" t="s">
        <v>118</v>
      </c>
      <c r="N28" s="24" t="s">
        <v>118</v>
      </c>
      <c r="O28" s="70">
        <v>0.79</v>
      </c>
      <c r="P28" s="24"/>
      <c r="Q28" s="24" t="s">
        <v>118</v>
      </c>
      <c r="R28" s="70">
        <v>100.36</v>
      </c>
      <c r="S28" s="33" t="s">
        <v>1644</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1509</v>
      </c>
    </row>
    <row r="29" spans="1:98">
      <c r="A29" s="20" t="s">
        <v>102</v>
      </c>
      <c r="B29" s="20" t="s">
        <v>102</v>
      </c>
      <c r="C29" s="20" t="s">
        <v>102</v>
      </c>
      <c r="D29" s="20">
        <v>0</v>
      </c>
      <c r="E29" s="21" t="s">
        <v>103</v>
      </c>
      <c r="F29" s="22" t="s">
        <v>221</v>
      </c>
      <c r="G29" s="32" t="s">
        <v>222</v>
      </c>
      <c r="H29" s="20" t="s">
        <v>106</v>
      </c>
      <c r="I29" s="20" t="s">
        <v>118</v>
      </c>
      <c r="J29" s="20" t="s">
        <v>118</v>
      </c>
      <c r="K29" s="20" t="s">
        <v>1222</v>
      </c>
      <c r="L29" s="20" t="s">
        <v>118</v>
      </c>
      <c r="M29" s="20" t="s">
        <v>118</v>
      </c>
      <c r="N29" s="24" t="s">
        <v>118</v>
      </c>
      <c r="O29" s="70">
        <v>7.31</v>
      </c>
      <c r="P29" s="24"/>
      <c r="Q29" s="24" t="s">
        <v>118</v>
      </c>
      <c r="R29" s="70">
        <v>48.72</v>
      </c>
      <c r="S29" s="33" t="s">
        <v>1222</v>
      </c>
      <c r="T29" s="33">
        <v>48.72</v>
      </c>
      <c r="U29" s="33">
        <v>7.31</v>
      </c>
      <c r="V29" s="33" t="b">
        <v>1</v>
      </c>
      <c r="W29" s="33"/>
      <c r="X29" s="24"/>
      <c r="Y29" s="20" t="s">
        <v>118</v>
      </c>
      <c r="Z29" s="20" t="s">
        <v>1433</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1509</v>
      </c>
      <c r="CT29" t="s">
        <v>1647</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1434</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1506</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1434</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1511</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1511</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1511</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1511</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1506</v>
      </c>
    </row>
    <row r="39" spans="1:97">
      <c r="A39" s="20" t="s">
        <v>102</v>
      </c>
      <c r="B39" s="20" t="s">
        <v>102</v>
      </c>
      <c r="C39" s="20" t="s">
        <v>102</v>
      </c>
      <c r="D39" s="20">
        <v>0</v>
      </c>
      <c r="E39" s="21" t="s">
        <v>103</v>
      </c>
      <c r="F39" s="22" t="s">
        <v>253</v>
      </c>
      <c r="G39" s="23" t="s">
        <v>254</v>
      </c>
      <c r="H39" s="20" t="s">
        <v>106</v>
      </c>
      <c r="I39" s="20" t="s">
        <v>118</v>
      </c>
      <c r="J39" s="20" t="s">
        <v>118</v>
      </c>
      <c r="K39" s="20" t="s">
        <v>1222</v>
      </c>
      <c r="L39" s="20" t="s">
        <v>118</v>
      </c>
      <c r="M39" s="20" t="s">
        <v>118</v>
      </c>
      <c r="N39" s="24" t="s">
        <v>118</v>
      </c>
      <c r="O39" s="70">
        <v>1.18</v>
      </c>
      <c r="P39" s="24"/>
      <c r="Q39" s="24" t="s">
        <v>118</v>
      </c>
      <c r="R39" s="70">
        <v>49.21</v>
      </c>
      <c r="S39" s="33" t="s">
        <v>1222</v>
      </c>
      <c r="T39" s="33">
        <v>49.21</v>
      </c>
      <c r="U39" s="33">
        <v>1.18</v>
      </c>
      <c r="V39" s="33" t="b">
        <v>1</v>
      </c>
      <c r="W39" s="33"/>
      <c r="X39" s="24"/>
      <c r="Y39" s="20" t="s">
        <v>118</v>
      </c>
      <c r="Z39" s="20" t="s">
        <v>1433</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1512</v>
      </c>
    </row>
    <row r="40" spans="1:97">
      <c r="A40" s="20" t="s">
        <v>102</v>
      </c>
      <c r="B40" s="20" t="s">
        <v>102</v>
      </c>
      <c r="C40" s="20" t="s">
        <v>102</v>
      </c>
      <c r="D40" s="20">
        <v>0</v>
      </c>
      <c r="E40" s="21" t="s">
        <v>256</v>
      </c>
      <c r="F40" s="22" t="s">
        <v>257</v>
      </c>
      <c r="G40" s="28" t="s">
        <v>258</v>
      </c>
      <c r="H40" s="20" t="s">
        <v>407</v>
      </c>
      <c r="I40" s="20" t="s">
        <v>144</v>
      </c>
      <c r="J40" s="20" t="s">
        <v>145</v>
      </c>
      <c r="K40" s="20" t="s">
        <v>259</v>
      </c>
      <c r="L40" s="20" t="s">
        <v>1600</v>
      </c>
      <c r="M40" s="20" t="s">
        <v>260</v>
      </c>
      <c r="N40" s="20">
        <v>7100000</v>
      </c>
      <c r="O40" s="33">
        <v>1.2564965072494097E-2</v>
      </c>
      <c r="P40" s="20" t="s">
        <v>138</v>
      </c>
      <c r="Q40" s="20">
        <v>229000000</v>
      </c>
      <c r="R40" s="33">
        <v>0.40526436642269692</v>
      </c>
      <c r="S40" s="33" t="s">
        <v>1437</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1438</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1513</v>
      </c>
    </row>
    <row r="41" spans="1:97">
      <c r="A41" s="20" t="s">
        <v>102</v>
      </c>
      <c r="B41" s="20" t="s">
        <v>102</v>
      </c>
      <c r="C41" s="20" t="s">
        <v>102</v>
      </c>
      <c r="D41" s="20">
        <v>0</v>
      </c>
      <c r="E41" s="21" t="s">
        <v>256</v>
      </c>
      <c r="F41" s="22" t="s">
        <v>262</v>
      </c>
      <c r="G41" s="28" t="s">
        <v>263</v>
      </c>
      <c r="H41" s="20" t="s">
        <v>407</v>
      </c>
      <c r="I41" s="20" t="s">
        <v>144</v>
      </c>
      <c r="J41" s="20" t="s">
        <v>145</v>
      </c>
      <c r="K41" s="20" t="s">
        <v>259</v>
      </c>
      <c r="L41" s="20" t="s">
        <v>1600</v>
      </c>
      <c r="M41" s="20" t="s">
        <v>260</v>
      </c>
      <c r="N41" s="20">
        <v>7100000</v>
      </c>
      <c r="O41" s="33">
        <v>1.2564965072494097E-2</v>
      </c>
      <c r="P41" s="20" t="s">
        <v>138</v>
      </c>
      <c r="Q41" s="20">
        <v>229000000</v>
      </c>
      <c r="R41" s="33">
        <v>0.40526436642269692</v>
      </c>
      <c r="S41" s="33" t="s">
        <v>1439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1438</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1513</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1438</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1513</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1513</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1513</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1513</v>
      </c>
    </row>
    <row r="46" spans="1:97">
      <c r="A46" s="20" t="s">
        <v>102</v>
      </c>
      <c r="B46" s="20" t="s">
        <v>102</v>
      </c>
      <c r="C46" s="20" t="s">
        <v>102</v>
      </c>
      <c r="D46" s="20">
        <v>0</v>
      </c>
      <c r="E46" s="21" t="s">
        <v>256</v>
      </c>
      <c r="F46" s="22" t="s">
        <v>287</v>
      </c>
      <c r="G46" s="28" t="s">
        <v>288</v>
      </c>
      <c r="H46" s="20" t="s">
        <v>407</v>
      </c>
      <c r="I46" s="20" t="s">
        <v>144</v>
      </c>
      <c r="J46" s="20" t="s">
        <v>145</v>
      </c>
      <c r="K46" s="20" t="s">
        <v>259</v>
      </c>
      <c r="L46" s="20" t="s">
        <v>1600</v>
      </c>
      <c r="M46" s="20" t="s">
        <v>260</v>
      </c>
      <c r="N46" s="20">
        <v>7100000</v>
      </c>
      <c r="O46" s="33">
        <v>1.2564965072494097E-2</v>
      </c>
      <c r="P46" s="20" t="s">
        <v>138</v>
      </c>
      <c r="Q46" s="20">
        <v>229000000</v>
      </c>
      <c r="R46" s="33">
        <v>0.40526436642269692</v>
      </c>
      <c r="S46" s="33" t="s">
        <v>1439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1513</v>
      </c>
    </row>
    <row r="47" spans="1:97">
      <c r="A47" s="20" t="s">
        <v>102</v>
      </c>
      <c r="B47" s="20" t="s">
        <v>102</v>
      </c>
      <c r="C47" s="20" t="s">
        <v>102</v>
      </c>
      <c r="D47" s="20">
        <v>0</v>
      </c>
      <c r="E47" s="21" t="s">
        <v>256</v>
      </c>
      <c r="F47" s="22" t="s">
        <v>289</v>
      </c>
      <c r="G47" s="28" t="s">
        <v>290</v>
      </c>
      <c r="H47" s="20" t="s">
        <v>407</v>
      </c>
      <c r="I47" s="20" t="s">
        <v>144</v>
      </c>
      <c r="J47" s="20" t="s">
        <v>145</v>
      </c>
      <c r="K47" s="20" t="s">
        <v>259</v>
      </c>
      <c r="L47" s="20" t="s">
        <v>1600</v>
      </c>
      <c r="M47" s="20" t="s">
        <v>260</v>
      </c>
      <c r="N47" s="20">
        <v>7100000</v>
      </c>
      <c r="O47" s="33">
        <v>1.2564965072494097E-2</v>
      </c>
      <c r="P47" s="20" t="s">
        <v>138</v>
      </c>
      <c r="Q47" s="20">
        <v>229000000</v>
      </c>
      <c r="R47" s="33">
        <v>0.40526436642269692</v>
      </c>
      <c r="S47" s="33" t="s">
        <v>1439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1513</v>
      </c>
    </row>
    <row r="48" spans="1:97">
      <c r="A48" s="20" t="s">
        <v>102</v>
      </c>
      <c r="B48" s="20" t="s">
        <v>102</v>
      </c>
      <c r="C48" s="20" t="s">
        <v>102</v>
      </c>
      <c r="D48" s="20">
        <v>0</v>
      </c>
      <c r="E48" s="21" t="s">
        <v>291</v>
      </c>
      <c r="F48" s="22" t="s">
        <v>292</v>
      </c>
      <c r="G48" s="28" t="s">
        <v>293</v>
      </c>
      <c r="H48" s="20" t="s">
        <v>164</v>
      </c>
      <c r="I48" s="20" t="s">
        <v>294</v>
      </c>
      <c r="J48" s="20" t="s">
        <v>155</v>
      </c>
      <c r="K48" s="20" t="s">
        <v>1514</v>
      </c>
      <c r="L48" s="20" t="s">
        <v>1515</v>
      </c>
      <c r="M48" s="20" t="s">
        <v>111</v>
      </c>
      <c r="N48" s="20">
        <v>153907</v>
      </c>
      <c r="O48" s="33">
        <v>0.18796992481203006</v>
      </c>
      <c r="P48" s="20"/>
      <c r="Q48" s="20">
        <v>20469631</v>
      </c>
      <c r="R48" s="33">
        <v>25</v>
      </c>
      <c r="S48" s="33" t="s">
        <v>1440</v>
      </c>
      <c r="T48" s="33">
        <v>401320</v>
      </c>
      <c r="U48" s="33">
        <v>79081</v>
      </c>
      <c r="V48" s="33" t="b">
        <v>1</v>
      </c>
      <c r="W48" s="33"/>
      <c r="X48" s="20"/>
      <c r="Y48" s="20" t="s">
        <v>168</v>
      </c>
      <c r="Z48" s="20" t="s">
        <v>339</v>
      </c>
      <c r="AA48" s="20" t="s">
        <v>1516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1517</v>
      </c>
    </row>
    <row r="49" spans="1:97">
      <c r="A49" s="20" t="s">
        <v>102</v>
      </c>
      <c r="B49" s="20" t="s">
        <v>102</v>
      </c>
      <c r="C49" s="20" t="s">
        <v>102</v>
      </c>
      <c r="D49" s="20">
        <v>0</v>
      </c>
      <c r="E49" s="21" t="s">
        <v>291</v>
      </c>
      <c r="F49" s="22" t="s">
        <v>298</v>
      </c>
      <c r="G49" s="28" t="s">
        <v>299</v>
      </c>
      <c r="H49" s="20" t="s">
        <v>164</v>
      </c>
      <c r="I49" s="20" t="s">
        <v>1518</v>
      </c>
      <c r="J49" s="20" t="s">
        <v>348</v>
      </c>
      <c r="K49" s="20" t="s">
        <v>349</v>
      </c>
      <c r="L49" s="20" t="s">
        <v>1519</v>
      </c>
      <c r="M49" s="20" t="s">
        <v>111</v>
      </c>
      <c r="N49" s="20">
        <v>19770</v>
      </c>
      <c r="O49" s="33">
        <v>5.6484778252246107E-3</v>
      </c>
      <c r="P49" s="20"/>
      <c r="Q49" s="34">
        <v>53434.37</v>
      </c>
      <c r="R49" s="33">
        <v>1.5266709865950794E-2</v>
      </c>
      <c r="S49" s="33" t="s">
        <v>1441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1520</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1222</v>
      </c>
      <c r="T50" s="33">
        <v>0</v>
      </c>
      <c r="U50" s="33">
        <v>0</v>
      </c>
      <c r="V50" s="33" t="b">
        <v>0</v>
      </c>
      <c r="W50" s="33" t="s">
        <v>1442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1520</v>
      </c>
    </row>
    <row r="51" spans="1:97">
      <c r="A51" s="20" t="s">
        <v>102</v>
      </c>
      <c r="B51" s="20" t="s">
        <v>102</v>
      </c>
      <c r="C51" s="20" t="s">
        <v>102</v>
      </c>
      <c r="D51" s="20">
        <v>0</v>
      </c>
      <c r="E51" s="21" t="s">
        <v>291</v>
      </c>
      <c r="F51" s="22" t="s">
        <v>310</v>
      </c>
      <c r="G51" s="28" t="s">
        <v>311</v>
      </c>
      <c r="H51" s="20" t="s">
        <v>164</v>
      </c>
      <c r="I51" s="20" t="s">
        <v>1521</v>
      </c>
      <c r="J51" s="20" t="s">
        <v>1522</v>
      </c>
      <c r="K51" s="20" t="s">
        <v>1523</v>
      </c>
      <c r="L51" s="20" t="s">
        <v>1524</v>
      </c>
      <c r="M51" s="20" t="s">
        <v>1525</v>
      </c>
      <c r="N51" s="20">
        <v>58882.23552894211</v>
      </c>
      <c r="O51" s="33">
        <v>4.9900199600798399E-4</v>
      </c>
      <c r="P51" s="20"/>
      <c r="Q51" s="20">
        <v>118000000</v>
      </c>
      <c r="R51" s="33">
        <v>1</v>
      </c>
      <c r="S51" s="33" t="s">
        <v>1222</v>
      </c>
      <c r="T51" s="33">
        <v>243.35</v>
      </c>
      <c r="U51" s="33">
        <v>0.02</v>
      </c>
      <c r="V51" s="33" t="b">
        <v>1</v>
      </c>
      <c r="W51" s="33"/>
      <c r="X51" s="20"/>
      <c r="Y51" s="20" t="s">
        <v>118</v>
      </c>
      <c r="Z51" s="20" t="s">
        <v>1475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1517</v>
      </c>
    </row>
    <row r="52" spans="1:97">
      <c r="A52" s="20" t="s">
        <v>102</v>
      </c>
      <c r="B52" s="20" t="s">
        <v>102</v>
      </c>
      <c r="C52" s="20" t="s">
        <v>102</v>
      </c>
      <c r="D52" s="20" t="s">
        <v>313</v>
      </c>
      <c r="E52" s="21" t="s">
        <v>291</v>
      </c>
      <c r="F52" s="22" t="s">
        <v>314</v>
      </c>
      <c r="G52" s="35" t="s">
        <v>315</v>
      </c>
      <c r="H52" s="20" t="s">
        <v>106</v>
      </c>
      <c r="I52" s="20" t="s">
        <v>118</v>
      </c>
      <c r="J52" s="20" t="s">
        <v>118</v>
      </c>
      <c r="K52" s="20" t="s">
        <v>1222</v>
      </c>
      <c r="L52" s="20" t="s">
        <v>1443</v>
      </c>
      <c r="M52" s="20" t="s">
        <v>118</v>
      </c>
      <c r="N52" s="24" t="s">
        <v>118</v>
      </c>
      <c r="O52" s="70">
        <v>0.15</v>
      </c>
      <c r="P52" s="24"/>
      <c r="Q52" s="24" t="s">
        <v>118</v>
      </c>
      <c r="R52" s="70">
        <v>258.92</v>
      </c>
      <c r="S52" s="33" t="s">
        <v>1222</v>
      </c>
      <c r="T52" s="33">
        <v>258.92</v>
      </c>
      <c r="U52" s="33">
        <v>0.15</v>
      </c>
      <c r="V52" s="33" t="b">
        <v>1</v>
      </c>
      <c r="W52" s="33"/>
      <c r="X52" s="24"/>
      <c r="Y52" s="20" t="s">
        <v>118</v>
      </c>
      <c r="Z52" s="20" t="s">
        <v>1433</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1520</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1520</v>
      </c>
    </row>
    <row r="54" spans="1:97">
      <c r="A54" s="20" t="s">
        <v>102</v>
      </c>
      <c r="B54" s="20" t="s">
        <v>102</v>
      </c>
      <c r="C54" s="20" t="s">
        <v>102</v>
      </c>
      <c r="D54" s="20">
        <v>0</v>
      </c>
      <c r="E54" s="21" t="s">
        <v>291</v>
      </c>
      <c r="F54" s="22" t="s">
        <v>326</v>
      </c>
      <c r="G54" s="28" t="s">
        <v>323</v>
      </c>
      <c r="H54" s="20" t="s">
        <v>164</v>
      </c>
      <c r="I54" s="20" t="s">
        <v>1526</v>
      </c>
      <c r="J54" s="20" t="s">
        <v>1527</v>
      </c>
      <c r="K54" s="20" t="s">
        <v>1528</v>
      </c>
      <c r="L54" s="20" t="s">
        <v>1529</v>
      </c>
      <c r="M54" s="20" t="s">
        <v>111</v>
      </c>
      <c r="N54" s="20" t="s">
        <v>118</v>
      </c>
      <c r="O54" s="33">
        <v>0.11461224489795918</v>
      </c>
      <c r="P54" s="20"/>
      <c r="Q54" s="20">
        <v>54708530</v>
      </c>
      <c r="R54" s="33">
        <v>12.833340370631012</v>
      </c>
      <c r="S54" s="33" t="s">
        <v>1222</v>
      </c>
      <c r="T54" s="33">
        <v>113.53</v>
      </c>
      <c r="U54" s="33">
        <v>0.02</v>
      </c>
      <c r="V54" s="33" t="b">
        <v>0</v>
      </c>
      <c r="W54" s="33"/>
      <c r="X54" s="20"/>
      <c r="Y54" s="20">
        <v>1100</v>
      </c>
      <c r="Z54" s="20" t="s">
        <v>1484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1520</v>
      </c>
    </row>
    <row r="55" spans="1:97">
      <c r="A55" s="20" t="s">
        <v>102</v>
      </c>
      <c r="B55" s="20" t="s">
        <v>102</v>
      </c>
      <c r="C55" s="20" t="s">
        <v>102</v>
      </c>
      <c r="D55" s="20">
        <v>0</v>
      </c>
      <c r="E55" s="21" t="s">
        <v>291</v>
      </c>
      <c r="F55" s="22" t="s">
        <v>327</v>
      </c>
      <c r="G55" s="28" t="s">
        <v>328</v>
      </c>
      <c r="H55" s="20" t="s">
        <v>164</v>
      </c>
      <c r="I55" s="20" t="s">
        <v>1530</v>
      </c>
      <c r="J55" s="20" t="s">
        <v>155</v>
      </c>
      <c r="K55" s="20" t="s">
        <v>1531</v>
      </c>
      <c r="L55" s="20" t="s">
        <v>1532</v>
      </c>
      <c r="M55" s="20" t="s">
        <v>111</v>
      </c>
      <c r="N55" s="20">
        <v>0</v>
      </c>
      <c r="O55" s="33">
        <v>3.5</v>
      </c>
      <c r="P55" s="20"/>
      <c r="Q55" s="20">
        <v>0</v>
      </c>
      <c r="R55" s="33">
        <v>475</v>
      </c>
      <c r="S55" s="33" t="s">
        <v>1222</v>
      </c>
      <c r="T55" s="33">
        <v>943.46</v>
      </c>
      <c r="U55" s="33">
        <v>1.54</v>
      </c>
      <c r="V55" s="33" t="b">
        <v>0</v>
      </c>
      <c r="W55" s="33"/>
      <c r="X55" s="20"/>
      <c r="Y55" s="20" t="s">
        <v>112</v>
      </c>
      <c r="Z55" s="20" t="s">
        <v>139</v>
      </c>
      <c r="AA55" s="20" t="s">
        <v>1516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1520</v>
      </c>
    </row>
    <row r="56" spans="1:97">
      <c r="A56" s="20" t="s">
        <v>102</v>
      </c>
      <c r="B56" s="20" t="s">
        <v>102</v>
      </c>
      <c r="C56" s="20" t="s">
        <v>102</v>
      </c>
      <c r="D56" s="20" t="s">
        <v>330</v>
      </c>
      <c r="E56" s="21" t="s">
        <v>291</v>
      </c>
      <c r="F56" s="22" t="s">
        <v>331</v>
      </c>
      <c r="G56" s="35" t="s">
        <v>332</v>
      </c>
      <c r="H56" s="20" t="s">
        <v>106</v>
      </c>
      <c r="I56" s="20" t="s">
        <v>118</v>
      </c>
      <c r="J56" s="20" t="s">
        <v>118</v>
      </c>
      <c r="K56" s="20" t="s">
        <v>1222</v>
      </c>
      <c r="L56" s="20" t="s">
        <v>1443</v>
      </c>
      <c r="M56" s="20" t="s">
        <v>118</v>
      </c>
      <c r="N56" s="24" t="s">
        <v>118</v>
      </c>
      <c r="O56" s="70">
        <v>0.02</v>
      </c>
      <c r="P56" s="24"/>
      <c r="Q56" s="24" t="s">
        <v>118</v>
      </c>
      <c r="R56" s="70">
        <v>282.25</v>
      </c>
      <c r="S56" s="33" t="s">
        <v>1222</v>
      </c>
      <c r="T56" s="33">
        <v>282.25</v>
      </c>
      <c r="U56" s="33">
        <v>0.02</v>
      </c>
      <c r="V56" s="33" t="b">
        <v>1</v>
      </c>
      <c r="W56" s="33"/>
      <c r="X56" s="24"/>
      <c r="Y56" s="20" t="s">
        <v>118</v>
      </c>
      <c r="Z56" s="20" t="s">
        <v>1433</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1533</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1222</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1517</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1520</v>
      </c>
    </row>
    <row r="60" spans="1:97">
      <c r="A60" s="20" t="s">
        <v>102</v>
      </c>
      <c r="B60" s="20" t="s">
        <v>102</v>
      </c>
      <c r="C60" s="20" t="s">
        <v>102</v>
      </c>
      <c r="D60" s="20" t="s">
        <v>330</v>
      </c>
      <c r="E60" s="21" t="s">
        <v>291</v>
      </c>
      <c r="F60" s="22" t="s">
        <v>351</v>
      </c>
      <c r="G60" s="35" t="s">
        <v>352</v>
      </c>
      <c r="H60" s="20" t="s">
        <v>106</v>
      </c>
      <c r="I60" s="20" t="s">
        <v>118</v>
      </c>
      <c r="J60" s="20" t="s">
        <v>118</v>
      </c>
      <c r="K60" s="20" t="s">
        <v>1222</v>
      </c>
      <c r="L60" s="20" t="s">
        <v>1443</v>
      </c>
      <c r="M60" s="20" t="s">
        <v>118</v>
      </c>
      <c r="N60" s="20" t="s">
        <v>118</v>
      </c>
      <c r="O60" s="33">
        <v>2.1800000000000002</v>
      </c>
      <c r="P60" s="20"/>
      <c r="Q60" s="20" t="s">
        <v>118</v>
      </c>
      <c r="R60" s="33">
        <v>455.3</v>
      </c>
      <c r="S60" s="33" t="s">
        <v>1222</v>
      </c>
      <c r="T60" s="33">
        <v>455.3</v>
      </c>
      <c r="U60" s="33">
        <v>2.1800000000000002</v>
      </c>
      <c r="V60" s="33" t="b">
        <v>1</v>
      </c>
      <c r="W60" s="33"/>
      <c r="X60" s="20"/>
      <c r="Y60" s="20" t="s">
        <v>118</v>
      </c>
      <c r="Z60" s="20" t="s">
        <v>1433</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1520</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1444</v>
      </c>
      <c r="T61" s="33">
        <v>0.71</v>
      </c>
      <c r="U61" s="33">
        <v>17101</v>
      </c>
      <c r="V61" s="33" t="b">
        <v>1</v>
      </c>
      <c r="W61" s="33" t="s">
        <v>1442</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1508</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1508</v>
      </c>
    </row>
    <row r="63" spans="1:97">
      <c r="A63" s="20" t="s">
        <v>102</v>
      </c>
      <c r="B63" s="20" t="s">
        <v>123</v>
      </c>
      <c r="C63" s="20" t="s">
        <v>123</v>
      </c>
      <c r="D63" s="20" t="s">
        <v>1477</v>
      </c>
      <c r="E63" s="21" t="s">
        <v>354</v>
      </c>
      <c r="F63" s="22" t="s">
        <v>368</v>
      </c>
      <c r="G63" s="23" t="s">
        <v>369</v>
      </c>
      <c r="H63" s="20" t="s">
        <v>106</v>
      </c>
      <c r="I63" s="20" t="s">
        <v>118</v>
      </c>
      <c r="J63" s="20" t="s">
        <v>118</v>
      </c>
      <c r="K63" s="20" t="s">
        <v>1445</v>
      </c>
      <c r="L63" s="20" t="s">
        <v>1446</v>
      </c>
      <c r="M63" s="20" t="s">
        <v>118</v>
      </c>
      <c r="N63" s="20" t="s">
        <v>118</v>
      </c>
      <c r="O63" s="33">
        <v>0</v>
      </c>
      <c r="P63" s="20"/>
      <c r="Q63" s="20" t="s">
        <v>118</v>
      </c>
      <c r="R63" s="33">
        <v>0</v>
      </c>
      <c r="S63" s="33" t="s">
        <v>1445</v>
      </c>
      <c r="T63" s="33">
        <v>0</v>
      </c>
      <c r="U63" s="33">
        <v>0</v>
      </c>
      <c r="V63" s="33" t="b">
        <v>0</v>
      </c>
      <c r="W63" s="33"/>
      <c r="X63" s="20"/>
      <c r="Y63" s="20" t="s">
        <v>118</v>
      </c>
      <c r="Z63" s="20" t="s">
        <v>1447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1534</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1479</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1534</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1535</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1536</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1536</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1536</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1536</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1536</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1536</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1536</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1536</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1536</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1536</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1536</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1536</v>
      </c>
    </row>
    <row r="78" spans="1:97">
      <c r="A78" s="20" t="s">
        <v>102</v>
      </c>
      <c r="B78" s="20" t="s">
        <v>102</v>
      </c>
      <c r="C78" s="20" t="s">
        <v>102</v>
      </c>
      <c r="D78" s="20">
        <v>0</v>
      </c>
      <c r="E78" s="21" t="s">
        <v>354</v>
      </c>
      <c r="F78" s="22" t="s">
        <v>425</v>
      </c>
      <c r="G78" s="28" t="s">
        <v>426</v>
      </c>
      <c r="H78" s="20" t="s">
        <v>153</v>
      </c>
      <c r="I78" s="20" t="s">
        <v>234</v>
      </c>
      <c r="J78" s="20" t="s">
        <v>427</v>
      </c>
      <c r="K78" s="20" t="s">
        <v>428</v>
      </c>
      <c r="L78" s="20" t="s">
        <v>1601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1602</v>
      </c>
      <c r="BH78" s="26" t="s">
        <v>118</v>
      </c>
      <c r="BI78" s="26" t="s">
        <v>118</v>
      </c>
      <c r="BJ78" s="26" t="s">
        <v>118</v>
      </c>
      <c r="BK78" s="26" t="s">
        <v>118</v>
      </c>
      <c r="BL78" s="26">
        <v>2.5430331638173551</v>
      </c>
      <c r="BM78" s="20" t="s">
        <v>1596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1536</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1536</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1536</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1536</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1536</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1537</v>
      </c>
    </row>
    <row r="85" spans="1:97">
      <c r="A85" s="20" t="s">
        <v>102</v>
      </c>
      <c r="B85" s="20" t="s">
        <v>102</v>
      </c>
      <c r="C85" s="20" t="s">
        <v>102</v>
      </c>
      <c r="D85" s="20">
        <v>0</v>
      </c>
      <c r="E85" s="21" t="s">
        <v>450</v>
      </c>
      <c r="F85" s="22" t="s">
        <v>454</v>
      </c>
      <c r="G85" s="28" t="s">
        <v>455</v>
      </c>
      <c r="H85" s="20" t="s">
        <v>164</v>
      </c>
      <c r="I85" s="20" t="s">
        <v>1480</v>
      </c>
      <c r="J85" s="20" t="s">
        <v>717</v>
      </c>
      <c r="K85" s="20" t="s">
        <v>1481</v>
      </c>
      <c r="L85" s="20" t="s">
        <v>1482</v>
      </c>
      <c r="M85" s="20" t="s">
        <v>1483</v>
      </c>
      <c r="N85" s="24">
        <v>7078.43</v>
      </c>
      <c r="O85" s="70">
        <v>0.47073353681261665</v>
      </c>
      <c r="P85" s="24"/>
      <c r="Q85" s="24">
        <v>721777</v>
      </c>
      <c r="R85" s="70">
        <v>48</v>
      </c>
      <c r="S85" s="33" t="s">
        <v>1448</v>
      </c>
      <c r="T85" s="33">
        <v>22.53</v>
      </c>
      <c r="U85" s="33">
        <v>20.286999999999999</v>
      </c>
      <c r="V85" s="33" t="b">
        <v>0</v>
      </c>
      <c r="W85" s="33"/>
      <c r="X85" s="24"/>
      <c r="Y85" s="20">
        <v>1000</v>
      </c>
      <c r="Z85" s="20" t="s">
        <v>1484</v>
      </c>
      <c r="AA85" s="20" t="s">
        <v>148</v>
      </c>
      <c r="AB85" s="20">
        <v>101.96851561716369</v>
      </c>
      <c r="AC85" s="20">
        <v>101.96851561716369</v>
      </c>
      <c r="AD85" s="20" t="s">
        <v>456</v>
      </c>
      <c r="AE85" s="20" t="s">
        <v>115</v>
      </c>
      <c r="AF85" s="20" t="s">
        <v>487</v>
      </c>
      <c r="AG85" s="33" t="s">
        <v>1485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1486</v>
      </c>
      <c r="BH85" s="26" t="s">
        <v>118</v>
      </c>
      <c r="BI85" s="26" t="s">
        <v>118</v>
      </c>
      <c r="BJ85" s="26" t="s">
        <v>118</v>
      </c>
      <c r="BK85" s="26" t="s">
        <v>118</v>
      </c>
      <c r="BL85" s="26">
        <v>2.2000000000000002</v>
      </c>
      <c r="BM85" s="20" t="s">
        <v>1487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1538</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1538</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1538</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1537</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1537</v>
      </c>
    </row>
    <row r="90" spans="1:97">
      <c r="A90" s="20" t="s">
        <v>102</v>
      </c>
      <c r="B90" s="20" t="s">
        <v>102</v>
      </c>
      <c r="C90" s="20" t="s">
        <v>102</v>
      </c>
      <c r="D90" s="20">
        <v>0</v>
      </c>
      <c r="E90" s="21" t="s">
        <v>450</v>
      </c>
      <c r="F90" s="22" t="s">
        <v>480</v>
      </c>
      <c r="G90" s="28" t="s">
        <v>1651</v>
      </c>
      <c r="H90" s="20" t="s">
        <v>106</v>
      </c>
      <c r="I90" s="20" t="s">
        <v>144</v>
      </c>
      <c r="J90" s="20" t="s">
        <v>118</v>
      </c>
      <c r="K90" s="20" t="s">
        <v>477</v>
      </c>
      <c r="L90" s="20" t="s">
        <v>1648</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v>39136.418250000002</v>
      </c>
      <c r="AX90" s="38">
        <v>40517.703600000001</v>
      </c>
      <c r="AY90" s="38">
        <v>41438.5605</v>
      </c>
      <c r="AZ90" s="38">
        <v>45121.98810000001</v>
      </c>
      <c r="BA90" s="38">
        <v>46042.845000000008</v>
      </c>
      <c r="BB90" s="30">
        <v>46042.845000000001</v>
      </c>
      <c r="BC90" s="30">
        <v>46042.845000000001</v>
      </c>
      <c r="BD90" s="30">
        <v>46042.845000000001</v>
      </c>
      <c r="BE90" s="30">
        <v>46042.845000000008</v>
      </c>
      <c r="BF90" s="30">
        <v>46042.845000000008</v>
      </c>
      <c r="BG90" s="20" t="s">
        <v>1595</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1537</v>
      </c>
    </row>
    <row r="91" spans="1:97">
      <c r="A91" s="20" t="s">
        <v>102</v>
      </c>
      <c r="B91" s="20" t="s">
        <v>102</v>
      </c>
      <c r="C91" s="20" t="s">
        <v>102</v>
      </c>
      <c r="D91" s="20">
        <v>0</v>
      </c>
      <c r="E91" s="21" t="s">
        <v>450</v>
      </c>
      <c r="F91" s="22" t="s">
        <v>484</v>
      </c>
      <c r="G91" s="28" t="s">
        <v>1653</v>
      </c>
      <c r="H91" s="20" t="s">
        <v>336</v>
      </c>
      <c r="I91" s="20" t="s">
        <v>144</v>
      </c>
      <c r="J91" s="20" t="s">
        <v>118</v>
      </c>
      <c r="K91" s="20" t="s">
        <v>477</v>
      </c>
      <c r="L91" s="20" t="s">
        <v>1649</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8">
        <f>(AR$90*BB$90+0.33*(BB91-BB$90))/BB91</f>
        <v>82.97676035933857</v>
      </c>
      <c r="AS91" s="38">
        <f>(AS$90*BC$90+0.4*(BC91-BC$90))/BC91</f>
        <v>85.90674627941489</v>
      </c>
      <c r="AT91" s="38">
        <f>(AT$90*BD$90+0.5*(BD91-BD$90))/BD91</f>
        <v>87.861344657621373</v>
      </c>
      <c r="AU91" s="38">
        <f>(AU$90*BE$90+0.6*(BE91-BE$90))/BE91</f>
        <v>95.67256949332203</v>
      </c>
      <c r="AV91" s="38">
        <f>(AV$90*BF$90+0.7*(BF91-BF$90))/BF91</f>
        <v>97.627167871528528</v>
      </c>
      <c r="AW91" s="38">
        <v>15566.1</v>
      </c>
      <c r="AX91" s="38">
        <v>18868</v>
      </c>
      <c r="AY91" s="38">
        <v>23585</v>
      </c>
      <c r="AZ91" s="38">
        <v>28302</v>
      </c>
      <c r="BA91" s="38">
        <v>33019</v>
      </c>
      <c r="BB91" s="30">
        <v>47170</v>
      </c>
      <c r="BC91" s="30">
        <v>47170</v>
      </c>
      <c r="BD91" s="30">
        <v>47170</v>
      </c>
      <c r="BE91" s="30">
        <v>47170</v>
      </c>
      <c r="BF91" s="30">
        <v>47170</v>
      </c>
      <c r="BG91" s="20" t="s">
        <v>1654</v>
      </c>
      <c r="BH91" s="26" t="s">
        <v>118</v>
      </c>
      <c r="BI91" s="26" t="s">
        <v>118</v>
      </c>
      <c r="BJ91" s="26" t="s">
        <v>118</v>
      </c>
      <c r="BK91" s="26" t="s">
        <v>118</v>
      </c>
      <c r="BL91" s="26">
        <v>622.14637168141599</v>
      </c>
      <c r="BM91" s="20" t="s">
        <v>490</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1537</v>
      </c>
    </row>
    <row r="92" spans="1:97">
      <c r="A92" s="20" t="s">
        <v>102</v>
      </c>
      <c r="B92" s="20" t="s">
        <v>102</v>
      </c>
      <c r="C92" s="20" t="s">
        <v>102</v>
      </c>
      <c r="D92" s="20">
        <v>0</v>
      </c>
      <c r="E92" s="21" t="s">
        <v>450</v>
      </c>
      <c r="F92" s="22" t="s">
        <v>491</v>
      </c>
      <c r="G92" s="28" t="s">
        <v>1652</v>
      </c>
      <c r="H92" s="20" t="s">
        <v>336</v>
      </c>
      <c r="I92" s="20" t="s">
        <v>144</v>
      </c>
      <c r="J92" s="20" t="s">
        <v>118</v>
      </c>
      <c r="K92" s="20" t="s">
        <v>477</v>
      </c>
      <c r="L92" s="20" t="s">
        <v>1650</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493</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8">
        <f>(AR$90*BB$90+0.33*(BB92-BB$90))/BB92</f>
        <v>81.208397461696734</v>
      </c>
      <c r="AS92" s="38">
        <f>(AS$90*BC$90+0.4*(BC92-BC$90))/BC92</f>
        <v>84.077189283600489</v>
      </c>
      <c r="AT92" s="38">
        <f>(AT$90*BD$90+0.5*(BD92-BD$90))/BD92</f>
        <v>85.992105498391552</v>
      </c>
      <c r="AU92" s="38">
        <f>(AU$90*BE$90+0.6*(BE92-BE$90))/BE92</f>
        <v>93.638336013854328</v>
      </c>
      <c r="AV92" s="38">
        <f>(AV$90*BF$90+0.7*(BF92-BF$90))/BF92</f>
        <v>95.553252228834154</v>
      </c>
      <c r="AW92" s="38">
        <v>15906.444450000001</v>
      </c>
      <c r="AX92" s="38">
        <v>19280.53873</v>
      </c>
      <c r="AY92" s="38">
        <v>24100.673409999999</v>
      </c>
      <c r="AZ92" s="38">
        <v>28920.808100000002</v>
      </c>
      <c r="BA92" s="38">
        <v>33740.942779999998</v>
      </c>
      <c r="BB92" s="30">
        <v>48201.346818181817</v>
      </c>
      <c r="BC92" s="30">
        <v>48201.346825000001</v>
      </c>
      <c r="BD92" s="30">
        <v>48201.346819999999</v>
      </c>
      <c r="BE92" s="30">
        <v>48201.346833333337</v>
      </c>
      <c r="BF92" s="30">
        <v>48201.346828571426</v>
      </c>
      <c r="BG92" s="20" t="s">
        <v>1654</v>
      </c>
      <c r="BH92" s="26" t="s">
        <v>118</v>
      </c>
      <c r="BI92" s="26" t="s">
        <v>118</v>
      </c>
      <c r="BJ92" s="26" t="s">
        <v>118</v>
      </c>
      <c r="BK92" s="26" t="s">
        <v>118</v>
      </c>
      <c r="BL92" s="26">
        <v>4375.9941229385304</v>
      </c>
      <c r="BM92" s="20" t="s">
        <v>494</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1537</v>
      </c>
    </row>
    <row r="93" spans="1:97">
      <c r="A93" s="20" t="s">
        <v>123</v>
      </c>
      <c r="B93" s="20" t="s">
        <v>123</v>
      </c>
      <c r="C93" s="20" t="s">
        <v>102</v>
      </c>
      <c r="D93" s="20">
        <v>0</v>
      </c>
      <c r="E93" s="21" t="s">
        <v>450</v>
      </c>
      <c r="F93" s="22" t="s">
        <v>495</v>
      </c>
      <c r="G93" s="28" t="s">
        <v>496</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497</v>
      </c>
      <c r="AE93" s="20">
        <v>0</v>
      </c>
      <c r="AF93" s="20">
        <v>0</v>
      </c>
      <c r="AG93" s="20" t="s">
        <v>498</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1539</v>
      </c>
    </row>
    <row r="94" spans="1:97">
      <c r="A94" s="20" t="s">
        <v>123</v>
      </c>
      <c r="B94" s="20" t="s">
        <v>123</v>
      </c>
      <c r="C94" s="20" t="s">
        <v>102</v>
      </c>
      <c r="D94" s="20">
        <v>0</v>
      </c>
      <c r="E94" s="21" t="s">
        <v>450</v>
      </c>
      <c r="F94" s="22" t="s">
        <v>499</v>
      </c>
      <c r="G94" s="28" t="s">
        <v>500</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501</v>
      </c>
      <c r="AE94" s="20">
        <v>0</v>
      </c>
      <c r="AF94" s="20">
        <v>0</v>
      </c>
      <c r="AG94" s="20" t="s">
        <v>502</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1539</v>
      </c>
    </row>
    <row r="95" spans="1:97">
      <c r="A95" s="20" t="s">
        <v>102</v>
      </c>
      <c r="B95" s="20" t="s">
        <v>102</v>
      </c>
      <c r="C95" s="20" t="s">
        <v>102</v>
      </c>
      <c r="D95" s="20" t="s">
        <v>1603</v>
      </c>
      <c r="E95" s="21" t="s">
        <v>450</v>
      </c>
      <c r="F95" s="22" t="s">
        <v>503</v>
      </c>
      <c r="G95" s="28" t="s">
        <v>504</v>
      </c>
      <c r="H95" s="20" t="s">
        <v>164</v>
      </c>
      <c r="I95" s="20" t="s">
        <v>460</v>
      </c>
      <c r="J95" s="20" t="s">
        <v>505</v>
      </c>
      <c r="K95" s="20" t="s">
        <v>506</v>
      </c>
      <c r="L95" s="20" t="s">
        <v>507</v>
      </c>
      <c r="M95" s="20" t="s">
        <v>260</v>
      </c>
      <c r="N95" s="20">
        <v>2773</v>
      </c>
      <c r="O95" s="33">
        <v>4.9074152318346659E-6</v>
      </c>
      <c r="P95" s="20" t="s">
        <v>138</v>
      </c>
      <c r="Q95" s="20">
        <v>420000</v>
      </c>
      <c r="R95" s="33">
        <v>7.4327962400669301E-4</v>
      </c>
      <c r="S95" s="33" t="s">
        <v>1449</v>
      </c>
      <c r="T95" s="33">
        <v>495.9</v>
      </c>
      <c r="U95" s="33">
        <v>45.9</v>
      </c>
      <c r="V95" s="33" t="b">
        <v>1</v>
      </c>
      <c r="W95" s="33" t="s">
        <v>1450</v>
      </c>
      <c r="X95" s="20"/>
      <c r="Y95" s="20">
        <v>1100</v>
      </c>
      <c r="Z95" s="20" t="s">
        <v>508</v>
      </c>
      <c r="AA95" s="20" t="s">
        <v>430</v>
      </c>
      <c r="AB95" s="20">
        <v>151.46100000000001</v>
      </c>
      <c r="AC95" s="20">
        <v>155.06671474936891</v>
      </c>
      <c r="AD95" s="20" t="s">
        <v>509</v>
      </c>
      <c r="AE95" s="20" t="s">
        <v>115</v>
      </c>
      <c r="AF95" s="20" t="s">
        <v>116</v>
      </c>
      <c r="AG95" s="20" t="s">
        <v>510</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1539</v>
      </c>
    </row>
    <row r="96" spans="1:97">
      <c r="A96" s="20" t="s">
        <v>102</v>
      </c>
      <c r="B96" s="20" t="s">
        <v>102</v>
      </c>
      <c r="C96" s="20" t="s">
        <v>102</v>
      </c>
      <c r="D96" s="20">
        <v>0</v>
      </c>
      <c r="E96" s="21" t="s">
        <v>450</v>
      </c>
      <c r="F96" s="22" t="s">
        <v>511</v>
      </c>
      <c r="G96" s="28" t="s">
        <v>512</v>
      </c>
      <c r="H96" s="20" t="s">
        <v>164</v>
      </c>
      <c r="I96" s="20" t="s">
        <v>294</v>
      </c>
      <c r="J96" s="20" t="s">
        <v>155</v>
      </c>
      <c r="K96" s="20" t="s">
        <v>513</v>
      </c>
      <c r="L96" s="20" t="s">
        <v>514</v>
      </c>
      <c r="M96" s="20" t="s">
        <v>260</v>
      </c>
      <c r="N96" s="20" t="s">
        <v>118</v>
      </c>
      <c r="O96" s="33">
        <v>6.8599999999999994E-2</v>
      </c>
      <c r="P96" s="20"/>
      <c r="Q96" s="20" t="s">
        <v>515</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516</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517</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1538</v>
      </c>
    </row>
    <row r="97" spans="1:97">
      <c r="A97" s="20" t="s">
        <v>123</v>
      </c>
      <c r="B97" s="20" t="s">
        <v>123</v>
      </c>
      <c r="C97" s="20" t="s">
        <v>123</v>
      </c>
      <c r="D97" s="20">
        <v>0</v>
      </c>
      <c r="E97" s="21" t="s">
        <v>450</v>
      </c>
      <c r="F97" s="22" t="s">
        <v>518</v>
      </c>
      <c r="G97" s="28" t="s">
        <v>519</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520</v>
      </c>
      <c r="AE97" s="20" t="s">
        <v>115</v>
      </c>
      <c r="AF97" s="20" t="s">
        <v>276</v>
      </c>
      <c r="AG97" s="33" t="s">
        <v>516</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1538</v>
      </c>
    </row>
    <row r="98" spans="1:97">
      <c r="A98" s="20" t="s">
        <v>102</v>
      </c>
      <c r="B98" s="20" t="s">
        <v>102</v>
      </c>
      <c r="C98" s="20" t="s">
        <v>102</v>
      </c>
      <c r="D98" s="20" t="s">
        <v>1616</v>
      </c>
      <c r="E98" s="21" t="s">
        <v>256</v>
      </c>
      <c r="F98" s="22" t="s">
        <v>521</v>
      </c>
      <c r="G98" s="28" t="s">
        <v>522</v>
      </c>
      <c r="H98" s="20" t="s">
        <v>523</v>
      </c>
      <c r="I98" s="20" t="s">
        <v>342</v>
      </c>
      <c r="J98" s="20" t="s">
        <v>155</v>
      </c>
      <c r="K98" s="20" t="s">
        <v>524</v>
      </c>
      <c r="L98" s="20" t="s">
        <v>525</v>
      </c>
      <c r="M98" s="20" t="s">
        <v>534</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526</v>
      </c>
      <c r="AA98" s="20" t="s">
        <v>527</v>
      </c>
      <c r="AB98" s="20">
        <f>R98/O98</f>
        <v>1125.1174033149175</v>
      </c>
      <c r="AC98" s="20">
        <v>0</v>
      </c>
      <c r="AD98" s="20" t="s">
        <v>528</v>
      </c>
      <c r="AE98" s="20" t="s">
        <v>115</v>
      </c>
      <c r="AF98" s="20" t="s">
        <v>529</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530</v>
      </c>
      <c r="BH98" s="26" t="s">
        <v>118</v>
      </c>
      <c r="BI98" s="26" t="s">
        <v>118</v>
      </c>
      <c r="BJ98" s="26" t="s">
        <v>118</v>
      </c>
      <c r="BK98" s="26" t="s">
        <v>118</v>
      </c>
      <c r="BL98" s="26">
        <f>4.68+29.64</f>
        <v>34.32</v>
      </c>
      <c r="BM98" s="20" t="s">
        <v>535</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 t="shared" ref="CP98:CP99" si="3">CN98/INDEX($F$3:$CQ$324,MATCH($F98,$F$3:$F$324,0),MATCH($CM$1,$F$3:$CQ$3,0))*VLOOKUP(IF(LEFT($Z98,3) = "Int", $Z98,LEFT($Z98,FIND(";",$Z98)-1)),$CP$329:$CQ$355,2,FALSE)</f>
        <v>1941.97064</v>
      </c>
      <c r="CQ98">
        <f t="shared" ref="CQ98:CQ99" si="4">CP98/CM98</f>
        <v>1341.1399447513816</v>
      </c>
      <c r="CS98" s="33" t="s">
        <v>1540</v>
      </c>
    </row>
    <row r="99" spans="1:97">
      <c r="A99" s="20" t="s">
        <v>102</v>
      </c>
      <c r="B99" s="20" t="s">
        <v>102</v>
      </c>
      <c r="C99" s="20" t="s">
        <v>102</v>
      </c>
      <c r="D99" s="20" t="s">
        <v>1616</v>
      </c>
      <c r="E99" s="21" t="s">
        <v>256</v>
      </c>
      <c r="F99" s="22" t="s">
        <v>531</v>
      </c>
      <c r="G99" s="23" t="s">
        <v>532</v>
      </c>
      <c r="H99" s="20" t="s">
        <v>523</v>
      </c>
      <c r="I99" s="20" t="s">
        <v>342</v>
      </c>
      <c r="J99" s="20" t="s">
        <v>155</v>
      </c>
      <c r="K99" s="20" t="s">
        <v>524</v>
      </c>
      <c r="L99" s="20" t="s">
        <v>533</v>
      </c>
      <c r="M99" s="20" t="s">
        <v>534</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526</v>
      </c>
      <c r="AA99" s="20" t="s">
        <v>527</v>
      </c>
      <c r="AB99" s="20">
        <f>R99/O99</f>
        <v>174.40750213128737</v>
      </c>
      <c r="AC99" s="20">
        <v>0</v>
      </c>
      <c r="AD99" s="20" t="s">
        <v>528</v>
      </c>
      <c r="AE99" s="20" t="s">
        <v>115</v>
      </c>
      <c r="AF99" s="20" t="s">
        <v>529</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530</v>
      </c>
      <c r="BH99" s="26" t="s">
        <v>118</v>
      </c>
      <c r="BI99" s="26" t="s">
        <v>118</v>
      </c>
      <c r="BJ99" s="26" t="s">
        <v>118</v>
      </c>
      <c r="BK99" s="26" t="s">
        <v>118</v>
      </c>
      <c r="BL99" s="26">
        <f>4.68</f>
        <v>4.68</v>
      </c>
      <c r="BM99" s="20" t="s">
        <v>535</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 t="shared" si="3"/>
        <v>243.85936000000001</v>
      </c>
      <c r="CQ99">
        <f t="shared" si="4"/>
        <v>207.89374254049454</v>
      </c>
      <c r="CS99" s="33" t="s">
        <v>1540</v>
      </c>
    </row>
    <row r="100" spans="1:97">
      <c r="A100" s="20" t="s">
        <v>102</v>
      </c>
      <c r="B100" s="20" t="s">
        <v>123</v>
      </c>
      <c r="C100" s="20" t="s">
        <v>102</v>
      </c>
      <c r="D100" s="20" t="s">
        <v>536</v>
      </c>
      <c r="E100" s="21" t="s">
        <v>256</v>
      </c>
      <c r="F100" s="22" t="s">
        <v>537</v>
      </c>
      <c r="G100" s="28" t="s">
        <v>538</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528</v>
      </c>
      <c r="AE100" s="20" t="s">
        <v>115</v>
      </c>
      <c r="AF100" s="20" t="s">
        <v>160</v>
      </c>
      <c r="AG100" s="20" t="s">
        <v>510</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1512</v>
      </c>
    </row>
    <row r="101" spans="1:97">
      <c r="A101" s="20" t="s">
        <v>102</v>
      </c>
      <c r="B101" s="20" t="s">
        <v>102</v>
      </c>
      <c r="C101" s="20" t="s">
        <v>102</v>
      </c>
      <c r="D101" s="20">
        <v>0</v>
      </c>
      <c r="E101" s="21" t="s">
        <v>256</v>
      </c>
      <c r="F101" s="22" t="s">
        <v>539</v>
      </c>
      <c r="G101" s="28" t="s">
        <v>540</v>
      </c>
      <c r="H101" s="20" t="s">
        <v>407</v>
      </c>
      <c r="I101" s="20" t="s">
        <v>144</v>
      </c>
      <c r="J101" s="20" t="s">
        <v>145</v>
      </c>
      <c r="K101" s="20" t="s">
        <v>259</v>
      </c>
      <c r="L101" s="20" t="s">
        <v>1604</v>
      </c>
      <c r="M101" s="20" t="s">
        <v>260</v>
      </c>
      <c r="N101" s="20">
        <v>4500000</v>
      </c>
      <c r="O101" s="33">
        <v>7.9637102572145679E-3</v>
      </c>
      <c r="P101" s="20" t="s">
        <v>138</v>
      </c>
      <c r="Q101" s="20">
        <v>16000000</v>
      </c>
      <c r="R101" s="33">
        <v>2.831541424787402E-2</v>
      </c>
      <c r="S101" s="33" t="s">
        <v>1451</v>
      </c>
      <c r="T101" s="33">
        <v>16</v>
      </c>
      <c r="U101" s="33">
        <v>4.5</v>
      </c>
      <c r="V101" s="33" t="b">
        <v>1</v>
      </c>
      <c r="W101" s="33"/>
      <c r="X101" s="20" t="s">
        <v>138</v>
      </c>
      <c r="Y101" s="20">
        <v>1100</v>
      </c>
      <c r="Z101" s="20" t="s">
        <v>139</v>
      </c>
      <c r="AA101" s="20" t="s">
        <v>261</v>
      </c>
      <c r="AB101" s="20">
        <v>3.5555599999999998</v>
      </c>
      <c r="AC101" s="20">
        <v>3</v>
      </c>
      <c r="AD101" s="20" t="s">
        <v>540</v>
      </c>
      <c r="AE101" s="20" t="s">
        <v>127</v>
      </c>
      <c r="AF101" s="20" t="s">
        <v>529</v>
      </c>
      <c r="AG101" s="33" t="s">
        <v>541</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542</v>
      </c>
      <c r="BH101" s="26" t="s">
        <v>118</v>
      </c>
      <c r="BI101" s="26" t="s">
        <v>118</v>
      </c>
      <c r="BJ101" s="26" t="s">
        <v>118</v>
      </c>
      <c r="BK101" s="26" t="s">
        <v>118</v>
      </c>
      <c r="BL101" s="26">
        <v>1E-35</v>
      </c>
      <c r="BM101" s="20" t="s">
        <v>1617</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544</v>
      </c>
      <c r="G102" s="28" t="s">
        <v>545</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545</v>
      </c>
      <c r="AE102" s="20" t="s">
        <v>127</v>
      </c>
      <c r="AF102" s="20" t="s">
        <v>529</v>
      </c>
      <c r="AG102" s="33" t="s">
        <v>541</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542</v>
      </c>
      <c r="BH102" s="26" t="s">
        <v>118</v>
      </c>
      <c r="BI102" s="26" t="s">
        <v>118</v>
      </c>
      <c r="BJ102" s="26" t="s">
        <v>118</v>
      </c>
      <c r="BK102" s="26" t="s">
        <v>118</v>
      </c>
      <c r="BL102" s="26">
        <v>10.931398784332925</v>
      </c>
      <c r="BM102" s="20" t="s">
        <v>543</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546</v>
      </c>
      <c r="G103" s="28" t="s">
        <v>547</v>
      </c>
      <c r="H103" s="20" t="s">
        <v>407</v>
      </c>
      <c r="I103" s="20" t="s">
        <v>144</v>
      </c>
      <c r="J103" s="20" t="s">
        <v>145</v>
      </c>
      <c r="K103" s="20" t="s">
        <v>259</v>
      </c>
      <c r="L103" s="20" t="s">
        <v>1605</v>
      </c>
      <c r="M103" s="20" t="s">
        <v>260</v>
      </c>
      <c r="N103" s="20">
        <v>200000</v>
      </c>
      <c r="O103" s="33">
        <v>3.5394267809842528E-4</v>
      </c>
      <c r="P103" s="20" t="s">
        <v>138</v>
      </c>
      <c r="Q103" s="20">
        <v>77000000</v>
      </c>
      <c r="R103" s="33">
        <v>0.13626793106789373</v>
      </c>
      <c r="S103" s="33" t="s">
        <v>1451</v>
      </c>
      <c r="T103" s="33">
        <v>77</v>
      </c>
      <c r="U103" s="33">
        <v>0.2</v>
      </c>
      <c r="V103" s="33" t="b">
        <v>1</v>
      </c>
      <c r="W103" s="33"/>
      <c r="X103" s="20" t="s">
        <v>138</v>
      </c>
      <c r="Y103" s="20">
        <v>1100</v>
      </c>
      <c r="Z103" s="20" t="s">
        <v>139</v>
      </c>
      <c r="AA103" s="20" t="s">
        <v>261</v>
      </c>
      <c r="AB103" s="20">
        <v>580</v>
      </c>
      <c r="AC103" s="20">
        <v>376</v>
      </c>
      <c r="AD103" s="20" t="s">
        <v>547</v>
      </c>
      <c r="AE103" s="20" t="s">
        <v>127</v>
      </c>
      <c r="AF103" s="20" t="s">
        <v>529</v>
      </c>
      <c r="AG103" s="20" t="s">
        <v>548</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549</v>
      </c>
      <c r="BH103" s="26" t="s">
        <v>118</v>
      </c>
      <c r="BI103" s="26" t="s">
        <v>118</v>
      </c>
      <c r="BJ103" s="26" t="s">
        <v>118</v>
      </c>
      <c r="BK103" s="26" t="s">
        <v>118</v>
      </c>
      <c r="BL103" s="26">
        <v>1E-35</v>
      </c>
      <c r="BM103" s="20" t="s">
        <v>1606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550</v>
      </c>
      <c r="G104" s="28" t="s">
        <v>551</v>
      </c>
      <c r="H104" s="20" t="s">
        <v>164</v>
      </c>
      <c r="I104" s="20" t="s">
        <v>552</v>
      </c>
      <c r="J104" s="20" t="s">
        <v>461</v>
      </c>
      <c r="K104" s="20" t="s">
        <v>553</v>
      </c>
      <c r="L104" s="20" t="s">
        <v>554</v>
      </c>
      <c r="M104" s="20" t="s">
        <v>111</v>
      </c>
      <c r="N104" s="20">
        <v>27.4</v>
      </c>
      <c r="O104" s="33">
        <v>0</v>
      </c>
      <c r="P104" s="20"/>
      <c r="Q104" s="20">
        <v>357057</v>
      </c>
      <c r="R104" s="33">
        <v>0</v>
      </c>
      <c r="S104" s="33">
        <v>0</v>
      </c>
      <c r="T104" s="33">
        <v>0</v>
      </c>
      <c r="U104" s="33">
        <v>0</v>
      </c>
      <c r="V104" s="33" t="b">
        <v>0</v>
      </c>
      <c r="W104" s="33"/>
      <c r="X104" s="20"/>
      <c r="Y104" s="20" t="s">
        <v>168</v>
      </c>
      <c r="Z104" s="20" t="s">
        <v>555</v>
      </c>
      <c r="AA104" s="20" t="s">
        <v>148</v>
      </c>
      <c r="AB104" s="20">
        <v>13031.3</v>
      </c>
      <c r="AC104" s="20">
        <v>0</v>
      </c>
      <c r="AD104" s="20" t="s">
        <v>551</v>
      </c>
      <c r="AE104" s="20" t="s">
        <v>127</v>
      </c>
      <c r="AF104" s="20" t="s">
        <v>529</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543</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556</v>
      </c>
      <c r="G105" s="28" t="s">
        <v>557</v>
      </c>
      <c r="H105" s="20" t="s">
        <v>164</v>
      </c>
      <c r="I105" s="20" t="s">
        <v>1171</v>
      </c>
      <c r="J105" s="20" t="s">
        <v>1488</v>
      </c>
      <c r="K105" s="20" t="s">
        <v>1489</v>
      </c>
      <c r="L105" s="20" t="s">
        <v>557</v>
      </c>
      <c r="M105" s="20" t="s">
        <v>111</v>
      </c>
      <c r="N105" s="20">
        <v>124599</v>
      </c>
      <c r="O105" s="33">
        <v>4.3623561771966891E-3</v>
      </c>
      <c r="P105" s="20" t="s">
        <v>138</v>
      </c>
      <c r="Q105" s="20">
        <v>10100000</v>
      </c>
      <c r="R105" s="33">
        <v>0.35361276888005971</v>
      </c>
      <c r="S105" s="33" t="s">
        <v>1452</v>
      </c>
      <c r="T105" s="33">
        <v>14.7</v>
      </c>
      <c r="U105" s="33">
        <v>0.3</v>
      </c>
      <c r="V105" s="33" t="b">
        <v>1</v>
      </c>
      <c r="W105" s="33" t="s">
        <v>1453</v>
      </c>
      <c r="X105" s="20" t="s">
        <v>138</v>
      </c>
      <c r="Y105" s="20" t="s">
        <v>168</v>
      </c>
      <c r="Z105" s="20" t="s">
        <v>312</v>
      </c>
      <c r="AA105" s="20" t="s">
        <v>148</v>
      </c>
      <c r="AB105" s="20">
        <v>81.06</v>
      </c>
      <c r="AC105" s="20">
        <v>0</v>
      </c>
      <c r="AD105" s="20" t="s">
        <v>557</v>
      </c>
      <c r="AE105" s="20" t="s">
        <v>127</v>
      </c>
      <c r="AF105" s="20" t="s">
        <v>529</v>
      </c>
      <c r="AG105" s="33" t="s">
        <v>541</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558</v>
      </c>
      <c r="BH105" s="26" t="s">
        <v>118</v>
      </c>
      <c r="BI105" s="26" t="s">
        <v>118</v>
      </c>
      <c r="BJ105" s="26" t="s">
        <v>118</v>
      </c>
      <c r="BK105" s="26" t="s">
        <v>118</v>
      </c>
      <c r="BL105" s="26">
        <v>6.7649999999999997</v>
      </c>
      <c r="BM105" s="20" t="s">
        <v>1490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559</v>
      </c>
      <c r="E106" s="21" t="s">
        <v>256</v>
      </c>
      <c r="F106" s="22" t="s">
        <v>560</v>
      </c>
      <c r="G106" s="28" t="s">
        <v>561</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561</v>
      </c>
      <c r="AE106" s="20" t="s">
        <v>127</v>
      </c>
      <c r="AF106" s="20" t="s">
        <v>529</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543</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559</v>
      </c>
      <c r="E107" s="21" t="s">
        <v>256</v>
      </c>
      <c r="F107" s="22" t="s">
        <v>562</v>
      </c>
      <c r="G107" s="28" t="s">
        <v>563</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563</v>
      </c>
      <c r="AE107" s="20" t="s">
        <v>127</v>
      </c>
      <c r="AF107" s="20" t="s">
        <v>116</v>
      </c>
      <c r="AG107" s="20" t="e">
        <v>#N/A</v>
      </c>
      <c r="AH107" s="25" t="e">
        <v>#VALUE!</v>
      </c>
      <c r="AI107" s="25" t="e">
        <v>#VALUE!</v>
      </c>
      <c r="AJ107" s="25" t="e">
        <v>#VALUE!</v>
      </c>
      <c r="AK107" s="25" t="e">
        <v>#VALUE!</v>
      </c>
      <c r="AL107" s="25" t="e">
        <v>#VALUE!</v>
      </c>
      <c r="AM107" s="25" t="s">
        <v>564</v>
      </c>
      <c r="AN107" s="25" t="s">
        <v>564</v>
      </c>
      <c r="AO107" s="25" t="s">
        <v>564</v>
      </c>
      <c r="AP107" s="25" t="s">
        <v>564</v>
      </c>
      <c r="AQ107" s="25" t="s">
        <v>564</v>
      </c>
      <c r="AR107" s="25" t="s">
        <v>564</v>
      </c>
      <c r="AS107" s="25" t="s">
        <v>564</v>
      </c>
      <c r="AT107" s="25" t="s">
        <v>564</v>
      </c>
      <c r="AU107" s="25" t="s">
        <v>564</v>
      </c>
      <c r="AV107" s="25" t="s">
        <v>564</v>
      </c>
      <c r="AW107" s="25" t="s">
        <v>564</v>
      </c>
      <c r="AX107" s="25" t="s">
        <v>564</v>
      </c>
      <c r="AY107" s="25" t="s">
        <v>564</v>
      </c>
      <c r="AZ107" s="25" t="s">
        <v>564</v>
      </c>
      <c r="BA107" s="25" t="s">
        <v>564</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565</v>
      </c>
      <c r="E108" s="21" t="s">
        <v>256</v>
      </c>
      <c r="F108" s="22" t="s">
        <v>566</v>
      </c>
      <c r="G108" s="28" t="s">
        <v>567</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567</v>
      </c>
      <c r="AE108" s="20" t="s">
        <v>127</v>
      </c>
      <c r="AF108" s="20" t="s">
        <v>116</v>
      </c>
      <c r="AG108" s="20" t="e">
        <v>#N/A</v>
      </c>
      <c r="AH108" s="25" t="e">
        <v>#VALUE!</v>
      </c>
      <c r="AI108" s="25" t="e">
        <v>#VALUE!</v>
      </c>
      <c r="AJ108" s="25" t="e">
        <v>#VALUE!</v>
      </c>
      <c r="AK108" s="25" t="e">
        <v>#VALUE!</v>
      </c>
      <c r="AL108" s="25" t="e">
        <v>#VALUE!</v>
      </c>
      <c r="AM108" s="25" t="s">
        <v>564</v>
      </c>
      <c r="AN108" s="25" t="s">
        <v>564</v>
      </c>
      <c r="AO108" s="25" t="s">
        <v>564</v>
      </c>
      <c r="AP108" s="25" t="s">
        <v>564</v>
      </c>
      <c r="AQ108" s="25" t="s">
        <v>564</v>
      </c>
      <c r="AR108" s="25" t="s">
        <v>564</v>
      </c>
      <c r="AS108" s="25" t="s">
        <v>564</v>
      </c>
      <c r="AT108" s="25" t="s">
        <v>564</v>
      </c>
      <c r="AU108" s="25" t="s">
        <v>564</v>
      </c>
      <c r="AV108" s="25" t="s">
        <v>564</v>
      </c>
      <c r="AW108" s="25" t="s">
        <v>564</v>
      </c>
      <c r="AX108" s="25" t="s">
        <v>564</v>
      </c>
      <c r="AY108" s="25" t="s">
        <v>564</v>
      </c>
      <c r="AZ108" s="25" t="s">
        <v>564</v>
      </c>
      <c r="BA108" s="25" t="s">
        <v>564</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568</v>
      </c>
      <c r="G109" s="28" t="s">
        <v>569</v>
      </c>
      <c r="H109" s="20" t="s">
        <v>106</v>
      </c>
      <c r="I109" s="20" t="s">
        <v>118</v>
      </c>
      <c r="J109" s="20" t="s">
        <v>118</v>
      </c>
      <c r="K109" s="20" t="s">
        <v>1222</v>
      </c>
      <c r="L109" s="20" t="s">
        <v>118</v>
      </c>
      <c r="M109" s="20" t="s">
        <v>118</v>
      </c>
      <c r="N109" s="24" t="s">
        <v>118</v>
      </c>
      <c r="O109" s="70">
        <v>4.1399999999999997</v>
      </c>
      <c r="P109" s="24"/>
      <c r="Q109" s="24" t="s">
        <v>118</v>
      </c>
      <c r="R109" s="70">
        <v>10.48</v>
      </c>
      <c r="S109" s="33" t="s">
        <v>1222</v>
      </c>
      <c r="T109" s="33">
        <v>10.48</v>
      </c>
      <c r="U109" s="33">
        <v>4.1399999999999997</v>
      </c>
      <c r="V109" s="33" t="b">
        <v>1</v>
      </c>
      <c r="W109" s="33"/>
      <c r="X109" s="24"/>
      <c r="Y109" s="20" t="s">
        <v>118</v>
      </c>
      <c r="Z109" s="20" t="s">
        <v>1433</v>
      </c>
      <c r="AA109" s="20" t="s">
        <v>148</v>
      </c>
      <c r="AB109" s="20" t="s">
        <v>118</v>
      </c>
      <c r="AC109" s="20" t="s">
        <v>118</v>
      </c>
      <c r="AD109" s="20" t="s">
        <v>569</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570</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571</v>
      </c>
      <c r="G110" s="28" t="s">
        <v>572</v>
      </c>
      <c r="H110" s="20" t="s">
        <v>164</v>
      </c>
      <c r="I110" s="20" t="s">
        <v>460</v>
      </c>
      <c r="J110" s="20" t="s">
        <v>573</v>
      </c>
      <c r="K110" s="20" t="s">
        <v>574</v>
      </c>
      <c r="L110" s="20" t="s">
        <v>575</v>
      </c>
      <c r="M110" s="20" t="s">
        <v>111</v>
      </c>
      <c r="N110" s="20">
        <v>16306</v>
      </c>
      <c r="O110" s="33">
        <v>3.3702762961023146E-4</v>
      </c>
      <c r="P110" s="20" t="s">
        <v>138</v>
      </c>
      <c r="Q110" s="20">
        <v>23935800</v>
      </c>
      <c r="R110" s="33">
        <v>0.49472745840945531</v>
      </c>
      <c r="S110" s="33" t="s">
        <v>1222</v>
      </c>
      <c r="T110" s="33">
        <v>10.48</v>
      </c>
      <c r="U110" s="33">
        <v>4.1399999999999997</v>
      </c>
      <c r="V110" s="33" t="b">
        <v>1</v>
      </c>
      <c r="W110" s="33"/>
      <c r="X110" s="20" t="s">
        <v>138</v>
      </c>
      <c r="Y110" s="20" t="s">
        <v>158</v>
      </c>
      <c r="Z110" s="20" t="s">
        <v>387</v>
      </c>
      <c r="AA110" s="20" t="s">
        <v>296</v>
      </c>
      <c r="AB110" s="20">
        <v>1467.91</v>
      </c>
      <c r="AC110" s="20">
        <v>0</v>
      </c>
      <c r="AD110" s="20" t="s">
        <v>572</v>
      </c>
      <c r="AE110" s="20" t="s">
        <v>127</v>
      </c>
      <c r="AF110" s="20" t="s">
        <v>116</v>
      </c>
      <c r="AG110" s="33" t="s">
        <v>576</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577</v>
      </c>
      <c r="G111" s="28" t="s">
        <v>578</v>
      </c>
      <c r="H111" s="20" t="s">
        <v>164</v>
      </c>
      <c r="I111" s="20" t="s">
        <v>579</v>
      </c>
      <c r="J111" s="20" t="s">
        <v>573</v>
      </c>
      <c r="K111" s="20" t="s">
        <v>1454</v>
      </c>
      <c r="L111" s="20" t="s">
        <v>580</v>
      </c>
      <c r="M111" s="20" t="s">
        <v>581</v>
      </c>
      <c r="N111" s="20" t="s">
        <v>118</v>
      </c>
      <c r="O111" s="33">
        <v>0.75900000000000001</v>
      </c>
      <c r="P111" s="20"/>
      <c r="Q111" s="20" t="s">
        <v>118</v>
      </c>
      <c r="R111" s="33">
        <v>364.5</v>
      </c>
      <c r="S111" s="33" t="s">
        <v>1222</v>
      </c>
      <c r="T111" s="33">
        <v>10.48</v>
      </c>
      <c r="U111" s="33">
        <v>4.1399999999999997</v>
      </c>
      <c r="V111" s="33" t="b">
        <v>0</v>
      </c>
      <c r="W111" s="33" t="s">
        <v>1455</v>
      </c>
      <c r="X111" s="20"/>
      <c r="Y111" s="20" t="s">
        <v>118</v>
      </c>
      <c r="Z111" s="20" t="s">
        <v>429</v>
      </c>
      <c r="AA111" s="20" t="s">
        <v>148</v>
      </c>
      <c r="AB111" s="20">
        <v>480.23715415019763</v>
      </c>
      <c r="AC111" s="20" t="s">
        <v>118</v>
      </c>
      <c r="AD111" s="20" t="s">
        <v>578</v>
      </c>
      <c r="AE111" s="20" t="s">
        <v>127</v>
      </c>
      <c r="AF111" s="20" t="s">
        <v>116</v>
      </c>
      <c r="AG111" s="33" t="s">
        <v>576</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582</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583</v>
      </c>
      <c r="G112" s="23" t="s">
        <v>584</v>
      </c>
      <c r="H112" s="20" t="s">
        <v>164</v>
      </c>
      <c r="I112" s="20" t="s">
        <v>585</v>
      </c>
      <c r="J112" s="20" t="s">
        <v>318</v>
      </c>
      <c r="K112" s="20" t="s">
        <v>586</v>
      </c>
      <c r="L112" s="20" t="s">
        <v>587</v>
      </c>
      <c r="M112" s="20" t="s">
        <v>111</v>
      </c>
      <c r="N112" s="20">
        <v>1413</v>
      </c>
      <c r="O112" s="33">
        <v>0</v>
      </c>
      <c r="P112" s="20"/>
      <c r="Q112" s="20">
        <v>0</v>
      </c>
      <c r="R112" s="33">
        <v>0</v>
      </c>
      <c r="S112" s="33" t="s">
        <v>1456</v>
      </c>
      <c r="T112" s="33">
        <v>327.24</v>
      </c>
      <c r="U112" s="33">
        <v>6.87</v>
      </c>
      <c r="V112" s="33" t="b">
        <v>1</v>
      </c>
      <c r="W112" s="33"/>
      <c r="X112" s="20"/>
      <c r="Y112" s="20" t="s">
        <v>168</v>
      </c>
      <c r="Z112" s="20" t="s">
        <v>588</v>
      </c>
      <c r="AA112" s="20" t="s">
        <v>188</v>
      </c>
      <c r="AB112" s="20">
        <v>0</v>
      </c>
      <c r="AC112" s="20">
        <v>0</v>
      </c>
      <c r="AD112" s="20" t="s">
        <v>589</v>
      </c>
      <c r="AE112" s="20" t="s">
        <v>127</v>
      </c>
      <c r="AF112" s="20" t="s">
        <v>529</v>
      </c>
      <c r="AG112" s="33" t="s">
        <v>590</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591</v>
      </c>
      <c r="BH112" s="26" t="s">
        <v>118</v>
      </c>
      <c r="BI112" s="26" t="s">
        <v>118</v>
      </c>
      <c r="BJ112" s="26" t="s">
        <v>118</v>
      </c>
      <c r="BK112" s="26" t="s">
        <v>118</v>
      </c>
      <c r="BL112" s="26">
        <v>88.788826122594855</v>
      </c>
      <c r="BM112" s="20" t="s">
        <v>543</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1541</v>
      </c>
    </row>
    <row r="113" spans="1:97">
      <c r="A113" s="20" t="s">
        <v>102</v>
      </c>
      <c r="B113" s="20" t="s">
        <v>102</v>
      </c>
      <c r="C113" s="20" t="s">
        <v>102</v>
      </c>
      <c r="D113" s="20">
        <v>0</v>
      </c>
      <c r="E113" s="21" t="s">
        <v>256</v>
      </c>
      <c r="F113" s="22" t="s">
        <v>592</v>
      </c>
      <c r="G113" s="23" t="s">
        <v>593</v>
      </c>
      <c r="H113" s="20" t="s">
        <v>106</v>
      </c>
      <c r="I113" s="20" t="s">
        <v>460</v>
      </c>
      <c r="J113" s="20" t="s">
        <v>461</v>
      </c>
      <c r="K113" s="20" t="s">
        <v>594</v>
      </c>
      <c r="L113" s="20" t="s">
        <v>595</v>
      </c>
      <c r="M113" s="20" t="s">
        <v>596</v>
      </c>
      <c r="N113" s="20">
        <v>1061260</v>
      </c>
      <c r="O113" s="33">
        <v>6.87</v>
      </c>
      <c r="P113" s="20"/>
      <c r="Q113" s="20">
        <v>50533700</v>
      </c>
      <c r="R113" s="33">
        <v>327.24</v>
      </c>
      <c r="S113" s="33" t="s">
        <v>1456</v>
      </c>
      <c r="T113" s="33">
        <v>327.24</v>
      </c>
      <c r="U113" s="33">
        <v>6.87</v>
      </c>
      <c r="V113" s="33" t="b">
        <v>1</v>
      </c>
      <c r="W113" s="33"/>
      <c r="X113" s="20"/>
      <c r="Y113" s="20" t="s">
        <v>168</v>
      </c>
      <c r="Z113" s="20" t="s">
        <v>169</v>
      </c>
      <c r="AA113" s="20" t="s">
        <v>170</v>
      </c>
      <c r="AB113" s="20">
        <v>47.616900000000001</v>
      </c>
      <c r="AC113" s="20">
        <v>0</v>
      </c>
      <c r="AD113" s="20" t="s">
        <v>597</v>
      </c>
      <c r="AE113" s="20" t="s">
        <v>127</v>
      </c>
      <c r="AF113" s="20" t="s">
        <v>529</v>
      </c>
      <c r="AG113" s="33" t="s">
        <v>598</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599</v>
      </c>
      <c r="BH113" s="26" t="s">
        <v>118</v>
      </c>
      <c r="BI113" s="26" t="s">
        <v>118</v>
      </c>
      <c r="BJ113" s="26" t="s">
        <v>118</v>
      </c>
      <c r="BK113" s="26" t="s">
        <v>118</v>
      </c>
      <c r="BL113" s="26">
        <v>88.788826122594855</v>
      </c>
      <c r="BM113" s="20" t="s">
        <v>543</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1541</v>
      </c>
    </row>
    <row r="114" spans="1:97">
      <c r="A114" s="20" t="s">
        <v>102</v>
      </c>
      <c r="B114" s="20" t="s">
        <v>102</v>
      </c>
      <c r="C114" s="20" t="s">
        <v>102</v>
      </c>
      <c r="D114" s="20">
        <v>0</v>
      </c>
      <c r="E114" s="21" t="s">
        <v>256</v>
      </c>
      <c r="F114" s="22" t="s">
        <v>600</v>
      </c>
      <c r="G114" s="23" t="s">
        <v>601</v>
      </c>
      <c r="H114" s="20" t="s">
        <v>106</v>
      </c>
      <c r="I114" s="20" t="s">
        <v>460</v>
      </c>
      <c r="J114" s="20" t="s">
        <v>461</v>
      </c>
      <c r="K114" s="20" t="s">
        <v>594</v>
      </c>
      <c r="L114" s="20" t="s">
        <v>595</v>
      </c>
      <c r="M114" s="20" t="s">
        <v>596</v>
      </c>
      <c r="N114" s="20">
        <v>1061260</v>
      </c>
      <c r="O114" s="33">
        <v>6.87</v>
      </c>
      <c r="P114" s="20"/>
      <c r="Q114" s="20">
        <v>50533700</v>
      </c>
      <c r="R114" s="33">
        <v>327.24</v>
      </c>
      <c r="S114" s="33" t="s">
        <v>1456</v>
      </c>
      <c r="T114" s="33">
        <v>327.24</v>
      </c>
      <c r="U114" s="33">
        <v>6.87</v>
      </c>
      <c r="V114" s="33" t="b">
        <v>1</v>
      </c>
      <c r="W114" s="33"/>
      <c r="X114" s="20"/>
      <c r="Y114" s="20" t="s">
        <v>168</v>
      </c>
      <c r="Z114" s="20" t="s">
        <v>169</v>
      </c>
      <c r="AA114" s="20" t="s">
        <v>170</v>
      </c>
      <c r="AB114" s="20">
        <v>47.616900000000001</v>
      </c>
      <c r="AC114" s="20">
        <v>0</v>
      </c>
      <c r="AD114" s="20" t="s">
        <v>602</v>
      </c>
      <c r="AE114" s="20" t="s">
        <v>127</v>
      </c>
      <c r="AF114" s="20" t="s">
        <v>529</v>
      </c>
      <c r="AG114" s="33" t="s">
        <v>603</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591</v>
      </c>
      <c r="BH114" s="26" t="s">
        <v>118</v>
      </c>
      <c r="BI114" s="26" t="s">
        <v>118</v>
      </c>
      <c r="BJ114" s="26" t="s">
        <v>118</v>
      </c>
      <c r="BK114" s="26" t="s">
        <v>118</v>
      </c>
      <c r="BL114" s="26">
        <v>118.37553777596084</v>
      </c>
      <c r="BM114" s="20" t="s">
        <v>543</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1541</v>
      </c>
    </row>
    <row r="115" spans="1:97">
      <c r="A115" s="20" t="s">
        <v>102</v>
      </c>
      <c r="B115" s="20" t="s">
        <v>123</v>
      </c>
      <c r="C115" s="20" t="s">
        <v>123</v>
      </c>
      <c r="D115" s="20">
        <v>0</v>
      </c>
      <c r="E115" s="21" t="s">
        <v>256</v>
      </c>
      <c r="F115" s="22" t="s">
        <v>604</v>
      </c>
      <c r="G115" s="28" t="s">
        <v>605</v>
      </c>
      <c r="H115" s="20" t="s">
        <v>118</v>
      </c>
      <c r="I115" s="20" t="s">
        <v>118</v>
      </c>
      <c r="J115" s="20" t="s">
        <v>118</v>
      </c>
      <c r="K115" s="20" t="s">
        <v>118</v>
      </c>
      <c r="L115" s="20" t="s">
        <v>118</v>
      </c>
      <c r="M115" s="20" t="s">
        <v>118</v>
      </c>
      <c r="N115" s="24" t="s">
        <v>118</v>
      </c>
      <c r="O115" s="70" t="s">
        <v>118</v>
      </c>
      <c r="P115" s="24"/>
      <c r="Q115" s="24" t="s">
        <v>118</v>
      </c>
      <c r="R115" s="70" t="s">
        <v>118</v>
      </c>
      <c r="S115" s="33" t="s">
        <v>1222</v>
      </c>
      <c r="T115" s="33">
        <v>102.58</v>
      </c>
      <c r="U115" s="33">
        <v>1.81</v>
      </c>
      <c r="V115" s="33" t="e">
        <v>#VALUE!</v>
      </c>
      <c r="W115" s="33"/>
      <c r="X115" s="24"/>
      <c r="Y115" s="20" t="s">
        <v>118</v>
      </c>
      <c r="Z115" s="20" t="s">
        <v>118</v>
      </c>
      <c r="AA115" s="20" t="s">
        <v>118</v>
      </c>
      <c r="AB115" s="20" t="s">
        <v>118</v>
      </c>
      <c r="AC115" s="20" t="s">
        <v>118</v>
      </c>
      <c r="AD115" s="20" t="s">
        <v>605</v>
      </c>
      <c r="AE115" s="20" t="s">
        <v>127</v>
      </c>
      <c r="AF115" s="20" t="s">
        <v>529</v>
      </c>
      <c r="AG115" s="33" t="s">
        <v>606</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549</v>
      </c>
      <c r="BH115" s="26" t="s">
        <v>118</v>
      </c>
      <c r="BI115" s="26" t="s">
        <v>118</v>
      </c>
      <c r="BJ115" s="26" t="s">
        <v>118</v>
      </c>
      <c r="BK115" s="26" t="s">
        <v>118</v>
      </c>
      <c r="BL115" s="26">
        <v>9.9999999999999995E-7</v>
      </c>
      <c r="BM115" s="20" t="s">
        <v>1607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1541</v>
      </c>
    </row>
    <row r="116" spans="1:97">
      <c r="A116" s="20" t="s">
        <v>102</v>
      </c>
      <c r="B116" s="20" t="s">
        <v>102</v>
      </c>
      <c r="C116" s="20" t="s">
        <v>102</v>
      </c>
      <c r="D116" s="20">
        <v>0</v>
      </c>
      <c r="E116" s="21" t="s">
        <v>256</v>
      </c>
      <c r="F116" s="22" t="s">
        <v>607</v>
      </c>
      <c r="G116" s="28" t="s">
        <v>608</v>
      </c>
      <c r="H116" s="20" t="s">
        <v>407</v>
      </c>
      <c r="I116" s="20" t="s">
        <v>144</v>
      </c>
      <c r="J116" s="20" t="s">
        <v>145</v>
      </c>
      <c r="K116" s="20" t="s">
        <v>259</v>
      </c>
      <c r="L116" s="20" t="s">
        <v>1608</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589</v>
      </c>
      <c r="AE116" s="20" t="s">
        <v>115</v>
      </c>
      <c r="AF116" s="20" t="s">
        <v>609</v>
      </c>
      <c r="AG116" s="33" t="s">
        <v>590</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549</v>
      </c>
      <c r="BH116" s="26" t="s">
        <v>118</v>
      </c>
      <c r="BI116" s="26" t="s">
        <v>118</v>
      </c>
      <c r="BJ116" s="26" t="s">
        <v>118</v>
      </c>
      <c r="BK116" s="26" t="s">
        <v>118</v>
      </c>
      <c r="BL116" s="26">
        <v>9.9999999999999995E-7</v>
      </c>
      <c r="BM116" s="20" t="s">
        <v>610</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1541</v>
      </c>
    </row>
    <row r="117" spans="1:97">
      <c r="A117" s="20" t="s">
        <v>102</v>
      </c>
      <c r="B117" s="20" t="s">
        <v>102</v>
      </c>
      <c r="C117" s="20" t="s">
        <v>102</v>
      </c>
      <c r="D117" s="20">
        <v>0</v>
      </c>
      <c r="E117" s="21" t="s">
        <v>256</v>
      </c>
      <c r="F117" s="22" t="s">
        <v>611</v>
      </c>
      <c r="G117" s="23" t="s">
        <v>612</v>
      </c>
      <c r="H117" s="20" t="s">
        <v>407</v>
      </c>
      <c r="I117" s="20" t="s">
        <v>144</v>
      </c>
      <c r="J117" s="20" t="s">
        <v>145</v>
      </c>
      <c r="K117" s="20" t="s">
        <v>259</v>
      </c>
      <c r="L117" s="20" t="s">
        <v>1609</v>
      </c>
      <c r="M117" s="20" t="s">
        <v>260</v>
      </c>
      <c r="N117" s="20">
        <v>5000000</v>
      </c>
      <c r="O117" s="33">
        <v>8.8485669524606316E-3</v>
      </c>
      <c r="P117" s="20" t="s">
        <v>138</v>
      </c>
      <c r="Q117" s="20">
        <v>406000000</v>
      </c>
      <c r="R117" s="33">
        <v>0.71850363653980331</v>
      </c>
      <c r="S117" s="33" t="s">
        <v>1451</v>
      </c>
      <c r="T117" s="33">
        <v>406</v>
      </c>
      <c r="U117" s="33">
        <v>5</v>
      </c>
      <c r="V117" s="33" t="b">
        <v>1</v>
      </c>
      <c r="W117" s="33"/>
      <c r="X117" s="20" t="s">
        <v>138</v>
      </c>
      <c r="Y117" s="20">
        <v>1100</v>
      </c>
      <c r="Z117" s="20" t="s">
        <v>139</v>
      </c>
      <c r="AA117" s="20" t="s">
        <v>261</v>
      </c>
      <c r="AB117" s="20">
        <v>81.2</v>
      </c>
      <c r="AC117" s="20">
        <v>82</v>
      </c>
      <c r="AD117" s="20" t="s">
        <v>528</v>
      </c>
      <c r="AE117" s="20" t="s">
        <v>115</v>
      </c>
      <c r="AF117" s="20" t="s">
        <v>116</v>
      </c>
      <c r="AG117" s="20" t="s">
        <v>510</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613</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614</v>
      </c>
      <c r="E118" s="21" t="s">
        <v>256</v>
      </c>
      <c r="F118" s="22" t="s">
        <v>615</v>
      </c>
      <c r="G118" s="23" t="s">
        <v>616</v>
      </c>
      <c r="H118" s="20" t="s">
        <v>164</v>
      </c>
      <c r="I118" s="20" t="s">
        <v>154</v>
      </c>
      <c r="J118" s="20" t="s">
        <v>155</v>
      </c>
      <c r="K118" s="20" t="s">
        <v>617</v>
      </c>
      <c r="L118" s="20" t="s">
        <v>618</v>
      </c>
      <c r="M118" s="20" t="s">
        <v>111</v>
      </c>
      <c r="N118" s="20">
        <v>1538</v>
      </c>
      <c r="O118" s="33">
        <v>1.538E-2</v>
      </c>
      <c r="P118" s="20"/>
      <c r="Q118" s="20">
        <v>123040</v>
      </c>
      <c r="R118" s="33">
        <v>1.2303999999999999</v>
      </c>
      <c r="S118" s="33" t="s">
        <v>1452</v>
      </c>
      <c r="T118" s="33">
        <v>5.47</v>
      </c>
      <c r="U118" s="33">
        <v>0.06</v>
      </c>
      <c r="V118" s="33" t="b">
        <v>1</v>
      </c>
      <c r="W118" s="33"/>
      <c r="X118" s="20"/>
      <c r="Y118" s="20" t="s">
        <v>168</v>
      </c>
      <c r="Z118" s="20" t="s">
        <v>113</v>
      </c>
      <c r="AA118" s="20" t="s">
        <v>296</v>
      </c>
      <c r="AB118" s="20">
        <v>80</v>
      </c>
      <c r="AC118" s="20">
        <v>0</v>
      </c>
      <c r="AD118" s="20" t="s">
        <v>619</v>
      </c>
      <c r="AE118" s="20" t="s">
        <v>115</v>
      </c>
      <c r="AF118" s="20" t="s">
        <v>529</v>
      </c>
      <c r="AG118" s="20" t="s">
        <v>510</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1542</v>
      </c>
    </row>
    <row r="119" spans="1:97">
      <c r="A119" s="20" t="s">
        <v>102</v>
      </c>
      <c r="B119" s="20" t="s">
        <v>102</v>
      </c>
      <c r="C119" s="20" t="s">
        <v>102</v>
      </c>
      <c r="D119" s="20">
        <v>0</v>
      </c>
      <c r="E119" s="21" t="s">
        <v>256</v>
      </c>
      <c r="F119" s="22" t="s">
        <v>620</v>
      </c>
      <c r="G119" s="23" t="s">
        <v>621</v>
      </c>
      <c r="H119" s="20" t="s">
        <v>164</v>
      </c>
      <c r="I119" s="20" t="s">
        <v>342</v>
      </c>
      <c r="J119" s="20" t="s">
        <v>155</v>
      </c>
      <c r="K119" s="20" t="s">
        <v>622</v>
      </c>
      <c r="L119" s="20" t="s">
        <v>623</v>
      </c>
      <c r="M119" s="20" t="s">
        <v>1543</v>
      </c>
      <c r="N119" s="20">
        <v>0</v>
      </c>
      <c r="O119" s="33">
        <v>0.31</v>
      </c>
      <c r="P119" s="20"/>
      <c r="Q119" s="20">
        <v>0</v>
      </c>
      <c r="R119" s="33">
        <v>-79.63</v>
      </c>
      <c r="S119" s="33" t="s">
        <v>1457</v>
      </c>
      <c r="T119" s="33">
        <v>191.76</v>
      </c>
      <c r="U119" s="33">
        <v>9.73</v>
      </c>
      <c r="V119" s="33" t="b">
        <v>1</v>
      </c>
      <c r="W119" s="33"/>
      <c r="X119" s="20"/>
      <c r="Y119" s="20" t="s">
        <v>158</v>
      </c>
      <c r="Z119" s="20" t="s">
        <v>312</v>
      </c>
      <c r="AA119" s="20" t="s">
        <v>148</v>
      </c>
      <c r="AB119" s="20">
        <v>-325.39299999999997</v>
      </c>
      <c r="AC119" s="20">
        <v>0</v>
      </c>
      <c r="AD119" s="20" t="s">
        <v>624</v>
      </c>
      <c r="AE119" s="20" t="s">
        <v>127</v>
      </c>
      <c r="AF119" s="20" t="s">
        <v>116</v>
      </c>
      <c r="AG119" s="20" t="s">
        <v>510</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1542</v>
      </c>
    </row>
    <row r="120" spans="1:97">
      <c r="A120" s="20" t="s">
        <v>102</v>
      </c>
      <c r="B120" s="20" t="s">
        <v>102</v>
      </c>
      <c r="C120" s="20" t="s">
        <v>102</v>
      </c>
      <c r="D120" s="20">
        <v>0</v>
      </c>
      <c r="E120" s="21" t="s">
        <v>256</v>
      </c>
      <c r="F120" s="22" t="s">
        <v>625</v>
      </c>
      <c r="G120" s="28" t="s">
        <v>626</v>
      </c>
      <c r="H120" s="20" t="s">
        <v>106</v>
      </c>
      <c r="I120" s="20" t="s">
        <v>342</v>
      </c>
      <c r="J120" s="20" t="s">
        <v>155</v>
      </c>
      <c r="K120" s="20" t="s">
        <v>627</v>
      </c>
      <c r="L120" s="20" t="s">
        <v>628</v>
      </c>
      <c r="M120" s="20" t="s">
        <v>111</v>
      </c>
      <c r="N120" s="20">
        <v>0</v>
      </c>
      <c r="O120" s="33">
        <v>8.58</v>
      </c>
      <c r="P120" s="20"/>
      <c r="Q120" s="20">
        <v>0</v>
      </c>
      <c r="R120" s="33">
        <v>294</v>
      </c>
      <c r="S120" s="33" t="s">
        <v>1451</v>
      </c>
      <c r="T120" s="33">
        <v>161</v>
      </c>
      <c r="U120" s="33">
        <v>4.7</v>
      </c>
      <c r="V120" s="33" t="b">
        <v>0</v>
      </c>
      <c r="W120" s="33" t="s">
        <v>1442</v>
      </c>
      <c r="X120" s="20"/>
      <c r="Y120" s="20" t="s">
        <v>158</v>
      </c>
      <c r="Z120" s="20" t="s">
        <v>169</v>
      </c>
      <c r="AA120" s="20" t="s">
        <v>629</v>
      </c>
      <c r="AB120" s="20">
        <v>34.265700000000002</v>
      </c>
      <c r="AC120" s="20">
        <v>0</v>
      </c>
      <c r="AD120" s="20" t="s">
        <v>626</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1544</v>
      </c>
    </row>
    <row r="121" spans="1:97">
      <c r="A121" s="20" t="s">
        <v>123</v>
      </c>
      <c r="B121" s="20" t="s">
        <v>123</v>
      </c>
      <c r="C121" s="20" t="s">
        <v>102</v>
      </c>
      <c r="D121" s="20">
        <v>0</v>
      </c>
      <c r="E121" s="21" t="s">
        <v>256</v>
      </c>
      <c r="F121" s="22" t="s">
        <v>630</v>
      </c>
      <c r="G121" s="28" t="s">
        <v>631</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631</v>
      </c>
      <c r="AE121" s="20" t="s">
        <v>127</v>
      </c>
      <c r="AF121" s="20" t="s">
        <v>116</v>
      </c>
      <c r="AG121" s="20" t="s">
        <v>510</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1544</v>
      </c>
    </row>
    <row r="122" spans="1:97">
      <c r="A122" s="20" t="s">
        <v>102</v>
      </c>
      <c r="B122" s="20" t="s">
        <v>102</v>
      </c>
      <c r="C122" s="20" t="s">
        <v>102</v>
      </c>
      <c r="D122" s="20">
        <v>0</v>
      </c>
      <c r="E122" s="21" t="s">
        <v>256</v>
      </c>
      <c r="F122" s="22" t="s">
        <v>632</v>
      </c>
      <c r="G122" s="39" t="s">
        <v>633</v>
      </c>
      <c r="H122" s="20" t="s">
        <v>523</v>
      </c>
      <c r="I122" s="20" t="s">
        <v>342</v>
      </c>
      <c r="J122" s="20" t="s">
        <v>155</v>
      </c>
      <c r="K122" s="20" t="s">
        <v>634</v>
      </c>
      <c r="L122" s="20" t="s">
        <v>635</v>
      </c>
      <c r="M122" s="20" t="s">
        <v>1458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631</v>
      </c>
      <c r="AE122" s="20" t="s">
        <v>115</v>
      </c>
      <c r="AF122" s="20" t="s">
        <v>276</v>
      </c>
      <c r="AG122" s="20" t="s">
        <v>636</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637</v>
      </c>
      <c r="BH122" s="26">
        <v>0</v>
      </c>
      <c r="BI122" s="26">
        <v>0</v>
      </c>
      <c r="BJ122" s="26">
        <v>0</v>
      </c>
      <c r="BK122" s="26">
        <v>0</v>
      </c>
      <c r="BL122" s="26">
        <v>101</v>
      </c>
      <c r="BM122" s="20" t="s">
        <v>638</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639</v>
      </c>
      <c r="G123" s="39" t="s">
        <v>640</v>
      </c>
      <c r="H123" s="20" t="s">
        <v>153</v>
      </c>
      <c r="I123" s="20" t="s">
        <v>342</v>
      </c>
      <c r="J123" s="20" t="s">
        <v>155</v>
      </c>
      <c r="K123" s="20" t="s">
        <v>641</v>
      </c>
      <c r="L123" s="20" t="s">
        <v>642</v>
      </c>
      <c r="M123" s="20" t="s">
        <v>111</v>
      </c>
      <c r="N123" s="20">
        <v>0</v>
      </c>
      <c r="O123" s="33">
        <v>0.34</v>
      </c>
      <c r="P123" s="20"/>
      <c r="Q123" s="20">
        <v>0</v>
      </c>
      <c r="R123" s="33">
        <v>333</v>
      </c>
      <c r="S123" s="33" t="e">
        <v>#N/A</v>
      </c>
      <c r="T123" s="33" t="e">
        <v>#N/A</v>
      </c>
      <c r="U123" s="33" t="e">
        <v>#N/A</v>
      </c>
      <c r="V123" s="33" t="e">
        <v>#N/A</v>
      </c>
      <c r="W123" s="33"/>
      <c r="X123" s="20"/>
      <c r="Y123" s="20" t="s">
        <v>158</v>
      </c>
      <c r="Z123" s="20" t="s">
        <v>643</v>
      </c>
      <c r="AA123" s="20" t="s">
        <v>148</v>
      </c>
      <c r="AB123" s="20">
        <v>979.41200000000003</v>
      </c>
      <c r="AC123" s="20">
        <v>0</v>
      </c>
      <c r="AD123" s="20" t="s">
        <v>631</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644</v>
      </c>
      <c r="BH123" s="26">
        <v>0</v>
      </c>
      <c r="BI123" s="26">
        <v>0</v>
      </c>
      <c r="BJ123" s="26">
        <v>0</v>
      </c>
      <c r="BK123" s="26">
        <v>0</v>
      </c>
      <c r="BL123" s="26">
        <v>101</v>
      </c>
      <c r="BM123" s="20" t="s">
        <v>638</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645</v>
      </c>
      <c r="G124" s="28" t="s">
        <v>646</v>
      </c>
      <c r="H124" s="20" t="s">
        <v>1584</v>
      </c>
      <c r="I124" s="20" t="s">
        <v>234</v>
      </c>
      <c r="J124" s="20" t="s">
        <v>318</v>
      </c>
      <c r="K124" s="20" t="s">
        <v>1585</v>
      </c>
      <c r="L124" s="20" t="s">
        <v>1586</v>
      </c>
      <c r="M124" s="20" t="s">
        <v>1593</v>
      </c>
      <c r="N124" s="20">
        <v>98000000</v>
      </c>
      <c r="O124" s="33">
        <v>0.58622679981792303</v>
      </c>
      <c r="P124" s="20"/>
      <c r="Q124" s="20">
        <v>30100000000</v>
      </c>
      <c r="R124" s="33">
        <v>180.05537422979066</v>
      </c>
      <c r="S124" s="33" t="s">
        <v>1459</v>
      </c>
      <c r="T124" s="33">
        <v>930.74</v>
      </c>
      <c r="U124" s="33">
        <v>3.03</v>
      </c>
      <c r="V124" s="33" t="b">
        <v>1</v>
      </c>
      <c r="W124" s="33"/>
      <c r="X124" s="20"/>
      <c r="Y124" s="20" t="s">
        <v>168</v>
      </c>
      <c r="Z124" s="20" t="s">
        <v>1587</v>
      </c>
      <c r="AA124" s="20" t="s">
        <v>148</v>
      </c>
      <c r="AB124" s="20">
        <v>307.14285714285717</v>
      </c>
      <c r="AC124" s="20">
        <v>0</v>
      </c>
      <c r="AD124" s="20" t="s">
        <v>647</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1545</v>
      </c>
    </row>
    <row r="125" spans="1:97">
      <c r="A125" s="20" t="s">
        <v>102</v>
      </c>
      <c r="B125" s="20" t="s">
        <v>102</v>
      </c>
      <c r="C125" s="20" t="s">
        <v>102</v>
      </c>
      <c r="D125" s="20">
        <v>0</v>
      </c>
      <c r="E125" s="21" t="s">
        <v>256</v>
      </c>
      <c r="F125" s="22" t="s">
        <v>648</v>
      </c>
      <c r="G125" s="28" t="s">
        <v>649</v>
      </c>
      <c r="H125" s="20" t="s">
        <v>1584</v>
      </c>
      <c r="I125" s="20" t="s">
        <v>234</v>
      </c>
      <c r="J125" s="20" t="s">
        <v>318</v>
      </c>
      <c r="K125" s="20" t="s">
        <v>1585</v>
      </c>
      <c r="L125" s="20" t="s">
        <v>1586</v>
      </c>
      <c r="M125" s="20" t="s">
        <v>1593</v>
      </c>
      <c r="N125" s="20">
        <v>98000000</v>
      </c>
      <c r="O125" s="33">
        <v>0.58622679981792303</v>
      </c>
      <c r="P125" s="20"/>
      <c r="Q125" s="20">
        <v>30100000000</v>
      </c>
      <c r="R125" s="33">
        <v>180.05537422979066</v>
      </c>
      <c r="S125" s="33" t="s">
        <v>1459</v>
      </c>
      <c r="T125" s="33">
        <v>930.74</v>
      </c>
      <c r="U125" s="33">
        <v>3.03</v>
      </c>
      <c r="V125" s="33" t="b">
        <v>1</v>
      </c>
      <c r="W125" s="33"/>
      <c r="X125" s="20"/>
      <c r="Y125" s="20" t="s">
        <v>168</v>
      </c>
      <c r="Z125" s="20" t="s">
        <v>1587</v>
      </c>
      <c r="AA125" s="20" t="s">
        <v>148</v>
      </c>
      <c r="AB125" s="20">
        <v>307.14285714285717</v>
      </c>
      <c r="AC125" s="20">
        <v>0</v>
      </c>
      <c r="AD125" s="20" t="s">
        <v>650</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1545</v>
      </c>
    </row>
    <row r="126" spans="1:97">
      <c r="A126" s="20" t="s">
        <v>102</v>
      </c>
      <c r="B126" s="20" t="s">
        <v>102</v>
      </c>
      <c r="C126" s="20" t="s">
        <v>102</v>
      </c>
      <c r="D126" s="20">
        <v>0</v>
      </c>
      <c r="E126" s="21" t="s">
        <v>256</v>
      </c>
      <c r="F126" s="22" t="s">
        <v>651</v>
      </c>
      <c r="G126" s="39" t="s">
        <v>652</v>
      </c>
      <c r="H126" s="20" t="s">
        <v>153</v>
      </c>
      <c r="I126" s="20" t="s">
        <v>342</v>
      </c>
      <c r="J126" s="20" t="s">
        <v>155</v>
      </c>
      <c r="K126" s="20" t="s">
        <v>653</v>
      </c>
      <c r="L126" s="20" t="s">
        <v>654</v>
      </c>
      <c r="M126" s="20" t="s">
        <v>655</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527</v>
      </c>
      <c r="AB126" s="20">
        <v>596.92200000000003</v>
      </c>
      <c r="AC126" s="20">
        <v>0</v>
      </c>
      <c r="AD126" s="20">
        <v>0</v>
      </c>
      <c r="AE126" s="20">
        <v>0</v>
      </c>
      <c r="AF126" s="20" t="s">
        <v>656</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657</v>
      </c>
      <c r="BH126" s="26" t="s">
        <v>118</v>
      </c>
      <c r="BI126" s="26" t="s">
        <v>118</v>
      </c>
      <c r="BJ126" s="26" t="s">
        <v>118</v>
      </c>
      <c r="BK126" s="26" t="s">
        <v>118</v>
      </c>
      <c r="BL126" s="26">
        <v>647.58500000000004</v>
      </c>
      <c r="BM126" s="20" t="s">
        <v>658</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1545</v>
      </c>
    </row>
    <row r="127" spans="1:97">
      <c r="A127" s="20" t="s">
        <v>102</v>
      </c>
      <c r="B127" s="20" t="s">
        <v>123</v>
      </c>
      <c r="C127" s="20" t="s">
        <v>102</v>
      </c>
      <c r="D127" s="20">
        <v>0</v>
      </c>
      <c r="E127" s="21" t="s">
        <v>256</v>
      </c>
      <c r="F127" s="22" t="s">
        <v>659</v>
      </c>
      <c r="G127" s="28" t="s">
        <v>660</v>
      </c>
      <c r="H127" s="20" t="s">
        <v>118</v>
      </c>
      <c r="I127" s="20" t="s">
        <v>118</v>
      </c>
      <c r="J127" s="20" t="s">
        <v>118</v>
      </c>
      <c r="K127" s="20" t="s">
        <v>118</v>
      </c>
      <c r="L127" s="20" t="s">
        <v>118</v>
      </c>
      <c r="M127" s="20" t="s">
        <v>118</v>
      </c>
      <c r="N127" s="24" t="s">
        <v>118</v>
      </c>
      <c r="O127" s="70" t="s">
        <v>118</v>
      </c>
      <c r="P127" s="24"/>
      <c r="Q127" s="24" t="s">
        <v>118</v>
      </c>
      <c r="R127" s="70" t="s">
        <v>118</v>
      </c>
      <c r="S127" s="33" t="s">
        <v>1460</v>
      </c>
      <c r="T127" s="33">
        <v>-10.4</v>
      </c>
      <c r="U127" s="33">
        <v>2.5000000000000001E-3</v>
      </c>
      <c r="V127" s="33" t="e">
        <v>#VALUE!</v>
      </c>
      <c r="W127" s="33"/>
      <c r="X127" s="24"/>
      <c r="Y127" s="20" t="s">
        <v>118</v>
      </c>
      <c r="Z127" s="20" t="s">
        <v>118</v>
      </c>
      <c r="AA127" s="20" t="s">
        <v>118</v>
      </c>
      <c r="AB127" s="20" t="s">
        <v>118</v>
      </c>
      <c r="AC127" s="20" t="s">
        <v>118</v>
      </c>
      <c r="AD127" s="20" t="s">
        <v>660</v>
      </c>
      <c r="AE127" s="20" t="s">
        <v>127</v>
      </c>
      <c r="AF127" s="20" t="s">
        <v>116</v>
      </c>
      <c r="AG127" s="20" t="s">
        <v>510</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1544</v>
      </c>
    </row>
    <row r="128" spans="1:97">
      <c r="A128" s="20" t="s">
        <v>102</v>
      </c>
      <c r="B128" s="20" t="s">
        <v>123</v>
      </c>
      <c r="C128" s="20" t="s">
        <v>102</v>
      </c>
      <c r="D128" s="20">
        <v>0</v>
      </c>
      <c r="E128" s="21" t="s">
        <v>256</v>
      </c>
      <c r="F128" s="22" t="s">
        <v>661</v>
      </c>
      <c r="G128" s="28" t="s">
        <v>662</v>
      </c>
      <c r="H128" s="20" t="s">
        <v>118</v>
      </c>
      <c r="I128" s="20" t="s">
        <v>118</v>
      </c>
      <c r="J128" s="20" t="s">
        <v>118</v>
      </c>
      <c r="K128" s="20" t="s">
        <v>118</v>
      </c>
      <c r="L128" s="20" t="s">
        <v>118</v>
      </c>
      <c r="M128" s="20" t="s">
        <v>118</v>
      </c>
      <c r="N128" s="24" t="s">
        <v>118</v>
      </c>
      <c r="O128" s="70" t="s">
        <v>118</v>
      </c>
      <c r="P128" s="24"/>
      <c r="Q128" s="24" t="s">
        <v>118</v>
      </c>
      <c r="R128" s="70" t="s">
        <v>118</v>
      </c>
      <c r="S128" s="33" t="s">
        <v>1461</v>
      </c>
      <c r="T128" s="33">
        <v>11660</v>
      </c>
      <c r="U128" s="33">
        <v>14.59</v>
      </c>
      <c r="V128" s="33" t="e">
        <v>#VALUE!</v>
      </c>
      <c r="W128" s="33"/>
      <c r="X128" s="24"/>
      <c r="Y128" s="20" t="s">
        <v>118</v>
      </c>
      <c r="Z128" s="20" t="s">
        <v>118</v>
      </c>
      <c r="AA128" s="20" t="s">
        <v>118</v>
      </c>
      <c r="AB128" s="20" t="s">
        <v>118</v>
      </c>
      <c r="AC128" s="20" t="s">
        <v>118</v>
      </c>
      <c r="AD128" s="20" t="s">
        <v>662</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1544</v>
      </c>
    </row>
    <row r="129" spans="1:97">
      <c r="A129" s="20" t="s">
        <v>102</v>
      </c>
      <c r="B129" s="20" t="s">
        <v>123</v>
      </c>
      <c r="C129" s="20" t="s">
        <v>102</v>
      </c>
      <c r="D129" s="20" t="s">
        <v>663</v>
      </c>
      <c r="E129" s="21" t="s">
        <v>256</v>
      </c>
      <c r="F129" s="22" t="s">
        <v>664</v>
      </c>
      <c r="G129" s="28" t="s">
        <v>665</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665</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1538</v>
      </c>
    </row>
    <row r="130" spans="1:97">
      <c r="A130" s="20" t="s">
        <v>123</v>
      </c>
      <c r="B130" s="20" t="s">
        <v>123</v>
      </c>
      <c r="C130" s="20" t="s">
        <v>102</v>
      </c>
      <c r="D130" s="20">
        <v>0</v>
      </c>
      <c r="E130" s="21" t="s">
        <v>256</v>
      </c>
      <c r="F130" s="22" t="s">
        <v>666</v>
      </c>
      <c r="G130" s="28" t="s">
        <v>667</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667</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1544</v>
      </c>
    </row>
    <row r="131" spans="1:97">
      <c r="A131" s="20" t="s">
        <v>102</v>
      </c>
      <c r="B131" s="20" t="s">
        <v>123</v>
      </c>
      <c r="C131" s="20" t="s">
        <v>102</v>
      </c>
      <c r="D131" s="20">
        <v>0</v>
      </c>
      <c r="E131" s="21" t="s">
        <v>256</v>
      </c>
      <c r="F131" s="22" t="s">
        <v>668</v>
      </c>
      <c r="G131" s="28" t="s">
        <v>669</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669</v>
      </c>
      <c r="AE131" s="20" t="s">
        <v>127</v>
      </c>
      <c r="AF131" s="20" t="s">
        <v>116</v>
      </c>
      <c r="AG131" s="20" t="s">
        <v>670</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671</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672</v>
      </c>
      <c r="G132" s="23" t="s">
        <v>673</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674</v>
      </c>
      <c r="AE132" s="20" t="s">
        <v>127</v>
      </c>
      <c r="AF132" s="20" t="s">
        <v>116</v>
      </c>
      <c r="AG132" s="20" t="s">
        <v>510</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675</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676</v>
      </c>
      <c r="G133" s="28" t="s">
        <v>677</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656</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671</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678</v>
      </c>
      <c r="G134" s="28" t="s">
        <v>679</v>
      </c>
      <c r="H134" s="20" t="s">
        <v>523</v>
      </c>
      <c r="I134" s="20" t="s">
        <v>165</v>
      </c>
      <c r="J134" s="20" t="s">
        <v>155</v>
      </c>
      <c r="K134" s="20" t="s">
        <v>1462</v>
      </c>
      <c r="L134" s="20" t="s">
        <v>1463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679</v>
      </c>
      <c r="AE134" s="20" t="s">
        <v>127</v>
      </c>
      <c r="AF134" s="20" t="s">
        <v>116</v>
      </c>
      <c r="AG134" s="20" t="s">
        <v>510</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1539</v>
      </c>
    </row>
    <row r="135" spans="1:97">
      <c r="A135" s="20" t="s">
        <v>102</v>
      </c>
      <c r="B135" s="20" t="s">
        <v>123</v>
      </c>
      <c r="C135" s="20" t="s">
        <v>102</v>
      </c>
      <c r="D135" s="20">
        <v>0</v>
      </c>
      <c r="E135" s="21" t="s">
        <v>256</v>
      </c>
      <c r="F135" s="22" t="s">
        <v>680</v>
      </c>
      <c r="G135" s="28" t="s">
        <v>681</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681</v>
      </c>
      <c r="AE135" s="20" t="s">
        <v>127</v>
      </c>
      <c r="AF135" s="20" t="s">
        <v>116</v>
      </c>
      <c r="AG135" s="20" t="s">
        <v>516</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682</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1538</v>
      </c>
    </row>
    <row r="136" spans="1:97">
      <c r="A136" s="20" t="s">
        <v>102</v>
      </c>
      <c r="B136" s="20" t="s">
        <v>123</v>
      </c>
      <c r="C136" s="20" t="s">
        <v>102</v>
      </c>
      <c r="D136" s="20">
        <v>0</v>
      </c>
      <c r="E136" s="21" t="s">
        <v>256</v>
      </c>
      <c r="F136" s="22" t="s">
        <v>683</v>
      </c>
      <c r="G136" s="28" t="s">
        <v>684</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684</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1538</v>
      </c>
    </row>
    <row r="137" spans="1:97">
      <c r="A137" s="20" t="s">
        <v>123</v>
      </c>
      <c r="B137" s="20" t="s">
        <v>123</v>
      </c>
      <c r="C137" s="20" t="s">
        <v>123</v>
      </c>
      <c r="D137" s="20">
        <v>0</v>
      </c>
      <c r="E137" s="21" t="s">
        <v>256</v>
      </c>
      <c r="F137" s="22" t="s">
        <v>685</v>
      </c>
      <c r="G137" s="27" t="s">
        <v>686</v>
      </c>
      <c r="H137" s="20" t="s">
        <v>118</v>
      </c>
      <c r="I137" s="20" t="s">
        <v>118</v>
      </c>
      <c r="J137" s="20" t="s">
        <v>118</v>
      </c>
      <c r="K137" s="20" t="s">
        <v>118</v>
      </c>
      <c r="L137" s="20" t="s">
        <v>118</v>
      </c>
      <c r="M137" s="20" t="s">
        <v>118</v>
      </c>
      <c r="N137" s="24" t="s">
        <v>118</v>
      </c>
      <c r="O137" s="70" t="s">
        <v>118</v>
      </c>
      <c r="P137" s="24"/>
      <c r="Q137" s="24" t="s">
        <v>118</v>
      </c>
      <c r="R137" s="70" t="s">
        <v>118</v>
      </c>
      <c r="S137" s="33" t="s">
        <v>1222</v>
      </c>
      <c r="T137" s="33">
        <v>48.72</v>
      </c>
      <c r="U137" s="33">
        <v>1.41</v>
      </c>
      <c r="V137" s="33" t="e">
        <v>#VALUE!</v>
      </c>
      <c r="W137" s="33"/>
      <c r="X137" s="24"/>
      <c r="Y137" s="20" t="s">
        <v>118</v>
      </c>
      <c r="Z137" s="20" t="s">
        <v>118</v>
      </c>
      <c r="AA137" s="20" t="s">
        <v>118</v>
      </c>
      <c r="AB137" s="20" t="s">
        <v>118</v>
      </c>
      <c r="AC137" s="20" t="s">
        <v>118</v>
      </c>
      <c r="AD137" s="20">
        <v>0</v>
      </c>
      <c r="AE137" s="20">
        <v>0</v>
      </c>
      <c r="AF137" s="20" t="s">
        <v>609</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1546</v>
      </c>
    </row>
    <row r="138" spans="1:97">
      <c r="A138" s="20" t="s">
        <v>123</v>
      </c>
      <c r="B138" s="20" t="s">
        <v>123</v>
      </c>
      <c r="C138" s="20" t="s">
        <v>123</v>
      </c>
      <c r="D138" s="20">
        <v>0</v>
      </c>
      <c r="E138" s="21" t="s">
        <v>256</v>
      </c>
      <c r="F138" s="22" t="s">
        <v>687</v>
      </c>
      <c r="G138" s="28" t="s">
        <v>688</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1547</v>
      </c>
    </row>
    <row r="139" spans="1:97">
      <c r="A139" s="20" t="s">
        <v>102</v>
      </c>
      <c r="B139" s="20" t="s">
        <v>123</v>
      </c>
      <c r="C139" s="20" t="s">
        <v>102</v>
      </c>
      <c r="D139" s="20">
        <v>0</v>
      </c>
      <c r="E139" s="21" t="s">
        <v>689</v>
      </c>
      <c r="F139" s="22" t="s">
        <v>690</v>
      </c>
      <c r="G139" s="28" t="s">
        <v>691</v>
      </c>
      <c r="H139" s="20" t="s">
        <v>118</v>
      </c>
      <c r="I139" s="20" t="s">
        <v>118</v>
      </c>
      <c r="J139" s="20" t="s">
        <v>118</v>
      </c>
      <c r="K139" s="20" t="s">
        <v>118</v>
      </c>
      <c r="L139" s="20" t="s">
        <v>118</v>
      </c>
      <c r="M139" s="20" t="s">
        <v>118</v>
      </c>
      <c r="N139" s="24" t="s">
        <v>118</v>
      </c>
      <c r="O139" s="70" t="s">
        <v>118</v>
      </c>
      <c r="P139" s="24"/>
      <c r="Q139" s="24" t="s">
        <v>118</v>
      </c>
      <c r="R139" s="70" t="s">
        <v>118</v>
      </c>
      <c r="S139" s="33" t="s">
        <v>1222</v>
      </c>
      <c r="T139" s="33">
        <v>85.14</v>
      </c>
      <c r="U139" s="33">
        <v>1.17</v>
      </c>
      <c r="V139" s="33" t="e">
        <v>#VALUE!</v>
      </c>
      <c r="W139" s="33"/>
      <c r="X139" s="24"/>
      <c r="Y139" s="20" t="s">
        <v>118</v>
      </c>
      <c r="Z139" s="20" t="s">
        <v>118</v>
      </c>
      <c r="AA139" s="20" t="s">
        <v>118</v>
      </c>
      <c r="AB139" s="20" t="s">
        <v>118</v>
      </c>
      <c r="AC139" s="20" t="s">
        <v>118</v>
      </c>
      <c r="AD139" s="20" t="s">
        <v>692</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693</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1547</v>
      </c>
    </row>
    <row r="140" spans="1:97">
      <c r="A140" s="20" t="s">
        <v>102</v>
      </c>
      <c r="B140" s="20" t="s">
        <v>123</v>
      </c>
      <c r="C140" s="20" t="s">
        <v>102</v>
      </c>
      <c r="D140" s="20">
        <v>0</v>
      </c>
      <c r="E140" s="21" t="s">
        <v>689</v>
      </c>
      <c r="F140" s="22" t="s">
        <v>694</v>
      </c>
      <c r="G140" s="28" t="s">
        <v>695</v>
      </c>
      <c r="H140" s="20" t="s">
        <v>118</v>
      </c>
      <c r="I140" s="20" t="s">
        <v>118</v>
      </c>
      <c r="J140" s="20" t="s">
        <v>118</v>
      </c>
      <c r="K140" s="20" t="s">
        <v>118</v>
      </c>
      <c r="L140" s="20" t="s">
        <v>118</v>
      </c>
      <c r="M140" s="20" t="s">
        <v>118</v>
      </c>
      <c r="N140" s="24" t="s">
        <v>118</v>
      </c>
      <c r="O140" s="70" t="s">
        <v>118</v>
      </c>
      <c r="P140" s="24"/>
      <c r="Q140" s="24" t="s">
        <v>118</v>
      </c>
      <c r="R140" s="70" t="s">
        <v>118</v>
      </c>
      <c r="S140" s="33" t="s">
        <v>1441</v>
      </c>
      <c r="T140" s="33">
        <v>23</v>
      </c>
      <c r="U140" s="33">
        <v>1</v>
      </c>
      <c r="V140" s="33" t="e">
        <v>#VALUE!</v>
      </c>
      <c r="W140" s="33"/>
      <c r="X140" s="24"/>
      <c r="Y140" s="20" t="s">
        <v>118</v>
      </c>
      <c r="Z140" s="20" t="s">
        <v>118</v>
      </c>
      <c r="AA140" s="20" t="s">
        <v>118</v>
      </c>
      <c r="AB140" s="20" t="s">
        <v>118</v>
      </c>
      <c r="AC140" s="20" t="s">
        <v>118</v>
      </c>
      <c r="AD140" s="20" t="s">
        <v>695</v>
      </c>
      <c r="AE140" s="20" t="s">
        <v>127</v>
      </c>
      <c r="AF140" s="20" t="s">
        <v>529</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693</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1508</v>
      </c>
    </row>
    <row r="141" spans="1:97">
      <c r="A141" s="20" t="s">
        <v>102</v>
      </c>
      <c r="B141" s="20" t="s">
        <v>102</v>
      </c>
      <c r="C141" s="20" t="s">
        <v>102</v>
      </c>
      <c r="D141" s="20">
        <v>0</v>
      </c>
      <c r="E141" s="21" t="s">
        <v>689</v>
      </c>
      <c r="F141" s="22" t="s">
        <v>696</v>
      </c>
      <c r="G141" s="28" t="s">
        <v>697</v>
      </c>
      <c r="H141" s="20" t="s">
        <v>164</v>
      </c>
      <c r="I141" s="20" t="s">
        <v>698</v>
      </c>
      <c r="J141" s="20" t="s">
        <v>699</v>
      </c>
      <c r="K141" s="20" t="s">
        <v>700</v>
      </c>
      <c r="L141" s="20" t="s">
        <v>701</v>
      </c>
      <c r="M141" s="20" t="s">
        <v>111</v>
      </c>
      <c r="N141" s="20">
        <v>0</v>
      </c>
      <c r="O141" s="33">
        <v>0.4</v>
      </c>
      <c r="P141" s="20"/>
      <c r="Q141" s="20">
        <v>0</v>
      </c>
      <c r="R141" s="33">
        <v>444</v>
      </c>
      <c r="S141" s="33" t="s">
        <v>1222</v>
      </c>
      <c r="T141" s="33">
        <v>168.44</v>
      </c>
      <c r="U141" s="33">
        <v>0.05</v>
      </c>
      <c r="V141" s="33" t="b">
        <v>0</v>
      </c>
      <c r="W141" s="33" t="s">
        <v>1455</v>
      </c>
      <c r="X141" s="20"/>
      <c r="Y141" s="20" t="s">
        <v>168</v>
      </c>
      <c r="Z141" s="20" t="s">
        <v>329</v>
      </c>
      <c r="AA141" s="20" t="s">
        <v>148</v>
      </c>
      <c r="AB141" s="20">
        <v>1110</v>
      </c>
      <c r="AC141" s="20">
        <v>0</v>
      </c>
      <c r="AD141" s="20" t="s">
        <v>702</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689</v>
      </c>
      <c r="F142" s="22" t="s">
        <v>703</v>
      </c>
      <c r="G142" s="27" t="s">
        <v>704</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705</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689</v>
      </c>
      <c r="F143" s="22" t="s">
        <v>706</v>
      </c>
      <c r="G143" s="27" t="s">
        <v>707</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705</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689</v>
      </c>
      <c r="F144" s="22" t="s">
        <v>708</v>
      </c>
      <c r="G144" s="27" t="s">
        <v>709</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705</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1546</v>
      </c>
    </row>
    <row r="145" spans="1:97">
      <c r="A145" s="20" t="s">
        <v>102</v>
      </c>
      <c r="B145" s="20" t="s">
        <v>123</v>
      </c>
      <c r="C145" s="20" t="s">
        <v>123</v>
      </c>
      <c r="D145" s="20">
        <v>0</v>
      </c>
      <c r="E145" s="21" t="s">
        <v>689</v>
      </c>
      <c r="F145" s="22" t="s">
        <v>710</v>
      </c>
      <c r="G145" s="23" t="s">
        <v>711</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712</v>
      </c>
      <c r="AE145" s="20" t="s">
        <v>115</v>
      </c>
      <c r="AF145" s="20" t="s">
        <v>276</v>
      </c>
      <c r="AG145" s="33" t="s">
        <v>713</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714</v>
      </c>
      <c r="BH145" s="26">
        <v>0</v>
      </c>
      <c r="BI145" s="26">
        <v>0</v>
      </c>
      <c r="BJ145" s="26">
        <v>0</v>
      </c>
      <c r="BK145" s="26">
        <v>0</v>
      </c>
      <c r="BL145" s="26">
        <v>33.769999999999996</v>
      </c>
      <c r="BM145" s="20" t="s">
        <v>675</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689</v>
      </c>
      <c r="F146" s="22" t="s">
        <v>715</v>
      </c>
      <c r="G146" s="28" t="s">
        <v>716</v>
      </c>
      <c r="H146" s="20" t="s">
        <v>106</v>
      </c>
      <c r="I146" s="20" t="s">
        <v>266</v>
      </c>
      <c r="J146" s="20" t="s">
        <v>717</v>
      </c>
      <c r="K146" s="20" t="s">
        <v>718</v>
      </c>
      <c r="L146" s="20" t="s">
        <v>719</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720</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721</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1547</v>
      </c>
    </row>
    <row r="147" spans="1:97">
      <c r="A147" s="20" t="s">
        <v>102</v>
      </c>
      <c r="B147" s="20" t="s">
        <v>102</v>
      </c>
      <c r="C147" s="20" t="s">
        <v>102</v>
      </c>
      <c r="D147" s="20">
        <v>0</v>
      </c>
      <c r="E147" s="21" t="s">
        <v>689</v>
      </c>
      <c r="F147" s="22" t="s">
        <v>722</v>
      </c>
      <c r="G147" s="28" t="s">
        <v>723</v>
      </c>
      <c r="H147" s="20" t="s">
        <v>106</v>
      </c>
      <c r="I147" s="20" t="s">
        <v>266</v>
      </c>
      <c r="J147" s="20" t="s">
        <v>717</v>
      </c>
      <c r="K147" s="20" t="s">
        <v>718</v>
      </c>
      <c r="L147" s="20" t="s">
        <v>719</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724</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1547</v>
      </c>
    </row>
    <row r="148" spans="1:97">
      <c r="A148" s="20" t="s">
        <v>102</v>
      </c>
      <c r="B148" s="20" t="s">
        <v>102</v>
      </c>
      <c r="C148" s="20" t="s">
        <v>102</v>
      </c>
      <c r="D148" s="20">
        <v>0</v>
      </c>
      <c r="E148" s="21" t="s">
        <v>689</v>
      </c>
      <c r="F148" s="22" t="s">
        <v>725</v>
      </c>
      <c r="G148" s="28" t="s">
        <v>726</v>
      </c>
      <c r="H148" s="20" t="s">
        <v>727</v>
      </c>
      <c r="I148" s="20" t="s">
        <v>266</v>
      </c>
      <c r="J148" s="20" t="s">
        <v>728</v>
      </c>
      <c r="K148" s="20" t="s">
        <v>729</v>
      </c>
      <c r="L148" s="20" t="s">
        <v>730</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720</v>
      </c>
      <c r="AE148" s="20" t="s">
        <v>127</v>
      </c>
      <c r="AF148" s="20" t="s">
        <v>276</v>
      </c>
      <c r="AG148" s="20" t="s">
        <v>746</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1588</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1547</v>
      </c>
    </row>
    <row r="149" spans="1:97">
      <c r="A149" s="20" t="s">
        <v>102</v>
      </c>
      <c r="B149" s="20" t="s">
        <v>123</v>
      </c>
      <c r="C149" s="20" t="s">
        <v>102</v>
      </c>
      <c r="D149" s="20">
        <v>0</v>
      </c>
      <c r="E149" s="21" t="s">
        <v>689</v>
      </c>
      <c r="F149" s="22" t="s">
        <v>731</v>
      </c>
      <c r="G149" s="28" t="s">
        <v>732</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733</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734</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1510</v>
      </c>
    </row>
    <row r="150" spans="1:97">
      <c r="A150" s="20" t="s">
        <v>102</v>
      </c>
      <c r="B150" s="20" t="s">
        <v>102</v>
      </c>
      <c r="C150" s="20" t="s">
        <v>102</v>
      </c>
      <c r="D150" s="20">
        <v>0</v>
      </c>
      <c r="E150" s="21" t="s">
        <v>689</v>
      </c>
      <c r="F150" s="22" t="s">
        <v>735</v>
      </c>
      <c r="G150" s="28" t="s">
        <v>736</v>
      </c>
      <c r="H150" s="20" t="s">
        <v>153</v>
      </c>
      <c r="I150" s="20" t="s">
        <v>737</v>
      </c>
      <c r="J150" s="20" t="s">
        <v>145</v>
      </c>
      <c r="K150" s="20" t="s">
        <v>738</v>
      </c>
      <c r="L150" s="20" t="s">
        <v>739</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740</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741</v>
      </c>
      <c r="BH150" s="26" t="s">
        <v>118</v>
      </c>
      <c r="BI150" s="26" t="s">
        <v>118</v>
      </c>
      <c r="BJ150" s="26" t="s">
        <v>118</v>
      </c>
      <c r="BK150" s="26" t="s">
        <v>118</v>
      </c>
      <c r="BL150" s="26">
        <v>2.1683918347081898E-2</v>
      </c>
      <c r="BM150" s="20" t="s">
        <v>741</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1510</v>
      </c>
    </row>
    <row r="151" spans="1:97">
      <c r="A151" s="20" t="s">
        <v>102</v>
      </c>
      <c r="B151" s="20" t="s">
        <v>102</v>
      </c>
      <c r="C151" s="20" t="s">
        <v>102</v>
      </c>
      <c r="D151" s="20">
        <v>0</v>
      </c>
      <c r="E151" s="21" t="s">
        <v>689</v>
      </c>
      <c r="F151" s="22" t="s">
        <v>742</v>
      </c>
      <c r="G151" s="28" t="s">
        <v>743</v>
      </c>
      <c r="H151" s="20" t="s">
        <v>744</v>
      </c>
      <c r="I151" s="20" t="s">
        <v>737</v>
      </c>
      <c r="J151" s="20" t="s">
        <v>145</v>
      </c>
      <c r="K151" s="20" t="s">
        <v>738</v>
      </c>
      <c r="L151" s="20" t="s">
        <v>745</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743</v>
      </c>
      <c r="AE151" s="20" t="s">
        <v>127</v>
      </c>
      <c r="AF151" s="20" t="s">
        <v>116</v>
      </c>
      <c r="AG151" s="20" t="s">
        <v>746</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1510</v>
      </c>
    </row>
    <row r="152" spans="1:97">
      <c r="A152" s="20" t="s">
        <v>102</v>
      </c>
      <c r="B152" s="20" t="s">
        <v>102</v>
      </c>
      <c r="C152" s="20" t="s">
        <v>102</v>
      </c>
      <c r="D152" s="20">
        <v>0</v>
      </c>
      <c r="E152" s="21" t="s">
        <v>689</v>
      </c>
      <c r="F152" s="22" t="s">
        <v>747</v>
      </c>
      <c r="G152" s="28" t="s">
        <v>748</v>
      </c>
      <c r="H152" s="20" t="s">
        <v>153</v>
      </c>
      <c r="I152" s="20" t="s">
        <v>737</v>
      </c>
      <c r="J152" s="20" t="s">
        <v>145</v>
      </c>
      <c r="K152" s="20" t="s">
        <v>738</v>
      </c>
      <c r="L152" s="20" t="s">
        <v>749</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750</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741</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1548</v>
      </c>
    </row>
    <row r="153" spans="1:97">
      <c r="A153" s="20" t="s">
        <v>102</v>
      </c>
      <c r="B153" s="20" t="s">
        <v>102</v>
      </c>
      <c r="C153" s="20" t="s">
        <v>102</v>
      </c>
      <c r="D153" s="20">
        <v>0</v>
      </c>
      <c r="E153" s="21" t="s">
        <v>689</v>
      </c>
      <c r="F153" s="22" t="s">
        <v>751</v>
      </c>
      <c r="G153" s="28" t="s">
        <v>752</v>
      </c>
      <c r="H153" s="20" t="s">
        <v>153</v>
      </c>
      <c r="I153" s="20" t="s">
        <v>737</v>
      </c>
      <c r="J153" s="20" t="s">
        <v>145</v>
      </c>
      <c r="K153" s="20" t="s">
        <v>738</v>
      </c>
      <c r="L153" s="20" t="s">
        <v>753</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752</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1510</v>
      </c>
    </row>
    <row r="154" spans="1:97">
      <c r="A154" s="20" t="s">
        <v>102</v>
      </c>
      <c r="B154" s="20" t="s">
        <v>102</v>
      </c>
      <c r="C154" s="20" t="s">
        <v>123</v>
      </c>
      <c r="D154" s="20">
        <v>0</v>
      </c>
      <c r="E154" s="21" t="s">
        <v>689</v>
      </c>
      <c r="F154" s="22" t="s">
        <v>754</v>
      </c>
      <c r="G154" s="28" t="s">
        <v>755</v>
      </c>
      <c r="H154" s="20" t="s">
        <v>153</v>
      </c>
      <c r="I154" s="20" t="s">
        <v>737</v>
      </c>
      <c r="J154" s="20" t="s">
        <v>145</v>
      </c>
      <c r="K154" s="20" t="s">
        <v>738</v>
      </c>
      <c r="L154" s="20" t="s">
        <v>756</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757</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741</v>
      </c>
      <c r="BH154" s="26" t="s">
        <v>118</v>
      </c>
      <c r="BI154" s="26" t="s">
        <v>118</v>
      </c>
      <c r="BJ154" s="26" t="s">
        <v>118</v>
      </c>
      <c r="BK154" s="26" t="s">
        <v>118</v>
      </c>
      <c r="BL154" s="26">
        <v>6.2160565928301459</v>
      </c>
      <c r="BM154" s="20" t="s">
        <v>758</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1510</v>
      </c>
    </row>
    <row r="155" spans="1:97">
      <c r="A155" s="20" t="s">
        <v>102</v>
      </c>
      <c r="B155" s="20" t="s">
        <v>102</v>
      </c>
      <c r="C155" s="20" t="s">
        <v>123</v>
      </c>
      <c r="D155" s="20">
        <v>0</v>
      </c>
      <c r="E155" s="21" t="s">
        <v>689</v>
      </c>
      <c r="F155" s="22" t="s">
        <v>759</v>
      </c>
      <c r="G155" s="28" t="s">
        <v>760</v>
      </c>
      <c r="H155" s="20" t="s">
        <v>153</v>
      </c>
      <c r="I155" s="20" t="s">
        <v>737</v>
      </c>
      <c r="J155" s="20" t="s">
        <v>145</v>
      </c>
      <c r="K155" s="20" t="s">
        <v>738</v>
      </c>
      <c r="L155" s="20" t="s">
        <v>761</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757</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741</v>
      </c>
      <c r="BH155" s="26" t="s">
        <v>118</v>
      </c>
      <c r="BI155" s="26" t="s">
        <v>118</v>
      </c>
      <c r="BJ155" s="26" t="s">
        <v>118</v>
      </c>
      <c r="BK155" s="26" t="s">
        <v>118</v>
      </c>
      <c r="BL155" s="26">
        <v>6.2666524023066703</v>
      </c>
      <c r="BM155" s="20" t="s">
        <v>758</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1510</v>
      </c>
    </row>
    <row r="156" spans="1:97">
      <c r="A156" s="20" t="s">
        <v>102</v>
      </c>
      <c r="B156" s="20" t="s">
        <v>123</v>
      </c>
      <c r="C156" s="20" t="s">
        <v>123</v>
      </c>
      <c r="D156" s="20">
        <v>0</v>
      </c>
      <c r="E156" s="21" t="s">
        <v>689</v>
      </c>
      <c r="F156" s="22" t="s">
        <v>762</v>
      </c>
      <c r="G156" s="28" t="s">
        <v>763</v>
      </c>
      <c r="H156" s="20" t="s">
        <v>153</v>
      </c>
      <c r="I156" s="20" t="s">
        <v>165</v>
      </c>
      <c r="J156" s="20" t="s">
        <v>155</v>
      </c>
      <c r="K156" s="20" t="s">
        <v>764</v>
      </c>
      <c r="L156" s="20" t="s">
        <v>763</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765</v>
      </c>
      <c r="AE156" s="20" t="s">
        <v>115</v>
      </c>
      <c r="AF156" s="20" t="s">
        <v>529</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766</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1510</v>
      </c>
    </row>
    <row r="157" spans="1:97">
      <c r="A157" s="20" t="s">
        <v>123</v>
      </c>
      <c r="B157" s="20" t="s">
        <v>123</v>
      </c>
      <c r="C157" s="20" t="s">
        <v>102</v>
      </c>
      <c r="D157" s="20">
        <v>0</v>
      </c>
      <c r="E157" s="21" t="s">
        <v>767</v>
      </c>
      <c r="F157" s="22" t="s">
        <v>768</v>
      </c>
      <c r="G157" s="23" t="s">
        <v>769</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770</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767</v>
      </c>
      <c r="F158" s="22" t="s">
        <v>771</v>
      </c>
      <c r="G158" s="23" t="s">
        <v>772</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770</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767</v>
      </c>
      <c r="F159" s="22" t="s">
        <v>773</v>
      </c>
      <c r="G159" s="28" t="s">
        <v>774</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770</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767</v>
      </c>
      <c r="F160" s="22" t="s">
        <v>775</v>
      </c>
      <c r="G160" s="28" t="s">
        <v>776</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770</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767</v>
      </c>
      <c r="F161" s="22" t="s">
        <v>777</v>
      </c>
      <c r="G161" s="28" t="s">
        <v>778</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779</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767</v>
      </c>
      <c r="F162" s="22" t="s">
        <v>780</v>
      </c>
      <c r="G162" s="28" t="s">
        <v>781</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782</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767</v>
      </c>
      <c r="F163" s="22" t="s">
        <v>783</v>
      </c>
      <c r="G163" s="28" t="s">
        <v>784</v>
      </c>
      <c r="H163" s="20" t="s">
        <v>106</v>
      </c>
      <c r="I163" s="20" t="s">
        <v>234</v>
      </c>
      <c r="J163" s="20" t="s">
        <v>155</v>
      </c>
      <c r="K163" s="20" t="s">
        <v>337</v>
      </c>
      <c r="L163" s="20" t="s">
        <v>785</v>
      </c>
      <c r="M163" s="20" t="s">
        <v>111</v>
      </c>
      <c r="N163" s="20">
        <v>1153</v>
      </c>
      <c r="O163" s="33">
        <v>1.1529999999999999E-3</v>
      </c>
      <c r="P163" s="20"/>
      <c r="Q163" s="20">
        <v>1100000</v>
      </c>
      <c r="R163" s="33">
        <v>1.1000000000000001</v>
      </c>
      <c r="S163" s="33" t="s">
        <v>1464</v>
      </c>
      <c r="T163" s="33">
        <v>0.16</v>
      </c>
      <c r="U163" s="33">
        <v>62</v>
      </c>
      <c r="V163" s="33" t="b">
        <v>0</v>
      </c>
      <c r="W163" s="33" t="s">
        <v>1465</v>
      </c>
      <c r="X163" s="20"/>
      <c r="Y163" s="20" t="s">
        <v>168</v>
      </c>
      <c r="Z163" s="20" t="s">
        <v>339</v>
      </c>
      <c r="AA163" s="20" t="s">
        <v>148</v>
      </c>
      <c r="AB163" s="20">
        <v>954.03300000000002</v>
      </c>
      <c r="AC163" s="20">
        <v>952</v>
      </c>
      <c r="AD163" s="20" t="s">
        <v>786</v>
      </c>
      <c r="AE163" s="20">
        <v>0</v>
      </c>
      <c r="AF163" s="20" t="s">
        <v>160</v>
      </c>
      <c r="AG163" s="20" t="s">
        <v>770</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787</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767</v>
      </c>
      <c r="F164" s="22" t="s">
        <v>788</v>
      </c>
      <c r="G164" s="28" t="s">
        <v>789</v>
      </c>
      <c r="H164" s="20" t="s">
        <v>153</v>
      </c>
      <c r="I164" s="20" t="s">
        <v>266</v>
      </c>
      <c r="J164" s="20" t="s">
        <v>267</v>
      </c>
      <c r="K164" s="20" t="s">
        <v>268</v>
      </c>
      <c r="L164" s="20" t="s">
        <v>790</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791</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792</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767</v>
      </c>
      <c r="F165" s="22" t="s">
        <v>793</v>
      </c>
      <c r="G165" s="28" t="s">
        <v>794</v>
      </c>
      <c r="H165" s="20" t="s">
        <v>153</v>
      </c>
      <c r="I165" s="20" t="s">
        <v>266</v>
      </c>
      <c r="J165" s="20" t="s">
        <v>267</v>
      </c>
      <c r="K165" s="20" t="s">
        <v>268</v>
      </c>
      <c r="L165" s="20" t="s">
        <v>795</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791</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792</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767</v>
      </c>
      <c r="F166" s="22" t="s">
        <v>796</v>
      </c>
      <c r="G166" s="28" t="s">
        <v>797</v>
      </c>
      <c r="H166" s="20" t="s">
        <v>153</v>
      </c>
      <c r="I166" s="20" t="s">
        <v>266</v>
      </c>
      <c r="J166" s="20" t="s">
        <v>267</v>
      </c>
      <c r="K166" s="20" t="s">
        <v>268</v>
      </c>
      <c r="L166" s="20" t="s">
        <v>798</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799</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792</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767</v>
      </c>
      <c r="F167" s="22" t="s">
        <v>800</v>
      </c>
      <c r="G167" s="28" t="s">
        <v>801</v>
      </c>
      <c r="H167" s="20" t="s">
        <v>153</v>
      </c>
      <c r="I167" s="20" t="s">
        <v>266</v>
      </c>
      <c r="J167" s="20" t="s">
        <v>267</v>
      </c>
      <c r="K167" s="20" t="s">
        <v>268</v>
      </c>
      <c r="L167" s="20" t="s">
        <v>802</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799</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792</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767</v>
      </c>
      <c r="F168" s="22" t="s">
        <v>803</v>
      </c>
      <c r="G168" s="28" t="s">
        <v>804</v>
      </c>
      <c r="H168" s="20" t="s">
        <v>153</v>
      </c>
      <c r="I168" s="20" t="s">
        <v>266</v>
      </c>
      <c r="J168" s="20" t="s">
        <v>267</v>
      </c>
      <c r="K168" s="20" t="s">
        <v>268</v>
      </c>
      <c r="L168" s="20" t="s">
        <v>805</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799</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792</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767</v>
      </c>
      <c r="F169" s="22" t="s">
        <v>806</v>
      </c>
      <c r="G169" s="28" t="s">
        <v>807</v>
      </c>
      <c r="H169" s="20" t="s">
        <v>153</v>
      </c>
      <c r="I169" s="20" t="s">
        <v>266</v>
      </c>
      <c r="J169" s="20" t="s">
        <v>267</v>
      </c>
      <c r="K169" s="20" t="s">
        <v>268</v>
      </c>
      <c r="L169" s="20" t="s">
        <v>808</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799</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792</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767</v>
      </c>
      <c r="F170" s="22" t="s">
        <v>809</v>
      </c>
      <c r="G170" s="28" t="s">
        <v>810</v>
      </c>
      <c r="H170" s="20" t="s">
        <v>106</v>
      </c>
      <c r="I170" s="20" t="s">
        <v>234</v>
      </c>
      <c r="J170" s="20" t="s">
        <v>155</v>
      </c>
      <c r="K170" s="20" t="s">
        <v>337</v>
      </c>
      <c r="L170" s="20" t="s">
        <v>811</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812</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813</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767</v>
      </c>
      <c r="F171" s="22" t="s">
        <v>814</v>
      </c>
      <c r="G171" s="28" t="s">
        <v>815</v>
      </c>
      <c r="H171" s="20" t="s">
        <v>106</v>
      </c>
      <c r="I171" s="20" t="s">
        <v>234</v>
      </c>
      <c r="J171" s="20" t="s">
        <v>155</v>
      </c>
      <c r="K171" s="20" t="s">
        <v>337</v>
      </c>
      <c r="L171" s="20" t="s">
        <v>816</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817</v>
      </c>
      <c r="AE171" s="20" t="s">
        <v>115</v>
      </c>
      <c r="AF171" s="20">
        <v>0</v>
      </c>
      <c r="AG171" s="33" t="s">
        <v>818</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819</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767</v>
      </c>
      <c r="F172" s="22" t="s">
        <v>820</v>
      </c>
      <c r="G172" s="23" t="s">
        <v>821</v>
      </c>
      <c r="H172" s="20" t="s">
        <v>523</v>
      </c>
      <c r="I172" s="20" t="s">
        <v>234</v>
      </c>
      <c r="J172" s="20" t="s">
        <v>108</v>
      </c>
      <c r="K172" s="20" t="s">
        <v>109</v>
      </c>
      <c r="L172" s="20" t="s">
        <v>822</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541</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1641</v>
      </c>
      <c r="BH172" s="26" t="s">
        <v>118</v>
      </c>
      <c r="BI172" s="26" t="s">
        <v>118</v>
      </c>
      <c r="BJ172" s="26" t="s">
        <v>118</v>
      </c>
      <c r="BK172" s="26" t="s">
        <v>118</v>
      </c>
      <c r="BL172" s="20">
        <v>5.2</v>
      </c>
      <c r="BM172" s="20" t="s">
        <v>823</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767</v>
      </c>
      <c r="F173" s="22" t="s">
        <v>824</v>
      </c>
      <c r="G173" s="23" t="s">
        <v>825</v>
      </c>
      <c r="H173" s="20" t="s">
        <v>523</v>
      </c>
      <c r="I173" s="20" t="s">
        <v>234</v>
      </c>
      <c r="J173" s="20" t="s">
        <v>108</v>
      </c>
      <c r="K173" s="20" t="s">
        <v>109</v>
      </c>
      <c r="L173" s="20" t="s">
        <v>826</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770</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1641</v>
      </c>
      <c r="BH173" s="26" t="s">
        <v>118</v>
      </c>
      <c r="BI173" s="26" t="s">
        <v>118</v>
      </c>
      <c r="BJ173" s="26" t="s">
        <v>118</v>
      </c>
      <c r="BK173" s="26" t="s">
        <v>118</v>
      </c>
      <c r="BL173" s="26">
        <v>24.905242881858626</v>
      </c>
      <c r="BM173" s="20" t="s">
        <v>1640</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767</v>
      </c>
      <c r="F174" s="22" t="s">
        <v>827</v>
      </c>
      <c r="G174" s="23" t="s">
        <v>828</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770</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767</v>
      </c>
      <c r="F175" s="22" t="s">
        <v>829</v>
      </c>
      <c r="G175" s="23" t="s">
        <v>830</v>
      </c>
      <c r="H175" s="20" t="s">
        <v>153</v>
      </c>
      <c r="I175" s="20" t="s">
        <v>234</v>
      </c>
      <c r="J175" s="20" t="s">
        <v>108</v>
      </c>
      <c r="K175" s="20" t="s">
        <v>109</v>
      </c>
      <c r="L175" s="20" t="s">
        <v>831</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770</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832</v>
      </c>
      <c r="BH175" s="26" t="s">
        <v>118</v>
      </c>
      <c r="BI175" s="26" t="s">
        <v>118</v>
      </c>
      <c r="BJ175" s="26" t="s">
        <v>118</v>
      </c>
      <c r="BK175" s="26" t="s">
        <v>118</v>
      </c>
      <c r="BL175" s="26">
        <v>778.21550000000002</v>
      </c>
      <c r="BM175" s="20" t="s">
        <v>833</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767</v>
      </c>
      <c r="F176" s="22" t="s">
        <v>834</v>
      </c>
      <c r="G176" s="23" t="s">
        <v>835</v>
      </c>
      <c r="H176" s="20" t="s">
        <v>153</v>
      </c>
      <c r="I176" s="20" t="s">
        <v>234</v>
      </c>
      <c r="J176" s="20" t="s">
        <v>108</v>
      </c>
      <c r="K176" s="20" t="s">
        <v>109</v>
      </c>
      <c r="L176" s="20" t="s">
        <v>836</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770</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837</v>
      </c>
      <c r="BH176" s="26" t="s">
        <v>118</v>
      </c>
      <c r="BI176" s="26" t="s">
        <v>118</v>
      </c>
      <c r="BJ176" s="26" t="s">
        <v>118</v>
      </c>
      <c r="BK176" s="26" t="s">
        <v>118</v>
      </c>
      <c r="BL176" s="26">
        <v>91.53</v>
      </c>
      <c r="BM176" s="20" t="s">
        <v>838</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767</v>
      </c>
      <c r="F177" s="22" t="s">
        <v>839</v>
      </c>
      <c r="G177" s="23" t="s">
        <v>840</v>
      </c>
      <c r="H177" s="20" t="s">
        <v>153</v>
      </c>
      <c r="I177" s="20" t="s">
        <v>234</v>
      </c>
      <c r="J177" s="20" t="s">
        <v>108</v>
      </c>
      <c r="K177" s="20" t="s">
        <v>109</v>
      </c>
      <c r="L177" s="20" t="s">
        <v>841</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770</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842</v>
      </c>
      <c r="BH177" s="26" t="s">
        <v>118</v>
      </c>
      <c r="BI177" s="26" t="s">
        <v>118</v>
      </c>
      <c r="BJ177" s="26" t="s">
        <v>118</v>
      </c>
      <c r="BK177" s="26" t="s">
        <v>118</v>
      </c>
      <c r="BL177" s="26">
        <v>91.53</v>
      </c>
      <c r="BM177" s="20" t="s">
        <v>838</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767</v>
      </c>
      <c r="F178" s="22" t="s">
        <v>843</v>
      </c>
      <c r="G178" s="23" t="s">
        <v>844</v>
      </c>
      <c r="H178" s="20" t="s">
        <v>153</v>
      </c>
      <c r="I178" s="20" t="s">
        <v>107</v>
      </c>
      <c r="J178" s="20" t="s">
        <v>845</v>
      </c>
      <c r="K178" s="20" t="s">
        <v>846</v>
      </c>
      <c r="L178" s="20" t="s">
        <v>847</v>
      </c>
      <c r="M178" s="20" t="s">
        <v>848</v>
      </c>
      <c r="N178" s="20">
        <v>0</v>
      </c>
      <c r="O178" s="33">
        <v>0</v>
      </c>
      <c r="P178" s="20"/>
      <c r="Q178" s="20">
        <v>0</v>
      </c>
      <c r="R178" s="33">
        <v>0</v>
      </c>
      <c r="S178" s="33" t="e">
        <v>#N/A</v>
      </c>
      <c r="T178" s="33" t="e">
        <v>#N/A</v>
      </c>
      <c r="U178" s="33" t="e">
        <v>#N/A</v>
      </c>
      <c r="V178" s="33" t="e">
        <v>#N/A</v>
      </c>
      <c r="W178" s="33"/>
      <c r="X178" s="20"/>
      <c r="Y178" s="20" t="s">
        <v>168</v>
      </c>
      <c r="Z178" s="20" t="s">
        <v>849</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767</v>
      </c>
      <c r="F179" s="22" t="s">
        <v>850</v>
      </c>
      <c r="G179" s="31" t="s">
        <v>851</v>
      </c>
      <c r="H179" s="20" t="s">
        <v>106</v>
      </c>
      <c r="I179" s="20" t="s">
        <v>852</v>
      </c>
      <c r="J179" s="20" t="s">
        <v>155</v>
      </c>
      <c r="K179" s="20" t="s">
        <v>853</v>
      </c>
      <c r="L179" s="20" t="s">
        <v>854</v>
      </c>
      <c r="M179" s="20" t="s">
        <v>111</v>
      </c>
      <c r="N179" s="20">
        <v>0</v>
      </c>
      <c r="O179" s="33">
        <v>2.0000000000000002E-5</v>
      </c>
      <c r="P179" s="20" t="s">
        <v>138</v>
      </c>
      <c r="Q179" s="20">
        <v>0</v>
      </c>
      <c r="R179" s="33">
        <v>0.39179199999999997</v>
      </c>
      <c r="S179" s="33" t="s">
        <v>1222</v>
      </c>
      <c r="T179" s="33">
        <v>15.83</v>
      </c>
      <c r="U179" s="33">
        <v>0.17</v>
      </c>
      <c r="V179" s="33" t="b">
        <v>1</v>
      </c>
      <c r="W179" s="33"/>
      <c r="X179" s="20" t="s">
        <v>138</v>
      </c>
      <c r="Y179" s="20" t="s">
        <v>168</v>
      </c>
      <c r="Z179" s="20" t="s">
        <v>339</v>
      </c>
      <c r="AA179" s="20" t="s">
        <v>148</v>
      </c>
      <c r="AB179" s="20">
        <v>19589.599999999999</v>
      </c>
      <c r="AC179" s="20">
        <v>20051</v>
      </c>
      <c r="AD179" s="20" t="s">
        <v>855</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767</v>
      </c>
      <c r="F180" s="22" t="s">
        <v>856</v>
      </c>
      <c r="G180" s="41" t="s">
        <v>857</v>
      </c>
      <c r="H180" s="20" t="s">
        <v>106</v>
      </c>
      <c r="I180" s="20" t="s">
        <v>858</v>
      </c>
      <c r="J180" s="20" t="s">
        <v>155</v>
      </c>
      <c r="K180" s="20" t="s">
        <v>853</v>
      </c>
      <c r="L180" s="20" t="s">
        <v>859</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860</v>
      </c>
      <c r="AE180" s="20" t="s">
        <v>127</v>
      </c>
      <c r="AF180" s="20" t="s">
        <v>116</v>
      </c>
      <c r="AG180" s="33" t="s">
        <v>861</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862</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767</v>
      </c>
      <c r="F181" s="22" t="s">
        <v>863</v>
      </c>
      <c r="G181" s="41" t="s">
        <v>864</v>
      </c>
      <c r="H181" s="20" t="s">
        <v>118</v>
      </c>
      <c r="I181" s="20" t="s">
        <v>118</v>
      </c>
      <c r="J181" s="20" t="s">
        <v>118</v>
      </c>
      <c r="K181" s="20" t="s">
        <v>118</v>
      </c>
      <c r="L181" s="20" t="s">
        <v>118</v>
      </c>
      <c r="M181" s="20" t="s">
        <v>118</v>
      </c>
      <c r="N181" s="24" t="s">
        <v>118</v>
      </c>
      <c r="O181" s="70" t="s">
        <v>118</v>
      </c>
      <c r="P181" s="24"/>
      <c r="Q181" s="24" t="s">
        <v>118</v>
      </c>
      <c r="R181" s="70" t="s">
        <v>118</v>
      </c>
      <c r="S181" s="33" t="s">
        <v>1222</v>
      </c>
      <c r="T181" s="33">
        <v>44.6</v>
      </c>
      <c r="U181" s="33">
        <v>0.21</v>
      </c>
      <c r="V181" s="33" t="e">
        <v>#VALUE!</v>
      </c>
      <c r="W181" s="33"/>
      <c r="X181" s="24"/>
      <c r="Y181" s="20" t="s">
        <v>118</v>
      </c>
      <c r="Z181" s="20" t="s">
        <v>118</v>
      </c>
      <c r="AA181" s="20" t="s">
        <v>118</v>
      </c>
      <c r="AB181" s="20" t="s">
        <v>118</v>
      </c>
      <c r="AC181" s="20" t="s">
        <v>118</v>
      </c>
      <c r="AD181" s="20" t="s">
        <v>865</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767</v>
      </c>
      <c r="F182" s="22" t="s">
        <v>866</v>
      </c>
      <c r="G182" s="41" t="s">
        <v>867</v>
      </c>
      <c r="H182" s="20" t="s">
        <v>118</v>
      </c>
      <c r="I182" s="20" t="s">
        <v>118</v>
      </c>
      <c r="J182" s="20" t="s">
        <v>118</v>
      </c>
      <c r="K182" s="20" t="s">
        <v>118</v>
      </c>
      <c r="L182" s="20" t="s">
        <v>118</v>
      </c>
      <c r="M182" s="20" t="s">
        <v>118</v>
      </c>
      <c r="N182" s="24" t="s">
        <v>118</v>
      </c>
      <c r="O182" s="70" t="s">
        <v>118</v>
      </c>
      <c r="P182" s="24"/>
      <c r="Q182" s="24" t="s">
        <v>118</v>
      </c>
      <c r="R182" s="70" t="s">
        <v>118</v>
      </c>
      <c r="S182" s="33" t="s">
        <v>1222</v>
      </c>
      <c r="T182" s="33">
        <v>61.83</v>
      </c>
      <c r="U182" s="33">
        <v>0.18</v>
      </c>
      <c r="V182" s="33" t="e">
        <v>#VALUE!</v>
      </c>
      <c r="W182" s="33"/>
      <c r="X182" s="24"/>
      <c r="Y182" s="20" t="s">
        <v>118</v>
      </c>
      <c r="Z182" s="20" t="s">
        <v>118</v>
      </c>
      <c r="AA182" s="20" t="s">
        <v>118</v>
      </c>
      <c r="AB182" s="20" t="s">
        <v>118</v>
      </c>
      <c r="AC182" s="20" t="s">
        <v>118</v>
      </c>
      <c r="AD182" s="20" t="s">
        <v>868</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767</v>
      </c>
      <c r="F183" s="22" t="s">
        <v>869</v>
      </c>
      <c r="G183" s="41" t="s">
        <v>870</v>
      </c>
      <c r="H183" s="20" t="s">
        <v>153</v>
      </c>
      <c r="I183" s="20" t="s">
        <v>852</v>
      </c>
      <c r="J183" s="20" t="s">
        <v>155</v>
      </c>
      <c r="K183" s="20" t="s">
        <v>853</v>
      </c>
      <c r="L183" s="20" t="s">
        <v>871</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872</v>
      </c>
      <c r="AE183" s="20" t="s">
        <v>115</v>
      </c>
      <c r="AF183" s="20" t="s">
        <v>116</v>
      </c>
      <c r="AG183" s="33" t="s">
        <v>861</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862</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767</v>
      </c>
      <c r="F184" s="22" t="s">
        <v>873</v>
      </c>
      <c r="G184" s="41" t="s">
        <v>874</v>
      </c>
      <c r="H184" s="20" t="s">
        <v>153</v>
      </c>
      <c r="I184" s="20" t="s">
        <v>852</v>
      </c>
      <c r="J184" s="20" t="s">
        <v>155</v>
      </c>
      <c r="K184" s="20" t="s">
        <v>853</v>
      </c>
      <c r="L184" s="20" t="s">
        <v>875</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876</v>
      </c>
      <c r="AE184" s="20" t="s">
        <v>115</v>
      </c>
      <c r="AF184" s="20" t="s">
        <v>116</v>
      </c>
      <c r="AG184" s="33" t="s">
        <v>861</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862</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767</v>
      </c>
      <c r="F185" s="22" t="s">
        <v>877</v>
      </c>
      <c r="G185" s="41" t="s">
        <v>878</v>
      </c>
      <c r="H185" s="20" t="s">
        <v>153</v>
      </c>
      <c r="I185" s="20" t="s">
        <v>852</v>
      </c>
      <c r="J185" s="20" t="s">
        <v>155</v>
      </c>
      <c r="K185" s="20" t="s">
        <v>853</v>
      </c>
      <c r="L185" s="20" t="s">
        <v>879</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767</v>
      </c>
      <c r="F186" s="22" t="s">
        <v>880</v>
      </c>
      <c r="G186" s="41" t="s">
        <v>881</v>
      </c>
      <c r="H186" s="20" t="s">
        <v>118</v>
      </c>
      <c r="I186" s="20" t="s">
        <v>118</v>
      </c>
      <c r="J186" s="20" t="s">
        <v>118</v>
      </c>
      <c r="K186" s="20" t="s">
        <v>118</v>
      </c>
      <c r="L186" s="20" t="s">
        <v>118</v>
      </c>
      <c r="M186" s="20" t="s">
        <v>118</v>
      </c>
      <c r="N186" s="24" t="s">
        <v>118</v>
      </c>
      <c r="O186" s="70" t="s">
        <v>118</v>
      </c>
      <c r="P186" s="24"/>
      <c r="Q186" s="24" t="s">
        <v>118</v>
      </c>
      <c r="R186" s="70" t="s">
        <v>118</v>
      </c>
      <c r="S186" s="33" t="s">
        <v>1222</v>
      </c>
      <c r="T186" s="33">
        <v>19.309999999999999</v>
      </c>
      <c r="U186" s="33">
        <v>0.15</v>
      </c>
      <c r="V186" s="33" t="e">
        <v>#VALUE!</v>
      </c>
      <c r="W186" s="33"/>
      <c r="X186" s="24"/>
      <c r="Y186" s="20" t="s">
        <v>118</v>
      </c>
      <c r="Z186" s="20" t="s">
        <v>118</v>
      </c>
      <c r="AA186" s="20" t="s">
        <v>118</v>
      </c>
      <c r="AB186" s="20" t="s">
        <v>118</v>
      </c>
      <c r="AC186" s="20" t="s">
        <v>118</v>
      </c>
      <c r="AD186" s="20" t="s">
        <v>882</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767</v>
      </c>
      <c r="F187" s="22" t="s">
        <v>883</v>
      </c>
      <c r="G187" s="27" t="s">
        <v>884</v>
      </c>
      <c r="H187" s="20" t="s">
        <v>523</v>
      </c>
      <c r="I187" s="20" t="s">
        <v>852</v>
      </c>
      <c r="J187" s="20" t="s">
        <v>155</v>
      </c>
      <c r="K187" s="20" t="s">
        <v>853</v>
      </c>
      <c r="L187" s="20" t="s">
        <v>859</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884</v>
      </c>
      <c r="AE187" s="20" t="s">
        <v>127</v>
      </c>
      <c r="AF187" s="20" t="s">
        <v>276</v>
      </c>
      <c r="AG187" s="33" t="s">
        <v>885</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886</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767</v>
      </c>
      <c r="F188" s="22" t="s">
        <v>887</v>
      </c>
      <c r="G188" s="27" t="s">
        <v>888</v>
      </c>
      <c r="H188" s="20" t="s">
        <v>523</v>
      </c>
      <c r="I188" s="20" t="s">
        <v>852</v>
      </c>
      <c r="J188" s="20" t="s">
        <v>155</v>
      </c>
      <c r="K188" s="20" t="s">
        <v>853</v>
      </c>
      <c r="L188" s="20" t="s">
        <v>889</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888</v>
      </c>
      <c r="AE188" s="20" t="s">
        <v>127</v>
      </c>
      <c r="AF188" s="20" t="s">
        <v>276</v>
      </c>
      <c r="AG188" s="33" t="s">
        <v>885</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886</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767</v>
      </c>
      <c r="F189" s="22" t="s">
        <v>890</v>
      </c>
      <c r="G189" s="27" t="s">
        <v>891</v>
      </c>
      <c r="H189" s="20" t="s">
        <v>153</v>
      </c>
      <c r="I189" s="20" t="s">
        <v>852</v>
      </c>
      <c r="J189" s="20" t="s">
        <v>155</v>
      </c>
      <c r="K189" s="20" t="s">
        <v>853</v>
      </c>
      <c r="L189" s="20" t="s">
        <v>892</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885</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886</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767</v>
      </c>
      <c r="F190" s="22" t="s">
        <v>893</v>
      </c>
      <c r="G190" s="27" t="s">
        <v>894</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894</v>
      </c>
      <c r="AE190" s="20" t="s">
        <v>127</v>
      </c>
      <c r="AF190" s="20" t="s">
        <v>276</v>
      </c>
      <c r="AG190" s="33" t="s">
        <v>885</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886</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767</v>
      </c>
      <c r="F191" s="22" t="s">
        <v>895</v>
      </c>
      <c r="G191" s="27" t="s">
        <v>896</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896</v>
      </c>
      <c r="AE191" s="20" t="s">
        <v>127</v>
      </c>
      <c r="AF191" s="20" t="s">
        <v>276</v>
      </c>
      <c r="AG191" s="33" t="s">
        <v>885</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886</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767</v>
      </c>
      <c r="F192" s="22" t="s">
        <v>897</v>
      </c>
      <c r="G192" s="27" t="s">
        <v>898</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898</v>
      </c>
      <c r="AE192" s="20" t="s">
        <v>127</v>
      </c>
      <c r="AF192" s="20" t="s">
        <v>276</v>
      </c>
      <c r="AG192" s="33" t="s">
        <v>885</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886</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767</v>
      </c>
      <c r="F193" s="22" t="s">
        <v>899</v>
      </c>
      <c r="G193" s="28" t="s">
        <v>900</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900</v>
      </c>
      <c r="AE193" s="20" t="s">
        <v>127</v>
      </c>
      <c r="AF193" s="20" t="s">
        <v>116</v>
      </c>
      <c r="AG193" s="20" t="s">
        <v>901</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886</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1549</v>
      </c>
    </row>
    <row r="194" spans="1:97">
      <c r="A194" s="20" t="s">
        <v>102</v>
      </c>
      <c r="B194" s="20" t="s">
        <v>102</v>
      </c>
      <c r="C194" s="20" t="s">
        <v>102</v>
      </c>
      <c r="D194" s="20" t="s">
        <v>902</v>
      </c>
      <c r="E194" s="21" t="s">
        <v>767</v>
      </c>
      <c r="F194" s="22" t="s">
        <v>903</v>
      </c>
      <c r="G194" s="28" t="s">
        <v>904</v>
      </c>
      <c r="H194" s="20" t="s">
        <v>164</v>
      </c>
      <c r="I194" s="20" t="s">
        <v>905</v>
      </c>
      <c r="J194" s="20" t="s">
        <v>906</v>
      </c>
      <c r="K194" s="20" t="s">
        <v>907</v>
      </c>
      <c r="L194" s="20" t="s">
        <v>908</v>
      </c>
      <c r="M194" s="20" t="s">
        <v>111</v>
      </c>
      <c r="N194" s="20">
        <v>98880</v>
      </c>
      <c r="O194" s="33">
        <v>1.0198019801980198E-3</v>
      </c>
      <c r="P194" s="20" t="s">
        <v>138</v>
      </c>
      <c r="Q194" s="20">
        <v>7330000</v>
      </c>
      <c r="R194" s="33">
        <v>7.5598184818481851E-2</v>
      </c>
      <c r="S194" s="33" t="s">
        <v>1466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901</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767</v>
      </c>
      <c r="F195" s="22" t="s">
        <v>909</v>
      </c>
      <c r="G195" s="28" t="s">
        <v>910</v>
      </c>
      <c r="H195" s="20" t="s">
        <v>911</v>
      </c>
      <c r="I195" s="20" t="s">
        <v>905</v>
      </c>
      <c r="J195" s="20" t="s">
        <v>318</v>
      </c>
      <c r="K195" s="20" t="s">
        <v>912</v>
      </c>
      <c r="L195" s="20" t="s">
        <v>913</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914</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915</v>
      </c>
      <c r="BH195" s="26" t="s">
        <v>118</v>
      </c>
      <c r="BI195" s="26" t="s">
        <v>118</v>
      </c>
      <c r="BJ195" s="26" t="s">
        <v>118</v>
      </c>
      <c r="BK195" s="26" t="s">
        <v>118</v>
      </c>
      <c r="BL195" s="26">
        <v>9.9999999999999995E-7</v>
      </c>
      <c r="BM195" s="20" t="s">
        <v>610</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767</v>
      </c>
      <c r="F196" s="22" t="s">
        <v>916</v>
      </c>
      <c r="G196" s="23" t="s">
        <v>917</v>
      </c>
      <c r="H196" s="20" t="s">
        <v>118</v>
      </c>
      <c r="I196" s="20" t="s">
        <v>118</v>
      </c>
      <c r="J196" s="20" t="s">
        <v>118</v>
      </c>
      <c r="K196" s="20" t="s">
        <v>118</v>
      </c>
      <c r="L196" s="20" t="s">
        <v>118</v>
      </c>
      <c r="M196" s="20" t="s">
        <v>118</v>
      </c>
      <c r="N196" s="24" t="s">
        <v>118</v>
      </c>
      <c r="O196" s="70" t="s">
        <v>118</v>
      </c>
      <c r="P196" s="24"/>
      <c r="Q196" s="24" t="s">
        <v>118</v>
      </c>
      <c r="R196" s="70" t="s">
        <v>118</v>
      </c>
      <c r="S196" s="33" t="s">
        <v>1464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901</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767</v>
      </c>
      <c r="F197" s="22" t="s">
        <v>918</v>
      </c>
      <c r="G197" s="23" t="s">
        <v>919</v>
      </c>
      <c r="H197" s="20" t="s">
        <v>118</v>
      </c>
      <c r="I197" s="20" t="s">
        <v>118</v>
      </c>
      <c r="J197" s="20" t="s">
        <v>118</v>
      </c>
      <c r="K197" s="20" t="s">
        <v>118</v>
      </c>
      <c r="L197" s="20" t="s">
        <v>118</v>
      </c>
      <c r="M197" s="20" t="s">
        <v>118</v>
      </c>
      <c r="N197" s="24" t="s">
        <v>118</v>
      </c>
      <c r="O197" s="70" t="s">
        <v>118</v>
      </c>
      <c r="P197" s="24"/>
      <c r="Q197" s="24" t="s">
        <v>118</v>
      </c>
      <c r="R197" s="70" t="s">
        <v>118</v>
      </c>
      <c r="S197" s="33" t="s">
        <v>1464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901</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767</v>
      </c>
      <c r="F198" s="22" t="s">
        <v>920</v>
      </c>
      <c r="G198" s="27" t="s">
        <v>921</v>
      </c>
      <c r="H198" s="20" t="s">
        <v>153</v>
      </c>
      <c r="I198" s="20" t="s">
        <v>144</v>
      </c>
      <c r="J198" s="20" t="s">
        <v>155</v>
      </c>
      <c r="K198" s="20" t="s">
        <v>922</v>
      </c>
      <c r="L198" s="20" t="s">
        <v>923</v>
      </c>
      <c r="M198" s="20" t="s">
        <v>111</v>
      </c>
      <c r="N198" s="20">
        <v>0</v>
      </c>
      <c r="O198" s="33">
        <v>1.529E-3</v>
      </c>
      <c r="P198" s="20"/>
      <c r="Q198" s="20">
        <v>0</v>
      </c>
      <c r="R198" s="33">
        <v>3.17</v>
      </c>
      <c r="S198" s="33" t="s">
        <v>1222</v>
      </c>
      <c r="T198" s="33">
        <v>32.979999999999997</v>
      </c>
      <c r="U198" s="33">
        <v>0.01</v>
      </c>
      <c r="V198" s="33" t="b">
        <v>1</v>
      </c>
      <c r="W198" s="33"/>
      <c r="X198" s="20"/>
      <c r="Y198" s="20" t="s">
        <v>168</v>
      </c>
      <c r="Z198" s="20" t="s">
        <v>339</v>
      </c>
      <c r="AA198" s="20" t="s">
        <v>148</v>
      </c>
      <c r="AB198" s="20">
        <v>2073.25</v>
      </c>
      <c r="AC198" s="20">
        <v>2070</v>
      </c>
      <c r="AD198" s="20" t="s">
        <v>924</v>
      </c>
      <c r="AE198" s="20" t="s">
        <v>115</v>
      </c>
      <c r="AF198" s="20" t="s">
        <v>276</v>
      </c>
      <c r="AG198" s="20" t="s">
        <v>925</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926</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1549</v>
      </c>
    </row>
    <row r="199" spans="1:97">
      <c r="A199" s="20" t="s">
        <v>102</v>
      </c>
      <c r="B199" s="20" t="s">
        <v>123</v>
      </c>
      <c r="C199" s="20" t="s">
        <v>102</v>
      </c>
      <c r="D199" s="20">
        <v>0</v>
      </c>
      <c r="E199" s="21" t="s">
        <v>767</v>
      </c>
      <c r="F199" s="22" t="s">
        <v>927</v>
      </c>
      <c r="G199" s="27" t="s">
        <v>928</v>
      </c>
      <c r="H199" s="20" t="s">
        <v>118</v>
      </c>
      <c r="I199" s="20" t="s">
        <v>118</v>
      </c>
      <c r="J199" s="20" t="s">
        <v>118</v>
      </c>
      <c r="K199" s="20" t="s">
        <v>118</v>
      </c>
      <c r="L199" s="20" t="s">
        <v>118</v>
      </c>
      <c r="M199" s="20" t="s">
        <v>118</v>
      </c>
      <c r="N199" s="24" t="s">
        <v>118</v>
      </c>
      <c r="O199" s="70" t="s">
        <v>118</v>
      </c>
      <c r="P199" s="24"/>
      <c r="Q199" s="24" t="s">
        <v>118</v>
      </c>
      <c r="R199" s="70" t="s">
        <v>118</v>
      </c>
      <c r="S199" s="33" t="s">
        <v>1222</v>
      </c>
      <c r="T199" s="33">
        <v>15.45</v>
      </c>
      <c r="U199" s="33">
        <v>0.01</v>
      </c>
      <c r="V199" s="33" t="e">
        <v>#VALUE!</v>
      </c>
      <c r="W199" s="33"/>
      <c r="X199" s="24"/>
      <c r="Y199" s="20" t="s">
        <v>118</v>
      </c>
      <c r="Z199" s="20" t="s">
        <v>118</v>
      </c>
      <c r="AA199" s="20" t="s">
        <v>118</v>
      </c>
      <c r="AB199" s="20" t="s">
        <v>118</v>
      </c>
      <c r="AC199" s="20" t="s">
        <v>118</v>
      </c>
      <c r="AD199" s="20" t="s">
        <v>929</v>
      </c>
      <c r="AE199" s="20" t="s">
        <v>115</v>
      </c>
      <c r="AF199" s="20" t="s">
        <v>116</v>
      </c>
      <c r="AG199" s="20" t="s">
        <v>925</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926</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1549</v>
      </c>
    </row>
    <row r="200" spans="1:97">
      <c r="A200" s="20" t="s">
        <v>102</v>
      </c>
      <c r="B200" s="20" t="s">
        <v>102</v>
      </c>
      <c r="C200" s="20" t="s">
        <v>102</v>
      </c>
      <c r="D200" s="20">
        <v>0</v>
      </c>
      <c r="E200" s="21" t="s">
        <v>767</v>
      </c>
      <c r="F200" s="22" t="s">
        <v>930</v>
      </c>
      <c r="G200" s="28" t="s">
        <v>931</v>
      </c>
      <c r="H200" s="20" t="s">
        <v>153</v>
      </c>
      <c r="I200" s="20" t="s">
        <v>144</v>
      </c>
      <c r="J200" s="20" t="s">
        <v>155</v>
      </c>
      <c r="K200" s="20" t="s">
        <v>922</v>
      </c>
      <c r="L200" s="20" t="s">
        <v>932</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933</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934</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767</v>
      </c>
      <c r="F201" s="22" t="s">
        <v>935</v>
      </c>
      <c r="G201" s="28" t="s">
        <v>936</v>
      </c>
      <c r="H201" s="20" t="s">
        <v>153</v>
      </c>
      <c r="I201" s="20" t="s">
        <v>144</v>
      </c>
      <c r="J201" s="20" t="s">
        <v>155</v>
      </c>
      <c r="K201" s="20" t="s">
        <v>922</v>
      </c>
      <c r="L201" s="20" t="s">
        <v>937</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934</v>
      </c>
      <c r="BH201" s="26" t="s">
        <v>118</v>
      </c>
      <c r="BI201" s="26" t="s">
        <v>118</v>
      </c>
      <c r="BJ201" s="26" t="s">
        <v>118</v>
      </c>
      <c r="BK201" s="26" t="s">
        <v>118</v>
      </c>
      <c r="BL201" s="26">
        <v>30.223511530903981</v>
      </c>
      <c r="BM201" s="20" t="s">
        <v>938</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939</v>
      </c>
      <c r="E202" s="21" t="s">
        <v>767</v>
      </c>
      <c r="F202" s="22" t="s">
        <v>940</v>
      </c>
      <c r="G202" s="28" t="s">
        <v>941</v>
      </c>
      <c r="H202" s="20" t="s">
        <v>153</v>
      </c>
      <c r="I202" s="20" t="s">
        <v>144</v>
      </c>
      <c r="J202" s="20" t="s">
        <v>155</v>
      </c>
      <c r="K202" s="20" t="s">
        <v>922</v>
      </c>
      <c r="L202" s="20" t="s">
        <v>942</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767</v>
      </c>
      <c r="F203" s="22" t="s">
        <v>943</v>
      </c>
      <c r="G203" s="28" t="s">
        <v>944</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945</v>
      </c>
      <c r="AE203" s="20" t="s">
        <v>127</v>
      </c>
      <c r="AF203" s="20" t="s">
        <v>116</v>
      </c>
      <c r="AG203" s="20" t="s">
        <v>946</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767</v>
      </c>
      <c r="F204" s="22" t="s">
        <v>947</v>
      </c>
      <c r="G204" s="27" t="s">
        <v>948</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949</v>
      </c>
      <c r="AE204" s="20" t="s">
        <v>127</v>
      </c>
      <c r="AF204" s="20" t="s">
        <v>116</v>
      </c>
      <c r="AG204" s="20" t="s">
        <v>770</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767</v>
      </c>
      <c r="F205" s="22" t="s">
        <v>950</v>
      </c>
      <c r="G205" s="28" t="s">
        <v>951</v>
      </c>
      <c r="H205" s="20" t="s">
        <v>336</v>
      </c>
      <c r="I205" s="20" t="s">
        <v>905</v>
      </c>
      <c r="J205" s="20" t="s">
        <v>427</v>
      </c>
      <c r="K205" s="20" t="s">
        <v>952</v>
      </c>
      <c r="L205" s="20" t="s">
        <v>953</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954</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955</v>
      </c>
      <c r="BH205" s="26" t="s">
        <v>118</v>
      </c>
      <c r="BI205" s="26" t="s">
        <v>118</v>
      </c>
      <c r="BJ205" s="26" t="s">
        <v>118</v>
      </c>
      <c r="BK205" s="26" t="s">
        <v>118</v>
      </c>
      <c r="BL205" s="26">
        <v>392.51165641615722</v>
      </c>
      <c r="BM205" s="20" t="s">
        <v>956</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767</v>
      </c>
      <c r="F206" s="22" t="s">
        <v>957</v>
      </c>
      <c r="G206" s="28" t="s">
        <v>958</v>
      </c>
      <c r="H206" s="20" t="s">
        <v>164</v>
      </c>
      <c r="I206" s="20" t="s">
        <v>905</v>
      </c>
      <c r="J206" s="20" t="s">
        <v>427</v>
      </c>
      <c r="K206" s="20" t="s">
        <v>952</v>
      </c>
      <c r="L206" s="20" t="s">
        <v>959</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960</v>
      </c>
      <c r="AE206" s="20" t="s">
        <v>127</v>
      </c>
      <c r="AF206" s="20" t="s">
        <v>116</v>
      </c>
      <c r="AG206" s="20" t="s">
        <v>961</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962</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767</v>
      </c>
      <c r="F207" s="22" t="s">
        <v>963</v>
      </c>
      <c r="G207" s="28" t="s">
        <v>964</v>
      </c>
      <c r="H207" s="20" t="s">
        <v>336</v>
      </c>
      <c r="I207" s="20" t="s">
        <v>905</v>
      </c>
      <c r="J207" s="20" t="s">
        <v>155</v>
      </c>
      <c r="K207" s="20" t="s">
        <v>337</v>
      </c>
      <c r="L207" s="20" t="s">
        <v>965</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966</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955</v>
      </c>
      <c r="BH207" s="26" t="s">
        <v>118</v>
      </c>
      <c r="BI207" s="26" t="s">
        <v>118</v>
      </c>
      <c r="BJ207" s="26" t="s">
        <v>118</v>
      </c>
      <c r="BK207" s="26" t="s">
        <v>118</v>
      </c>
      <c r="BL207" s="26">
        <v>397.73734025082507</v>
      </c>
      <c r="BM207" s="20" t="s">
        <v>967</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767</v>
      </c>
      <c r="F208" s="22" t="s">
        <v>968</v>
      </c>
      <c r="G208" s="28" t="s">
        <v>969</v>
      </c>
      <c r="H208" s="20" t="s">
        <v>164</v>
      </c>
      <c r="I208" s="20" t="s">
        <v>234</v>
      </c>
      <c r="J208" s="20" t="s">
        <v>155</v>
      </c>
      <c r="K208" s="20" t="s">
        <v>337</v>
      </c>
      <c r="L208" s="20" t="s">
        <v>970</v>
      </c>
      <c r="M208" s="20" t="s">
        <v>111</v>
      </c>
      <c r="N208" s="20">
        <v>606</v>
      </c>
      <c r="O208" s="33">
        <v>6.0599999999999998E-4</v>
      </c>
      <c r="P208" s="20"/>
      <c r="Q208" s="20">
        <v>240000</v>
      </c>
      <c r="R208" s="33">
        <v>0.24</v>
      </c>
      <c r="S208" s="33" t="s">
        <v>1464</v>
      </c>
      <c r="T208" s="33">
        <v>1.27</v>
      </c>
      <c r="U208" s="33">
        <v>364</v>
      </c>
      <c r="V208" s="33" t="b">
        <v>1</v>
      </c>
      <c r="W208" s="33"/>
      <c r="X208" s="20"/>
      <c r="Y208" s="20" t="s">
        <v>168</v>
      </c>
      <c r="Z208" s="20" t="s">
        <v>339</v>
      </c>
      <c r="AA208" s="20" t="s">
        <v>148</v>
      </c>
      <c r="AB208" s="20">
        <v>396.04</v>
      </c>
      <c r="AC208" s="20">
        <v>401</v>
      </c>
      <c r="AD208" s="20" t="s">
        <v>971</v>
      </c>
      <c r="AE208" s="20" t="s">
        <v>115</v>
      </c>
      <c r="AF208" s="20" t="s">
        <v>529</v>
      </c>
      <c r="AG208" s="20" t="s">
        <v>972</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973</v>
      </c>
      <c r="BH208" s="26" t="s">
        <v>118</v>
      </c>
      <c r="BI208" s="26" t="s">
        <v>118</v>
      </c>
      <c r="BJ208" s="26" t="s">
        <v>118</v>
      </c>
      <c r="BK208" s="26" t="s">
        <v>118</v>
      </c>
      <c r="BL208" s="26">
        <v>1154.2832507312633</v>
      </c>
      <c r="BM208" s="20" t="s">
        <v>974</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767</v>
      </c>
      <c r="F209" s="22" t="s">
        <v>975</v>
      </c>
      <c r="G209" s="28" t="s">
        <v>976</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977</v>
      </c>
      <c r="F210" s="22" t="s">
        <v>978</v>
      </c>
      <c r="G210" s="28" t="s">
        <v>979</v>
      </c>
      <c r="H210" s="20" t="s">
        <v>106</v>
      </c>
      <c r="I210" s="20" t="s">
        <v>144</v>
      </c>
      <c r="J210" s="20" t="s">
        <v>155</v>
      </c>
      <c r="K210" s="20" t="s">
        <v>980</v>
      </c>
      <c r="L210" s="20" t="s">
        <v>981</v>
      </c>
      <c r="M210" s="20" t="s">
        <v>111</v>
      </c>
      <c r="N210" s="20">
        <v>0</v>
      </c>
      <c r="O210" s="33">
        <v>6.8099999999999996E-4</v>
      </c>
      <c r="P210" s="20" t="s">
        <v>138</v>
      </c>
      <c r="Q210" s="20">
        <v>0</v>
      </c>
      <c r="R210" s="33">
        <v>0.57999999999999996</v>
      </c>
      <c r="S210" s="33" t="s">
        <v>1464</v>
      </c>
      <c r="T210" s="33">
        <v>0.57999999999999996</v>
      </c>
      <c r="U210" s="33">
        <v>681</v>
      </c>
      <c r="V210" s="33" t="b">
        <v>1</v>
      </c>
      <c r="W210" s="33"/>
      <c r="X210" s="20" t="s">
        <v>138</v>
      </c>
      <c r="Y210" s="20" t="s">
        <v>168</v>
      </c>
      <c r="Z210" s="20" t="s">
        <v>339</v>
      </c>
      <c r="AA210" s="20" t="s">
        <v>148</v>
      </c>
      <c r="AB210" s="20">
        <v>851.68899999999996</v>
      </c>
      <c r="AC210" s="20">
        <v>858</v>
      </c>
      <c r="AD210" s="20" t="s">
        <v>982</v>
      </c>
      <c r="AE210" s="20" t="s">
        <v>115</v>
      </c>
      <c r="AF210" s="20">
        <v>0</v>
      </c>
      <c r="AG210" s="33" t="s">
        <v>983</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984</v>
      </c>
      <c r="BH210" s="26" t="s">
        <v>118</v>
      </c>
      <c r="BI210" s="26" t="s">
        <v>118</v>
      </c>
      <c r="BJ210" s="26" t="s">
        <v>118</v>
      </c>
      <c r="BK210" s="26" t="s">
        <v>118</v>
      </c>
      <c r="BL210" s="26">
        <v>6.252198175634434</v>
      </c>
      <c r="BM210" s="20" t="s">
        <v>721</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977</v>
      </c>
      <c r="F211" s="22" t="s">
        <v>985</v>
      </c>
      <c r="G211" s="28" t="s">
        <v>986</v>
      </c>
      <c r="H211" s="20" t="s">
        <v>106</v>
      </c>
      <c r="I211" s="20" t="s">
        <v>144</v>
      </c>
      <c r="J211" s="20" t="s">
        <v>155</v>
      </c>
      <c r="K211" s="20" t="s">
        <v>980</v>
      </c>
      <c r="L211" s="20" t="s">
        <v>987</v>
      </c>
      <c r="M211" s="20" t="s">
        <v>111</v>
      </c>
      <c r="N211" s="20">
        <v>0</v>
      </c>
      <c r="O211" s="33">
        <v>3.3199999999999999E-4</v>
      </c>
      <c r="P211" s="20" t="s">
        <v>138</v>
      </c>
      <c r="Q211" s="20">
        <v>0</v>
      </c>
      <c r="R211" s="33">
        <v>0.91</v>
      </c>
      <c r="S211" s="33" t="s">
        <v>1464</v>
      </c>
      <c r="T211" s="33">
        <v>0.84</v>
      </c>
      <c r="U211" s="33">
        <v>159</v>
      </c>
      <c r="V211" s="33" t="b">
        <v>0</v>
      </c>
      <c r="W211" s="33" t="s">
        <v>1467</v>
      </c>
      <c r="X211" s="20" t="s">
        <v>138</v>
      </c>
      <c r="Y211" s="20" t="s">
        <v>168</v>
      </c>
      <c r="Z211" s="20" t="s">
        <v>339</v>
      </c>
      <c r="AA211" s="20" t="s">
        <v>148</v>
      </c>
      <c r="AB211" s="20">
        <v>2740.96</v>
      </c>
      <c r="AC211" s="20">
        <v>2748</v>
      </c>
      <c r="AD211" s="20">
        <v>0</v>
      </c>
      <c r="AE211" s="20">
        <v>0</v>
      </c>
      <c r="AF211" s="20">
        <v>0</v>
      </c>
      <c r="AG211" s="33" t="s">
        <v>770</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988</v>
      </c>
      <c r="BH211" s="26" t="s">
        <v>118</v>
      </c>
      <c r="BI211" s="26" t="s">
        <v>118</v>
      </c>
      <c r="BJ211" s="26" t="s">
        <v>118</v>
      </c>
      <c r="BK211" s="26" t="s">
        <v>118</v>
      </c>
      <c r="BL211" s="26">
        <v>18.063112314810279</v>
      </c>
      <c r="BM211" s="20" t="s">
        <v>721</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977</v>
      </c>
      <c r="F212" s="22" t="s">
        <v>989</v>
      </c>
      <c r="G212" s="28" t="s">
        <v>990</v>
      </c>
      <c r="H212" s="20" t="s">
        <v>106</v>
      </c>
      <c r="I212" s="20" t="s">
        <v>144</v>
      </c>
      <c r="J212" s="20" t="s">
        <v>155</v>
      </c>
      <c r="K212" s="20" t="s">
        <v>980</v>
      </c>
      <c r="L212" s="20" t="s">
        <v>991</v>
      </c>
      <c r="M212" s="20" t="s">
        <v>111</v>
      </c>
      <c r="N212" s="20">
        <v>0</v>
      </c>
      <c r="O212" s="33">
        <v>3.4699999999999998E-4</v>
      </c>
      <c r="P212" s="20" t="s">
        <v>138</v>
      </c>
      <c r="Q212" s="20">
        <v>0</v>
      </c>
      <c r="R212" s="33">
        <v>0.62</v>
      </c>
      <c r="S212" s="33" t="s">
        <v>1464</v>
      </c>
      <c r="T212" s="33">
        <v>0.62</v>
      </c>
      <c r="U212" s="33">
        <v>347</v>
      </c>
      <c r="V212" s="33" t="b">
        <v>1</v>
      </c>
      <c r="W212" s="33"/>
      <c r="X212" s="20" t="s">
        <v>138</v>
      </c>
      <c r="Y212" s="20" t="s">
        <v>168</v>
      </c>
      <c r="Z212" s="20" t="s">
        <v>339</v>
      </c>
      <c r="AA212" s="20" t="s">
        <v>148</v>
      </c>
      <c r="AB212" s="20">
        <v>1786.74</v>
      </c>
      <c r="AC212" s="20">
        <v>1800</v>
      </c>
      <c r="AD212" s="20" t="s">
        <v>992</v>
      </c>
      <c r="AE212" s="20" t="s">
        <v>115</v>
      </c>
      <c r="AF212" s="20">
        <v>0</v>
      </c>
      <c r="AG212" s="33" t="s">
        <v>770</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984</v>
      </c>
      <c r="BH212" s="26" t="s">
        <v>118</v>
      </c>
      <c r="BI212" s="26" t="s">
        <v>118</v>
      </c>
      <c r="BJ212" s="26" t="s">
        <v>118</v>
      </c>
      <c r="BK212" s="26" t="s">
        <v>118</v>
      </c>
      <c r="BL212" s="26">
        <v>63.01892415889025</v>
      </c>
      <c r="BM212" s="20" t="s">
        <v>721</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977</v>
      </c>
      <c r="F213" s="22" t="s">
        <v>993</v>
      </c>
      <c r="G213" s="23" t="s">
        <v>994</v>
      </c>
      <c r="H213" s="20" t="s">
        <v>106</v>
      </c>
      <c r="I213" s="20" t="s">
        <v>144</v>
      </c>
      <c r="J213" s="20" t="s">
        <v>155</v>
      </c>
      <c r="K213" s="20" t="s">
        <v>980</v>
      </c>
      <c r="L213" s="20" t="s">
        <v>995</v>
      </c>
      <c r="M213" s="20" t="s">
        <v>111</v>
      </c>
      <c r="N213" s="20">
        <v>0</v>
      </c>
      <c r="O213" s="33">
        <v>1.3600000000000001E-3</v>
      </c>
      <c r="P213" s="20" t="s">
        <v>138</v>
      </c>
      <c r="Q213" s="20">
        <v>0</v>
      </c>
      <c r="R213" s="33">
        <v>0.36</v>
      </c>
      <c r="S213" s="33" t="s">
        <v>1222</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996</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984</v>
      </c>
      <c r="BH213" s="26" t="s">
        <v>118</v>
      </c>
      <c r="BI213" s="26" t="s">
        <v>118</v>
      </c>
      <c r="BJ213" s="26" t="s">
        <v>118</v>
      </c>
      <c r="BK213" s="26" t="s">
        <v>118</v>
      </c>
      <c r="BL213" s="26">
        <v>7.9556770225377393</v>
      </c>
      <c r="BM213" s="20" t="s">
        <v>721</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977</v>
      </c>
      <c r="F214" s="22" t="s">
        <v>997</v>
      </c>
      <c r="G214" s="28" t="s">
        <v>998</v>
      </c>
      <c r="H214" s="20" t="s">
        <v>523</v>
      </c>
      <c r="I214" s="20" t="s">
        <v>144</v>
      </c>
      <c r="J214" s="20" t="s">
        <v>155</v>
      </c>
      <c r="K214" s="20" t="s">
        <v>980</v>
      </c>
      <c r="L214" s="20" t="s">
        <v>999</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1000</v>
      </c>
      <c r="AE214" s="20" t="s">
        <v>127</v>
      </c>
      <c r="AF214" s="20" t="s">
        <v>116</v>
      </c>
      <c r="AG214" s="33" t="s">
        <v>1001</v>
      </c>
      <c r="AH214" s="30">
        <v>3852137</v>
      </c>
      <c r="AI214" s="30">
        <v>3929179.74</v>
      </c>
      <c r="AJ214" s="30">
        <v>4007763.3348000003</v>
      </c>
      <c r="AK214" s="30">
        <v>4087918.6014960003</v>
      </c>
      <c r="AL214" s="30">
        <v>4169676.9735259204</v>
      </c>
      <c r="AM214" s="30">
        <v>100</v>
      </c>
      <c r="AN214" s="30">
        <v>100</v>
      </c>
      <c r="AO214" s="30">
        <v>100</v>
      </c>
      <c r="AP214" s="30">
        <v>100</v>
      </c>
      <c r="AQ214" s="30">
        <v>100</v>
      </c>
      <c r="AR214" s="30">
        <v>10</v>
      </c>
      <c r="AS214" s="30">
        <v>20</v>
      </c>
      <c r="AT214" s="30">
        <v>30</v>
      </c>
      <c r="AU214" s="30">
        <v>40</v>
      </c>
      <c r="AV214" s="30">
        <v>50</v>
      </c>
      <c r="AW214" s="30">
        <v>385213.7</v>
      </c>
      <c r="AX214" s="30">
        <v>785835.94800000009</v>
      </c>
      <c r="AY214" s="30">
        <v>1202329.0004400001</v>
      </c>
      <c r="AZ214" s="30">
        <v>1635167.4405984003</v>
      </c>
      <c r="BA214" s="30">
        <v>2084838.4867629602</v>
      </c>
      <c r="BB214" s="30">
        <v>3852137</v>
      </c>
      <c r="BC214" s="30">
        <v>3929179.74</v>
      </c>
      <c r="BD214" s="30">
        <v>4007763.3348000003</v>
      </c>
      <c r="BE214" s="30">
        <v>4087918.6014960003</v>
      </c>
      <c r="BF214" s="30">
        <v>4169676.9735259204</v>
      </c>
      <c r="BG214" s="20" t="s">
        <v>984</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977</v>
      </c>
      <c r="F215" s="22" t="s">
        <v>1002</v>
      </c>
      <c r="G215" s="28" t="s">
        <v>1003</v>
      </c>
      <c r="H215" s="20" t="s">
        <v>106</v>
      </c>
      <c r="I215" s="20" t="s">
        <v>144</v>
      </c>
      <c r="J215" s="20" t="s">
        <v>155</v>
      </c>
      <c r="K215" s="20" t="s">
        <v>980</v>
      </c>
      <c r="L215" s="20" t="s">
        <v>987</v>
      </c>
      <c r="M215" s="20" t="s">
        <v>111</v>
      </c>
      <c r="N215" s="20">
        <v>0</v>
      </c>
      <c r="O215" s="33">
        <v>3.3199999999999999E-4</v>
      </c>
      <c r="P215" s="20" t="s">
        <v>138</v>
      </c>
      <c r="Q215" s="20">
        <v>0</v>
      </c>
      <c r="R215" s="33">
        <v>0.91</v>
      </c>
      <c r="S215" s="33" t="s">
        <v>1464</v>
      </c>
      <c r="T215" s="33">
        <v>0.84</v>
      </c>
      <c r="U215" s="33">
        <v>159</v>
      </c>
      <c r="V215" s="33" t="b">
        <v>0</v>
      </c>
      <c r="W215" s="33" t="s">
        <v>1467</v>
      </c>
      <c r="X215" s="20" t="s">
        <v>138</v>
      </c>
      <c r="Y215" s="20" t="s">
        <v>168</v>
      </c>
      <c r="Z215" s="20" t="s">
        <v>339</v>
      </c>
      <c r="AA215" s="20" t="s">
        <v>148</v>
      </c>
      <c r="AB215" s="20">
        <v>2740.96</v>
      </c>
      <c r="AC215" s="20">
        <v>2748</v>
      </c>
      <c r="AD215" s="20">
        <v>0</v>
      </c>
      <c r="AE215" s="20">
        <v>0</v>
      </c>
      <c r="AF215" s="20">
        <v>0</v>
      </c>
      <c r="AG215" s="33" t="s">
        <v>1004</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984</v>
      </c>
      <c r="BH215" s="26" t="s">
        <v>118</v>
      </c>
      <c r="BI215" s="26" t="s">
        <v>118</v>
      </c>
      <c r="BJ215" s="26" t="s">
        <v>118</v>
      </c>
      <c r="BK215" s="26" t="s">
        <v>118</v>
      </c>
      <c r="BL215" s="26">
        <v>18.063112314810279</v>
      </c>
      <c r="BM215" s="20" t="s">
        <v>721</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767</v>
      </c>
      <c r="F216" s="22" t="s">
        <v>1005</v>
      </c>
      <c r="G216" s="28" t="s">
        <v>1006</v>
      </c>
      <c r="H216" s="20" t="s">
        <v>523</v>
      </c>
      <c r="I216" s="20" t="s">
        <v>144</v>
      </c>
      <c r="J216" s="20" t="s">
        <v>155</v>
      </c>
      <c r="K216" s="20" t="s">
        <v>980</v>
      </c>
      <c r="L216" s="20" t="s">
        <v>1007</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770</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1008</v>
      </c>
      <c r="BH216" s="26" t="s">
        <v>118</v>
      </c>
      <c r="BI216" s="26" t="s">
        <v>118</v>
      </c>
      <c r="BJ216" s="26" t="s">
        <v>118</v>
      </c>
      <c r="BK216" s="26" t="s">
        <v>118</v>
      </c>
      <c r="BL216" s="26">
        <v>3.5938808584251324E-2</v>
      </c>
      <c r="BM216" s="20" t="s">
        <v>1009</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1550</v>
      </c>
    </row>
    <row r="217" spans="1:97">
      <c r="A217" s="20" t="s">
        <v>123</v>
      </c>
      <c r="B217" s="20" t="s">
        <v>123</v>
      </c>
      <c r="C217" s="20" t="s">
        <v>123</v>
      </c>
      <c r="D217" s="20">
        <v>0</v>
      </c>
      <c r="E217" s="21" t="s">
        <v>767</v>
      </c>
      <c r="F217" s="22" t="s">
        <v>1010</v>
      </c>
      <c r="G217" s="28" t="s">
        <v>1011</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770</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1550</v>
      </c>
    </row>
    <row r="218" spans="1:97">
      <c r="A218" s="20" t="s">
        <v>102</v>
      </c>
      <c r="B218" s="20" t="s">
        <v>123</v>
      </c>
      <c r="C218" s="20" t="s">
        <v>123</v>
      </c>
      <c r="D218" s="20">
        <v>0</v>
      </c>
      <c r="E218" s="21" t="s">
        <v>1012</v>
      </c>
      <c r="F218" s="22" t="s">
        <v>1013</v>
      </c>
      <c r="G218" s="28" t="s">
        <v>1014</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1015</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1551</v>
      </c>
    </row>
    <row r="219" spans="1:97">
      <c r="A219" s="20" t="s">
        <v>102</v>
      </c>
      <c r="B219" s="20" t="s">
        <v>123</v>
      </c>
      <c r="C219" s="20" t="s">
        <v>102</v>
      </c>
      <c r="D219" s="20">
        <v>0</v>
      </c>
      <c r="E219" s="21" t="s">
        <v>1012</v>
      </c>
      <c r="F219" s="22" t="s">
        <v>1016</v>
      </c>
      <c r="G219" s="28" t="s">
        <v>1017</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1018</v>
      </c>
      <c r="AE219" s="20" t="s">
        <v>127</v>
      </c>
      <c r="AF219" s="20" t="s">
        <v>116</v>
      </c>
      <c r="AG219" s="20" t="s">
        <v>510</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1012</v>
      </c>
      <c r="F220" s="22" t="s">
        <v>1019</v>
      </c>
      <c r="G220" s="43" t="s">
        <v>1020</v>
      </c>
      <c r="H220" s="20" t="s">
        <v>106</v>
      </c>
      <c r="I220" s="20" t="s">
        <v>118</v>
      </c>
      <c r="J220" s="20" t="s">
        <v>118</v>
      </c>
      <c r="K220" s="20" t="s">
        <v>1468</v>
      </c>
      <c r="L220" s="20" t="s">
        <v>1469</v>
      </c>
      <c r="M220" s="20" t="s">
        <v>118</v>
      </c>
      <c r="N220" s="20" t="s">
        <v>118</v>
      </c>
      <c r="O220" s="33">
        <v>0</v>
      </c>
      <c r="P220" s="20"/>
      <c r="Q220" s="20" t="s">
        <v>118</v>
      </c>
      <c r="R220" s="33">
        <v>0</v>
      </c>
      <c r="S220" s="33" t="s">
        <v>1468</v>
      </c>
      <c r="T220" s="33">
        <v>0</v>
      </c>
      <c r="U220" s="33">
        <v>0</v>
      </c>
      <c r="V220" s="33" t="b">
        <v>0</v>
      </c>
      <c r="W220" s="33"/>
      <c r="X220" s="20"/>
      <c r="Y220" s="20" t="s">
        <v>118</v>
      </c>
      <c r="Z220" s="20" t="s">
        <v>1377</v>
      </c>
      <c r="AA220" s="20" t="s">
        <v>118</v>
      </c>
      <c r="AB220" s="20" t="s">
        <v>118</v>
      </c>
      <c r="AC220" s="20" t="s">
        <v>118</v>
      </c>
      <c r="AD220" s="20" t="s">
        <v>1021</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1012</v>
      </c>
      <c r="F221" s="22" t="s">
        <v>1022</v>
      </c>
      <c r="G221" s="23" t="s">
        <v>1023</v>
      </c>
      <c r="H221" s="20" t="s">
        <v>106</v>
      </c>
      <c r="I221" s="20" t="s">
        <v>118</v>
      </c>
      <c r="J221" s="20" t="s">
        <v>118</v>
      </c>
      <c r="K221" s="20" t="s">
        <v>1470</v>
      </c>
      <c r="L221" s="20" t="s">
        <v>1471</v>
      </c>
      <c r="M221" s="20" t="s">
        <v>118</v>
      </c>
      <c r="N221" s="20" t="s">
        <v>118</v>
      </c>
      <c r="O221" s="33">
        <v>0</v>
      </c>
      <c r="P221" s="20"/>
      <c r="Q221" s="20" t="s">
        <v>118</v>
      </c>
      <c r="R221" s="33">
        <v>0</v>
      </c>
      <c r="S221" s="33" t="s">
        <v>1470</v>
      </c>
      <c r="T221" s="33">
        <v>0</v>
      </c>
      <c r="U221" s="33">
        <v>0</v>
      </c>
      <c r="V221" s="33" t="b">
        <v>0</v>
      </c>
      <c r="W221" s="33"/>
      <c r="X221" s="20"/>
      <c r="Y221" s="20" t="s">
        <v>118</v>
      </c>
      <c r="Z221" s="20" t="s">
        <v>1390</v>
      </c>
      <c r="AA221" s="20" t="s">
        <v>118</v>
      </c>
      <c r="AB221" s="20" t="s">
        <v>118</v>
      </c>
      <c r="AC221" s="20" t="s">
        <v>118</v>
      </c>
      <c r="AD221" s="20" t="s">
        <v>1024</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721</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1012</v>
      </c>
      <c r="F222" s="22" t="s">
        <v>1025</v>
      </c>
      <c r="G222" s="28" t="s">
        <v>1026</v>
      </c>
      <c r="H222" s="20" t="s">
        <v>106</v>
      </c>
      <c r="I222" s="20" t="s">
        <v>905</v>
      </c>
      <c r="J222" s="20" t="s">
        <v>1027</v>
      </c>
      <c r="K222" s="20" t="s">
        <v>1028</v>
      </c>
      <c r="L222" s="20" t="s">
        <v>1029</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527</v>
      </c>
      <c r="AB222" s="20" t="s">
        <v>1030</v>
      </c>
      <c r="AC222" s="20">
        <v>0</v>
      </c>
      <c r="AD222" s="20" t="s">
        <v>1031</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1032</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1552</v>
      </c>
    </row>
    <row r="223" spans="1:97">
      <c r="A223" s="20" t="s">
        <v>102</v>
      </c>
      <c r="B223" s="20" t="s">
        <v>102</v>
      </c>
      <c r="C223" s="20" t="s">
        <v>102</v>
      </c>
      <c r="D223" s="20">
        <v>0</v>
      </c>
      <c r="E223" s="21" t="s">
        <v>1012</v>
      </c>
      <c r="F223" s="22" t="s">
        <v>1033</v>
      </c>
      <c r="G223" s="28" t="s">
        <v>1034</v>
      </c>
      <c r="H223" s="20" t="s">
        <v>106</v>
      </c>
      <c r="I223" s="20" t="s">
        <v>905</v>
      </c>
      <c r="J223" s="20" t="s">
        <v>1027</v>
      </c>
      <c r="K223" s="20" t="s">
        <v>1028</v>
      </c>
      <c r="L223" s="20" t="s">
        <v>1029</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527</v>
      </c>
      <c r="AB223" s="20" t="s">
        <v>1030</v>
      </c>
      <c r="AC223" s="20">
        <v>0</v>
      </c>
      <c r="AD223" s="20" t="s">
        <v>1035</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1552</v>
      </c>
    </row>
    <row r="224" spans="1:97">
      <c r="A224" s="20" t="s">
        <v>123</v>
      </c>
      <c r="B224" s="20" t="s">
        <v>123</v>
      </c>
      <c r="C224" s="20" t="s">
        <v>102</v>
      </c>
      <c r="D224" s="20">
        <v>0</v>
      </c>
      <c r="E224" s="21" t="s">
        <v>1012</v>
      </c>
      <c r="F224" s="22" t="s">
        <v>1036</v>
      </c>
      <c r="G224" s="28" t="s">
        <v>1037</v>
      </c>
      <c r="H224" s="20" t="s">
        <v>153</v>
      </c>
      <c r="I224" s="20" t="s">
        <v>234</v>
      </c>
      <c r="J224" s="20">
        <v>0</v>
      </c>
      <c r="K224" s="20" t="s">
        <v>1038</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1021</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1012</v>
      </c>
      <c r="F225" s="22" t="s">
        <v>1039</v>
      </c>
      <c r="G225" s="27" t="s">
        <v>1040</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1041</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1012</v>
      </c>
      <c r="F226" s="22" t="s">
        <v>1042</v>
      </c>
      <c r="G226" s="27" t="s">
        <v>1043</v>
      </c>
      <c r="H226" s="20" t="s">
        <v>523</v>
      </c>
      <c r="I226" s="20" t="s">
        <v>144</v>
      </c>
      <c r="J226" s="20" t="s">
        <v>155</v>
      </c>
      <c r="K226" s="20" t="s">
        <v>1044</v>
      </c>
      <c r="L226" s="20" t="s">
        <v>1045</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1046</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1047</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1553</v>
      </c>
    </row>
    <row r="227" spans="1:97">
      <c r="A227" s="20" t="s">
        <v>102</v>
      </c>
      <c r="B227" s="20" t="s">
        <v>102</v>
      </c>
      <c r="C227" s="20" t="s">
        <v>102</v>
      </c>
      <c r="D227" s="20">
        <v>0</v>
      </c>
      <c r="E227" s="21" t="s">
        <v>1012</v>
      </c>
      <c r="F227" s="22" t="s">
        <v>1048</v>
      </c>
      <c r="G227" s="27" t="s">
        <v>1049</v>
      </c>
      <c r="H227" s="20" t="s">
        <v>523</v>
      </c>
      <c r="I227" s="20" t="s">
        <v>144</v>
      </c>
      <c r="J227" s="20" t="s">
        <v>155</v>
      </c>
      <c r="K227" s="20" t="s">
        <v>1044</v>
      </c>
      <c r="L227" s="20" t="s">
        <v>1050</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1051</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1047</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1553</v>
      </c>
    </row>
    <row r="228" spans="1:97">
      <c r="A228" s="20" t="s">
        <v>123</v>
      </c>
      <c r="B228" s="20" t="s">
        <v>123</v>
      </c>
      <c r="C228" s="20" t="s">
        <v>123</v>
      </c>
      <c r="D228" s="20">
        <v>0</v>
      </c>
      <c r="E228" s="21" t="s">
        <v>1012</v>
      </c>
      <c r="F228" s="22" t="s">
        <v>1052</v>
      </c>
      <c r="G228" s="27" t="s">
        <v>1053</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1054</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1554</v>
      </c>
    </row>
    <row r="229" spans="1:97">
      <c r="A229" s="20" t="s">
        <v>102</v>
      </c>
      <c r="B229" s="20" t="s">
        <v>102</v>
      </c>
      <c r="C229" s="20" t="s">
        <v>102</v>
      </c>
      <c r="D229" s="20">
        <v>0</v>
      </c>
      <c r="E229" s="21" t="s">
        <v>1055</v>
      </c>
      <c r="F229" s="22" t="s">
        <v>1056</v>
      </c>
      <c r="G229" s="28" t="s">
        <v>1057</v>
      </c>
      <c r="H229" s="20" t="s">
        <v>164</v>
      </c>
      <c r="I229" s="20" t="s">
        <v>737</v>
      </c>
      <c r="J229" s="20" t="s">
        <v>145</v>
      </c>
      <c r="K229" s="20" t="s">
        <v>738</v>
      </c>
      <c r="L229" s="20" t="s">
        <v>1058</v>
      </c>
      <c r="M229" s="20" t="s">
        <v>111</v>
      </c>
      <c r="N229" s="20">
        <v>2880000</v>
      </c>
      <c r="O229" s="71">
        <v>5.0967745646173235E-3</v>
      </c>
      <c r="P229" s="20" t="s">
        <v>138</v>
      </c>
      <c r="Q229" s="20">
        <v>249000000</v>
      </c>
      <c r="R229" s="33">
        <v>0.44065863423253948</v>
      </c>
      <c r="S229" s="33" t="s">
        <v>1222</v>
      </c>
      <c r="T229" s="33">
        <v>50.14</v>
      </c>
      <c r="U229" s="33">
        <v>4.71</v>
      </c>
      <c r="V229" s="33" t="b">
        <v>1</v>
      </c>
      <c r="W229" s="33"/>
      <c r="X229" s="20" t="s">
        <v>138</v>
      </c>
      <c r="Y229" s="20">
        <v>1100</v>
      </c>
      <c r="Z229" s="20" t="s">
        <v>139</v>
      </c>
      <c r="AA229" s="20" t="s">
        <v>148</v>
      </c>
      <c r="AB229" s="20" t="s">
        <v>118</v>
      </c>
      <c r="AC229" s="20">
        <v>87</v>
      </c>
      <c r="AD229" s="20" t="s">
        <v>1057</v>
      </c>
      <c r="AE229" s="20" t="s">
        <v>127</v>
      </c>
      <c r="AF229" s="20" t="s">
        <v>116</v>
      </c>
      <c r="AG229" s="20" t="s">
        <v>1059</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1555</v>
      </c>
    </row>
    <row r="230" spans="1:97">
      <c r="A230" s="20" t="s">
        <v>102</v>
      </c>
      <c r="B230" s="20" t="s">
        <v>102</v>
      </c>
      <c r="C230" s="20" t="s">
        <v>102</v>
      </c>
      <c r="D230" s="20">
        <v>0</v>
      </c>
      <c r="E230" s="21" t="s">
        <v>1055</v>
      </c>
      <c r="F230" s="22" t="s">
        <v>1060</v>
      </c>
      <c r="G230" s="28" t="s">
        <v>1061</v>
      </c>
      <c r="H230" s="20" t="s">
        <v>106</v>
      </c>
      <c r="I230" s="20" t="s">
        <v>107</v>
      </c>
      <c r="J230" s="20" t="s">
        <v>699</v>
      </c>
      <c r="K230" s="20" t="s">
        <v>1062</v>
      </c>
      <c r="L230" s="20" t="s">
        <v>1063</v>
      </c>
      <c r="M230" s="20" t="s">
        <v>111</v>
      </c>
      <c r="N230" s="20" t="s">
        <v>118</v>
      </c>
      <c r="O230" s="33">
        <v>0.03</v>
      </c>
      <c r="P230" s="20"/>
      <c r="Q230" s="20" t="s">
        <v>118</v>
      </c>
      <c r="R230" s="33">
        <v>2.39</v>
      </c>
      <c r="S230" s="33" t="e">
        <v>#N/A</v>
      </c>
      <c r="T230" s="33" t="e">
        <v>#N/A</v>
      </c>
      <c r="U230" s="33" t="e">
        <v>#N/A</v>
      </c>
      <c r="V230" s="33" t="e">
        <v>#N/A</v>
      </c>
      <c r="W230" s="33"/>
      <c r="X230" s="20"/>
      <c r="Y230" s="20">
        <v>1100</v>
      </c>
      <c r="Z230" s="20" t="s">
        <v>588</v>
      </c>
      <c r="AA230" s="20" t="s">
        <v>148</v>
      </c>
      <c r="AB230" s="20" t="s">
        <v>118</v>
      </c>
      <c r="AC230" s="20">
        <v>79.666666666666671</v>
      </c>
      <c r="AD230" s="20">
        <v>0</v>
      </c>
      <c r="AE230" s="20">
        <v>0</v>
      </c>
      <c r="AF230" s="20" t="s">
        <v>122</v>
      </c>
      <c r="AG230" s="20" t="s">
        <v>1059</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1064</v>
      </c>
      <c r="BH230" s="26"/>
      <c r="BI230" s="26"/>
      <c r="BJ230" s="26"/>
      <c r="BK230" s="26"/>
      <c r="BL230" s="26">
        <v>1.1074509260873111</v>
      </c>
      <c r="BM230" s="20" t="s">
        <v>721</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1510</v>
      </c>
    </row>
    <row r="231" spans="1:97">
      <c r="A231" s="20" t="s">
        <v>102</v>
      </c>
      <c r="B231" s="20" t="s">
        <v>102</v>
      </c>
      <c r="C231" s="20" t="s">
        <v>102</v>
      </c>
      <c r="D231" s="20">
        <v>0</v>
      </c>
      <c r="E231" s="21" t="s">
        <v>1055</v>
      </c>
      <c r="F231" s="22" t="s">
        <v>1065</v>
      </c>
      <c r="G231" s="28" t="s">
        <v>1066</v>
      </c>
      <c r="H231" s="20" t="s">
        <v>106</v>
      </c>
      <c r="I231" s="20" t="s">
        <v>118</v>
      </c>
      <c r="J231" s="20" t="s">
        <v>118</v>
      </c>
      <c r="K231" s="20" t="s">
        <v>1222</v>
      </c>
      <c r="L231" s="20" t="s">
        <v>118</v>
      </c>
      <c r="M231" s="20" t="s">
        <v>118</v>
      </c>
      <c r="N231" s="20" t="s">
        <v>118</v>
      </c>
      <c r="O231" s="33">
        <v>0.3</v>
      </c>
      <c r="P231" s="20"/>
      <c r="Q231" s="20" t="s">
        <v>118</v>
      </c>
      <c r="R231" s="33">
        <v>162.41999999999999</v>
      </c>
      <c r="S231" s="33" t="s">
        <v>1222</v>
      </c>
      <c r="T231" s="33">
        <v>162.41999999999999</v>
      </c>
      <c r="U231" s="33">
        <v>0.3</v>
      </c>
      <c r="V231" s="33" t="b">
        <v>1</v>
      </c>
      <c r="W231" s="33"/>
      <c r="X231" s="20"/>
      <c r="Y231" s="20" t="s">
        <v>118</v>
      </c>
      <c r="Z231" s="20" t="s">
        <v>1433</v>
      </c>
      <c r="AA231" s="20" t="s">
        <v>148</v>
      </c>
      <c r="AB231" s="20" t="s">
        <v>118</v>
      </c>
      <c r="AC231" s="20" t="s">
        <v>118</v>
      </c>
      <c r="AD231" s="20">
        <v>0</v>
      </c>
      <c r="AE231" s="20">
        <v>0</v>
      </c>
      <c r="AF231" s="20" t="s">
        <v>122</v>
      </c>
      <c r="AG231" s="20" t="s">
        <v>1059</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1510</v>
      </c>
    </row>
    <row r="232" spans="1:97">
      <c r="A232" s="20" t="s">
        <v>102</v>
      </c>
      <c r="B232" s="20" t="s">
        <v>102</v>
      </c>
      <c r="C232" s="20" t="s">
        <v>102</v>
      </c>
      <c r="D232" s="20">
        <v>0</v>
      </c>
      <c r="E232" s="21" t="s">
        <v>1055</v>
      </c>
      <c r="F232" s="22" t="s">
        <v>1067</v>
      </c>
      <c r="G232" s="28" t="s">
        <v>1068</v>
      </c>
      <c r="H232" s="20" t="s">
        <v>523</v>
      </c>
      <c r="I232" s="20" t="s">
        <v>234</v>
      </c>
      <c r="J232" s="20" t="s">
        <v>699</v>
      </c>
      <c r="K232" s="20" t="s">
        <v>1069</v>
      </c>
      <c r="L232" s="20" t="s">
        <v>1070</v>
      </c>
      <c r="M232" s="20" t="s">
        <v>1071</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1059</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1555</v>
      </c>
    </row>
    <row r="233" spans="1:97">
      <c r="A233" s="20" t="s">
        <v>123</v>
      </c>
      <c r="B233" s="20" t="s">
        <v>123</v>
      </c>
      <c r="C233" s="20" t="s">
        <v>123</v>
      </c>
      <c r="D233" s="20">
        <v>0</v>
      </c>
      <c r="E233" s="21" t="s">
        <v>1072</v>
      </c>
      <c r="F233" s="22" t="s">
        <v>1073</v>
      </c>
      <c r="G233" s="28" t="s">
        <v>1074</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1074</v>
      </c>
      <c r="AE233" s="20" t="s">
        <v>127</v>
      </c>
      <c r="AF233" s="20" t="s">
        <v>116</v>
      </c>
      <c r="AG233" s="20" t="s">
        <v>770</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1556</v>
      </c>
    </row>
    <row r="234" spans="1:97">
      <c r="A234" s="20" t="s">
        <v>123</v>
      </c>
      <c r="B234" s="20" t="s">
        <v>123</v>
      </c>
      <c r="C234" s="20" t="s">
        <v>123</v>
      </c>
      <c r="D234" s="20">
        <v>0</v>
      </c>
      <c r="E234" s="21" t="s">
        <v>1072</v>
      </c>
      <c r="F234" s="22" t="s">
        <v>1075</v>
      </c>
      <c r="G234" s="28" t="s">
        <v>1076</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1076</v>
      </c>
      <c r="AE234" s="20" t="s">
        <v>115</v>
      </c>
      <c r="AF234" s="20">
        <v>0</v>
      </c>
      <c r="AG234" s="20" t="s">
        <v>770</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1556</v>
      </c>
    </row>
    <row r="235" spans="1:97">
      <c r="A235" s="20" t="s">
        <v>123</v>
      </c>
      <c r="B235" s="20" t="s">
        <v>123</v>
      </c>
      <c r="C235" s="20" t="s">
        <v>123</v>
      </c>
      <c r="D235" s="20">
        <v>0</v>
      </c>
      <c r="E235" s="21" t="s">
        <v>1072</v>
      </c>
      <c r="F235" s="22" t="s">
        <v>1077</v>
      </c>
      <c r="G235" s="28" t="s">
        <v>1078</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1078</v>
      </c>
      <c r="AE235" s="20" t="s">
        <v>115</v>
      </c>
      <c r="AF235" s="20">
        <v>0</v>
      </c>
      <c r="AG235" s="20" t="s">
        <v>770</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1557</v>
      </c>
    </row>
    <row r="236" spans="1:97">
      <c r="A236" s="20" t="s">
        <v>123</v>
      </c>
      <c r="B236" s="20" t="s">
        <v>123</v>
      </c>
      <c r="C236" s="20" t="s">
        <v>123</v>
      </c>
      <c r="D236" s="20">
        <v>0</v>
      </c>
      <c r="E236" s="21" t="s">
        <v>1072</v>
      </c>
      <c r="F236" s="22" t="s">
        <v>1079</v>
      </c>
      <c r="G236" s="28" t="s">
        <v>1080</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1080</v>
      </c>
      <c r="AE236" s="20" t="s">
        <v>115</v>
      </c>
      <c r="AF236" s="20">
        <v>0</v>
      </c>
      <c r="AG236" s="20" t="s">
        <v>1059</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1081</v>
      </c>
      <c r="F237" s="22" t="s">
        <v>1082</v>
      </c>
      <c r="G237" s="28" t="s">
        <v>1083</v>
      </c>
      <c r="H237" s="20" t="s">
        <v>523</v>
      </c>
      <c r="I237" s="20" t="s">
        <v>266</v>
      </c>
      <c r="J237" s="20" t="s">
        <v>267</v>
      </c>
      <c r="K237" s="20" t="s">
        <v>268</v>
      </c>
      <c r="L237" s="20" t="s">
        <v>1084</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510</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1081</v>
      </c>
      <c r="F238" s="22" t="s">
        <v>1085</v>
      </c>
      <c r="G238" s="28" t="s">
        <v>1086</v>
      </c>
      <c r="H238" s="20" t="s">
        <v>106</v>
      </c>
      <c r="I238" s="20" t="s">
        <v>118</v>
      </c>
      <c r="J238" s="20" t="s">
        <v>118</v>
      </c>
      <c r="K238" s="20" t="s">
        <v>1472</v>
      </c>
      <c r="L238" s="20" t="s">
        <v>1473</v>
      </c>
      <c r="M238" s="20" t="s">
        <v>118</v>
      </c>
      <c r="N238" s="24" t="s">
        <v>118</v>
      </c>
      <c r="O238" s="70">
        <v>535</v>
      </c>
      <c r="P238" s="24"/>
      <c r="Q238" s="24" t="s">
        <v>118</v>
      </c>
      <c r="R238" s="70">
        <v>0.01</v>
      </c>
      <c r="S238" s="33" t="s">
        <v>1472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1087</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1081</v>
      </c>
      <c r="F239" s="22" t="s">
        <v>1088</v>
      </c>
      <c r="G239" s="28" t="s">
        <v>1089</v>
      </c>
      <c r="H239" s="20" t="s">
        <v>523</v>
      </c>
      <c r="I239" s="20" t="s">
        <v>266</v>
      </c>
      <c r="J239" s="20" t="s">
        <v>267</v>
      </c>
      <c r="K239" s="20" t="s">
        <v>268</v>
      </c>
      <c r="L239" s="20" t="s">
        <v>1090</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770</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1081</v>
      </c>
      <c r="F240" s="22" t="s">
        <v>1091</v>
      </c>
      <c r="G240" s="45" t="s">
        <v>1092</v>
      </c>
      <c r="H240" s="20" t="s">
        <v>153</v>
      </c>
      <c r="I240" s="20" t="s">
        <v>266</v>
      </c>
      <c r="J240" s="20" t="s">
        <v>267</v>
      </c>
      <c r="K240" s="20" t="s">
        <v>268</v>
      </c>
      <c r="L240" s="20" t="s">
        <v>1093</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1081</v>
      </c>
      <c r="F241" s="22" t="s">
        <v>1094</v>
      </c>
      <c r="G241" s="28" t="s">
        <v>1095</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770</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1558</v>
      </c>
    </row>
    <row r="242" spans="1:97">
      <c r="A242" s="20" t="s">
        <v>123</v>
      </c>
      <c r="B242" s="20" t="s">
        <v>123</v>
      </c>
      <c r="C242" s="20" t="s">
        <v>123</v>
      </c>
      <c r="D242" s="20">
        <v>0</v>
      </c>
      <c r="E242" s="21" t="s">
        <v>1072</v>
      </c>
      <c r="F242" s="22" t="s">
        <v>1096</v>
      </c>
      <c r="G242" s="27" t="s">
        <v>1097</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1072</v>
      </c>
      <c r="F243" s="22" t="s">
        <v>1098</v>
      </c>
      <c r="G243" s="27" t="s">
        <v>1099</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1548</v>
      </c>
    </row>
    <row r="244" spans="1:97">
      <c r="A244" s="20" t="s">
        <v>123</v>
      </c>
      <c r="B244" s="20" t="s">
        <v>123</v>
      </c>
      <c r="C244" s="20" t="s">
        <v>123</v>
      </c>
      <c r="D244" s="20">
        <v>0</v>
      </c>
      <c r="E244" s="21" t="s">
        <v>1072</v>
      </c>
      <c r="F244" s="22" t="s">
        <v>1100</v>
      </c>
      <c r="G244" s="28" t="s">
        <v>1101</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1072</v>
      </c>
      <c r="F245" s="22" t="s">
        <v>1102</v>
      </c>
      <c r="G245" s="28" t="s">
        <v>1103</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1559</v>
      </c>
    </row>
    <row r="246" spans="1:97">
      <c r="A246" s="20" t="s">
        <v>123</v>
      </c>
      <c r="B246" s="20" t="s">
        <v>123</v>
      </c>
      <c r="C246" s="20" t="s">
        <v>123</v>
      </c>
      <c r="D246" s="20">
        <v>0</v>
      </c>
      <c r="E246" s="21" t="s">
        <v>1072</v>
      </c>
      <c r="F246" s="22" t="s">
        <v>1104</v>
      </c>
      <c r="G246" s="28" t="s">
        <v>1105</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1546</v>
      </c>
    </row>
    <row r="247" spans="1:97">
      <c r="A247" s="20" t="s">
        <v>123</v>
      </c>
      <c r="B247" s="20" t="s">
        <v>123</v>
      </c>
      <c r="C247" s="20" t="s">
        <v>123</v>
      </c>
      <c r="D247" s="20">
        <v>0</v>
      </c>
      <c r="E247" s="21" t="s">
        <v>1072</v>
      </c>
      <c r="F247" s="22" t="s">
        <v>1106</v>
      </c>
      <c r="G247" s="27" t="s">
        <v>1107</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1560</v>
      </c>
    </row>
    <row r="248" spans="1:97">
      <c r="A248" s="20" t="s">
        <v>123</v>
      </c>
      <c r="B248" s="20" t="s">
        <v>123</v>
      </c>
      <c r="C248" s="20" t="s">
        <v>123</v>
      </c>
      <c r="D248" s="20">
        <v>0</v>
      </c>
      <c r="E248" s="21" t="s">
        <v>1072</v>
      </c>
      <c r="F248" s="22" t="s">
        <v>1108</v>
      </c>
      <c r="G248" s="27" t="s">
        <v>1109</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1072</v>
      </c>
      <c r="F249" s="22" t="s">
        <v>1110</v>
      </c>
      <c r="G249" s="27" t="s">
        <v>1111</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1072</v>
      </c>
      <c r="F250" s="22" t="s">
        <v>1112</v>
      </c>
      <c r="G250" s="28" t="s">
        <v>1113</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1114</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1561</v>
      </c>
    </row>
    <row r="251" spans="1:97">
      <c r="A251" s="20" t="s">
        <v>123</v>
      </c>
      <c r="B251" s="20" t="s">
        <v>123</v>
      </c>
      <c r="C251" s="20" t="s">
        <v>123</v>
      </c>
      <c r="D251" s="20">
        <v>0</v>
      </c>
      <c r="E251" s="21" t="s">
        <v>1072</v>
      </c>
      <c r="F251" s="22" t="s">
        <v>1115</v>
      </c>
      <c r="G251" s="27" t="s">
        <v>1116</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1117</v>
      </c>
      <c r="G252" s="28" t="s">
        <v>1118</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1119</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1072</v>
      </c>
      <c r="F253" s="22" t="s">
        <v>1120</v>
      </c>
      <c r="G253" s="28" t="s">
        <v>1121</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1556</v>
      </c>
    </row>
    <row r="254" spans="1:97">
      <c r="A254" s="20" t="s">
        <v>123</v>
      </c>
      <c r="B254" s="20" t="s">
        <v>123</v>
      </c>
      <c r="C254" s="20" t="s">
        <v>102</v>
      </c>
      <c r="D254" s="20">
        <v>0</v>
      </c>
      <c r="E254" s="21" t="s">
        <v>1122</v>
      </c>
      <c r="F254" s="22" t="s">
        <v>1123</v>
      </c>
      <c r="G254" s="23" t="s">
        <v>1124</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1125</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1122</v>
      </c>
      <c r="F255" s="22" t="s">
        <v>1126</v>
      </c>
      <c r="G255" s="23" t="s">
        <v>1127</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1125</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1122</v>
      </c>
      <c r="F256" s="22" t="s">
        <v>1128</v>
      </c>
      <c r="G256" s="28" t="s">
        <v>1129</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1130</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1122</v>
      </c>
      <c r="F257" s="22" t="s">
        <v>1131</v>
      </c>
      <c r="G257" s="23" t="s">
        <v>1132</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1125</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1122</v>
      </c>
      <c r="F258" s="22" t="s">
        <v>1133</v>
      </c>
      <c r="G258" s="28" t="s">
        <v>1134</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1135</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1122</v>
      </c>
      <c r="F259" s="22" t="s">
        <v>1136</v>
      </c>
      <c r="G259" s="23" t="s">
        <v>1137</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1138</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1122</v>
      </c>
      <c r="F260" s="22" t="s">
        <v>1139</v>
      </c>
      <c r="G260" s="23" t="s">
        <v>1140</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1138</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1122</v>
      </c>
      <c r="F261" s="22" t="s">
        <v>1141</v>
      </c>
      <c r="G261" s="28" t="s">
        <v>1142</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1125</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1122</v>
      </c>
      <c r="F262" s="22" t="s">
        <v>1143</v>
      </c>
      <c r="G262" s="23" t="s">
        <v>1144</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770</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1122</v>
      </c>
      <c r="F263" s="22" t="s">
        <v>1145</v>
      </c>
      <c r="G263" s="23" t="s">
        <v>1146</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770</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1122</v>
      </c>
      <c r="F264" s="22" t="s">
        <v>1147</v>
      </c>
      <c r="G264" s="23" t="s">
        <v>1148</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770</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1122</v>
      </c>
      <c r="F265" s="22" t="s">
        <v>1149</v>
      </c>
      <c r="G265" s="23" t="s">
        <v>1150</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1138</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1122</v>
      </c>
      <c r="F266" s="22" t="s">
        <v>1151</v>
      </c>
      <c r="G266" s="28" t="s">
        <v>1152</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1138</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1122</v>
      </c>
      <c r="F267" s="22" t="s">
        <v>1153</v>
      </c>
      <c r="G267" s="28" t="s">
        <v>1154</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1138</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1122</v>
      </c>
      <c r="F268" s="22" t="s">
        <v>1155</v>
      </c>
      <c r="G268" s="23" t="s">
        <v>1156</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1138</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1122</v>
      </c>
      <c r="F269" s="22" t="s">
        <v>1157</v>
      </c>
      <c r="G269" s="28" t="s">
        <v>1158</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1122</v>
      </c>
      <c r="F270" s="22" t="s">
        <v>1159</v>
      </c>
      <c r="G270" s="28" t="s">
        <v>1160</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1161</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1162</v>
      </c>
      <c r="G271" s="28" t="s">
        <v>1163</v>
      </c>
      <c r="H271" s="20" t="s">
        <v>523</v>
      </c>
      <c r="I271" s="20" t="s">
        <v>294</v>
      </c>
      <c r="J271" s="20" t="s">
        <v>155</v>
      </c>
      <c r="K271" s="20" t="s">
        <v>1164</v>
      </c>
      <c r="L271" s="20" t="s">
        <v>1165</v>
      </c>
      <c r="M271" s="20" t="s">
        <v>1166</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1167</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1168</v>
      </c>
      <c r="BH271" s="26" t="s">
        <v>118</v>
      </c>
      <c r="BI271" s="26" t="s">
        <v>118</v>
      </c>
      <c r="BJ271" s="26" t="s">
        <v>118</v>
      </c>
      <c r="BK271" s="26" t="s">
        <v>118</v>
      </c>
      <c r="BL271" s="26">
        <v>6.05</v>
      </c>
      <c r="BM271" s="20" t="s">
        <v>1169</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1542</v>
      </c>
    </row>
    <row r="272" spans="1:97">
      <c r="A272" s="20" t="s">
        <v>102</v>
      </c>
      <c r="B272" s="20" t="s">
        <v>102</v>
      </c>
      <c r="C272" s="20" t="s">
        <v>102</v>
      </c>
      <c r="D272" s="20">
        <v>0</v>
      </c>
      <c r="E272" s="21" t="s">
        <v>103</v>
      </c>
      <c r="F272" s="22" t="s">
        <v>1170</v>
      </c>
      <c r="G272" s="28" t="s">
        <v>619</v>
      </c>
      <c r="H272" s="20" t="s">
        <v>523</v>
      </c>
      <c r="I272" s="20" t="s">
        <v>1171</v>
      </c>
      <c r="J272" s="20" t="s">
        <v>1172</v>
      </c>
      <c r="K272" s="20" t="s">
        <v>1173</v>
      </c>
      <c r="L272" s="20" t="s">
        <v>1562</v>
      </c>
      <c r="M272" s="20" t="s">
        <v>1563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643</v>
      </c>
      <c r="AA272" s="20" t="s">
        <v>148</v>
      </c>
      <c r="AB272" s="20">
        <v>167.74187787063173</v>
      </c>
      <c r="AC272" s="20">
        <v>167.74187787063173</v>
      </c>
      <c r="AD272" s="20" t="s">
        <v>619</v>
      </c>
      <c r="AE272" s="20" t="s">
        <v>115</v>
      </c>
      <c r="AF272" s="20" t="s">
        <v>276</v>
      </c>
      <c r="AG272" s="20" t="s">
        <v>1564</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1542</v>
      </c>
    </row>
    <row r="273" spans="1:97">
      <c r="A273" s="20" t="s">
        <v>102</v>
      </c>
      <c r="B273" s="20" t="s">
        <v>102</v>
      </c>
      <c r="C273" s="20" t="s">
        <v>102</v>
      </c>
      <c r="D273" s="20" t="s">
        <v>1565</v>
      </c>
      <c r="E273" s="21" t="s">
        <v>103</v>
      </c>
      <c r="F273" s="22" t="s">
        <v>1174</v>
      </c>
      <c r="G273" s="28" t="s">
        <v>1175</v>
      </c>
      <c r="H273" s="20" t="s">
        <v>153</v>
      </c>
      <c r="I273" s="20" t="s">
        <v>165</v>
      </c>
      <c r="J273" s="20" t="s">
        <v>155</v>
      </c>
      <c r="K273" s="20" t="s">
        <v>617</v>
      </c>
      <c r="L273" s="20" t="s">
        <v>618</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1167</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1566</v>
      </c>
      <c r="BH273" s="26" t="s">
        <v>118</v>
      </c>
      <c r="BI273" s="26" t="s">
        <v>118</v>
      </c>
      <c r="BJ273" s="26" t="s">
        <v>118</v>
      </c>
      <c r="BK273" s="26" t="s">
        <v>118</v>
      </c>
      <c r="BL273" s="26">
        <v>5.74</v>
      </c>
      <c r="BM273" s="20" t="s">
        <v>1176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1542</v>
      </c>
    </row>
    <row r="274" spans="1:97">
      <c r="A274" s="20" t="s">
        <v>123</v>
      </c>
      <c r="B274" s="20" t="s">
        <v>102</v>
      </c>
      <c r="C274" s="20" t="s">
        <v>123</v>
      </c>
      <c r="D274" s="20">
        <v>0</v>
      </c>
      <c r="E274" s="21" t="s">
        <v>103</v>
      </c>
      <c r="F274" s="22" t="s">
        <v>1177</v>
      </c>
      <c r="G274" s="28" t="s">
        <v>1178</v>
      </c>
      <c r="H274" s="20" t="s">
        <v>153</v>
      </c>
      <c r="I274" s="20" t="s">
        <v>1171</v>
      </c>
      <c r="J274" s="20" t="s">
        <v>573</v>
      </c>
      <c r="K274" s="20" t="s">
        <v>574</v>
      </c>
      <c r="L274" s="20" t="s">
        <v>1179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1180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1542</v>
      </c>
    </row>
    <row r="275" spans="1:97">
      <c r="A275" s="20" t="s">
        <v>123</v>
      </c>
      <c r="B275" s="20" t="s">
        <v>102</v>
      </c>
      <c r="C275" s="20" t="s">
        <v>123</v>
      </c>
      <c r="D275" s="20">
        <v>0</v>
      </c>
      <c r="E275" s="21" t="s">
        <v>103</v>
      </c>
      <c r="F275" s="22" t="s">
        <v>1181</v>
      </c>
      <c r="G275" s="28" t="s">
        <v>1182</v>
      </c>
      <c r="H275" s="20" t="s">
        <v>153</v>
      </c>
      <c r="I275" s="20" t="s">
        <v>1171</v>
      </c>
      <c r="J275" s="20" t="s">
        <v>573</v>
      </c>
      <c r="K275" s="20" t="s">
        <v>574</v>
      </c>
      <c r="L275" s="20" t="s">
        <v>1183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1180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1542</v>
      </c>
    </row>
    <row r="276" spans="1:97">
      <c r="A276" s="20" t="s">
        <v>102</v>
      </c>
      <c r="B276" s="20" t="s">
        <v>102</v>
      </c>
      <c r="C276" s="20" t="s">
        <v>102</v>
      </c>
      <c r="D276" s="20">
        <v>0</v>
      </c>
      <c r="E276" s="21" t="s">
        <v>103</v>
      </c>
      <c r="F276" s="22" t="s">
        <v>1184</v>
      </c>
      <c r="G276" s="28" t="s">
        <v>1185</v>
      </c>
      <c r="H276" s="20" t="s">
        <v>153</v>
      </c>
      <c r="I276" s="20" t="s">
        <v>1186</v>
      </c>
      <c r="J276" s="20" t="s">
        <v>155</v>
      </c>
      <c r="K276" s="20" t="s">
        <v>1187</v>
      </c>
      <c r="L276" s="20" t="s">
        <v>1188</v>
      </c>
      <c r="M276" s="20" t="s">
        <v>111</v>
      </c>
      <c r="N276" s="20">
        <v>0</v>
      </c>
      <c r="O276" s="33">
        <v>7.02</v>
      </c>
      <c r="P276" s="20"/>
      <c r="Q276" s="20">
        <v>0</v>
      </c>
      <c r="R276" s="33">
        <v>378.04</v>
      </c>
      <c r="S276" s="33" t="e">
        <v>#N/A</v>
      </c>
      <c r="T276" s="33" t="e">
        <v>#N/A</v>
      </c>
      <c r="U276" s="33" t="e">
        <v>#N/A</v>
      </c>
      <c r="V276" s="33" t="e">
        <v>#N/A</v>
      </c>
      <c r="W276" s="33"/>
      <c r="X276" s="20"/>
      <c r="Y276" s="20" t="s">
        <v>112</v>
      </c>
      <c r="Z276" s="20" t="s">
        <v>1189</v>
      </c>
      <c r="AA276" s="20" t="s">
        <v>148</v>
      </c>
      <c r="AB276" s="20">
        <v>53.851851851851897</v>
      </c>
      <c r="AC276" s="20">
        <v>0</v>
      </c>
      <c r="AD276" s="20">
        <v>0</v>
      </c>
      <c r="AE276" s="20">
        <v>0</v>
      </c>
      <c r="AF276" s="20" t="s">
        <v>6</v>
      </c>
      <c r="AG276" s="33" t="s">
        <v>1167</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1190</v>
      </c>
      <c r="BH276" s="26" t="s">
        <v>118</v>
      </c>
      <c r="BI276" s="26" t="s">
        <v>118</v>
      </c>
      <c r="BJ276" s="26" t="s">
        <v>118</v>
      </c>
      <c r="BK276" s="26" t="s">
        <v>118</v>
      </c>
      <c r="BL276" s="26">
        <v>48.704999999999998</v>
      </c>
      <c r="BM276" s="20" t="s">
        <v>1191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1542</v>
      </c>
    </row>
    <row r="277" spans="1:97">
      <c r="A277" s="20" t="s">
        <v>102</v>
      </c>
      <c r="B277" s="20" t="s">
        <v>123</v>
      </c>
      <c r="C277" s="20" t="s">
        <v>102</v>
      </c>
      <c r="D277" s="20" t="s">
        <v>239</v>
      </c>
      <c r="E277" s="21" t="s">
        <v>103</v>
      </c>
      <c r="F277" s="22" t="s">
        <v>1192</v>
      </c>
      <c r="G277" s="28" t="s">
        <v>1193</v>
      </c>
      <c r="H277" s="20" t="s">
        <v>153</v>
      </c>
      <c r="I277" s="20" t="s">
        <v>165</v>
      </c>
      <c r="J277" s="20" t="s">
        <v>155</v>
      </c>
      <c r="K277" s="20" t="s">
        <v>1194</v>
      </c>
      <c r="L277" s="20" t="s">
        <v>1195</v>
      </c>
      <c r="M277" s="20" t="s">
        <v>1196</v>
      </c>
      <c r="N277" s="20">
        <v>12231</v>
      </c>
      <c r="O277" s="33">
        <v>0</v>
      </c>
      <c r="P277" s="20"/>
      <c r="Q277" s="20">
        <v>-1865874</v>
      </c>
      <c r="R277" s="33">
        <v>0</v>
      </c>
      <c r="S277" s="33" t="e">
        <v>#N/A</v>
      </c>
      <c r="T277" s="33" t="e">
        <v>#N/A</v>
      </c>
      <c r="U277" s="33" t="e">
        <v>#N/A</v>
      </c>
      <c r="V277" s="33" t="e">
        <v>#N/A</v>
      </c>
      <c r="W277" s="33"/>
      <c r="X277" s="20"/>
      <c r="Y277" s="20" t="s">
        <v>158</v>
      </c>
      <c r="Z277" s="20" t="s">
        <v>1189</v>
      </c>
      <c r="AA277" s="20" t="s">
        <v>1197</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1542</v>
      </c>
    </row>
    <row r="278" spans="1:97">
      <c r="A278" s="20" t="s">
        <v>102</v>
      </c>
      <c r="B278" s="20" t="s">
        <v>102</v>
      </c>
      <c r="C278" s="20" t="s">
        <v>102</v>
      </c>
      <c r="D278" s="20">
        <v>0</v>
      </c>
      <c r="E278" s="21" t="s">
        <v>103</v>
      </c>
      <c r="F278" s="22" t="s">
        <v>1198</v>
      </c>
      <c r="G278" s="28" t="s">
        <v>1199</v>
      </c>
      <c r="H278" s="20" t="s">
        <v>523</v>
      </c>
      <c r="I278" s="20" t="s">
        <v>294</v>
      </c>
      <c r="J278" s="20" t="s">
        <v>155</v>
      </c>
      <c r="K278" s="20" t="s">
        <v>1164</v>
      </c>
      <c r="L278" s="20" t="s">
        <v>1165</v>
      </c>
      <c r="M278" s="20" t="s">
        <v>1567</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1167</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1168</v>
      </c>
      <c r="BH278" s="26" t="s">
        <v>118</v>
      </c>
      <c r="BI278" s="26" t="s">
        <v>118</v>
      </c>
      <c r="BJ278" s="26" t="s">
        <v>118</v>
      </c>
      <c r="BK278" s="26" t="s">
        <v>118</v>
      </c>
      <c r="BL278" s="26">
        <v>5.42</v>
      </c>
      <c r="BM278" s="20" t="s">
        <v>1169</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1542</v>
      </c>
    </row>
    <row r="279" spans="1:97">
      <c r="A279" s="20" t="s">
        <v>102</v>
      </c>
      <c r="B279" s="20" t="s">
        <v>102</v>
      </c>
      <c r="C279" s="20" t="s">
        <v>102</v>
      </c>
      <c r="D279" s="20">
        <v>0</v>
      </c>
      <c r="E279" s="21" t="s">
        <v>103</v>
      </c>
      <c r="F279" s="22" t="s">
        <v>1200</v>
      </c>
      <c r="G279" s="28" t="s">
        <v>1201</v>
      </c>
      <c r="H279" s="20" t="s">
        <v>523</v>
      </c>
      <c r="I279" s="20" t="s">
        <v>294</v>
      </c>
      <c r="J279" s="20" t="s">
        <v>155</v>
      </c>
      <c r="K279" s="20" t="s">
        <v>1164</v>
      </c>
      <c r="L279" s="20" t="s">
        <v>1165</v>
      </c>
      <c r="M279" s="20" t="s">
        <v>1567</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1167</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1168</v>
      </c>
      <c r="BH279" s="26" t="s">
        <v>118</v>
      </c>
      <c r="BI279" s="26" t="s">
        <v>118</v>
      </c>
      <c r="BJ279" s="26" t="s">
        <v>118</v>
      </c>
      <c r="BK279" s="26" t="s">
        <v>118</v>
      </c>
      <c r="BL279" s="26">
        <v>1.66</v>
      </c>
      <c r="BM279" s="20" t="s">
        <v>1169</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1542</v>
      </c>
    </row>
    <row r="280" spans="1:97">
      <c r="A280" s="20" t="s">
        <v>102</v>
      </c>
      <c r="B280" s="20" t="s">
        <v>102</v>
      </c>
      <c r="C280" s="20" t="s">
        <v>102</v>
      </c>
      <c r="D280" s="20">
        <v>0</v>
      </c>
      <c r="E280" s="21" t="s">
        <v>103</v>
      </c>
      <c r="F280" s="22" t="s">
        <v>1202</v>
      </c>
      <c r="G280" s="28" t="s">
        <v>1203</v>
      </c>
      <c r="H280" s="20" t="s">
        <v>523</v>
      </c>
      <c r="I280" s="20" t="s">
        <v>294</v>
      </c>
      <c r="J280" s="20" t="s">
        <v>155</v>
      </c>
      <c r="K280" s="20" t="s">
        <v>1164</v>
      </c>
      <c r="L280" s="20" t="s">
        <v>1165</v>
      </c>
      <c r="M280" s="20" t="s">
        <v>1567</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1167</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1168</v>
      </c>
      <c r="BH280" s="26" t="s">
        <v>118</v>
      </c>
      <c r="BI280" s="26" t="s">
        <v>118</v>
      </c>
      <c r="BJ280" s="26" t="s">
        <v>118</v>
      </c>
      <c r="BK280" s="26" t="s">
        <v>118</v>
      </c>
      <c r="BL280" s="26">
        <v>34.6</v>
      </c>
      <c r="BM280" s="20" t="s">
        <v>1169</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1542</v>
      </c>
    </row>
    <row r="281" spans="1:97">
      <c r="A281" s="20" t="s">
        <v>102</v>
      </c>
      <c r="B281" s="20" t="s">
        <v>102</v>
      </c>
      <c r="C281" s="20" t="s">
        <v>102</v>
      </c>
      <c r="D281" s="20">
        <v>0</v>
      </c>
      <c r="E281" s="21" t="s">
        <v>103</v>
      </c>
      <c r="F281" s="22" t="s">
        <v>1204</v>
      </c>
      <c r="G281" s="28" t="s">
        <v>1205</v>
      </c>
      <c r="H281" s="20" t="s">
        <v>523</v>
      </c>
      <c r="I281" s="20" t="s">
        <v>294</v>
      </c>
      <c r="J281" s="20" t="s">
        <v>155</v>
      </c>
      <c r="K281" s="20" t="s">
        <v>1164</v>
      </c>
      <c r="L281" s="20" t="s">
        <v>1165</v>
      </c>
      <c r="M281" s="20" t="s">
        <v>1567</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1167</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1168</v>
      </c>
      <c r="BH281" s="26" t="s">
        <v>118</v>
      </c>
      <c r="BI281" s="26" t="s">
        <v>118</v>
      </c>
      <c r="BJ281" s="26" t="s">
        <v>118</v>
      </c>
      <c r="BK281" s="26" t="s">
        <v>118</v>
      </c>
      <c r="BL281" s="26">
        <v>4.95</v>
      </c>
      <c r="BM281" s="20" t="s">
        <v>1169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1542</v>
      </c>
    </row>
    <row r="282" spans="1:97">
      <c r="A282" s="20" t="s">
        <v>102</v>
      </c>
      <c r="B282" s="20" t="s">
        <v>102</v>
      </c>
      <c r="C282" s="20" t="s">
        <v>102</v>
      </c>
      <c r="D282" s="20">
        <v>0</v>
      </c>
      <c r="E282" s="21" t="s">
        <v>103</v>
      </c>
      <c r="F282" s="22" t="s">
        <v>1206</v>
      </c>
      <c r="G282" s="28" t="s">
        <v>1207</v>
      </c>
      <c r="H282" s="20" t="s">
        <v>523</v>
      </c>
      <c r="I282" s="20" t="s">
        <v>294</v>
      </c>
      <c r="J282" s="20" t="s">
        <v>155</v>
      </c>
      <c r="K282" s="20" t="s">
        <v>1164</v>
      </c>
      <c r="L282" s="20" t="s">
        <v>1165</v>
      </c>
      <c r="M282" s="20" t="s">
        <v>1567</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1542</v>
      </c>
    </row>
    <row r="283" spans="1:97">
      <c r="A283" s="20" t="s">
        <v>102</v>
      </c>
      <c r="B283" s="20" t="s">
        <v>102</v>
      </c>
      <c r="C283" s="20" t="s">
        <v>102</v>
      </c>
      <c r="D283" s="20">
        <v>0</v>
      </c>
      <c r="E283" s="21" t="s">
        <v>103</v>
      </c>
      <c r="F283" s="22" t="s">
        <v>1210</v>
      </c>
      <c r="G283" s="28" t="s">
        <v>1211</v>
      </c>
      <c r="H283" s="20" t="s">
        <v>106</v>
      </c>
      <c r="I283" s="20" t="s">
        <v>118</v>
      </c>
      <c r="J283" s="20" t="s">
        <v>118</v>
      </c>
      <c r="K283" s="20" t="s">
        <v>1222</v>
      </c>
      <c r="L283" s="20" t="s">
        <v>118</v>
      </c>
      <c r="M283" s="20" t="s">
        <v>118</v>
      </c>
      <c r="N283" s="24" t="s">
        <v>118</v>
      </c>
      <c r="O283" s="70">
        <v>0.19</v>
      </c>
      <c r="P283" s="24"/>
      <c r="Q283" s="24" t="s">
        <v>118</v>
      </c>
      <c r="R283" s="70">
        <v>49.03</v>
      </c>
      <c r="S283" s="33" t="s">
        <v>1222</v>
      </c>
      <c r="T283" s="33">
        <v>49.03</v>
      </c>
      <c r="U283" s="33">
        <v>0.19</v>
      </c>
      <c r="V283" s="33" t="b">
        <v>1</v>
      </c>
      <c r="W283" s="33"/>
      <c r="X283" s="24"/>
      <c r="Y283" s="20" t="s">
        <v>118</v>
      </c>
      <c r="Z283" s="20" t="s">
        <v>1433</v>
      </c>
      <c r="AA283" s="20" t="s">
        <v>148</v>
      </c>
      <c r="AB283" s="20" t="s">
        <v>118</v>
      </c>
      <c r="AC283" s="20" t="s">
        <v>118</v>
      </c>
      <c r="AD283" s="20" t="s">
        <v>134</v>
      </c>
      <c r="AE283" s="20" t="s">
        <v>115</v>
      </c>
      <c r="AF283" s="20" t="s">
        <v>1212</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1213</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1508</v>
      </c>
    </row>
    <row r="284" spans="1:97">
      <c r="A284" s="20" t="s">
        <v>123</v>
      </c>
      <c r="B284" s="20" t="s">
        <v>123</v>
      </c>
      <c r="C284" s="20" t="s">
        <v>102</v>
      </c>
      <c r="D284" s="20">
        <v>0</v>
      </c>
      <c r="E284" s="21" t="s">
        <v>767</v>
      </c>
      <c r="F284" s="22" t="s">
        <v>1214</v>
      </c>
      <c r="G284" s="47" t="s">
        <v>1215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1216</v>
      </c>
      <c r="E285" s="21" t="s">
        <v>977</v>
      </c>
      <c r="F285" s="22" t="s">
        <v>1217</v>
      </c>
      <c r="G285" s="28" t="s">
        <v>1218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1219</v>
      </c>
      <c r="AE285" s="20" t="s">
        <v>115</v>
      </c>
      <c r="AF285" s="20">
        <v>0</v>
      </c>
      <c r="AG285" s="33" t="s">
        <v>770</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984</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689</v>
      </c>
      <c r="F286" s="22" t="s">
        <v>1220</v>
      </c>
      <c r="G286" s="28" t="s">
        <v>1221</v>
      </c>
      <c r="H286" s="20" t="s">
        <v>153</v>
      </c>
      <c r="I286" s="20" t="s">
        <v>1222</v>
      </c>
      <c r="J286" s="20" t="s">
        <v>135</v>
      </c>
      <c r="K286" s="20" t="s">
        <v>1223</v>
      </c>
      <c r="L286" s="20" t="s">
        <v>1224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770</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1510</v>
      </c>
    </row>
    <row r="287" spans="1:97">
      <c r="A287" s="20" t="s">
        <v>102</v>
      </c>
      <c r="B287" s="20" t="s">
        <v>102</v>
      </c>
      <c r="C287" s="20" t="s">
        <v>102</v>
      </c>
      <c r="D287" s="20" t="s">
        <v>313</v>
      </c>
      <c r="E287" s="21" t="s">
        <v>689</v>
      </c>
      <c r="F287" s="22" t="s">
        <v>1226</v>
      </c>
      <c r="G287" s="28" t="s">
        <v>1227</v>
      </c>
      <c r="H287" s="20" t="s">
        <v>153</v>
      </c>
      <c r="I287" s="20" t="s">
        <v>1222</v>
      </c>
      <c r="J287" s="20" t="s">
        <v>135</v>
      </c>
      <c r="K287" s="20" t="s">
        <v>1223</v>
      </c>
      <c r="L287" s="20" t="s">
        <v>1228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1229</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1510</v>
      </c>
    </row>
    <row r="288" spans="1:97">
      <c r="A288" s="20" t="s">
        <v>102</v>
      </c>
      <c r="B288" s="20" t="s">
        <v>123</v>
      </c>
      <c r="C288" s="20" t="s">
        <v>102</v>
      </c>
      <c r="D288" s="20" t="s">
        <v>1230</v>
      </c>
      <c r="E288" s="21" t="s">
        <v>689</v>
      </c>
      <c r="F288" s="22" t="s">
        <v>1231</v>
      </c>
      <c r="G288" s="28" t="s">
        <v>1232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1233</v>
      </c>
      <c r="G289" s="28" t="s">
        <v>1234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1236</v>
      </c>
      <c r="BH289" s="26" t="s">
        <v>118</v>
      </c>
      <c r="BI289" s="26" t="s">
        <v>118</v>
      </c>
      <c r="BJ289" s="26" t="s">
        <v>118</v>
      </c>
      <c r="BK289" s="26" t="s">
        <v>118</v>
      </c>
      <c r="BL289" s="26">
        <v>86.095471236230111</v>
      </c>
      <c r="BM289" s="20" t="s">
        <v>1237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1542</v>
      </c>
    </row>
    <row r="290" spans="1:97">
      <c r="A290" s="20" t="s">
        <v>102</v>
      </c>
      <c r="B290" s="20" t="s">
        <v>123</v>
      </c>
      <c r="C290" s="20" t="s">
        <v>102</v>
      </c>
      <c r="D290" s="20" t="s">
        <v>1238</v>
      </c>
      <c r="E290" s="21" t="s">
        <v>103</v>
      </c>
      <c r="F290" s="22" t="s">
        <v>1239</v>
      </c>
      <c r="G290" s="28" t="s">
        <v>1240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1167</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1542</v>
      </c>
    </row>
    <row r="291" spans="1:97">
      <c r="A291" s="20" t="s">
        <v>102</v>
      </c>
      <c r="B291" s="20" t="s">
        <v>123</v>
      </c>
      <c r="C291" s="20" t="s">
        <v>102</v>
      </c>
      <c r="D291" s="20" t="s">
        <v>536</v>
      </c>
      <c r="E291" s="21" t="s">
        <v>103</v>
      </c>
      <c r="F291" s="22" t="s">
        <v>1241</v>
      </c>
      <c r="G291" s="28" t="s">
        <v>1242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1167</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1542</v>
      </c>
    </row>
    <row r="292" spans="1:97">
      <c r="A292" s="20" t="s">
        <v>102</v>
      </c>
      <c r="B292" s="20" t="s">
        <v>123</v>
      </c>
      <c r="C292" s="20" t="s">
        <v>102</v>
      </c>
      <c r="D292" s="20">
        <v>0</v>
      </c>
      <c r="E292" s="21" t="s">
        <v>450</v>
      </c>
      <c r="F292" s="22" t="s">
        <v>1243</v>
      </c>
      <c r="G292" s="23" t="s">
        <v>1244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1245</v>
      </c>
      <c r="AE292" s="20" t="s">
        <v>115</v>
      </c>
      <c r="AF292" s="20" t="s">
        <v>116</v>
      </c>
      <c r="AG292" s="20" t="s">
        <v>510</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1537</v>
      </c>
    </row>
    <row r="293" spans="1:97">
      <c r="A293" s="20" t="s">
        <v>123</v>
      </c>
      <c r="B293" s="20" t="s">
        <v>102</v>
      </c>
      <c r="C293" s="20" t="s">
        <v>102</v>
      </c>
      <c r="D293" s="20">
        <v>0</v>
      </c>
      <c r="E293" s="21" t="s">
        <v>450</v>
      </c>
      <c r="F293" s="22" t="s">
        <v>1246</v>
      </c>
      <c r="G293" s="23" t="s">
        <v>1247</v>
      </c>
      <c r="H293" s="20" t="s">
        <v>744</v>
      </c>
      <c r="I293" s="20" t="s">
        <v>107</v>
      </c>
      <c r="J293" s="20" t="s">
        <v>906</v>
      </c>
      <c r="K293" s="20" t="s">
        <v>1248</v>
      </c>
      <c r="L293" s="20" t="s">
        <v>1249</v>
      </c>
      <c r="M293" s="20" t="s">
        <v>1250</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1251</v>
      </c>
      <c r="AA293" s="20" t="s">
        <v>148</v>
      </c>
      <c r="AB293" s="20">
        <v>-30.1815</v>
      </c>
      <c r="AC293" s="20">
        <v>0</v>
      </c>
      <c r="AD293" s="20">
        <v>0</v>
      </c>
      <c r="AE293" s="20">
        <v>0</v>
      </c>
      <c r="AF293" s="20">
        <v>0</v>
      </c>
      <c r="AG293" s="20" t="s">
        <v>510</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1537</v>
      </c>
    </row>
    <row r="294" spans="1:97">
      <c r="A294" s="20" t="s">
        <v>102</v>
      </c>
      <c r="B294" s="20" t="s">
        <v>123</v>
      </c>
      <c r="C294" s="20" t="s">
        <v>102</v>
      </c>
      <c r="D294" s="20">
        <v>0</v>
      </c>
      <c r="E294" s="21" t="s">
        <v>450</v>
      </c>
      <c r="F294" s="22" t="s">
        <v>1252</v>
      </c>
      <c r="G294" s="23" t="s">
        <v>1253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1254</v>
      </c>
      <c r="AE294" s="20" t="s">
        <v>115</v>
      </c>
      <c r="AF294" s="20" t="s">
        <v>116</v>
      </c>
      <c r="AG294" s="20" t="s">
        <v>510</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1537</v>
      </c>
    </row>
    <row r="295" spans="1:97">
      <c r="A295" s="20" t="s">
        <v>102</v>
      </c>
      <c r="B295" s="20" t="s">
        <v>102</v>
      </c>
      <c r="C295" s="20" t="s">
        <v>102</v>
      </c>
      <c r="D295" s="20">
        <v>0</v>
      </c>
      <c r="E295" s="21" t="s">
        <v>450</v>
      </c>
      <c r="F295" s="22" t="s">
        <v>1255</v>
      </c>
      <c r="G295" s="23" t="s">
        <v>1256</v>
      </c>
      <c r="H295" s="20" t="s">
        <v>744</v>
      </c>
      <c r="I295" s="20" t="s">
        <v>107</v>
      </c>
      <c r="J295" s="20" t="s">
        <v>906</v>
      </c>
      <c r="K295" s="20" t="s">
        <v>1248</v>
      </c>
      <c r="L295" s="20" t="s">
        <v>1257</v>
      </c>
      <c r="M295" s="20" t="s">
        <v>1250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1251</v>
      </c>
      <c r="AA295" s="20" t="s">
        <v>148</v>
      </c>
      <c r="AB295" s="20">
        <v>127.35899999999999</v>
      </c>
      <c r="AC295" s="20">
        <v>127</v>
      </c>
      <c r="AD295" s="20" t="s">
        <v>1258</v>
      </c>
      <c r="AE295" s="20" t="s">
        <v>115</v>
      </c>
      <c r="AF295" s="20" t="s">
        <v>276</v>
      </c>
      <c r="AG295" s="33" t="s">
        <v>1259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1260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1261</v>
      </c>
      <c r="CS295" s="33" t="s">
        <v>1537</v>
      </c>
    </row>
    <row r="296" spans="1:97">
      <c r="A296" s="20" t="s">
        <v>102</v>
      </c>
      <c r="B296" s="20" t="s">
        <v>102</v>
      </c>
      <c r="C296" s="20" t="s">
        <v>102</v>
      </c>
      <c r="D296" s="20">
        <v>0</v>
      </c>
      <c r="E296" s="21" t="s">
        <v>450</v>
      </c>
      <c r="F296" s="22" t="s">
        <v>1262</v>
      </c>
      <c r="G296" s="23" t="s">
        <v>1263</v>
      </c>
      <c r="H296" s="20" t="s">
        <v>744</v>
      </c>
      <c r="I296" s="20" t="s">
        <v>107</v>
      </c>
      <c r="J296" s="20" t="s">
        <v>906</v>
      </c>
      <c r="K296" s="20" t="s">
        <v>1248</v>
      </c>
      <c r="L296" s="20" t="s">
        <v>1264</v>
      </c>
      <c r="M296" s="20" t="s">
        <v>1250</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1251</v>
      </c>
      <c r="AA296" s="20" t="s">
        <v>148</v>
      </c>
      <c r="AB296" s="20">
        <v>201.24199999999999</v>
      </c>
      <c r="AC296" s="20">
        <v>201</v>
      </c>
      <c r="AD296" s="20" t="s">
        <v>1265</v>
      </c>
      <c r="AE296" s="20" t="s">
        <v>115</v>
      </c>
      <c r="AF296" s="20" t="s">
        <v>276</v>
      </c>
      <c r="AG296" s="33" t="s">
        <v>1266</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1260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1261</v>
      </c>
      <c r="CS296" s="33" t="s">
        <v>1537</v>
      </c>
    </row>
    <row r="297" spans="1:97">
      <c r="A297" s="20" t="s">
        <v>102</v>
      </c>
      <c r="B297" s="20" t="s">
        <v>123</v>
      </c>
      <c r="C297" s="20" t="s">
        <v>102</v>
      </c>
      <c r="D297" s="20">
        <v>0</v>
      </c>
      <c r="E297" s="21" t="s">
        <v>450</v>
      </c>
      <c r="F297" s="22" t="s">
        <v>1267</v>
      </c>
      <c r="G297" s="23" t="s">
        <v>1268</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1269</v>
      </c>
      <c r="AE297" s="20" t="s">
        <v>115</v>
      </c>
      <c r="AF297" s="20" t="s">
        <v>116</v>
      </c>
      <c r="AG297" s="20" t="s">
        <v>510</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1537</v>
      </c>
    </row>
    <row r="298" spans="1:97">
      <c r="A298" s="20" t="s">
        <v>102</v>
      </c>
      <c r="B298" s="20" t="s">
        <v>123</v>
      </c>
      <c r="C298" s="20" t="s">
        <v>102</v>
      </c>
      <c r="D298" s="20" t="s">
        <v>1270</v>
      </c>
      <c r="E298" s="21" t="s">
        <v>450</v>
      </c>
      <c r="F298" s="22" t="s">
        <v>1271</v>
      </c>
      <c r="G298" s="23" t="s">
        <v>1272</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510</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1537</v>
      </c>
    </row>
    <row r="299" spans="1:97">
      <c r="A299" s="20" t="s">
        <v>102</v>
      </c>
      <c r="B299" s="20" t="s">
        <v>102</v>
      </c>
      <c r="C299" s="20" t="s">
        <v>102</v>
      </c>
      <c r="D299" s="20">
        <v>0</v>
      </c>
      <c r="E299" s="21" t="s">
        <v>256</v>
      </c>
      <c r="F299" s="22" t="s">
        <v>1273</v>
      </c>
      <c r="G299" s="23" t="s">
        <v>1274</v>
      </c>
      <c r="H299" s="20" t="s">
        <v>407</v>
      </c>
      <c r="I299" s="20" t="s">
        <v>144</v>
      </c>
      <c r="J299" s="20" t="s">
        <v>145</v>
      </c>
      <c r="K299" s="20" t="s">
        <v>259</v>
      </c>
      <c r="L299" s="20" t="s">
        <v>1610</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1275</v>
      </c>
      <c r="AE299" s="20" t="s">
        <v>115</v>
      </c>
      <c r="AF299" s="20" t="s">
        <v>116</v>
      </c>
      <c r="AG299" s="33" t="s">
        <v>1276</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1277</v>
      </c>
      <c r="BH299" s="26"/>
      <c r="BI299" s="26"/>
      <c r="BJ299" s="26"/>
      <c r="BK299" s="26"/>
      <c r="BL299" s="26">
        <v>1066.27</v>
      </c>
      <c r="BM299" s="20" t="s">
        <v>1278</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1545</v>
      </c>
    </row>
    <row r="300" spans="1:97">
      <c r="A300" s="20" t="s">
        <v>102</v>
      </c>
      <c r="B300" s="20" t="s">
        <v>102</v>
      </c>
      <c r="C300" s="20" t="s">
        <v>102</v>
      </c>
      <c r="D300" s="20">
        <v>0</v>
      </c>
      <c r="E300" s="21" t="s">
        <v>256</v>
      </c>
      <c r="F300" s="22" t="s">
        <v>1279</v>
      </c>
      <c r="G300" s="23" t="s">
        <v>1280</v>
      </c>
      <c r="H300" s="20" t="s">
        <v>407</v>
      </c>
      <c r="I300" s="20" t="s">
        <v>144</v>
      </c>
      <c r="J300" s="20" t="s">
        <v>145</v>
      </c>
      <c r="K300" s="20" t="s">
        <v>259</v>
      </c>
      <c r="L300" s="20" t="s">
        <v>1611</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1275</v>
      </c>
      <c r="AE300" s="20" t="s">
        <v>115</v>
      </c>
      <c r="AF300" s="20" t="s">
        <v>116</v>
      </c>
      <c r="AG300" s="33" t="s">
        <v>1276</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1277</v>
      </c>
      <c r="BH300" s="26"/>
      <c r="BI300" s="26"/>
      <c r="BJ300" s="26"/>
      <c r="BK300" s="26"/>
      <c r="BL300" s="26">
        <v>1574.27</v>
      </c>
      <c r="BM300" s="20" t="s">
        <v>1281</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1545</v>
      </c>
    </row>
    <row r="301" spans="1:97">
      <c r="A301" s="20" t="s">
        <v>102</v>
      </c>
      <c r="B301" s="20" t="s">
        <v>123</v>
      </c>
      <c r="C301" s="20" t="s">
        <v>102</v>
      </c>
      <c r="D301" s="20">
        <v>0</v>
      </c>
      <c r="E301" s="21" t="s">
        <v>1055</v>
      </c>
      <c r="F301" s="22" t="s">
        <v>1282</v>
      </c>
      <c r="G301" s="23" t="s">
        <v>1283</v>
      </c>
      <c r="H301" s="20" t="s">
        <v>164</v>
      </c>
      <c r="I301" s="20" t="s">
        <v>266</v>
      </c>
      <c r="J301" s="20" t="s">
        <v>267</v>
      </c>
      <c r="K301" s="20" t="s">
        <v>268</v>
      </c>
      <c r="L301" s="20" t="s">
        <v>1284</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1059</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767</v>
      </c>
      <c r="F302" s="22" t="s">
        <v>1285</v>
      </c>
      <c r="G302" s="23" t="s">
        <v>1286</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885</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767</v>
      </c>
      <c r="F303" s="22" t="s">
        <v>1287</v>
      </c>
      <c r="G303" s="23" t="s">
        <v>1288</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885</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1081</v>
      </c>
      <c r="F304" s="22" t="s">
        <v>1289</v>
      </c>
      <c r="G304" s="23" t="s">
        <v>1290</v>
      </c>
      <c r="H304" s="20" t="s">
        <v>336</v>
      </c>
      <c r="I304" s="20" t="s">
        <v>1291</v>
      </c>
      <c r="J304" s="20" t="s">
        <v>155</v>
      </c>
      <c r="K304" s="20" t="s">
        <v>1292</v>
      </c>
      <c r="L304" s="20" t="s">
        <v>1293</v>
      </c>
      <c r="M304" s="20" t="s">
        <v>111</v>
      </c>
      <c r="N304" s="20">
        <v>0</v>
      </c>
      <c r="O304" s="33">
        <v>0.72</v>
      </c>
      <c r="P304" s="20"/>
      <c r="Q304" s="20">
        <v>0</v>
      </c>
      <c r="R304" s="33">
        <v>10.19</v>
      </c>
      <c r="S304" s="33" t="e">
        <v>#N/A</v>
      </c>
      <c r="T304" s="33" t="e">
        <v>#N/A</v>
      </c>
      <c r="U304" s="33" t="e">
        <v>#N/A</v>
      </c>
      <c r="V304" s="33" t="e">
        <v>#N/A</v>
      </c>
      <c r="W304" s="33"/>
      <c r="X304" s="20"/>
      <c r="Y304" s="20" t="s">
        <v>168</v>
      </c>
      <c r="Z304" s="20" t="s">
        <v>849</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1081</v>
      </c>
      <c r="F305" s="22" t="s">
        <v>1294</v>
      </c>
      <c r="G305" s="23" t="s">
        <v>1295</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770</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1558</v>
      </c>
    </row>
    <row r="306" spans="1:97">
      <c r="A306" s="20" t="s">
        <v>123</v>
      </c>
      <c r="B306" s="20" t="s">
        <v>123</v>
      </c>
      <c r="C306" s="20" t="s">
        <v>102</v>
      </c>
      <c r="D306" s="20">
        <v>0</v>
      </c>
      <c r="E306" s="21" t="s">
        <v>1122</v>
      </c>
      <c r="F306" s="22" t="s">
        <v>1296</v>
      </c>
      <c r="G306" s="23" t="s">
        <v>1297</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1298</v>
      </c>
      <c r="G307" s="23" t="s">
        <v>1299</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656</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689</v>
      </c>
      <c r="F308" s="22" t="s">
        <v>1300</v>
      </c>
      <c r="G308" s="28" t="s">
        <v>1301</v>
      </c>
      <c r="H308" s="20" t="s">
        <v>153</v>
      </c>
      <c r="I308" s="20" t="s">
        <v>266</v>
      </c>
      <c r="J308" s="20" t="s">
        <v>267</v>
      </c>
      <c r="K308" s="20" t="s">
        <v>268</v>
      </c>
      <c r="L308" s="20" t="s">
        <v>1302</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1303</v>
      </c>
      <c r="AE308" s="20" t="s">
        <v>115</v>
      </c>
      <c r="AF308" s="20" t="s">
        <v>529</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1304</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1510</v>
      </c>
    </row>
    <row r="309" spans="1:97">
      <c r="A309" s="20" t="s">
        <v>102</v>
      </c>
      <c r="B309" s="20" t="s">
        <v>102</v>
      </c>
      <c r="C309" s="20" t="s">
        <v>102</v>
      </c>
      <c r="D309" s="20">
        <v>0</v>
      </c>
      <c r="E309" s="21" t="s">
        <v>689</v>
      </c>
      <c r="F309" s="22" t="s">
        <v>1305</v>
      </c>
      <c r="G309" s="28" t="s">
        <v>1306</v>
      </c>
      <c r="H309" s="20" t="s">
        <v>153</v>
      </c>
      <c r="I309" s="20" t="s">
        <v>1307</v>
      </c>
      <c r="J309" s="20" t="s">
        <v>155</v>
      </c>
      <c r="K309" s="20" t="s">
        <v>1612</v>
      </c>
      <c r="L309" s="20" t="s">
        <v>1613</v>
      </c>
      <c r="M309" s="20" t="s">
        <v>260</v>
      </c>
      <c r="N309" s="20">
        <v>28</v>
      </c>
      <c r="O309" s="33">
        <v>2.8E-3</v>
      </c>
      <c r="P309" s="20"/>
      <c r="Q309" s="20" t="s">
        <v>118</v>
      </c>
      <c r="R309" s="33">
        <v>9.9</v>
      </c>
      <c r="S309" s="33">
        <v>0</v>
      </c>
      <c r="T309" s="33">
        <v>0</v>
      </c>
      <c r="U309" s="33">
        <v>0</v>
      </c>
      <c r="V309" s="33" t="b">
        <v>0</v>
      </c>
      <c r="W309" s="33"/>
      <c r="X309" s="20"/>
      <c r="Y309" s="20">
        <v>1100</v>
      </c>
      <c r="Z309" s="20" t="s">
        <v>643</v>
      </c>
      <c r="AA309" s="20" t="s">
        <v>148</v>
      </c>
      <c r="AB309" s="20">
        <v>3570</v>
      </c>
      <c r="AC309" s="20" t="s">
        <v>118</v>
      </c>
      <c r="AD309" s="20" t="s">
        <v>1303</v>
      </c>
      <c r="AE309" s="20" t="s">
        <v>115</v>
      </c>
      <c r="AF309" s="20" t="s">
        <v>529</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1308</v>
      </c>
      <c r="BH309" s="26" t="s">
        <v>118</v>
      </c>
      <c r="BI309" s="26" t="s">
        <v>118</v>
      </c>
      <c r="BJ309" s="26" t="s">
        <v>118</v>
      </c>
      <c r="BK309" s="26" t="s">
        <v>118</v>
      </c>
      <c r="BL309" s="26">
        <v>9.9</v>
      </c>
      <c r="BM309" s="20" t="s">
        <v>1614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1510</v>
      </c>
    </row>
    <row r="310" spans="1:97">
      <c r="A310" s="20" t="s">
        <v>102</v>
      </c>
      <c r="B310" s="20" t="s">
        <v>123</v>
      </c>
      <c r="C310" s="20" t="s">
        <v>123</v>
      </c>
      <c r="D310" s="20">
        <v>0</v>
      </c>
      <c r="E310" s="21" t="s">
        <v>689</v>
      </c>
      <c r="F310" s="22" t="s">
        <v>1309</v>
      </c>
      <c r="G310" s="28" t="s">
        <v>1310</v>
      </c>
      <c r="H310" s="20" t="s">
        <v>153</v>
      </c>
      <c r="I310" s="20" t="s">
        <v>266</v>
      </c>
      <c r="J310" s="20" t="s">
        <v>267</v>
      </c>
      <c r="K310" s="20" t="s">
        <v>268</v>
      </c>
      <c r="L310" s="20" t="s">
        <v>1302</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1303</v>
      </c>
      <c r="AE310" s="20" t="s">
        <v>115</v>
      </c>
      <c r="AF310" s="20" t="s">
        <v>529</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984</v>
      </c>
      <c r="BH310" s="26" t="s">
        <v>118</v>
      </c>
      <c r="BI310" s="26" t="s">
        <v>118</v>
      </c>
      <c r="BJ310" s="26" t="s">
        <v>118</v>
      </c>
      <c r="BK310" s="26" t="s">
        <v>118</v>
      </c>
      <c r="BL310" s="26">
        <v>0.1</v>
      </c>
      <c r="BM310" s="20" t="s">
        <v>693</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1510</v>
      </c>
    </row>
    <row r="311" spans="1:97">
      <c r="A311" s="20" t="s">
        <v>102</v>
      </c>
      <c r="B311" s="20" t="s">
        <v>123</v>
      </c>
      <c r="C311" s="20" t="s">
        <v>102</v>
      </c>
      <c r="D311" s="20">
        <v>0</v>
      </c>
      <c r="E311" s="21" t="s">
        <v>354</v>
      </c>
      <c r="F311" s="22" t="s">
        <v>1311</v>
      </c>
      <c r="G311" s="28" t="s">
        <v>1312</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1313</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1314</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767</v>
      </c>
      <c r="F312" s="22" t="s">
        <v>1315</v>
      </c>
      <c r="G312" s="23" t="s">
        <v>1316</v>
      </c>
      <c r="H312" s="20" t="s">
        <v>523</v>
      </c>
      <c r="I312" s="20" t="s">
        <v>342</v>
      </c>
      <c r="J312" s="20" t="s">
        <v>155</v>
      </c>
      <c r="K312" s="20" t="s">
        <v>343</v>
      </c>
      <c r="L312" s="20" t="s">
        <v>1317</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1318</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1012</v>
      </c>
      <c r="F313" s="22" t="s">
        <v>1319</v>
      </c>
      <c r="G313" s="37" t="s">
        <v>1320</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1321</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1551</v>
      </c>
    </row>
    <row r="314" spans="1:97">
      <c r="A314" s="20" t="s">
        <v>123</v>
      </c>
      <c r="B314" s="20" t="s">
        <v>123</v>
      </c>
      <c r="C314" s="20" t="s">
        <v>102</v>
      </c>
      <c r="D314" s="20">
        <v>0</v>
      </c>
      <c r="E314" s="21" t="s">
        <v>1012</v>
      </c>
      <c r="F314" s="22" t="s">
        <v>1322</v>
      </c>
      <c r="G314" s="37" t="s">
        <v>1323</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1551</v>
      </c>
    </row>
    <row r="315" spans="1:97">
      <c r="A315" s="20" t="s">
        <v>123</v>
      </c>
      <c r="B315" s="20" t="s">
        <v>123</v>
      </c>
      <c r="C315" s="20" t="s">
        <v>123</v>
      </c>
      <c r="D315" s="20">
        <v>0</v>
      </c>
      <c r="E315" s="21" t="s">
        <v>767</v>
      </c>
      <c r="F315" s="22" t="s">
        <v>1324</v>
      </c>
      <c r="G315" s="37" t="s">
        <v>1325</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1550</v>
      </c>
    </row>
    <row r="316" spans="1:97">
      <c r="A316" s="20" t="s">
        <v>123</v>
      </c>
      <c r="B316" s="20" t="s">
        <v>123</v>
      </c>
      <c r="C316" s="20" t="s">
        <v>102</v>
      </c>
      <c r="D316" s="20">
        <v>0</v>
      </c>
      <c r="E316" s="43" t="s">
        <v>1081</v>
      </c>
      <c r="F316" s="22" t="s">
        <v>1326</v>
      </c>
      <c r="G316" s="37" t="s">
        <v>1327</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1558</v>
      </c>
    </row>
    <row r="317" spans="1:97">
      <c r="A317" s="20" t="s">
        <v>123</v>
      </c>
      <c r="B317" s="20" t="s">
        <v>123</v>
      </c>
      <c r="C317" s="20" t="s">
        <v>102</v>
      </c>
      <c r="D317" s="20">
        <v>0</v>
      </c>
      <c r="E317" s="21" t="s">
        <v>767</v>
      </c>
      <c r="F317" s="22" t="s">
        <v>1328</v>
      </c>
      <c r="G317" s="37" t="s">
        <v>1329</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1558</v>
      </c>
    </row>
    <row r="318" spans="1:97">
      <c r="A318" s="20" t="s">
        <v>123</v>
      </c>
      <c r="B318" s="20" t="s">
        <v>123</v>
      </c>
      <c r="C318" s="20" t="s">
        <v>102</v>
      </c>
      <c r="D318" s="20">
        <v>0</v>
      </c>
      <c r="E318" s="21" t="s">
        <v>767</v>
      </c>
      <c r="F318" s="22" t="s">
        <v>1330</v>
      </c>
      <c r="G318" s="37" t="s">
        <v>1331</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1558</v>
      </c>
    </row>
    <row r="319" spans="1:97">
      <c r="A319" s="20" t="s">
        <v>102</v>
      </c>
      <c r="B319" s="20" t="s">
        <v>123</v>
      </c>
      <c r="C319" s="20" t="s">
        <v>102</v>
      </c>
      <c r="D319" s="20">
        <v>0</v>
      </c>
      <c r="E319" s="21" t="s">
        <v>1012</v>
      </c>
      <c r="F319" s="22" t="s">
        <v>1332</v>
      </c>
      <c r="G319" s="37" t="s">
        <v>1333</v>
      </c>
      <c r="H319" s="20" t="s">
        <v>336</v>
      </c>
      <c r="I319" s="20" t="s">
        <v>154</v>
      </c>
      <c r="J319" s="20" t="s">
        <v>155</v>
      </c>
      <c r="K319" s="20" t="s">
        <v>1334</v>
      </c>
      <c r="L319" s="20" t="s">
        <v>1335</v>
      </c>
      <c r="M319" s="20" t="s">
        <v>1336</v>
      </c>
      <c r="N319" s="20">
        <v>0</v>
      </c>
      <c r="O319" s="33">
        <v>0</v>
      </c>
      <c r="P319" s="20"/>
      <c r="Q319" s="20">
        <v>0</v>
      </c>
      <c r="R319" s="33">
        <v>0</v>
      </c>
      <c r="S319" s="33" t="e">
        <v>#N/A</v>
      </c>
      <c r="T319" s="33" t="e">
        <v>#N/A</v>
      </c>
      <c r="U319" s="33" t="e">
        <v>#N/A</v>
      </c>
      <c r="V319" s="33" t="e">
        <v>#N/A</v>
      </c>
      <c r="W319" s="33"/>
      <c r="X319" s="20"/>
      <c r="Y319" s="20" t="s">
        <v>158</v>
      </c>
      <c r="Z319" s="20" t="s">
        <v>1189</v>
      </c>
      <c r="AA319" s="20" t="s">
        <v>170</v>
      </c>
      <c r="AB319" s="20">
        <v>0</v>
      </c>
      <c r="AC319" s="20">
        <v>0</v>
      </c>
      <c r="AD319" s="20">
        <v>0</v>
      </c>
      <c r="AE319" s="20">
        <v>0</v>
      </c>
      <c r="AF319" s="20">
        <v>0</v>
      </c>
      <c r="AG319" s="20" t="s">
        <v>1337</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1338</v>
      </c>
      <c r="BH319" s="26" t="s">
        <v>118</v>
      </c>
      <c r="BI319" s="26" t="s">
        <v>118</v>
      </c>
      <c r="BJ319" s="26" t="s">
        <v>118</v>
      </c>
      <c r="BK319" s="26" t="s">
        <v>118</v>
      </c>
      <c r="BL319" s="26">
        <v>117.75999999999999</v>
      </c>
      <c r="BM319" s="20" t="s">
        <v>1339</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767</v>
      </c>
      <c r="F320" s="22" t="s">
        <v>1340</v>
      </c>
      <c r="G320" s="37" t="s">
        <v>1341</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1558</v>
      </c>
    </row>
    <row r="321" spans="1:97">
      <c r="A321" s="20" t="s">
        <v>102</v>
      </c>
      <c r="B321" s="20" t="s">
        <v>123</v>
      </c>
      <c r="C321" s="20" t="s">
        <v>102</v>
      </c>
      <c r="D321" s="20" t="s">
        <v>1216</v>
      </c>
      <c r="E321" s="21" t="s">
        <v>977</v>
      </c>
      <c r="F321" s="22" t="s">
        <v>1342</v>
      </c>
      <c r="G321" s="37" t="s">
        <v>1343</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1344</v>
      </c>
      <c r="AE321" s="20" t="s">
        <v>115</v>
      </c>
      <c r="AF321" s="20">
        <v>0</v>
      </c>
      <c r="AG321" s="33" t="s">
        <v>1345</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984</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1558</v>
      </c>
    </row>
    <row r="322" spans="1:97">
      <c r="A322" s="20" t="s">
        <v>123</v>
      </c>
      <c r="B322" s="20" t="s">
        <v>102</v>
      </c>
      <c r="C322" s="20" t="s">
        <v>123</v>
      </c>
      <c r="D322" s="20">
        <v>0</v>
      </c>
      <c r="E322" s="21" t="s">
        <v>1072</v>
      </c>
      <c r="F322" s="22" t="s">
        <v>1346</v>
      </c>
      <c r="G322" s="28" t="s">
        <v>1347</v>
      </c>
      <c r="H322" s="20" t="s">
        <v>118</v>
      </c>
      <c r="I322" s="20" t="s">
        <v>118</v>
      </c>
      <c r="J322" s="20" t="s">
        <v>155</v>
      </c>
      <c r="K322" s="20" t="s">
        <v>1348</v>
      </c>
      <c r="L322" s="20" t="s">
        <v>1347</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1349</v>
      </c>
      <c r="G323" s="28" t="s">
        <v>1350</v>
      </c>
      <c r="H323" s="20" t="s">
        <v>153</v>
      </c>
      <c r="I323" s="20" t="s">
        <v>154</v>
      </c>
      <c r="J323" s="20" t="s">
        <v>155</v>
      </c>
      <c r="K323" s="20" t="s">
        <v>1351</v>
      </c>
      <c r="L323" s="20" t="s">
        <v>1615</v>
      </c>
      <c r="M323" s="20" t="s">
        <v>581</v>
      </c>
      <c r="N323" s="24">
        <v>800</v>
      </c>
      <c r="O323" s="70">
        <v>0.08</v>
      </c>
      <c r="P323" s="24"/>
      <c r="Q323" s="24">
        <v>3576</v>
      </c>
      <c r="R323" s="70">
        <v>0.35759999999999997</v>
      </c>
      <c r="S323" s="33" t="e">
        <v>#N/A</v>
      </c>
      <c r="T323" s="33" t="e">
        <v>#N/A</v>
      </c>
      <c r="U323" s="33" t="e">
        <v>#N/A</v>
      </c>
      <c r="V323" s="33" t="e">
        <v>#N/A</v>
      </c>
      <c r="W323" s="33"/>
      <c r="X323" s="24"/>
      <c r="Y323" s="20">
        <v>1000</v>
      </c>
      <c r="Z323" s="20" t="s">
        <v>1474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1352</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1568</v>
      </c>
      <c r="E324" s="21" t="s">
        <v>103</v>
      </c>
      <c r="F324" s="22" t="s">
        <v>1353</v>
      </c>
      <c r="G324" s="28" t="s">
        <v>1354</v>
      </c>
      <c r="H324" s="20" t="s">
        <v>153</v>
      </c>
      <c r="I324" s="20" t="s">
        <v>234</v>
      </c>
      <c r="J324" s="20" t="s">
        <v>1355</v>
      </c>
      <c r="K324" s="20" t="s">
        <v>1356</v>
      </c>
      <c r="L324" s="20" t="s">
        <v>1357</v>
      </c>
      <c r="M324" s="20" t="s">
        <v>1358</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1359</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1569</v>
      </c>
      <c r="G325" s="77" t="s">
        <v>1570</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1571</v>
      </c>
      <c r="G326" s="77" t="s">
        <v>1572</v>
      </c>
      <c r="H326" s="20" t="s">
        <v>336</v>
      </c>
      <c r="I326" s="20" t="s">
        <v>107</v>
      </c>
      <c r="J326" s="20" t="s">
        <v>1573</v>
      </c>
      <c r="K326" s="20" t="s">
        <v>1574</v>
      </c>
      <c r="L326" s="20" t="s">
        <v>1575</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1576</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1577</v>
      </c>
      <c r="BH326" s="26" t="s">
        <v>118</v>
      </c>
      <c r="BI326" s="26" t="s">
        <v>118</v>
      </c>
      <c r="BJ326" s="26" t="s">
        <v>118</v>
      </c>
      <c r="BK326" s="26" t="s">
        <v>118</v>
      </c>
      <c r="BL326" s="26">
        <v>2.7126000000000006</v>
      </c>
      <c r="BM326" s="20" t="s">
        <v>1578</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1597</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M328" s="1"/>
      <c r="CO328" s="1"/>
      <c r="CP328" s="1"/>
      <c r="CS328" s="82"/>
    </row>
    <row r="329" spans="1:97" ht="63">
      <c r="A329" s="5" t="s">
        <v>13</v>
      </c>
      <c r="B329" s="5" t="s">
        <v>14</v>
      </c>
      <c r="C329" s="5" t="s">
        <v>15</v>
      </c>
      <c r="AH329" s="68"/>
    </row>
    <row r="330" spans="1:97">
      <c r="A330" s="20">
        <v>188</v>
      </c>
      <c r="B330" s="20">
        <v>143</v>
      </c>
      <c r="C330" s="20">
        <v>232</v>
      </c>
      <c r="D330" t="s">
        <v>1360</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110.25">
      <c r="B333" s="51" t="s">
        <v>1361</v>
      </c>
      <c r="C333" s="51" t="s">
        <v>1362</v>
      </c>
      <c r="D333" s="51" t="s">
        <v>1363</v>
      </c>
      <c r="E333" s="51" t="s">
        <v>1364</v>
      </c>
      <c r="F333" s="51" t="s">
        <v>1365</v>
      </c>
      <c r="G333" s="51" t="s">
        <v>1366</v>
      </c>
      <c r="H333" t="s">
        <v>1598</v>
      </c>
      <c r="L333" t="s">
        <v>13</v>
      </c>
      <c r="M333" t="s">
        <v>102</v>
      </c>
      <c r="CO333" t="s">
        <v>1367</v>
      </c>
      <c r="CP333" t="s">
        <v>139</v>
      </c>
      <c r="CQ333">
        <v>0.55091649562481881</v>
      </c>
    </row>
    <row r="334" spans="1:97">
      <c r="A334" s="52" t="s">
        <v>1081</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1433</v>
      </c>
      <c r="CQ335">
        <v>0.46155601771321325</v>
      </c>
    </row>
    <row r="336" spans="1:97">
      <c r="A336" s="52" t="s">
        <v>1055</v>
      </c>
      <c r="B336" s="53">
        <v>4</v>
      </c>
      <c r="C336" s="53">
        <v>1</v>
      </c>
      <c r="D336" s="53">
        <v>0</v>
      </c>
      <c r="E336" s="53">
        <v>0</v>
      </c>
      <c r="F336" s="53">
        <v>0</v>
      </c>
      <c r="G336" s="54">
        <v>0.8</v>
      </c>
      <c r="H336">
        <v>5</v>
      </c>
      <c r="L336" t="s">
        <v>30</v>
      </c>
      <c r="CP336" t="s">
        <v>1369</v>
      </c>
      <c r="CQ336">
        <v>1.4849999999999999</v>
      </c>
    </row>
    <row r="337" spans="1:95">
      <c r="A337" s="52" t="s">
        <v>354</v>
      </c>
      <c r="B337" s="53">
        <v>7</v>
      </c>
      <c r="C337" s="53">
        <v>2</v>
      </c>
      <c r="D337" s="53">
        <v>0</v>
      </c>
      <c r="E337" s="53">
        <v>0</v>
      </c>
      <c r="F337" s="53">
        <v>0</v>
      </c>
      <c r="G337" s="54">
        <v>0.7</v>
      </c>
      <c r="H337">
        <v>10</v>
      </c>
      <c r="CP337" t="s">
        <v>1370</v>
      </c>
      <c r="CQ337">
        <v>1.444</v>
      </c>
    </row>
    <row r="338" spans="1:95">
      <c r="A338" s="52" t="s">
        <v>977</v>
      </c>
      <c r="B338" s="53">
        <v>6</v>
      </c>
      <c r="C338" s="53">
        <v>0</v>
      </c>
      <c r="D338" s="53">
        <v>0</v>
      </c>
      <c r="E338" s="53">
        <v>0</v>
      </c>
      <c r="F338" s="53">
        <v>0</v>
      </c>
      <c r="G338" s="54">
        <v>1</v>
      </c>
      <c r="H338">
        <v>6</v>
      </c>
      <c r="L338" t="s">
        <v>1372</v>
      </c>
      <c r="M338" t="s">
        <v>1373</v>
      </c>
      <c r="CP338" t="s">
        <v>1371</v>
      </c>
      <c r="CQ338">
        <v>1.421</v>
      </c>
    </row>
    <row r="339" spans="1:95">
      <c r="A339" s="52" t="s">
        <v>767</v>
      </c>
      <c r="B339" s="53">
        <v>23</v>
      </c>
      <c r="C339" s="53">
        <v>10</v>
      </c>
      <c r="D339" s="53">
        <v>0</v>
      </c>
      <c r="E339" s="53">
        <v>2</v>
      </c>
      <c r="F339" s="53">
        <v>0</v>
      </c>
      <c r="G339" s="54">
        <v>0.37704918032786883</v>
      </c>
      <c r="H339" s="55">
        <v>61</v>
      </c>
      <c r="L339" t="s">
        <v>1381</v>
      </c>
      <c r="CP339" t="s">
        <v>1374</v>
      </c>
      <c r="CQ339">
        <v>1.389</v>
      </c>
    </row>
    <row r="340" spans="1:95">
      <c r="A340" s="52" t="s">
        <v>1012</v>
      </c>
      <c r="B340" s="53">
        <v>3</v>
      </c>
      <c r="C340" s="53">
        <v>4</v>
      </c>
      <c r="D340" s="53">
        <v>0</v>
      </c>
      <c r="E340" s="53">
        <v>0</v>
      </c>
      <c r="F340" s="53">
        <v>1</v>
      </c>
      <c r="G340" s="54">
        <v>0.21428571428571427</v>
      </c>
      <c r="H340">
        <v>14</v>
      </c>
      <c r="CP340" t="s">
        <v>1375</v>
      </c>
      <c r="CQ340">
        <v>1.353</v>
      </c>
    </row>
    <row r="341" spans="1:95">
      <c r="A341" s="52" t="s">
        <v>689</v>
      </c>
      <c r="B341" s="53">
        <v>10</v>
      </c>
      <c r="C341" s="53">
        <v>3</v>
      </c>
      <c r="D341" s="53">
        <v>0</v>
      </c>
      <c r="E341" s="53">
        <v>0</v>
      </c>
      <c r="F341" s="53">
        <v>2</v>
      </c>
      <c r="G341" s="54">
        <v>0.45454545454545453</v>
      </c>
      <c r="H341">
        <v>22</v>
      </c>
      <c r="CP341" t="s">
        <v>1376</v>
      </c>
      <c r="CQ341">
        <v>1.3089999999999999</v>
      </c>
    </row>
    <row r="342" spans="1:95">
      <c r="A342" s="52" t="s">
        <v>1122</v>
      </c>
      <c r="B342" s="53">
        <v>0</v>
      </c>
      <c r="C342" s="53">
        <v>0</v>
      </c>
      <c r="D342" s="53">
        <v>0</v>
      </c>
      <c r="E342" s="53">
        <v>0</v>
      </c>
      <c r="F342" s="53">
        <v>0</v>
      </c>
      <c r="G342" s="54">
        <v>0</v>
      </c>
      <c r="H342">
        <v>17</v>
      </c>
      <c r="CP342" t="s">
        <v>1377</v>
      </c>
      <c r="CQ342">
        <v>1.268</v>
      </c>
    </row>
    <row r="343" spans="1:95">
      <c r="A343" s="52" t="s">
        <v>103</v>
      </c>
      <c r="B343" s="53">
        <v>37</v>
      </c>
      <c r="C343" s="53">
        <v>7</v>
      </c>
      <c r="D343" s="53">
        <v>0</v>
      </c>
      <c r="E343" s="53">
        <v>0</v>
      </c>
      <c r="F343" s="53">
        <v>0</v>
      </c>
      <c r="G343" s="54">
        <v>0.77083333333333337</v>
      </c>
      <c r="H343">
        <v>48</v>
      </c>
      <c r="CP343" t="s">
        <v>1378</v>
      </c>
      <c r="CQ343">
        <v>1.2330000000000001</v>
      </c>
    </row>
    <row r="344" spans="1:95">
      <c r="A344" s="52" t="s">
        <v>450</v>
      </c>
      <c r="B344" s="53">
        <v>9</v>
      </c>
      <c r="C344" s="53">
        <v>4</v>
      </c>
      <c r="D344" s="53">
        <v>0</v>
      </c>
      <c r="E344" s="53">
        <v>1</v>
      </c>
      <c r="F344" s="53">
        <v>0</v>
      </c>
      <c r="G344" s="54">
        <v>0.5</v>
      </c>
      <c r="H344">
        <v>18</v>
      </c>
      <c r="CP344" t="s">
        <v>1379</v>
      </c>
      <c r="CQ344">
        <v>1.1870000000000001</v>
      </c>
    </row>
    <row r="345" spans="1:95">
      <c r="A345" s="52" t="s">
        <v>291</v>
      </c>
      <c r="B345" s="53">
        <v>8</v>
      </c>
      <c r="C345" s="53">
        <v>2</v>
      </c>
      <c r="D345" s="53">
        <v>0</v>
      </c>
      <c r="E345" s="53">
        <v>0</v>
      </c>
      <c r="F345" s="53">
        <v>0</v>
      </c>
      <c r="G345" s="54">
        <v>0.66666666666666663</v>
      </c>
      <c r="H345">
        <v>12</v>
      </c>
      <c r="CP345" t="s">
        <v>1368</v>
      </c>
      <c r="CQ345">
        <v>1.1919999999999999</v>
      </c>
    </row>
    <row r="346" spans="1:95">
      <c r="A346" s="52" t="s">
        <v>1072</v>
      </c>
      <c r="B346" s="53">
        <v>0</v>
      </c>
      <c r="C346" s="53">
        <v>0</v>
      </c>
      <c r="D346" s="53">
        <v>0</v>
      </c>
      <c r="E346" s="53">
        <v>0</v>
      </c>
      <c r="F346" s="53">
        <v>0</v>
      </c>
      <c r="G346" s="54">
        <v>0</v>
      </c>
      <c r="H346">
        <v>16</v>
      </c>
      <c r="CP346" t="s">
        <v>1380</v>
      </c>
      <c r="CQ346">
        <v>1.1719999999999999</v>
      </c>
    </row>
    <row r="347" spans="1:95">
      <c r="B347" s="56">
        <v>128</v>
      </c>
      <c r="C347" s="56">
        <v>43</v>
      </c>
      <c r="D347" s="56">
        <v>0</v>
      </c>
      <c r="E347" s="56">
        <v>5</v>
      </c>
      <c r="F347" s="56">
        <v>6</v>
      </c>
      <c r="G347" s="57">
        <v>0.46376811594202899</v>
      </c>
      <c r="H347">
        <v>278</v>
      </c>
      <c r="CP347" t="s">
        <v>1382</v>
      </c>
      <c r="CQ347">
        <v>1.137</v>
      </c>
    </row>
    <row r="348" spans="1:95">
      <c r="B348" s="19"/>
      <c r="G348" s="58"/>
      <c r="CP348" t="s">
        <v>1383</v>
      </c>
      <c r="CQ348">
        <v>1.1140000000000001</v>
      </c>
    </row>
    <row r="349" spans="1:95" ht="126">
      <c r="B349" s="51" t="s">
        <v>1385</v>
      </c>
      <c r="C349" s="51" t="s">
        <v>1386</v>
      </c>
      <c r="D349" s="51" t="s">
        <v>1387</v>
      </c>
      <c r="E349" s="51" t="s">
        <v>1388</v>
      </c>
      <c r="L349" s="19"/>
      <c r="M349" s="19"/>
      <c r="N349" s="19"/>
      <c r="O349" s="19"/>
      <c r="P349" s="19"/>
      <c r="Q349" s="19"/>
      <c r="CP349" t="s">
        <v>1384</v>
      </c>
      <c r="CQ349">
        <v>1.097</v>
      </c>
    </row>
    <row r="350" spans="1:95">
      <c r="B350" s="59">
        <v>0.46043165467625902</v>
      </c>
      <c r="C350" s="59">
        <v>0.15467625899280577</v>
      </c>
      <c r="D350" s="59">
        <v>1.7985611510791366E-2</v>
      </c>
      <c r="E350" s="59">
        <v>2.1582733812949641E-2</v>
      </c>
      <c r="CP350" t="s">
        <v>1389</v>
      </c>
      <c r="CQ350">
        <v>1.08</v>
      </c>
    </row>
    <row r="351" spans="1:95">
      <c r="L351" s="19"/>
      <c r="M351" s="19"/>
      <c r="N351" s="19"/>
      <c r="O351" s="19"/>
      <c r="P351" s="19"/>
      <c r="Q351" s="19"/>
      <c r="CP351" t="s">
        <v>1390</v>
      </c>
      <c r="CQ351">
        <v>1.079</v>
      </c>
    </row>
    <row r="352" spans="1:95">
      <c r="CP352" t="s">
        <v>1391</v>
      </c>
      <c r="CQ352" s="85">
        <v>1.0649999999999999</v>
      </c>
    </row>
    <row r="353" spans="1:95">
      <c r="CP353" t="s">
        <v>1392</v>
      </c>
      <c r="CQ353">
        <v>1.0429999999999999</v>
      </c>
    </row>
    <row r="354" spans="1:95">
      <c r="A354" t="s">
        <v>1579</v>
      </c>
      <c r="B354" t="s">
        <v>1580</v>
      </c>
      <c r="C354">
        <v>4</v>
      </c>
      <c r="G354">
        <v>96</v>
      </c>
      <c r="CP354" t="s">
        <v>1393</v>
      </c>
      <c r="CQ354">
        <v>1.018</v>
      </c>
    </row>
    <row r="355" spans="1:95">
      <c r="B355" t="s">
        <v>1581</v>
      </c>
      <c r="C355">
        <v>11</v>
      </c>
      <c r="G355">
        <v>129</v>
      </c>
    </row>
    <row r="356" spans="1:95">
      <c r="B356" t="s">
        <v>1582</v>
      </c>
      <c r="C356">
        <v>56</v>
      </c>
      <c r="G356">
        <v>55</v>
      </c>
      <c r="Z356" t="s">
        <v>1476</v>
      </c>
    </row>
    <row r="357" spans="1:95">
      <c r="B357" t="s">
        <v>1599</v>
      </c>
      <c r="C357">
        <v>25</v>
      </c>
    </row>
    <row r="358" spans="1:95">
      <c r="C358">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1503</v>
      </c>
      <c r="C1" s="20" t="s">
        <v>1504</v>
      </c>
    </row>
    <row r="2" spans="1:5">
      <c r="A2" s="20" t="s">
        <v>1491</v>
      </c>
      <c r="B2" s="26">
        <v>821.32</v>
      </c>
      <c r="C2" s="26">
        <f>B2/$C$15*1000000000</f>
        <v>221708517.16813016</v>
      </c>
      <c r="D2" s="66">
        <f>C2/$C$13</f>
        <v>0.36047945716530388</v>
      </c>
    </row>
    <row r="3" spans="1:5">
      <c r="A3" s="20" t="s">
        <v>1492</v>
      </c>
      <c r="B3" s="26">
        <v>517.54999999999995</v>
      </c>
      <c r="C3" s="26">
        <f t="shared" ref="C3:C11" si="0">B3/$C$15*1000000000</f>
        <v>139708326.91321987</v>
      </c>
      <c r="D3" s="66">
        <f t="shared" ref="D3:D11" si="1">C3/$C$13</f>
        <v>0.22715402407819485</v>
      </c>
    </row>
    <row r="4" spans="1:5">
      <c r="A4" s="20" t="s">
        <v>1493</v>
      </c>
      <c r="B4" s="26">
        <v>244.77</v>
      </c>
      <c r="C4" s="26">
        <f t="shared" si="0"/>
        <v>66073629.945993304</v>
      </c>
      <c r="D4" s="66">
        <f t="shared" si="1"/>
        <v>0.10743018157399239</v>
      </c>
    </row>
    <row r="5" spans="1:5">
      <c r="A5" s="20" t="s">
        <v>1494</v>
      </c>
      <c r="B5" s="26">
        <v>276.95999999999998</v>
      </c>
      <c r="C5" s="26">
        <f t="shared" si="0"/>
        <v>74763053.273858339</v>
      </c>
      <c r="D5" s="66">
        <f t="shared" si="1"/>
        <v>0.1215584552385216</v>
      </c>
      <c r="E5" s="65">
        <f>C2+C5</f>
        <v>296471570.44198847</v>
      </c>
    </row>
    <row r="6" spans="1:5">
      <c r="A6" s="20" t="s">
        <v>1495</v>
      </c>
      <c r="B6" s="26">
        <v>115.75</v>
      </c>
      <c r="C6" s="26">
        <f t="shared" si="0"/>
        <v>31245751.792493872</v>
      </c>
      <c r="D6" s="66">
        <f t="shared" si="1"/>
        <v>5.080297224819063E-2</v>
      </c>
    </row>
    <row r="7" spans="1:5">
      <c r="A7" s="20" t="s">
        <v>1496</v>
      </c>
      <c r="B7" s="26">
        <v>84.77</v>
      </c>
      <c r="C7" s="26">
        <f t="shared" si="0"/>
        <v>22882957.921811711</v>
      </c>
      <c r="D7" s="66">
        <f t="shared" si="1"/>
        <v>3.7205770690964313E-2</v>
      </c>
    </row>
    <row r="8" spans="1:5">
      <c r="A8" s="20" t="s">
        <v>1497</v>
      </c>
      <c r="B8" s="26">
        <v>79.31</v>
      </c>
      <c r="C8" s="26">
        <f t="shared" si="0"/>
        <v>21409076.238986515</v>
      </c>
      <c r="D8" s="66">
        <f t="shared" si="1"/>
        <v>3.4809362669580984E-2</v>
      </c>
    </row>
    <row r="9" spans="1:5">
      <c r="A9" s="20" t="s">
        <v>1498</v>
      </c>
      <c r="B9" s="26">
        <v>61.38</v>
      </c>
      <c r="C9" s="26">
        <f t="shared" si="0"/>
        <v>16569021.555276664</v>
      </c>
      <c r="D9" s="66">
        <f t="shared" si="1"/>
        <v>2.6939839625001648E-2</v>
      </c>
    </row>
    <row r="10" spans="1:5">
      <c r="A10" s="20" t="s">
        <v>1499</v>
      </c>
      <c r="B10" s="26">
        <v>60.63</v>
      </c>
      <c r="C10" s="26">
        <f t="shared" si="0"/>
        <v>16366565.280163312</v>
      </c>
      <c r="D10" s="66">
        <f t="shared" si="1"/>
        <v>2.6610662698987451E-2</v>
      </c>
    </row>
    <row r="11" spans="1:5">
      <c r="A11" s="20" t="s">
        <v>1500</v>
      </c>
      <c r="B11" s="26">
        <v>15.97</v>
      </c>
      <c r="C11" s="26">
        <f t="shared" si="0"/>
        <v>4310968.9514136249</v>
      </c>
      <c r="D11" s="66">
        <f t="shared" si="1"/>
        <v>7.0092740112622396E-3</v>
      </c>
    </row>
    <row r="13" spans="1:5">
      <c r="A13" t="s">
        <v>1401</v>
      </c>
      <c r="B13" s="26">
        <f>SUM(B2:B11)</f>
        <v>2278.41</v>
      </c>
      <c r="C13" s="26">
        <f>SUM(C2:C11)</f>
        <v>615037869.04134738</v>
      </c>
    </row>
    <row r="15" spans="1:5" ht="20.25">
      <c r="B15" t="s">
        <v>1501</v>
      </c>
      <c r="C15" s="64">
        <v>3704.5036</v>
      </c>
    </row>
    <row r="17" spans="1:1">
      <c r="A17" t="s">
        <v>1502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1618</v>
      </c>
      <c r="C1" s="136"/>
      <c r="D1" s="136"/>
      <c r="E1" s="136" t="s">
        <v>1619</v>
      </c>
      <c r="F1" s="136"/>
      <c r="G1" s="136"/>
      <c r="H1" s="93" t="s">
        <v>1620</v>
      </c>
    </row>
    <row r="2" spans="1:8" ht="75">
      <c r="A2" s="94"/>
      <c r="B2" s="93" t="s">
        <v>1621</v>
      </c>
      <c r="C2" s="93" t="s">
        <v>1622</v>
      </c>
      <c r="D2" s="93" t="s">
        <v>1623</v>
      </c>
      <c r="E2" s="95" t="s">
        <v>1624</v>
      </c>
      <c r="F2" s="95" t="s">
        <v>1625</v>
      </c>
      <c r="G2" s="95" t="s">
        <v>1626</v>
      </c>
      <c r="H2" s="95" t="s">
        <v>1627</v>
      </c>
    </row>
    <row r="3" spans="1:8">
      <c r="A3" s="96" t="s">
        <v>1628</v>
      </c>
      <c r="B3" s="96">
        <v>5831</v>
      </c>
      <c r="C3" s="97">
        <v>2250</v>
      </c>
      <c r="D3" s="98">
        <v>8081</v>
      </c>
      <c r="E3" s="99">
        <v>70560</v>
      </c>
      <c r="F3" s="99">
        <v>70560</v>
      </c>
      <c r="G3" s="99">
        <v>40560</v>
      </c>
      <c r="H3" s="100">
        <v>565065360</v>
      </c>
    </row>
    <row r="4" spans="1:8">
      <c r="A4" s="96" t="s">
        <v>1629</v>
      </c>
      <c r="B4" s="97">
        <v>7516</v>
      </c>
      <c r="C4" s="97">
        <v>19344</v>
      </c>
      <c r="D4" s="98">
        <v>26860</v>
      </c>
      <c r="E4" s="99">
        <v>53460</v>
      </c>
      <c r="F4" s="99">
        <v>53460</v>
      </c>
      <c r="G4" s="99">
        <v>30060</v>
      </c>
      <c r="H4" s="100">
        <v>1401534230.4000001</v>
      </c>
    </row>
    <row r="5" spans="1:8">
      <c r="A5" s="96" t="s">
        <v>1630</v>
      </c>
      <c r="B5" s="96">
        <v>348</v>
      </c>
      <c r="C5" s="97">
        <v>123</v>
      </c>
      <c r="D5" s="98">
        <v>471</v>
      </c>
      <c r="E5" s="99">
        <v>71940</v>
      </c>
      <c r="F5" s="99">
        <v>71940</v>
      </c>
      <c r="G5" s="99">
        <v>42240</v>
      </c>
      <c r="H5" s="100">
        <v>33606104.400000006</v>
      </c>
    </row>
    <row r="6" spans="1:8">
      <c r="A6" s="96" t="s">
        <v>1631</v>
      </c>
      <c r="B6" s="96">
        <v>3400</v>
      </c>
      <c r="C6" s="97">
        <v>1161</v>
      </c>
      <c r="D6" s="98">
        <v>4561</v>
      </c>
      <c r="E6" s="99">
        <v>75190</v>
      </c>
      <c r="F6" s="99">
        <v>75190</v>
      </c>
      <c r="G6" s="99">
        <v>44290</v>
      </c>
      <c r="H6" s="100">
        <v>340215097.59999996</v>
      </c>
    </row>
    <row r="7" spans="1:8">
      <c r="A7" s="96" t="s">
        <v>1632</v>
      </c>
      <c r="B7" s="98">
        <v>298</v>
      </c>
      <c r="C7" s="98">
        <v>117</v>
      </c>
      <c r="D7" s="98">
        <v>415</v>
      </c>
      <c r="E7" s="99">
        <v>75555</v>
      </c>
      <c r="F7" s="99">
        <v>75555</v>
      </c>
      <c r="G7" s="99">
        <v>44505</v>
      </c>
      <c r="H7" s="100">
        <v>31079228.400000002</v>
      </c>
    </row>
    <row r="8" spans="1:8">
      <c r="A8" s="96" t="s">
        <v>1633</v>
      </c>
      <c r="B8" s="98">
        <v>291</v>
      </c>
      <c r="C8" s="98">
        <v>156</v>
      </c>
      <c r="D8" s="98">
        <v>447</v>
      </c>
      <c r="E8" s="99">
        <v>75555</v>
      </c>
      <c r="F8" s="99">
        <v>75555</v>
      </c>
      <c r="G8" s="99">
        <v>44505</v>
      </c>
      <c r="H8" s="100">
        <v>33404956.200000003</v>
      </c>
    </row>
    <row r="9" spans="1:8">
      <c r="A9" s="96" t="s">
        <v>1634</v>
      </c>
      <c r="B9" s="98">
        <v>22</v>
      </c>
      <c r="C9" s="98">
        <v>24</v>
      </c>
      <c r="D9" s="98">
        <v>46</v>
      </c>
      <c r="E9" s="99">
        <v>75555</v>
      </c>
      <c r="F9" s="99">
        <v>75555</v>
      </c>
      <c r="G9" s="99">
        <v>44505</v>
      </c>
      <c r="H9" s="100">
        <v>3418894.8000000003</v>
      </c>
    </row>
    <row r="10" spans="1:8">
      <c r="A10" s="96" t="s">
        <v>1635</v>
      </c>
      <c r="B10" s="98">
        <v>171</v>
      </c>
      <c r="C10" s="98">
        <v>49</v>
      </c>
      <c r="D10" s="98">
        <v>220</v>
      </c>
      <c r="E10" s="99">
        <v>76380</v>
      </c>
      <c r="F10" s="99">
        <v>76380</v>
      </c>
      <c r="G10" s="99">
        <v>44880</v>
      </c>
      <c r="H10" s="100">
        <v>16686294</v>
      </c>
    </row>
    <row r="11" spans="1:8">
      <c r="A11" s="96" t="s">
        <v>1636</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1424</v>
      </c>
      <c r="B1" t="s">
        <v>1425</v>
      </c>
      <c r="C1" t="s">
        <v>1399</v>
      </c>
      <c r="D1" t="s">
        <v>1400</v>
      </c>
      <c r="E1" t="s">
        <v>1401</v>
      </c>
      <c r="F1" t="s">
        <v>1402</v>
      </c>
      <c r="G1" t="s">
        <v>1594</v>
      </c>
    </row>
    <row r="2" spans="1:11">
      <c r="A2" t="s">
        <v>1403</v>
      </c>
      <c r="B2" t="s">
        <v>73</v>
      </c>
      <c r="C2" s="67">
        <v>2795</v>
      </c>
      <c r="D2" s="67">
        <v>903</v>
      </c>
      <c r="E2" s="67">
        <v>3698</v>
      </c>
      <c r="F2" s="2">
        <v>116164396.80000001</v>
      </c>
      <c r="G2" s="2">
        <f>F2/E2</f>
        <v>31412.762790697678</v>
      </c>
    </row>
    <row r="3" spans="1:11">
      <c r="A3" t="s">
        <v>1404</v>
      </c>
      <c r="B3" t="s">
        <v>74</v>
      </c>
      <c r="C3" s="67">
        <v>686</v>
      </c>
      <c r="D3" s="67">
        <v>123</v>
      </c>
      <c r="E3" s="67">
        <v>809</v>
      </c>
      <c r="F3" s="2">
        <v>42124963.200000003</v>
      </c>
      <c r="G3" s="2">
        <f t="shared" ref="G3:G21" si="0">F3/E3</f>
        <v>52070.411866501861</v>
      </c>
    </row>
    <row r="4" spans="1:11">
      <c r="A4" t="s">
        <v>1405</v>
      </c>
      <c r="B4" t="s">
        <v>75</v>
      </c>
      <c r="C4" s="67">
        <v>1167</v>
      </c>
      <c r="D4" s="67">
        <v>768</v>
      </c>
      <c r="E4" s="67">
        <v>1935</v>
      </c>
      <c r="F4" s="2">
        <v>99049651.199999988</v>
      </c>
      <c r="G4" s="2">
        <f t="shared" si="0"/>
        <v>51188.450232558134</v>
      </c>
    </row>
    <row r="5" spans="1:11">
      <c r="A5" t="s">
        <v>1406</v>
      </c>
      <c r="B5" t="s">
        <v>76</v>
      </c>
      <c r="C5" s="67">
        <v>4086</v>
      </c>
      <c r="D5" s="67">
        <v>9262</v>
      </c>
      <c r="E5" s="67">
        <v>13348</v>
      </c>
      <c r="F5" s="2">
        <v>261959592</v>
      </c>
      <c r="G5" s="2">
        <f t="shared" si="0"/>
        <v>19625.38148037159</v>
      </c>
    </row>
    <row r="6" spans="1:11">
      <c r="A6" t="s">
        <v>1407</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1408</v>
      </c>
      <c r="B7" t="s">
        <v>78</v>
      </c>
      <c r="C7" s="67">
        <v>199</v>
      </c>
      <c r="D7" s="67">
        <v>66</v>
      </c>
      <c r="E7" s="67">
        <v>265</v>
      </c>
      <c r="F7" s="2">
        <v>18915124.800000001</v>
      </c>
      <c r="G7" s="2">
        <f t="shared" si="0"/>
        <v>71377.829433962266</v>
      </c>
    </row>
    <row r="8" spans="1:11">
      <c r="A8" t="s">
        <v>1409</v>
      </c>
      <c r="B8" t="s">
        <v>79</v>
      </c>
      <c r="C8" s="67">
        <v>2</v>
      </c>
      <c r="D8" s="67">
        <v>1</v>
      </c>
      <c r="E8" s="67">
        <v>3</v>
      </c>
      <c r="F8" s="2">
        <v>213562.8</v>
      </c>
      <c r="G8" s="2">
        <f t="shared" si="0"/>
        <v>71187.599999999991</v>
      </c>
    </row>
    <row r="9" spans="1:11">
      <c r="A9" t="s">
        <v>1410</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1411</v>
      </c>
      <c r="B10" t="s">
        <v>81</v>
      </c>
      <c r="C10" s="67">
        <v>6</v>
      </c>
      <c r="D10" s="67">
        <v>6</v>
      </c>
      <c r="E10" s="67">
        <v>12</v>
      </c>
      <c r="F10" s="2">
        <v>853696.8</v>
      </c>
      <c r="G10" s="2">
        <f t="shared" si="0"/>
        <v>71141.400000000009</v>
      </c>
    </row>
    <row r="11" spans="1:11">
      <c r="A11" t="s">
        <v>1412</v>
      </c>
      <c r="B11" t="s">
        <v>82</v>
      </c>
      <c r="C11" s="67">
        <v>1098</v>
      </c>
      <c r="D11" s="67">
        <v>261</v>
      </c>
      <c r="E11" s="67">
        <v>1359</v>
      </c>
      <c r="F11" s="2">
        <v>100584158.39999999</v>
      </c>
      <c r="G11" s="2">
        <f t="shared" si="0"/>
        <v>74013.361589403969</v>
      </c>
      <c r="K11" s="2">
        <f>SUM(K6:K9)</f>
        <v>36768455.231010608</v>
      </c>
    </row>
    <row r="12" spans="1:11">
      <c r="A12" t="s">
        <v>1413</v>
      </c>
      <c r="B12" t="s">
        <v>83</v>
      </c>
      <c r="C12" s="67">
        <v>1198</v>
      </c>
      <c r="D12" s="67">
        <v>519</v>
      </c>
      <c r="E12" s="67">
        <v>1717</v>
      </c>
      <c r="F12" s="2">
        <v>134090294.39999999</v>
      </c>
      <c r="G12" s="2">
        <f t="shared" si="0"/>
        <v>78095.686895748397</v>
      </c>
      <c r="K12" s="65">
        <f>K11+14823578</f>
        <v>51592033.231010608</v>
      </c>
    </row>
    <row r="13" spans="1:11">
      <c r="A13" t="s">
        <v>1414</v>
      </c>
      <c r="B13" t="s">
        <v>84</v>
      </c>
      <c r="C13" s="67">
        <v>6</v>
      </c>
      <c r="D13" s="67">
        <v>3</v>
      </c>
      <c r="E13" s="67">
        <v>9</v>
      </c>
      <c r="F13" s="2">
        <v>183905.64</v>
      </c>
      <c r="G13" s="2">
        <f t="shared" si="0"/>
        <v>20433.960000000003</v>
      </c>
    </row>
    <row r="14" spans="1:11">
      <c r="A14" t="s">
        <v>1415</v>
      </c>
      <c r="B14" t="s">
        <v>85</v>
      </c>
      <c r="C14" s="67">
        <v>242</v>
      </c>
      <c r="D14" s="67">
        <v>72</v>
      </c>
      <c r="E14" s="67">
        <v>314</v>
      </c>
      <c r="F14" s="2">
        <v>23554364.399999999</v>
      </c>
      <c r="G14" s="2">
        <f t="shared" si="0"/>
        <v>75013.899363057324</v>
      </c>
    </row>
    <row r="15" spans="1:11">
      <c r="A15" t="s">
        <v>1416</v>
      </c>
      <c r="B15" t="s">
        <v>86</v>
      </c>
      <c r="C15" s="67">
        <v>5</v>
      </c>
      <c r="D15" s="67">
        <v>0</v>
      </c>
      <c r="E15" s="67">
        <v>5</v>
      </c>
      <c r="F15" s="2">
        <v>377775</v>
      </c>
      <c r="G15" s="2">
        <f t="shared" si="0"/>
        <v>75555</v>
      </c>
    </row>
    <row r="16" spans="1:11">
      <c r="A16" t="s">
        <v>1417</v>
      </c>
      <c r="B16" t="s">
        <v>87</v>
      </c>
      <c r="C16" s="67">
        <v>51</v>
      </c>
      <c r="D16" s="67">
        <v>45</v>
      </c>
      <c r="E16" s="67">
        <v>96</v>
      </c>
      <c r="F16" s="2">
        <v>7147089</v>
      </c>
      <c r="G16" s="2">
        <f t="shared" si="0"/>
        <v>74448.84375</v>
      </c>
    </row>
    <row r="17" spans="1:7">
      <c r="A17" t="s">
        <v>1418</v>
      </c>
      <c r="B17" t="s">
        <v>88</v>
      </c>
      <c r="C17" s="67">
        <v>291</v>
      </c>
      <c r="D17" s="67">
        <v>156</v>
      </c>
      <c r="E17" s="67">
        <v>447</v>
      </c>
      <c r="F17" s="2">
        <v>33404956.200000003</v>
      </c>
      <c r="G17" s="2">
        <f t="shared" si="0"/>
        <v>74731.445637583893</v>
      </c>
    </row>
    <row r="18" spans="1:7">
      <c r="A18" t="s">
        <v>1419</v>
      </c>
      <c r="B18" t="s">
        <v>89</v>
      </c>
      <c r="C18" s="67">
        <v>22</v>
      </c>
      <c r="D18" s="67">
        <v>24</v>
      </c>
      <c r="E18" s="67">
        <v>46</v>
      </c>
      <c r="F18" s="2">
        <v>3418894.8000000003</v>
      </c>
      <c r="G18" s="2">
        <f t="shared" si="0"/>
        <v>74323.8</v>
      </c>
    </row>
    <row r="19" spans="1:7">
      <c r="A19" t="s">
        <v>1420</v>
      </c>
      <c r="B19" t="s">
        <v>90</v>
      </c>
      <c r="C19" s="67">
        <v>125</v>
      </c>
      <c r="D19" s="67">
        <v>21</v>
      </c>
      <c r="E19" s="67">
        <v>146</v>
      </c>
      <c r="F19" s="2">
        <v>11301249.6</v>
      </c>
      <c r="G19" s="2">
        <f t="shared" si="0"/>
        <v>77405.819178082194</v>
      </c>
    </row>
    <row r="20" spans="1:7">
      <c r="A20" t="s">
        <v>1421</v>
      </c>
      <c r="B20" t="s">
        <v>91</v>
      </c>
      <c r="C20" s="67">
        <v>43</v>
      </c>
      <c r="D20" s="67">
        <v>28</v>
      </c>
      <c r="E20" s="67">
        <v>71</v>
      </c>
      <c r="F20" s="2">
        <v>5221543.2</v>
      </c>
      <c r="G20" s="2">
        <f t="shared" si="0"/>
        <v>73542.861971830993</v>
      </c>
    </row>
    <row r="21" spans="1:7">
      <c r="A21" t="s">
        <v>1422</v>
      </c>
      <c r="B21" t="s">
        <v>92</v>
      </c>
      <c r="C21" s="67">
        <v>3</v>
      </c>
      <c r="D21" s="67">
        <v>0</v>
      </c>
      <c r="E21" s="67">
        <v>3</v>
      </c>
      <c r="F21" s="2">
        <v>236520</v>
      </c>
      <c r="G21" s="2">
        <f t="shared" si="0"/>
        <v>78840</v>
      </c>
    </row>
    <row r="22" spans="1:7">
      <c r="A22" t="s">
        <v>1423</v>
      </c>
      <c r="B22" t="s">
        <v>93</v>
      </c>
      <c r="C22" s="67">
        <v>0</v>
      </c>
      <c r="D22" s="67">
        <v>0</v>
      </c>
      <c r="E22" s="67">
        <v>0</v>
      </c>
      <c r="F22" s="2">
        <v>0</v>
      </c>
      <c r="G22" s="2">
        <v>0</v>
      </c>
    </row>
    <row r="23" spans="1:7">
      <c r="G23" s="86"/>
    </row>
    <row r="24" spans="1:7">
      <c r="G24" s="86"/>
    </row>
    <row r="26" spans="1:7">
      <c r="B26" t="s">
        <v>1589</v>
      </c>
      <c r="C26" s="68">
        <f>SUM(E2:E4)</f>
        <v>6442</v>
      </c>
    </row>
    <row r="27" spans="1:7">
      <c r="B27" t="s">
        <v>1590</v>
      </c>
      <c r="C27" s="68">
        <f>SUM(E5:E6)</f>
        <v>18186</v>
      </c>
    </row>
    <row r="28" spans="1:7">
      <c r="B28" t="s">
        <v>1591</v>
      </c>
      <c r="C28" s="68">
        <f>SUM(E7:E9)</f>
        <v>319</v>
      </c>
    </row>
    <row r="29" spans="1:7">
      <c r="B29" t="s">
        <v>1592</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2022-10-18T14:41:50Z</dcterms:modified>
</cp:coreProperties>
</file>