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_01_18_whatif_P2H_2021Q4/"/>
    </mc:Choice>
  </mc:AlternateContent>
  <xr:revisionPtr revIDLastSave="215" documentId="11_6B1E5F2CB84CC0698F6B640E60FB32F049064C48" xr6:coauthVersionLast="47" xr6:coauthVersionMax="47" xr10:uidLastSave="{1D6298D4-C77F-4DAA-B07E-DE50AAB27AD9}"/>
  <bookViews>
    <workbookView xWindow="1875" yWindow="-120" windowWidth="27045" windowHeight="16440" xr2:uid="{00000000-000D-0000-FFFF-FFFF00000000}"/>
  </bookViews>
  <sheets>
    <sheet name="summary" sheetId="10" r:id="rId1"/>
    <sheet name="0h" sheetId="1" r:id="rId2"/>
    <sheet name="qh" sheetId="3" r:id="rId3"/>
    <sheet name="mh" sheetId="2" r:id="rId4"/>
    <sheet name="0h, if norm" sheetId="4" r:id="rId5"/>
    <sheet name="qh, if norm" sheetId="6" r:id="rId6"/>
    <sheet name="mh, if norm" sheetId="5" r:id="rId7"/>
    <sheet name="0h, if parallel" sheetId="7" r:id="rId8"/>
    <sheet name="qh, if parallel" sheetId="9" r:id="rId9"/>
    <sheet name="mh, if parallel" sheetId="8" r:id="rId10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9" l="1"/>
  <c r="Q10" i="9"/>
  <c r="L13" i="10"/>
  <c r="L14" i="10"/>
  <c r="L12" i="10"/>
  <c r="K13" i="10"/>
  <c r="K14" i="10"/>
  <c r="K12" i="10"/>
  <c r="T7" i="2"/>
  <c r="T6" i="2"/>
  <c r="T5" i="2"/>
  <c r="T7" i="3"/>
  <c r="T6" i="3"/>
  <c r="T5" i="3"/>
  <c r="T7" i="4"/>
  <c r="T6" i="4"/>
  <c r="T5" i="4"/>
  <c r="T7" i="5"/>
  <c r="T6" i="5"/>
  <c r="T5" i="5"/>
  <c r="T7" i="6"/>
  <c r="T6" i="6"/>
  <c r="T5" i="6"/>
  <c r="T7" i="7"/>
  <c r="T6" i="7"/>
  <c r="T5" i="7"/>
  <c r="T7" i="8"/>
  <c r="T6" i="8"/>
  <c r="T5" i="8"/>
  <c r="T7" i="9"/>
  <c r="T6" i="9"/>
  <c r="T5" i="9"/>
  <c r="T7" i="1"/>
  <c r="T6" i="1"/>
  <c r="T5" i="1"/>
  <c r="T10" i="2"/>
  <c r="T10" i="3"/>
  <c r="T10" i="4"/>
  <c r="T10" i="5"/>
  <c r="T10" i="6"/>
  <c r="T10" i="7"/>
  <c r="T10" i="8"/>
  <c r="T10" i="9"/>
  <c r="T10" i="1"/>
  <c r="S10" i="2"/>
  <c r="S10" i="3"/>
  <c r="S10" i="4"/>
  <c r="S10" i="5"/>
  <c r="S10" i="6"/>
  <c r="S10" i="7"/>
  <c r="S10" i="8"/>
  <c r="S10" i="9"/>
  <c r="S10" i="1"/>
  <c r="S6" i="2"/>
  <c r="S7" i="2"/>
  <c r="S6" i="3"/>
  <c r="S7" i="3"/>
  <c r="S6" i="4"/>
  <c r="S7" i="4"/>
  <c r="S6" i="5"/>
  <c r="S7" i="5"/>
  <c r="S6" i="6"/>
  <c r="S7" i="6"/>
  <c r="S6" i="7"/>
  <c r="S7" i="7"/>
  <c r="S6" i="8"/>
  <c r="S7" i="8"/>
  <c r="S6" i="9"/>
  <c r="S7" i="9"/>
  <c r="S6" i="1"/>
  <c r="S7" i="1"/>
  <c r="S5" i="2"/>
  <c r="S5" i="3"/>
  <c r="S5" i="4"/>
  <c r="S5" i="5"/>
  <c r="S5" i="6"/>
  <c r="S5" i="7"/>
  <c r="S5" i="8"/>
  <c r="S5" i="9"/>
  <c r="S5" i="1"/>
  <c r="I10" i="2"/>
  <c r="I10" i="3"/>
  <c r="H10" i="3" s="1"/>
  <c r="I10" i="4"/>
  <c r="I10" i="5"/>
  <c r="I10" i="6"/>
  <c r="I10" i="7"/>
  <c r="I10" i="8"/>
  <c r="I10" i="9"/>
  <c r="I10" i="1"/>
  <c r="H10" i="1" s="1"/>
  <c r="H10" i="5"/>
  <c r="H10" i="6"/>
  <c r="H10" i="8"/>
  <c r="G10" i="2"/>
  <c r="G10" i="3"/>
  <c r="G10" i="4"/>
  <c r="G10" i="5"/>
  <c r="G10" i="6"/>
  <c r="G10" i="7"/>
  <c r="G10" i="8"/>
  <c r="G10" i="9"/>
  <c r="G10" i="1"/>
  <c r="C10" i="2"/>
  <c r="C10" i="3"/>
  <c r="C10" i="4"/>
  <c r="C10" i="5"/>
  <c r="C10" i="6"/>
  <c r="C10" i="7"/>
  <c r="C10" i="8"/>
  <c r="C10" i="9"/>
  <c r="C10" i="1"/>
  <c r="E7" i="2"/>
  <c r="E6" i="2"/>
  <c r="E7" i="3"/>
  <c r="E6" i="3"/>
  <c r="E7" i="4"/>
  <c r="E6" i="4"/>
  <c r="E7" i="5"/>
  <c r="E6" i="5"/>
  <c r="E7" i="6"/>
  <c r="E6" i="6"/>
  <c r="E7" i="7"/>
  <c r="E6" i="7"/>
  <c r="E7" i="8"/>
  <c r="E6" i="8"/>
  <c r="E7" i="9"/>
  <c r="E6" i="9"/>
  <c r="E7" i="1"/>
  <c r="E6" i="1"/>
  <c r="E10" i="1" s="1"/>
  <c r="E5" i="2"/>
  <c r="E10" i="2" s="1"/>
  <c r="E5" i="3"/>
  <c r="E10" i="3" s="1"/>
  <c r="E5" i="4"/>
  <c r="E10" i="4" s="1"/>
  <c r="E5" i="5"/>
  <c r="E10" i="5" s="1"/>
  <c r="E5" i="6"/>
  <c r="E10" i="6" s="1"/>
  <c r="E5" i="7"/>
  <c r="E10" i="7" s="1"/>
  <c r="E5" i="8"/>
  <c r="E10" i="8" s="1"/>
  <c r="E5" i="9"/>
  <c r="E10" i="9" s="1"/>
  <c r="E5" i="1"/>
  <c r="F14" i="10" a="1"/>
  <c r="G13" i="10" a="1"/>
  <c r="H12" i="10" a="1"/>
  <c r="H14" i="10" a="1"/>
  <c r="G12" i="10" a="1"/>
  <c r="G14" i="10" a="1"/>
  <c r="H13" i="10" a="1"/>
  <c r="F12" i="10" a="1"/>
  <c r="F13" i="10" a="1"/>
  <c r="H14" i="10" l="1"/>
  <c r="H13" i="10"/>
  <c r="H12" i="10"/>
  <c r="F14" i="10"/>
  <c r="F13" i="10"/>
  <c r="F12" i="10"/>
  <c r="G14" i="10"/>
  <c r="G13" i="10"/>
  <c r="G12" i="10"/>
  <c r="H10" i="9"/>
  <c r="D10" i="7"/>
  <c r="H10" i="7"/>
  <c r="H10" i="4"/>
  <c r="D10" i="1"/>
  <c r="H10" i="2"/>
  <c r="D10" i="6"/>
  <c r="D10" i="3"/>
  <c r="D10" i="8"/>
  <c r="D10" i="4"/>
  <c r="D10" i="5"/>
  <c r="D10" i="2"/>
  <c r="D1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<sst xmlns="http://schemas.openxmlformats.org/spreadsheetml/2006/main" count="450" uniqueCount="34">
  <si>
    <t>unit</t>
  </si>
  <si>
    <t>offtake</t>
  </si>
  <si>
    <t>w</t>
  </si>
  <si>
    <t>q</t>
  </si>
  <si>
    <t>p</t>
  </si>
  <si>
    <t>r</t>
  </si>
  <si>
    <t>MW</t>
  </si>
  <si>
    <t>MWh</t>
  </si>
  <si>
    <t>Eur/MWh</t>
  </si>
  <si>
    <t>Eur</t>
  </si>
  <si>
    <t>ts_left</t>
  </si>
  <si>
    <t>budget</t>
  </si>
  <si>
    <t>actual</t>
  </si>
  <si>
    <t>sourcing</t>
  </si>
  <si>
    <t>spot</t>
  </si>
  <si>
    <t>forward</t>
  </si>
  <si>
    <t>2021Q4</t>
  </si>
  <si>
    <t>Power B2C_P2H</t>
  </si>
  <si>
    <t>Sourcing result</t>
  </si>
  <si>
    <t>Impact of various sourcing scenarios</t>
  </si>
  <si>
    <t>name</t>
  </si>
  <si>
    <t>Results</t>
  </si>
  <si>
    <t>Result</t>
  </si>
  <si>
    <t>MEur</t>
  </si>
  <si>
    <t xml:space="preserve"> </t>
  </si>
  <si>
    <t>0h</t>
  </si>
  <si>
    <t>with additional quarter hedge in may</t>
  </si>
  <si>
    <t>with additional month hedge in may</t>
  </si>
  <si>
    <t>as-is; no additional hedge</t>
  </si>
  <si>
    <t>qh</t>
  </si>
  <si>
    <t>mh</t>
  </si>
  <si>
    <t>Reference: actual prices and actual temperatures</t>
  </si>
  <si>
    <t>What-if scenario 1: norm temperatures</t>
  </si>
  <si>
    <r>
      <t xml:space="preserve">What-if scenario 2: </t>
    </r>
    <r>
      <rPr>
        <i/>
        <sz val="11"/>
        <color theme="1"/>
        <rFont val="Calibri"/>
        <family val="2"/>
        <scheme val="minor"/>
      </rPr>
      <t>parallel</t>
    </r>
    <r>
      <rPr>
        <sz val="11"/>
        <color theme="1"/>
        <rFont val="Calibri"/>
        <family val="2"/>
        <scheme val="minor"/>
      </rPr>
      <t xml:space="preserve"> price increase since may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</si>
</sst>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yyyy\-mm\-dd\ hh:mm:ss"/>
    <numFmt numFmtId="165" formatCode="#,##0.00%;\-#,##0.00%"/>
    <numFmt numFmtId="166" formatCode="#,##0%;\-#,##0%"/>
    <numFmt numFmtId="167" formatCode="#,##0.0000;\-#,##0.0000"/>
    <numFmt numFmtId="168" formatCode="yyyy\-mm\-dd\ hh:mm;;"/>
    <numFmt numFmtId="169" formatCode="yyyy\-mm\-dd;;"/>
    <numFmt numFmtId="170" formatCode="mmm\ yyyy;;"/>
    <numFmt numFmtId="171" formatCode="#,##0.0;\-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 applyFont="0" applyFill="0" applyBorder="0" applyProtection="0">
      <alignment vertical="top"/>
    </xf>
    <xf numFmtId="39" fontId="2" fillId="0" borderId="0" applyFont="0" applyFill="0" applyBorder="0" applyProtection="0">
      <alignment vertical="top"/>
    </xf>
    <xf numFmtId="39" fontId="2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</cellStyleXfs>
  <cellXfs count="13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39" fontId="0" fillId="0" borderId="0" xfId="1" applyFont="1">
      <alignment vertical="top"/>
    </xf>
    <xf numFmtId="0" fontId="0" fillId="0" borderId="0" xfId="0" applyFont="1">
      <alignment vertical="top"/>
    </xf>
    <xf numFmtId="39" fontId="0" fillId="0" borderId="0" xfId="2" applyFont="1">
      <alignment vertical="top"/>
    </xf>
    <xf numFmtId="37" fontId="0" fillId="0" borderId="0" xfId="3" applyFont="1">
      <alignment vertical="top"/>
    </xf>
    <xf numFmtId="171" fontId="0" fillId="0" borderId="0" xfId="2" applyNumberFormat="1" applyFo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0">
    <cellStyle name="​​Date" xfId="8" xr:uid="{793ACEBC-51EE-44F1-B233-4603C4DB06AE}"/>
    <cellStyle name="​​Month" xfId="9" xr:uid="{75F3CDD2-A88A-46DF-83EA-B341940F4F24}"/>
    <cellStyle name="​​Timestamp" xfId="7" xr:uid="{B072C96F-1DAD-4C0E-A63B-3FDFD309FEDC}"/>
    <cellStyle name="​Factor [4]" xfId="6" xr:uid="{F3C3E640-138D-469F-9D89-F327B19F5F58}"/>
    <cellStyle name="​Percentage [0]" xfId="5" xr:uid="{C07E6951-BC5E-4796-BA6D-23B8273241FC}"/>
    <cellStyle name="​Percentage [2]" xfId="4" xr:uid="{1A8E5A89-977D-4546-ABDB-202511563CC1}"/>
    <cellStyle name="Normal" xfId="0" builtinId="0" customBuiltin="1"/>
    <cellStyle name="Number [0]" xfId="3" xr:uid="{1A8A2BFB-5CD8-4E0B-BE75-5159EB4897CC}"/>
    <cellStyle name="Number [2]" xfId="2" xr:uid="{49428FDC-A1FC-4450-A891-1CABD6F18676}"/>
    <cellStyle name="Number [2] 2" xfId="1" xr:uid="{68D332D6-04CD-4497-B1EF-4BA83006161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73B8-387B-4ECC-97E5-EA65EA4E4341}">
  <dimension ref="C3:L14"/>
  <sheetViews>
    <sheetView tabSelected="1" zoomScaleNormal="100" workbookViewId="0">
      <selection activeCell="F20" sqref="F20"/>
    </sheetView>
  </sheetViews>
  <sheetFormatPr defaultRowHeight="15" x14ac:dyDescent="0.25"/>
  <cols>
    <col min="4" max="4" width="35.42578125" customWidth="1"/>
    <col min="5" max="5" width="3.7109375" customWidth="1"/>
    <col min="6" max="8" width="20.42578125" customWidth="1"/>
    <col min="9" max="9" width="6.140625" customWidth="1"/>
    <col min="10" max="10" width="3.85546875" bestFit="1" customWidth="1"/>
    <col min="11" max="11" width="11.28515625" bestFit="1" customWidth="1"/>
    <col min="12" max="12" width="13.42578125" bestFit="1" customWidth="1"/>
  </cols>
  <sheetData>
    <row r="3" spans="3:12" x14ac:dyDescent="0.25">
      <c r="D3" t="s">
        <v>18</v>
      </c>
    </row>
    <row r="4" spans="3:12" x14ac:dyDescent="0.25">
      <c r="D4" t="s">
        <v>17</v>
      </c>
    </row>
    <row r="5" spans="3:12" x14ac:dyDescent="0.25">
      <c r="D5" s="4" t="s">
        <v>16</v>
      </c>
    </row>
    <row r="6" spans="3:12" x14ac:dyDescent="0.25">
      <c r="D6" s="4" t="s">
        <v>19</v>
      </c>
    </row>
    <row r="8" spans="3:12" x14ac:dyDescent="0.25">
      <c r="F8" t="s">
        <v>21</v>
      </c>
    </row>
    <row r="9" spans="3:12" ht="45" x14ac:dyDescent="0.25">
      <c r="C9" s="4"/>
      <c r="F9" s="8" t="s">
        <v>31</v>
      </c>
      <c r="G9" s="8" t="s">
        <v>32</v>
      </c>
      <c r="H9" s="8" t="s">
        <v>33</v>
      </c>
    </row>
    <row r="11" spans="3:12" x14ac:dyDescent="0.25">
      <c r="D11" t="s">
        <v>20</v>
      </c>
      <c r="F11" t="s">
        <v>23</v>
      </c>
      <c r="G11" t="s">
        <v>23</v>
      </c>
      <c r="H11" t="s">
        <v>23</v>
      </c>
    </row>
    <row r="12" spans="3:12" x14ac:dyDescent="0.25">
      <c r="C12">
        <v>1</v>
      </c>
      <c r="D12" t="s">
        <v>28</v>
      </c>
      <c r="F12" s="7" cm="1">
        <f t="array" aca="1" ref="F12" ca="1">INDIRECT("'" &amp; J12 &amp; "'!T10")</f>
        <v>-7.2306413325025511</v>
      </c>
      <c r="G12" s="7" cm="1">
        <f t="array" aca="1" ref="G12" ca="1">INDIRECT("'" &amp; K12 &amp; "'!T10")</f>
        <v>-6.8800034249441993</v>
      </c>
      <c r="H12" s="7" cm="1">
        <f t="array" aca="1" ref="H12" ca="1">INDIRECT("'" &amp; L12 &amp; "'!T10")</f>
        <v>-4.8528570534366295</v>
      </c>
      <c r="J12" t="s">
        <v>25</v>
      </c>
      <c r="K12" t="str">
        <f>J12 &amp; ", if norm"</f>
        <v>0h, if norm</v>
      </c>
      <c r="L12" t="str">
        <f>J12 &amp; ", if parallel"</f>
        <v>0h, if parallel</v>
      </c>
    </row>
    <row r="13" spans="3:12" x14ac:dyDescent="0.25">
      <c r="C13">
        <v>2</v>
      </c>
      <c r="D13" t="s">
        <v>26</v>
      </c>
      <c r="F13" s="7" cm="1">
        <f t="array" aca="1" ref="F13" ca="1">INDIRECT("'" &amp; J13 &amp; "'!T10")</f>
        <v>-4.3447884216677695</v>
      </c>
      <c r="G13" s="7" cm="1">
        <f t="array" aca="1" ref="G13" ca="1">INDIRECT("'" &amp; K13 &amp; "'!T10")</f>
        <v>-3.9941505141094624</v>
      </c>
      <c r="H13" s="7" cm="1">
        <f t="array" aca="1" ref="H13" ca="1">INDIRECT("'" &amp; L13 &amp; "'!T10")</f>
        <v>-1.9139054781631977</v>
      </c>
      <c r="J13" t="s">
        <v>29</v>
      </c>
      <c r="K13" t="str">
        <f t="shared" ref="K13:K14" si="0">J13 &amp; ", if norm"</f>
        <v>qh, if norm</v>
      </c>
      <c r="L13" t="str">
        <f t="shared" ref="L13:L14" si="1">J13 &amp; ", if parallel"</f>
        <v>qh, if parallel</v>
      </c>
    </row>
    <row r="14" spans="3:12" x14ac:dyDescent="0.25">
      <c r="C14">
        <v>3</v>
      </c>
      <c r="D14" t="s">
        <v>27</v>
      </c>
      <c r="F14" s="7" cm="1">
        <f t="array" aca="1" ref="F14" ca="1">INDIRECT("'" &amp; J14 &amp; "'!T10")</f>
        <v>-3.9547956240750626</v>
      </c>
      <c r="G14" s="7" cm="1">
        <f t="array" aca="1" ref="G14" ca="1">INDIRECT("'" &amp; K14 &amp; "'!T10")</f>
        <v>-3.6041577165167631</v>
      </c>
      <c r="H14" s="7" cm="1">
        <f t="array" aca="1" ref="H14" ca="1">INDIRECT("'" &amp; L14 &amp; "'!T10")</f>
        <v>-1.9139054781633169</v>
      </c>
      <c r="J14" t="s">
        <v>30</v>
      </c>
      <c r="K14" t="str">
        <f t="shared" si="0"/>
        <v>mh, if norm</v>
      </c>
      <c r="L14" t="str">
        <f t="shared" si="1"/>
        <v>mh, if parallel</v>
      </c>
    </row>
  </sheetData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workbookViewId="0">
      <selection activeCell="O17" sqref="O17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38.442486054292779</v>
      </c>
      <c r="I5">
        <v>5369085.0860503837</v>
      </c>
      <c r="J5">
        <v>181.5102442953019</v>
      </c>
      <c r="K5">
        <v>135225.1319999999</v>
      </c>
      <c r="L5">
        <v>33.526714046268253</v>
      </c>
      <c r="M5">
        <v>4533654.3324328754</v>
      </c>
      <c r="N5">
        <v>5.9600875838926912</v>
      </c>
      <c r="O5">
        <v>4440.2652500000549</v>
      </c>
      <c r="P5">
        <v>188.14883944545841</v>
      </c>
      <c r="Q5">
        <v>835430.75361750869</v>
      </c>
      <c r="S5" s="6">
        <f>-(E5+I5)</f>
        <v>522001.36995461676</v>
      </c>
      <c r="T5" s="5">
        <f t="shared" ref="T5:T7" si="0">S5/1000000</f>
        <v>0.52200136995461677</v>
      </c>
    </row>
    <row r="6" spans="1:20" x14ac:dyDescent="0.25">
      <c r="A6" s="2">
        <v>44501</v>
      </c>
      <c r="B6">
        <v>-280.17049201388858</v>
      </c>
      <c r="C6">
        <v>-201722.75424999979</v>
      </c>
      <c r="D6" s="3">
        <v>43.26</v>
      </c>
      <c r="E6">
        <f t="shared" ref="E6:E7" si="1">C6*D6</f>
        <v>-8726526.3488549907</v>
      </c>
      <c r="F6">
        <v>280.17049201388858</v>
      </c>
      <c r="G6">
        <v>201722.75424999979</v>
      </c>
      <c r="H6">
        <v>58.250895709232722</v>
      </c>
      <c r="I6">
        <v>11750531.11999592</v>
      </c>
      <c r="J6">
        <v>254.30942777777699</v>
      </c>
      <c r="K6">
        <v>183102.78799999951</v>
      </c>
      <c r="L6">
        <v>49.466973445543047</v>
      </c>
      <c r="M6">
        <v>9057540.7518008724</v>
      </c>
      <c r="N6">
        <v>25.861064236111549</v>
      </c>
      <c r="O6">
        <v>18619.966250000321</v>
      </c>
      <c r="P6">
        <v>144.62917558698581</v>
      </c>
      <c r="Q6">
        <v>2692990.3681950448</v>
      </c>
      <c r="S6" s="6">
        <f t="shared" ref="S6:S10" si="2">-(E6+I6)</f>
        <v>-3024004.7711409293</v>
      </c>
      <c r="T6" s="5">
        <f t="shared" si="0"/>
        <v>-3.0240047711409295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59.93924874802272</v>
      </c>
      <c r="I7">
        <v>14587851.999853751</v>
      </c>
      <c r="J7">
        <v>300.04501612903158</v>
      </c>
      <c r="K7">
        <v>223233.4919999995</v>
      </c>
      <c r="L7">
        <v>46.894057564819121</v>
      </c>
      <c r="M7">
        <v>10468324.22424357</v>
      </c>
      <c r="N7">
        <v>27.074998991936631</v>
      </c>
      <c r="O7">
        <v>20143.799250000851</v>
      </c>
      <c r="P7">
        <v>204.5059983215433</v>
      </c>
      <c r="Q7">
        <v>4119527.775610181</v>
      </c>
      <c r="S7" s="6">
        <f t="shared" si="2"/>
        <v>-4728637.931316236</v>
      </c>
      <c r="T7" s="5">
        <f t="shared" si="0"/>
        <v>-4.7286379313162357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  <c r="S8" s="6"/>
      <c r="T8" s="5"/>
    </row>
    <row r="9" spans="1:20" x14ac:dyDescent="0.25">
      <c r="D9" t="s">
        <v>8</v>
      </c>
      <c r="E9" t="s">
        <v>9</v>
      </c>
      <c r="H9" t="s">
        <v>8</v>
      </c>
      <c r="I9" t="s">
        <v>9</v>
      </c>
      <c r="S9" s="6"/>
      <c r="T9" s="5"/>
    </row>
    <row r="10" spans="1:20" x14ac:dyDescent="0.25">
      <c r="C10">
        <f>SUM(C5:C7)</f>
        <v>-584765.44275000016</v>
      </c>
      <c r="D10">
        <f>E10/C10</f>
        <v>41.857512575109332</v>
      </c>
      <c r="E10">
        <f>SUM(E5:E7)</f>
        <v>-24476826.873397507</v>
      </c>
      <c r="G10">
        <f>SUM(G5:G7)</f>
        <v>584765.44275000016</v>
      </c>
      <c r="H10">
        <f>I10/G10</f>
        <v>54.222541018819548</v>
      </c>
      <c r="I10">
        <f>SUM(I5:I7)</f>
        <v>31707468.205900058</v>
      </c>
      <c r="S10" s="6">
        <f t="shared" si="2"/>
        <v>-7230641.3325025514</v>
      </c>
      <c r="T10" s="5">
        <f>S10/1000000</f>
        <v>-7.2306413325025511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>
      <selection activeCell="O17" sqref="O17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33.941530556369777</v>
      </c>
      <c r="I5">
        <v>4740457.3484283974</v>
      </c>
      <c r="J5">
        <v>194.0354792430592</v>
      </c>
      <c r="K5">
        <v>144556.43203607909</v>
      </c>
      <c r="L5">
        <v>35.633238443083371</v>
      </c>
      <c r="M5">
        <v>5151013.8112229845</v>
      </c>
      <c r="N5">
        <v>-6.5651473638646527</v>
      </c>
      <c r="O5">
        <v>-4891.0347860791662</v>
      </c>
      <c r="P5">
        <v>83.940613950060353</v>
      </c>
      <c r="Q5">
        <v>-410556.46279458731</v>
      </c>
      <c r="S5">
        <f>-(E5+I5)</f>
        <v>1150629.1075766031</v>
      </c>
      <c r="T5">
        <f t="shared" ref="T5:T7" si="0">S5/1000000</f>
        <v>1.1506291075766031</v>
      </c>
    </row>
    <row r="6" spans="1:20" x14ac:dyDescent="0.25">
      <c r="A6" s="2">
        <v>44501</v>
      </c>
      <c r="B6">
        <v>-280.17049201388858</v>
      </c>
      <c r="C6">
        <v>-201722.75424999979</v>
      </c>
      <c r="D6" s="3">
        <v>43.26</v>
      </c>
      <c r="E6">
        <f t="shared" ref="E6:E7" si="1">C6*D6</f>
        <v>-8726526.3488549907</v>
      </c>
      <c r="F6">
        <v>280.17049201388858</v>
      </c>
      <c r="G6">
        <v>201722.75424999979</v>
      </c>
      <c r="H6">
        <v>53.656402771702531</v>
      </c>
      <c r="I6">
        <v>10823717.35025516</v>
      </c>
      <c r="J6">
        <v>266.6813990908384</v>
      </c>
      <c r="K6">
        <v>192010.60734540361</v>
      </c>
      <c r="L6">
        <v>50.26422866113991</v>
      </c>
      <c r="M6">
        <v>9651265.0729737189</v>
      </c>
      <c r="N6">
        <v>13.489092923050221</v>
      </c>
      <c r="O6">
        <v>9712.1469045961567</v>
      </c>
      <c r="P6">
        <v>120.72019593593561</v>
      </c>
      <c r="Q6">
        <v>1172452.277281438</v>
      </c>
      <c r="S6">
        <f t="shared" ref="S6:S10" si="2">-(E6+I6)</f>
        <v>-2097191.001400169</v>
      </c>
      <c r="T6">
        <f t="shared" si="0"/>
        <v>-2.0971910014001689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54.472792133936188</v>
      </c>
      <c r="I7">
        <v>13257440.59638172</v>
      </c>
      <c r="J7">
        <v>312.39378573361319</v>
      </c>
      <c r="K7">
        <v>232420.9765858083</v>
      </c>
      <c r="L7">
        <v>47.678066725406829</v>
      </c>
      <c r="M7">
        <v>11081382.830042381</v>
      </c>
      <c r="N7">
        <v>14.726229387355</v>
      </c>
      <c r="O7">
        <v>10956.314664192119</v>
      </c>
      <c r="P7">
        <v>198.61220063815949</v>
      </c>
      <c r="Q7">
        <v>2176057.7663393342</v>
      </c>
      <c r="S7">
        <f t="shared" si="2"/>
        <v>-3398226.5278442055</v>
      </c>
      <c r="T7">
        <f t="shared" si="0"/>
        <v>-3.3982265278442054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-584765.44275000016</v>
      </c>
      <c r="D10">
        <f>E10/C10</f>
        <v>41.857512575109332</v>
      </c>
      <c r="E10">
        <f>SUM(E5:E7)</f>
        <v>-24476826.873397507</v>
      </c>
      <c r="G10">
        <f>SUM(G5:G7)</f>
        <v>584765.44275000016</v>
      </c>
      <c r="H10">
        <f>I10/G10</f>
        <v>49.287480394745451</v>
      </c>
      <c r="I10">
        <f>SUM(I5:I7)</f>
        <v>28821615.295065276</v>
      </c>
      <c r="S10">
        <f t="shared" si="2"/>
        <v>-4344788.4216677696</v>
      </c>
      <c r="T10">
        <f>S10/1000000</f>
        <v>-4.3447884216677695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  <customProperties>
    <customPr name="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workbookViewId="0">
      <selection activeCell="O17" sqref="O17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36.686817259577879</v>
      </c>
      <c r="I5">
        <v>5123878.9063970987</v>
      </c>
      <c r="J5">
        <v>184.8762161592563</v>
      </c>
      <c r="K5">
        <v>137732.78103864589</v>
      </c>
      <c r="L5">
        <v>34.30512651820041</v>
      </c>
      <c r="M5">
        <v>4724940.4792343425</v>
      </c>
      <c r="N5">
        <v>2.5941157199383</v>
      </c>
      <c r="O5">
        <v>1932.616211354034</v>
      </c>
      <c r="P5">
        <v>206.424030192343</v>
      </c>
      <c r="Q5">
        <v>398938.42716275668</v>
      </c>
      <c r="S5">
        <f>-(E5+I5)</f>
        <v>767207.54960790183</v>
      </c>
      <c r="T5">
        <f t="shared" ref="T5:T7" si="0">S5/1000000</f>
        <v>0.76720754960790183</v>
      </c>
    </row>
    <row r="6" spans="1:20" x14ac:dyDescent="0.25">
      <c r="A6" s="2">
        <v>44501</v>
      </c>
      <c r="B6">
        <v>-280.17049201388858</v>
      </c>
      <c r="C6">
        <v>-201722.75424999979</v>
      </c>
      <c r="D6" s="3">
        <v>43.26</v>
      </c>
      <c r="E6">
        <f t="shared" ref="E6:E7" si="1">C6*D6</f>
        <v>-8726526.3488549907</v>
      </c>
      <c r="F6">
        <v>280.17049201388858</v>
      </c>
      <c r="G6">
        <v>201722.75424999979</v>
      </c>
      <c r="H6">
        <v>52.996746483431473</v>
      </c>
      <c r="I6">
        <v>10690649.66692679</v>
      </c>
      <c r="J6">
        <v>269.02218521192827</v>
      </c>
      <c r="K6">
        <v>193695.97335258839</v>
      </c>
      <c r="L6">
        <v>50.594933530223813</v>
      </c>
      <c r="M6">
        <v>9800034.8968462106</v>
      </c>
      <c r="N6">
        <v>11.14830680196032</v>
      </c>
      <c r="O6">
        <v>8026.7808974114296</v>
      </c>
      <c r="P6">
        <v>110.95541057658529</v>
      </c>
      <c r="Q6">
        <v>890614.77008057688</v>
      </c>
      <c r="S6">
        <f t="shared" ref="S6:S10" si="2">-(E6+I6)</f>
        <v>-1964123.3180717994</v>
      </c>
      <c r="T6">
        <f t="shared" si="0"/>
        <v>-1.9641233180717994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51.841705770273506</v>
      </c>
      <c r="I7">
        <v>12617093.924148681</v>
      </c>
      <c r="J7">
        <v>319.39231980005451</v>
      </c>
      <c r="K7">
        <v>237627.88593124051</v>
      </c>
      <c r="L7">
        <v>47.800308846939373</v>
      </c>
      <c r="M7">
        <v>11358686.33815857</v>
      </c>
      <c r="N7">
        <v>7.7276953209138126</v>
      </c>
      <c r="O7">
        <v>5749.4053187598774</v>
      </c>
      <c r="P7">
        <v>218.87613000322301</v>
      </c>
      <c r="Q7">
        <v>1258407.5859901081</v>
      </c>
      <c r="S7">
        <f t="shared" si="2"/>
        <v>-2757879.855611166</v>
      </c>
      <c r="T7">
        <f t="shared" si="0"/>
        <v>-2.7578798556111659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-584765.44275000016</v>
      </c>
      <c r="D10">
        <f>E10/C10</f>
        <v>41.857512575109332</v>
      </c>
      <c r="E10">
        <f>SUM(E5:E7)</f>
        <v>-24476826.873397507</v>
      </c>
      <c r="G10">
        <f>SUM(G5:G7)</f>
        <v>584765.44275000016</v>
      </c>
      <c r="H10">
        <f>I10/G10</f>
        <v>48.620558635896856</v>
      </c>
      <c r="I10">
        <f>SUM(I5:I7)</f>
        <v>28431622.497472569</v>
      </c>
      <c r="S10">
        <f t="shared" si="2"/>
        <v>-3954795.6240750626</v>
      </c>
      <c r="T10">
        <f>S10/1000000</f>
        <v>-3.9547956240750626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  <customProperties>
    <customPr name="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"/>
  <sheetViews>
    <sheetView workbookViewId="0">
      <selection activeCell="O17" sqref="O17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38.442486054292779</v>
      </c>
      <c r="I5">
        <v>5369085.0860503837</v>
      </c>
      <c r="J5">
        <v>181.5102442953019</v>
      </c>
      <c r="K5">
        <v>135225.1319999999</v>
      </c>
      <c r="L5">
        <v>33.526714046268253</v>
      </c>
      <c r="M5">
        <v>4533654.3324328754</v>
      </c>
      <c r="N5">
        <v>5.9600875838926912</v>
      </c>
      <c r="O5">
        <v>4440.2652500000549</v>
      </c>
      <c r="P5">
        <v>188.14883944545841</v>
      </c>
      <c r="Q5">
        <v>835430.75361750869</v>
      </c>
      <c r="S5">
        <f>-(E5+I5)</f>
        <v>522001.36995461676</v>
      </c>
      <c r="T5">
        <f t="shared" ref="T5:T7" si="0">S5/1000000</f>
        <v>0.52200136995461677</v>
      </c>
    </row>
    <row r="6" spans="1:20" x14ac:dyDescent="0.25">
      <c r="A6" s="2">
        <v>44501</v>
      </c>
      <c r="B6">
        <v>-276.03004139299372</v>
      </c>
      <c r="C6">
        <v>-198741.6298029554</v>
      </c>
      <c r="D6" s="3">
        <v>43.26</v>
      </c>
      <c r="E6">
        <f t="shared" ref="E6:E7" si="1">C6*D6</f>
        <v>-8597562.9052758496</v>
      </c>
      <c r="F6">
        <v>276.03004139299372</v>
      </c>
      <c r="G6">
        <v>198741.6298029554</v>
      </c>
      <c r="H6">
        <v>56.711468956117137</v>
      </c>
      <c r="I6">
        <v>11270929.768858431</v>
      </c>
      <c r="J6">
        <v>254.30942777777699</v>
      </c>
      <c r="K6">
        <v>183102.78799999951</v>
      </c>
      <c r="L6">
        <v>49.466973445543047</v>
      </c>
      <c r="M6">
        <v>9057540.7518008724</v>
      </c>
      <c r="N6">
        <v>21.7206136152166</v>
      </c>
      <c r="O6">
        <v>15638.841802955951</v>
      </c>
      <c r="P6">
        <v>141.5315178032684</v>
      </c>
      <c r="Q6">
        <v>2213389.017057559</v>
      </c>
      <c r="S6">
        <f t="shared" ref="S6:S10" si="2">-(E6+I6)</f>
        <v>-2673366.8635825813</v>
      </c>
      <c r="T6">
        <f t="shared" si="0"/>
        <v>-2.6733668635825811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59.93924874802272</v>
      </c>
      <c r="I7">
        <v>14587851.999853751</v>
      </c>
      <c r="J7">
        <v>300.04501612903158</v>
      </c>
      <c r="K7">
        <v>223233.4919999995</v>
      </c>
      <c r="L7">
        <v>46.894057564819121</v>
      </c>
      <c r="M7">
        <v>10468324.22424357</v>
      </c>
      <c r="N7">
        <v>27.074998991936631</v>
      </c>
      <c r="O7">
        <v>20143.799250000851</v>
      </c>
      <c r="P7">
        <v>204.5059983215433</v>
      </c>
      <c r="Q7">
        <v>4119527.775610181</v>
      </c>
      <c r="S7">
        <f t="shared" si="2"/>
        <v>-4728637.931316236</v>
      </c>
      <c r="T7">
        <f t="shared" si="0"/>
        <v>-4.7286379313162357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-581784.31830295583</v>
      </c>
      <c r="D10">
        <f>E10/C10</f>
        <v>41.850326081047044</v>
      </c>
      <c r="E10">
        <f>SUM(E5:E7)</f>
        <v>-24347863.429818366</v>
      </c>
      <c r="G10">
        <f>SUM(G5:G7)</f>
        <v>581784.31830295583</v>
      </c>
      <c r="H10">
        <f>I10/G10</f>
        <v>53.676020257564076</v>
      </c>
      <c r="I10">
        <f>SUM(I5:I7)</f>
        <v>31227866.854762565</v>
      </c>
      <c r="S10">
        <f t="shared" si="2"/>
        <v>-6880003.4249441996</v>
      </c>
      <c r="T10">
        <f>S10/1000000</f>
        <v>-6.8800034249441993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1"/>
  <sheetViews>
    <sheetView workbookViewId="0">
      <selection activeCell="F25" sqref="F25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33.941530556369777</v>
      </c>
      <c r="I5">
        <v>4740457.3484283974</v>
      </c>
      <c r="J5">
        <v>194.0354792430592</v>
      </c>
      <c r="K5">
        <v>144556.43203607909</v>
      </c>
      <c r="L5">
        <v>35.633238443083371</v>
      </c>
      <c r="M5">
        <v>5151013.8112229845</v>
      </c>
      <c r="N5">
        <v>-6.5651473638646527</v>
      </c>
      <c r="O5">
        <v>-4891.0347860791662</v>
      </c>
      <c r="P5">
        <v>83.940613950060353</v>
      </c>
      <c r="Q5">
        <v>-410556.46279458731</v>
      </c>
      <c r="S5">
        <f>-(E5+I5)</f>
        <v>1150629.1075766031</v>
      </c>
      <c r="T5">
        <f t="shared" ref="T5:T7" si="0">S5/1000000</f>
        <v>1.1506291075766031</v>
      </c>
    </row>
    <row r="6" spans="1:20" x14ac:dyDescent="0.25">
      <c r="A6" s="2">
        <v>44501</v>
      </c>
      <c r="B6">
        <v>-276.03004139299372</v>
      </c>
      <c r="C6">
        <v>-198741.6298029554</v>
      </c>
      <c r="D6" s="3">
        <v>43.26</v>
      </c>
      <c r="E6">
        <f t="shared" ref="E6:E7" si="1">C6*D6</f>
        <v>-8597562.9052758496</v>
      </c>
      <c r="F6">
        <v>276.03004139299372</v>
      </c>
      <c r="G6">
        <v>198741.6298029554</v>
      </c>
      <c r="H6">
        <v>52.048058624524188</v>
      </c>
      <c r="I6">
        <v>10344115.99911771</v>
      </c>
      <c r="J6">
        <v>266.6813990908384</v>
      </c>
      <c r="K6">
        <v>192010.60734540361</v>
      </c>
      <c r="L6">
        <v>50.26422866113991</v>
      </c>
      <c r="M6">
        <v>9651265.0729737189</v>
      </c>
      <c r="N6">
        <v>9.3486423021552678</v>
      </c>
      <c r="O6">
        <v>6731.0224575517932</v>
      </c>
      <c r="P6">
        <v>102.9339792748206</v>
      </c>
      <c r="Q6">
        <v>692850.92614398838</v>
      </c>
      <c r="S6">
        <f t="shared" ref="S6:S10" si="2">-(E6+I6)</f>
        <v>-1746553.0938418601</v>
      </c>
      <c r="T6">
        <f t="shared" si="0"/>
        <v>-1.7465530938418601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54.472792133936188</v>
      </c>
      <c r="I7">
        <v>13257440.59638172</v>
      </c>
      <c r="J7">
        <v>312.39378573361319</v>
      </c>
      <c r="K7">
        <v>232420.9765858083</v>
      </c>
      <c r="L7">
        <v>47.678066725406829</v>
      </c>
      <c r="M7">
        <v>11081382.830042381</v>
      </c>
      <c r="N7">
        <v>14.726229387355</v>
      </c>
      <c r="O7">
        <v>10956.314664192119</v>
      </c>
      <c r="P7">
        <v>198.61220063815949</v>
      </c>
      <c r="Q7">
        <v>2176057.7663393342</v>
      </c>
      <c r="S7">
        <f t="shared" si="2"/>
        <v>-3398226.5278442055</v>
      </c>
      <c r="T7">
        <f t="shared" si="0"/>
        <v>-3.3982265278442054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-581784.31830295583</v>
      </c>
      <c r="D10">
        <f>E10/C10</f>
        <v>41.850326081047044</v>
      </c>
      <c r="E10">
        <f>SUM(E5:E7)</f>
        <v>-24347863.429818366</v>
      </c>
      <c r="G10">
        <f>SUM(G5:G7)</f>
        <v>581784.31830295583</v>
      </c>
      <c r="H10">
        <f>I10/G10</f>
        <v>48.715671860321841</v>
      </c>
      <c r="I10">
        <f>SUM(I5:I7)</f>
        <v>28342013.943927828</v>
      </c>
      <c r="S10">
        <f t="shared" si="2"/>
        <v>-3994150.5141094625</v>
      </c>
      <c r="T10">
        <f>S10/1000000</f>
        <v>-3.9941505141094624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  <customProperties>
    <customPr name="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"/>
  <sheetViews>
    <sheetView workbookViewId="0">
      <selection activeCell="O17" sqref="O17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36.686817259577879</v>
      </c>
      <c r="I5">
        <v>5123878.9063970987</v>
      </c>
      <c r="J5">
        <v>184.8762161592563</v>
      </c>
      <c r="K5">
        <v>137732.78103864589</v>
      </c>
      <c r="L5">
        <v>34.30512651820041</v>
      </c>
      <c r="M5">
        <v>4724940.4792343425</v>
      </c>
      <c r="N5">
        <v>2.5941157199383</v>
      </c>
      <c r="O5">
        <v>1932.616211354034</v>
      </c>
      <c r="P5">
        <v>206.424030192343</v>
      </c>
      <c r="Q5">
        <v>398938.42716275668</v>
      </c>
      <c r="S5">
        <f>-(E5+I5)</f>
        <v>767207.54960790183</v>
      </c>
      <c r="T5">
        <f t="shared" ref="T5:T7" si="0">S5/1000000</f>
        <v>0.76720754960790183</v>
      </c>
    </row>
    <row r="6" spans="1:20" x14ac:dyDescent="0.25">
      <c r="A6" s="2">
        <v>44501</v>
      </c>
      <c r="B6">
        <v>-276.03004139299372</v>
      </c>
      <c r="C6">
        <v>-198741.6298029554</v>
      </c>
      <c r="D6" s="3">
        <v>43.26</v>
      </c>
      <c r="E6">
        <f t="shared" ref="E6:E7" si="1">C6*D6</f>
        <v>-8597562.9052758496</v>
      </c>
      <c r="F6">
        <v>276.03004139299372</v>
      </c>
      <c r="G6">
        <v>198741.6298029554</v>
      </c>
      <c r="H6">
        <v>51.378507491929149</v>
      </c>
      <c r="I6">
        <v>10211048.315789349</v>
      </c>
      <c r="J6">
        <v>269.02218521192827</v>
      </c>
      <c r="K6">
        <v>193695.97335258839</v>
      </c>
      <c r="L6">
        <v>50.594933530223813</v>
      </c>
      <c r="M6">
        <v>9800034.8968462106</v>
      </c>
      <c r="N6">
        <v>7.007856181065371</v>
      </c>
      <c r="O6">
        <v>5045.656450367067</v>
      </c>
      <c r="P6">
        <v>81.458859315172518</v>
      </c>
      <c r="Q6">
        <v>411013.41894314368</v>
      </c>
      <c r="S6">
        <f t="shared" ref="S6:S10" si="2">-(E6+I6)</f>
        <v>-1613485.4105134998</v>
      </c>
      <c r="T6">
        <f t="shared" si="0"/>
        <v>-1.6134854105134997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51.841705770273506</v>
      </c>
      <c r="I7">
        <v>12617093.924148681</v>
      </c>
      <c r="J7">
        <v>319.39231980005451</v>
      </c>
      <c r="K7">
        <v>237627.88593124051</v>
      </c>
      <c r="L7">
        <v>47.800308846939373</v>
      </c>
      <c r="M7">
        <v>11358686.33815857</v>
      </c>
      <c r="N7">
        <v>7.7276953209138126</v>
      </c>
      <c r="O7">
        <v>5749.4053187598774</v>
      </c>
      <c r="P7">
        <v>218.87613000322301</v>
      </c>
      <c r="Q7">
        <v>1258407.5859901081</v>
      </c>
      <c r="S7">
        <f t="shared" si="2"/>
        <v>-2757879.855611166</v>
      </c>
      <c r="T7">
        <f t="shared" si="0"/>
        <v>-2.7578798556111659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-581784.31830295583</v>
      </c>
      <c r="D10">
        <f>E10/C10</f>
        <v>41.850326081047044</v>
      </c>
      <c r="E10">
        <f>SUM(E5:E7)</f>
        <v>-24347863.429818366</v>
      </c>
      <c r="G10">
        <f>SUM(G5:G7)</f>
        <v>581784.31830295583</v>
      </c>
      <c r="H10">
        <f>I10/G10</f>
        <v>48.045332723766393</v>
      </c>
      <c r="I10">
        <f>SUM(I5:I7)</f>
        <v>27952021.146335129</v>
      </c>
      <c r="S10">
        <f t="shared" si="2"/>
        <v>-3604157.716516763</v>
      </c>
      <c r="T10">
        <f>S10/1000000</f>
        <v>-3.6041577165167631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  <customProperties>
    <customPr name="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1"/>
  <sheetViews>
    <sheetView workbookViewId="0">
      <selection activeCell="O17" sqref="O17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36.037054505830127</v>
      </c>
      <c r="I5">
        <v>5033129.533276666</v>
      </c>
      <c r="J5">
        <v>181.5102442953019</v>
      </c>
      <c r="K5">
        <v>135225.1319999999</v>
      </c>
      <c r="L5">
        <v>33.526714046268253</v>
      </c>
      <c r="M5">
        <v>4533654.3324328754</v>
      </c>
      <c r="N5">
        <v>5.9600875838926912</v>
      </c>
      <c r="O5">
        <v>4440.2652500000549</v>
      </c>
      <c r="P5">
        <v>112.4876944781135</v>
      </c>
      <c r="Q5">
        <v>499475.20084379049</v>
      </c>
      <c r="S5">
        <f>-(E5+I5)</f>
        <v>857956.92272833455</v>
      </c>
      <c r="T5">
        <f t="shared" ref="T5:T7" si="0">S5/1000000</f>
        <v>0.85795692272833457</v>
      </c>
    </row>
    <row r="6" spans="1:20" x14ac:dyDescent="0.25">
      <c r="A6" s="2">
        <v>44501</v>
      </c>
      <c r="B6">
        <v>-280.17049201388858</v>
      </c>
      <c r="C6">
        <v>-201722.75424999979</v>
      </c>
      <c r="D6" s="3">
        <v>43.26</v>
      </c>
      <c r="E6">
        <f t="shared" ref="E6:E7" si="1">C6*D6</f>
        <v>-8726526.3488549907</v>
      </c>
      <c r="F6">
        <v>280.17049201388858</v>
      </c>
      <c r="G6">
        <v>201722.75424999979</v>
      </c>
      <c r="H6">
        <v>57.025637614401703</v>
      </c>
      <c r="I6">
        <v>11503368.6824395</v>
      </c>
      <c r="J6">
        <v>254.30942777777699</v>
      </c>
      <c r="K6">
        <v>183102.78799999951</v>
      </c>
      <c r="L6">
        <v>49.466973445543047</v>
      </c>
      <c r="M6">
        <v>9057540.7518008724</v>
      </c>
      <c r="N6">
        <v>25.861064236111549</v>
      </c>
      <c r="O6">
        <v>18619.966250000321</v>
      </c>
      <c r="P6">
        <v>131.3551215829182</v>
      </c>
      <c r="Q6">
        <v>2445827.9306386248</v>
      </c>
      <c r="S6">
        <f t="shared" ref="S6:S10" si="2">-(E6+I6)</f>
        <v>-2776842.3335845098</v>
      </c>
      <c r="T6">
        <f t="shared" si="0"/>
        <v>-2.7768423335845096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52.565239942524627</v>
      </c>
      <c r="I7">
        <v>12793185.71111797</v>
      </c>
      <c r="J7">
        <v>300.04501612903158</v>
      </c>
      <c r="K7">
        <v>223233.4919999995</v>
      </c>
      <c r="L7">
        <v>46.894057564819121</v>
      </c>
      <c r="M7">
        <v>10468324.22424357</v>
      </c>
      <c r="N7">
        <v>27.074998991936631</v>
      </c>
      <c r="O7">
        <v>20143.799250000851</v>
      </c>
      <c r="P7">
        <v>115.41325735135609</v>
      </c>
      <c r="Q7">
        <v>2324861.486874403</v>
      </c>
      <c r="S7">
        <f t="shared" si="2"/>
        <v>-2933971.6425804552</v>
      </c>
      <c r="T7">
        <f t="shared" si="0"/>
        <v>-2.9339716425804552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-584765.44275000016</v>
      </c>
      <c r="D10">
        <f>E10/C10</f>
        <v>41.857512575109332</v>
      </c>
      <c r="E10">
        <f>SUM(E5:E7)</f>
        <v>-24476826.873397507</v>
      </c>
      <c r="G10">
        <f>SUM(G5:G7)</f>
        <v>584765.44275000016</v>
      </c>
      <c r="H10">
        <f>I10/G10</f>
        <v>50.156322146712775</v>
      </c>
      <c r="I10">
        <f>SUM(I5:I7)</f>
        <v>29329683.926834136</v>
      </c>
      <c r="S10">
        <f t="shared" si="2"/>
        <v>-4852857.0534366295</v>
      </c>
      <c r="T10">
        <f>S10/1000000</f>
        <v>-4.8528570534366295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1"/>
  <sheetViews>
    <sheetView workbookViewId="0">
      <selection activeCell="Q11" sqref="Q11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29.27807955090822</v>
      </c>
      <c r="I5">
        <v>4089134.6111946972</v>
      </c>
      <c r="J5">
        <v>194.0354792430592</v>
      </c>
      <c r="K5">
        <v>144556.43203607909</v>
      </c>
      <c r="L5">
        <v>35.633238443083371</v>
      </c>
      <c r="M5">
        <v>5151013.8112229845</v>
      </c>
      <c r="N5">
        <v>-6.5651473638646527</v>
      </c>
      <c r="O5">
        <v>-4891.0347860791662</v>
      </c>
      <c r="P5">
        <v>217.1072679856216</v>
      </c>
      <c r="Q5">
        <v>-1061879.200028287</v>
      </c>
      <c r="S5">
        <f>-(E5+I5)</f>
        <v>1801951.8448103033</v>
      </c>
      <c r="T5">
        <f t="shared" ref="T5:T7" si="0">S5/1000000</f>
        <v>1.8019518448103033</v>
      </c>
    </row>
    <row r="6" spans="1:20" x14ac:dyDescent="0.25">
      <c r="A6" s="2">
        <v>44501</v>
      </c>
      <c r="B6">
        <v>-280.17049201388858</v>
      </c>
      <c r="C6">
        <v>-201722.75424999979</v>
      </c>
      <c r="D6" s="3">
        <v>43.26</v>
      </c>
      <c r="E6">
        <f t="shared" ref="E6:E7" si="1">C6*D6</f>
        <v>-8726526.3488549907</v>
      </c>
      <c r="F6">
        <v>280.17049201388858</v>
      </c>
      <c r="G6">
        <v>201722.75424999979</v>
      </c>
      <c r="H6">
        <v>51.867991303929109</v>
      </c>
      <c r="I6">
        <v>10462954.06324362</v>
      </c>
      <c r="J6">
        <v>266.6813990908384</v>
      </c>
      <c r="K6">
        <v>192010.60734540361</v>
      </c>
      <c r="L6">
        <v>50.26422866113991</v>
      </c>
      <c r="M6">
        <v>9651265.0729737189</v>
      </c>
      <c r="N6">
        <v>13.489092923050221</v>
      </c>
      <c r="O6">
        <v>9712.1469045961567</v>
      </c>
      <c r="P6">
        <v>83.574620343291642</v>
      </c>
      <c r="Q6">
        <v>811688.9902698989</v>
      </c>
      <c r="S6">
        <f t="shared" ref="S6:S10" si="2">-(E6+I6)</f>
        <v>-1736427.7143886294</v>
      </c>
      <c r="T6">
        <f t="shared" si="0"/>
        <v>-1.7364277143886295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48.643172977718677</v>
      </c>
      <c r="I7">
        <v>11838643.67712239</v>
      </c>
      <c r="J7">
        <v>312.39378573361319</v>
      </c>
      <c r="K7">
        <v>232420.9765858083</v>
      </c>
      <c r="L7">
        <v>47.678066725406829</v>
      </c>
      <c r="M7">
        <v>11081382.830042381</v>
      </c>
      <c r="N7">
        <v>14.726229387355</v>
      </c>
      <c r="O7">
        <v>10956.314664192119</v>
      </c>
      <c r="P7">
        <v>69.116383591547816</v>
      </c>
      <c r="Q7">
        <v>757260.84708000289</v>
      </c>
      <c r="S7">
        <f t="shared" si="2"/>
        <v>-1979429.6085848752</v>
      </c>
      <c r="T7">
        <f t="shared" si="0"/>
        <v>-1.9794296085848753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-584765.44275000016</v>
      </c>
      <c r="D10">
        <f>E10/C10</f>
        <v>41.857512575109332</v>
      </c>
      <c r="E10">
        <f>SUM(E5:E7)</f>
        <v>-24476826.873397507</v>
      </c>
      <c r="G10">
        <f>SUM(G5:G7)</f>
        <v>584765.44275000016</v>
      </c>
      <c r="H10">
        <f>I10/G10</f>
        <v>45.13045816704205</v>
      </c>
      <c r="I10">
        <f>SUM(I5:I7)</f>
        <v>26390732.351560704</v>
      </c>
      <c r="Q10">
        <f>SUM(Q5:Q7)</f>
        <v>507070.63732161478</v>
      </c>
      <c r="S10">
        <f t="shared" si="2"/>
        <v>-1913905.4781631976</v>
      </c>
      <c r="T10">
        <f>S10/1000000</f>
        <v>-1.9139054781631977</v>
      </c>
    </row>
    <row r="11" spans="1:20" x14ac:dyDescent="0.25">
      <c r="Q11">
        <f>Q10/G10</f>
        <v>0.8671350942644509</v>
      </c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  <customProperties>
    <customPr name="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"/>
  <sheetViews>
    <sheetView workbookViewId="0">
      <selection activeCell="J40" sqref="J40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  <col min="22" max="22" width="12.7109375" bestFit="1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33.830430244484504</v>
      </c>
      <c r="I5">
        <v>4724940.4792343425</v>
      </c>
      <c r="J5">
        <v>184.8762161592563</v>
      </c>
      <c r="K5">
        <v>137732.78103864589</v>
      </c>
      <c r="L5">
        <v>34.30512651820041</v>
      </c>
      <c r="M5">
        <v>4724940.4792343425</v>
      </c>
      <c r="N5">
        <v>2.5941157199383</v>
      </c>
      <c r="O5">
        <v>1932.616211354034</v>
      </c>
      <c r="P5">
        <v>-4.4792567750671442E-13</v>
      </c>
      <c r="Q5">
        <v>-8.6566842583121517E-10</v>
      </c>
      <c r="S5">
        <f>-(E5+I5)</f>
        <v>1166145.976770658</v>
      </c>
      <c r="T5">
        <f t="shared" ref="T5:T7" si="0">S5/1000000</f>
        <v>1.1661459767706581</v>
      </c>
    </row>
    <row r="6" spans="1:20" x14ac:dyDescent="0.25">
      <c r="A6" s="2">
        <v>44501</v>
      </c>
      <c r="B6">
        <v>-280.17049201388858</v>
      </c>
      <c r="C6">
        <v>-201722.75424999979</v>
      </c>
      <c r="D6" s="3">
        <v>43.26</v>
      </c>
      <c r="E6">
        <f t="shared" ref="E6:E7" si="1">C6*D6</f>
        <v>-8726526.3488549907</v>
      </c>
      <c r="F6">
        <v>280.17049201388858</v>
      </c>
      <c r="G6">
        <v>201722.75424999979</v>
      </c>
      <c r="H6">
        <v>51.095403552710103</v>
      </c>
      <c r="I6">
        <v>10307105.53416791</v>
      </c>
      <c r="J6">
        <v>269.02218521192827</v>
      </c>
      <c r="K6">
        <v>193695.97335258839</v>
      </c>
      <c r="L6">
        <v>50.594933530223813</v>
      </c>
      <c r="M6">
        <v>9800034.8968462106</v>
      </c>
      <c r="N6">
        <v>11.14830680196032</v>
      </c>
      <c r="O6">
        <v>8026.7808974114296</v>
      </c>
      <c r="P6">
        <v>63.172353126671517</v>
      </c>
      <c r="Q6">
        <v>507070.63732169621</v>
      </c>
      <c r="S6">
        <f t="shared" ref="S6:S10" si="2">-(E6+I6)</f>
        <v>-1580579.1853129193</v>
      </c>
      <c r="T6">
        <f t="shared" si="0"/>
        <v>-1.5805791853129194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46.671101809949803</v>
      </c>
      <c r="I7">
        <v>11358686.33815857</v>
      </c>
      <c r="J7">
        <v>319.39231980005451</v>
      </c>
      <c r="K7">
        <v>237627.88593124051</v>
      </c>
      <c r="L7">
        <v>47.800308846939373</v>
      </c>
      <c r="M7">
        <v>11358686.33815857</v>
      </c>
      <c r="N7">
        <v>7.7276953209138126</v>
      </c>
      <c r="O7">
        <v>5749.4053187598774</v>
      </c>
      <c r="P7">
        <v>-1.9188368397872959E-13</v>
      </c>
      <c r="Q7">
        <v>-1.1032170732505471E-9</v>
      </c>
      <c r="S7">
        <f t="shared" si="2"/>
        <v>-1499472.2696210556</v>
      </c>
      <c r="T7">
        <f t="shared" si="0"/>
        <v>-1.4994722696210556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-584765.44275000016</v>
      </c>
      <c r="D10">
        <f>E10/C10</f>
        <v>41.857512575109332</v>
      </c>
      <c r="E10">
        <f>SUM(E5:E7)</f>
        <v>-24476826.873397507</v>
      </c>
      <c r="G10">
        <f>SUM(G5:G7)</f>
        <v>584765.44275000016</v>
      </c>
      <c r="H10">
        <f>I10/G10</f>
        <v>45.130458167042249</v>
      </c>
      <c r="I10">
        <f>SUM(I5:I7)</f>
        <v>26390732.351560824</v>
      </c>
      <c r="S10">
        <f t="shared" si="2"/>
        <v>-1913905.4781633168</v>
      </c>
      <c r="T10">
        <f>S10/1000000</f>
        <v>-1.9139054781633169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0h</vt:lpstr>
      <vt:lpstr>qh</vt:lpstr>
      <vt:lpstr>mh</vt:lpstr>
      <vt:lpstr>0h, if norm</vt:lpstr>
      <vt:lpstr>qh, if norm</vt:lpstr>
      <vt:lpstr>mh, if norm</vt:lpstr>
      <vt:lpstr>0h, if parallel</vt:lpstr>
      <vt:lpstr>qh, if parallel</vt:lpstr>
      <vt:lpstr>mh, if 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2022-01-19T11:55:36Z</dcterms:created>
  <dcterms:modified xsi:type="dcterms:W3CDTF">2022-01-28T17:02:51Z</dcterms:modified>
</cp:coreProperties>
</file>