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paula\Documents\Craig\Data_BI Analysis Projects\ChatGPT Projects\Supply Chain Performance Dashboard\"/>
    </mc:Choice>
  </mc:AlternateContent>
  <xr:revisionPtr revIDLastSave="0" documentId="13_ncr:1_{0FE48433-D868-43D3-B597-CCA1425BFEF0}" xr6:coauthVersionLast="47" xr6:coauthVersionMax="47" xr10:uidLastSave="{00000000-0000-0000-0000-000000000000}"/>
  <bookViews>
    <workbookView xWindow="28680" yWindow="-120" windowWidth="29040" windowHeight="15720" activeTab="2" xr2:uid="{00000000-000D-0000-FFFF-FFFF00000000}"/>
  </bookViews>
  <sheets>
    <sheet name="Data" sheetId="1" r:id="rId1"/>
    <sheet name="KPI" sheetId="3" r:id="rId2"/>
    <sheet name="Dashboard" sheetId="2" r:id="rId3"/>
  </sheets>
  <definedNames>
    <definedName name="Delivery_Performace">Table1[[#All],[Delivery Performace]]</definedName>
    <definedName name="Delivery_Time__Days">Data!$K$2:$K$101</definedName>
    <definedName name="Product_Category">Table1[[#All],[Product Category]]</definedName>
    <definedName name="Region">Table1[[#All],[Region]]</definedName>
    <definedName name="Revenue">Data!$L$2:$L$101</definedName>
    <definedName name="Shipping_Cost">Data!$I$2:$I$101</definedName>
    <definedName name="Slicer_Customer">#N/A</definedName>
    <definedName name="Units_Ordered">Data!$G$2:$G$101</definedName>
  </definedNames>
  <calcPr calcId="191029"/>
  <pivotCaches>
    <pivotCache cacheId="8" r:id="rId4"/>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2" l="1"/>
  <c r="B5" i="2"/>
  <c r="T2" i="3"/>
  <c r="G2" i="3"/>
  <c r="O5" i="2"/>
  <c r="K12" i="2" s="1"/>
  <c r="K5" i="2" a="1"/>
  <c r="K5" i="2" s="1"/>
  <c r="K10" i="2" s="1"/>
  <c r="A2" i="3"/>
  <c r="E2" i="3" a="1"/>
  <c r="E2" i="3" s="1"/>
  <c r="D2" i="3" a="1"/>
  <c r="D2" i="3" s="1"/>
  <c r="F2" i="3" a="1"/>
  <c r="F2" i="3" s="1"/>
  <c r="H5" i="2" s="1"/>
  <c r="K11" i="2" s="1"/>
  <c r="C2" i="3"/>
  <c r="B2" i="3"/>
  <c r="F5" i="2" s="1"/>
  <c r="L2"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K38" i="1"/>
  <c r="K39" i="1"/>
  <c r="K40" i="1"/>
  <c r="K41" i="1"/>
  <c r="J41" i="1" s="1"/>
  <c r="K42" i="1"/>
  <c r="J42" i="1" s="1"/>
  <c r="K43" i="1"/>
  <c r="J43" i="1" s="1"/>
  <c r="K44" i="1"/>
  <c r="J44" i="1" s="1"/>
  <c r="K45" i="1"/>
  <c r="J45" i="1" s="1"/>
  <c r="K46" i="1"/>
  <c r="J46" i="1" s="1"/>
  <c r="K47" i="1"/>
  <c r="J47" i="1" s="1"/>
  <c r="K48" i="1"/>
  <c r="J48" i="1" s="1"/>
  <c r="K49" i="1"/>
  <c r="J49" i="1" s="1"/>
  <c r="K50" i="1"/>
  <c r="J50" i="1" s="1"/>
  <c r="K51" i="1"/>
  <c r="J51" i="1" s="1"/>
  <c r="K52" i="1"/>
  <c r="J52" i="1" s="1"/>
  <c r="K53" i="1"/>
  <c r="J53" i="1" s="1"/>
  <c r="K54" i="1"/>
  <c r="K55" i="1"/>
  <c r="K56" i="1"/>
  <c r="J56" i="1" s="1"/>
  <c r="K57" i="1"/>
  <c r="J57" i="1" s="1"/>
  <c r="K58" i="1"/>
  <c r="J58" i="1" s="1"/>
  <c r="K59" i="1"/>
  <c r="J59" i="1" s="1"/>
  <c r="K60" i="1"/>
  <c r="K61" i="1"/>
  <c r="J61" i="1" s="1"/>
  <c r="K62" i="1"/>
  <c r="J62" i="1" s="1"/>
  <c r="K63" i="1"/>
  <c r="J63" i="1" s="1"/>
  <c r="K64" i="1"/>
  <c r="J64" i="1" s="1"/>
  <c r="K65" i="1"/>
  <c r="J65" i="1" s="1"/>
  <c r="K66" i="1"/>
  <c r="J66" i="1" s="1"/>
  <c r="K67" i="1"/>
  <c r="J67" i="1" s="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J38" i="1"/>
  <c r="J39" i="1"/>
  <c r="J40" i="1"/>
  <c r="J54" i="1"/>
  <c r="J55" i="1"/>
  <c r="J60" i="1"/>
  <c r="K8" i="1"/>
  <c r="K9" i="1"/>
  <c r="J9" i="1" s="1"/>
  <c r="K10" i="1"/>
  <c r="J10" i="1" s="1"/>
  <c r="K11" i="1"/>
  <c r="J11" i="1" s="1"/>
  <c r="K12" i="1"/>
  <c r="J12" i="1" s="1"/>
  <c r="K13" i="1"/>
  <c r="J13" i="1" s="1"/>
  <c r="K14" i="1"/>
  <c r="K15" i="1"/>
  <c r="K16" i="1"/>
  <c r="J16" i="1" s="1"/>
  <c r="K17" i="1"/>
  <c r="J17" i="1" s="1"/>
  <c r="K18" i="1"/>
  <c r="J18" i="1" s="1"/>
  <c r="K19" i="1"/>
  <c r="J19" i="1" s="1"/>
  <c r="K20" i="1"/>
  <c r="J20" i="1" s="1"/>
  <c r="K21" i="1"/>
  <c r="J21" i="1" s="1"/>
  <c r="K22" i="1"/>
  <c r="J22" i="1" s="1"/>
  <c r="K23" i="1"/>
  <c r="K24" i="1"/>
  <c r="J24" i="1" s="1"/>
  <c r="K25" i="1"/>
  <c r="J25" i="1" s="1"/>
  <c r="K26" i="1"/>
  <c r="J26" i="1" s="1"/>
  <c r="K27" i="1"/>
  <c r="J27" i="1" s="1"/>
  <c r="K28" i="1"/>
  <c r="J28" i="1" s="1"/>
  <c r="K29" i="1"/>
  <c r="J29" i="1" s="1"/>
  <c r="K30" i="1"/>
  <c r="K31" i="1"/>
  <c r="K32" i="1"/>
  <c r="J32" i="1" s="1"/>
  <c r="K33" i="1"/>
  <c r="J33" i="1" s="1"/>
  <c r="K34" i="1"/>
  <c r="J34" i="1" s="1"/>
  <c r="K35" i="1"/>
  <c r="J35" i="1" s="1"/>
  <c r="K36" i="1"/>
  <c r="J36" i="1" s="1"/>
  <c r="K37" i="1"/>
  <c r="J37" i="1" s="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J8" i="1"/>
  <c r="J14" i="1"/>
  <c r="J15" i="1"/>
  <c r="J23" i="1"/>
  <c r="J30" i="1"/>
  <c r="J31" i="1"/>
  <c r="K3" i="1"/>
  <c r="J3" i="1" s="1"/>
  <c r="K4" i="1"/>
  <c r="J4" i="1" s="1"/>
  <c r="K5" i="1"/>
  <c r="J5" i="1" s="1"/>
  <c r="K6" i="1"/>
  <c r="J6" i="1" s="1"/>
  <c r="K7" i="1"/>
  <c r="J7" i="1" s="1"/>
  <c r="K2" i="1"/>
  <c r="J2" i="1" s="1"/>
  <c r="L3" i="1"/>
  <c r="L4" i="1"/>
  <c r="L5" i="1"/>
  <c r="L6" i="1"/>
  <c r="L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<sst xmlns="http://schemas.openxmlformats.org/spreadsheetml/2006/main" count="378" uniqueCount="63">
  <si>
    <t>Order ID</t>
  </si>
  <si>
    <t>Customer</t>
  </si>
  <si>
    <t>Region</t>
  </si>
  <si>
    <t>Order Date</t>
  </si>
  <si>
    <t>Delivery Date</t>
  </si>
  <si>
    <t>Product Category</t>
  </si>
  <si>
    <t>Units Ordered</t>
  </si>
  <si>
    <t>Unit Price</t>
  </si>
  <si>
    <t>Shipping Cost</t>
  </si>
  <si>
    <t>Delivery Time (Days)</t>
  </si>
  <si>
    <t>ABC Ltd</t>
  </si>
  <si>
    <t>West</t>
  </si>
  <si>
    <t>Auto Parts</t>
  </si>
  <si>
    <t>XYZ Inc</t>
  </si>
  <si>
    <t>East</t>
  </si>
  <si>
    <t>Electronics</t>
  </si>
  <si>
    <t>MegaCorp</t>
  </si>
  <si>
    <t>SupplyCo</t>
  </si>
  <si>
    <t>Heavy Equipment</t>
  </si>
  <si>
    <t>North</t>
  </si>
  <si>
    <t>GlobalTraders</t>
  </si>
  <si>
    <t>South</t>
  </si>
  <si>
    <t>Delivery Performace</t>
  </si>
  <si>
    <t>Average Delivery Time</t>
  </si>
  <si>
    <t>Shipping Cost per Order</t>
  </si>
  <si>
    <t>On-Time Delivery Rate</t>
  </si>
  <si>
    <t>Top 5 Customers by Revenue</t>
  </si>
  <si>
    <t>Avg Revenue per Order</t>
  </si>
  <si>
    <t>LogistiPro</t>
  </si>
  <si>
    <t>RapidFreight</t>
  </si>
  <si>
    <t>Packaging</t>
  </si>
  <si>
    <t>TransLogix</t>
  </si>
  <si>
    <t>Retail Supplies</t>
  </si>
  <si>
    <t>Nova Ltd</t>
  </si>
  <si>
    <t>Eastbound Inc</t>
  </si>
  <si>
    <t>Revenue</t>
  </si>
  <si>
    <t>Sum of Revenue</t>
  </si>
  <si>
    <t>Product</t>
  </si>
  <si>
    <t>Customers</t>
  </si>
  <si>
    <t>Supply Chain Performance Dashboard</t>
  </si>
  <si>
    <t>[Analysis of 100 Fulfilled Orders | October 2024 (Synthetic Data)]</t>
  </si>
  <si>
    <t>Total Units Ordered</t>
  </si>
  <si>
    <t>Average Delivery Days</t>
  </si>
  <si>
    <t>Total Delivery On Time</t>
  </si>
  <si>
    <t>Total Delayed Delivery</t>
  </si>
  <si>
    <t>Average of Delivery Time (Days)</t>
  </si>
  <si>
    <t>Avergae Delivery Days by Region</t>
  </si>
  <si>
    <t>% On-Time Deliveries</t>
  </si>
  <si>
    <t>Highest Revenue Region</t>
  </si>
  <si>
    <t>Most Shipped Product</t>
  </si>
  <si>
    <t>Total Revenue ($000)</t>
  </si>
  <si>
    <t>Revenue by Region($000)</t>
  </si>
  <si>
    <t>Revenue by Product Category($000)</t>
  </si>
  <si>
    <t>Revenue Trend</t>
  </si>
  <si>
    <t>Date</t>
  </si>
  <si>
    <t>Volume by Region</t>
  </si>
  <si>
    <t>Row Labels</t>
  </si>
  <si>
    <t>Grand Total</t>
  </si>
  <si>
    <t>Sum of Units Ordered</t>
  </si>
  <si>
    <t xml:space="preserve">                                  📈 Dashboard Summary:</t>
  </si>
  <si>
    <t xml:space="preserve">                                 📌 Data Period: Oct 2024</t>
  </si>
  <si>
    <t xml:space="preserve">                                 📌 Data Source: Manually entered, 100 orders</t>
  </si>
  <si>
    <t>Revenue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</si>
</sst>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Red]\-&quot;$&quot;#,##0.00"/>
    <numFmt numFmtId="44" formatCode="_-&quot;$&quot;* #,##0.00_-;\-&quot;$&quot;* #,##0.00_-;_-&quot;$&quot;* &quot;-&quot;??_-;_-@_-"/>
    <numFmt numFmtId="43" formatCode="_-* #,##0.00_-;\-* #,##0.00_-;_-* &quot;-&quot;??_-;_-@_-"/>
    <numFmt numFmtId="164" formatCode="0.0%"/>
    <numFmt numFmtId="165" formatCode="#,##0,&quot; (000)&quot;"/>
  </numFmts>
  <fonts count="23"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b/>
      <sz val="11"/>
      <color theme="0"/>
      <name val="Calibri"/>
      <family val="2"/>
      <scheme val="minor"/>
    </font>
    <font>
      <sz val="11"/>
      <color theme="0"/>
      <name val="Calibri"/>
      <family val="2"/>
      <scheme val="minor"/>
    </font>
    <font>
      <b/>
      <sz val="12"/>
      <color rgb="FF0070C0"/>
      <name val="Calibri"/>
      <family val="2"/>
      <scheme val="minor"/>
    </font>
    <font>
      <b/>
      <sz val="14"/>
      <color theme="8" tint="-0.499984740745262"/>
      <name val="Calibri"/>
      <family val="2"/>
      <scheme val="minor"/>
    </font>
    <font>
      <b/>
      <sz val="14"/>
      <color theme="2" tint="-0.89999084444715716"/>
      <name val="Calibri"/>
      <family val="2"/>
      <scheme val="minor"/>
    </font>
    <font>
      <b/>
      <sz val="14"/>
      <name val="Calibri"/>
      <family val="2"/>
      <scheme val="minor"/>
    </font>
    <font>
      <b/>
      <sz val="14"/>
      <color theme="2"/>
      <name val="Calibri"/>
      <family val="2"/>
      <scheme val="minor"/>
    </font>
    <font>
      <b/>
      <sz val="12"/>
      <color theme="8" tint="-0.499984740745262"/>
      <name val="Calibri"/>
      <family val="2"/>
      <scheme val="minor"/>
    </font>
    <font>
      <b/>
      <sz val="12"/>
      <color theme="2" tint="-0.89999084444715716"/>
      <name val="Calibri"/>
      <family val="2"/>
      <scheme val="minor"/>
    </font>
    <font>
      <b/>
      <sz val="12"/>
      <color theme="2"/>
      <name val="Calibri"/>
      <family val="2"/>
      <scheme val="minor"/>
    </font>
    <font>
      <b/>
      <sz val="12"/>
      <color theme="0"/>
      <name val="Calibri"/>
      <family val="2"/>
      <scheme val="minor"/>
    </font>
    <font>
      <b/>
      <sz val="14"/>
      <color theme="0"/>
      <name val="Calibri"/>
      <family val="2"/>
      <scheme val="minor"/>
    </font>
    <font>
      <b/>
      <sz val="12"/>
      <color rgb="FF003A82"/>
      <name val="Calibri"/>
      <family val="2"/>
      <scheme val="minor"/>
    </font>
    <font>
      <b/>
      <sz val="14"/>
      <color rgb="FF003A82"/>
      <name val="Calibri"/>
      <family val="2"/>
      <scheme val="minor"/>
    </font>
    <font>
      <b/>
      <sz val="12"/>
      <color theme="4" tint="0.79998168889431442"/>
      <name val="Calibri"/>
      <family val="2"/>
      <scheme val="minor"/>
    </font>
    <font>
      <b/>
      <sz val="14"/>
      <color theme="4" tint="0.79998168889431442"/>
      <name val="Calibri"/>
      <family val="2"/>
      <scheme val="minor"/>
    </font>
    <font>
      <sz val="11"/>
      <name val="Calibri"/>
      <family val="2"/>
      <scheme val="minor"/>
    </font>
    <font>
      <b/>
      <sz val="12"/>
      <color theme="8" tint="-0.249977111117893"/>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rgb="FF203764"/>
        <bgColor indexed="64"/>
      </patternFill>
    </fill>
    <fill>
      <patternFill patternType="solid">
        <fgColor rgb="FFFF8C8B"/>
        <bgColor indexed="64"/>
      </patternFill>
    </fill>
    <fill>
      <patternFill patternType="solid">
        <fgColor rgb="FFFFD044"/>
        <bgColor indexed="64"/>
      </patternFill>
    </fill>
    <fill>
      <patternFill patternType="solid">
        <fgColor rgb="FF388600"/>
        <bgColor indexed="64"/>
      </patternFill>
    </fill>
    <fill>
      <patternFill patternType="solid">
        <fgColor theme="8" tint="0.39997558519241921"/>
        <bgColor indexed="64"/>
      </patternFill>
    </fill>
    <fill>
      <patternFill patternType="solid">
        <fgColor theme="7" tint="-0.499984740745262"/>
        <bgColor indexed="64"/>
      </patternFill>
    </fill>
    <fill>
      <patternFill patternType="solid">
        <fgColor theme="0" tint="-4.9989318521683403E-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59">
    <xf numFmtId="0" fontId="0" fillId="0" borderId="0" xfId="0"/>
    <xf numFmtId="14" fontId="0" fillId="0" borderId="0" xfId="0" applyNumberFormat="1"/>
    <xf numFmtId="44" fontId="0" fillId="0" borderId="0" xfId="1" applyFont="1"/>
    <xf numFmtId="0" fontId="2" fillId="0" borderId="0" xfId="0" applyFont="1"/>
    <xf numFmtId="44" fontId="0" fillId="0" borderId="0" xfId="0" applyNumberFormat="1"/>
    <xf numFmtId="44" fontId="2" fillId="0" borderId="0" xfId="1" applyFont="1"/>
    <xf numFmtId="9" fontId="0" fillId="0" borderId="0" xfId="2" applyFont="1"/>
    <xf numFmtId="0" fontId="0" fillId="0" borderId="0" xfId="0" pivotButton="1"/>
    <xf numFmtId="0" fontId="0" fillId="0" borderId="0" xfId="0" applyAlignment="1">
      <alignment horizontal="left"/>
    </xf>
    <xf numFmtId="0" fontId="0" fillId="0" borderId="0" xfId="0" applyAlignment="1">
      <alignment horizontal="center"/>
    </xf>
    <xf numFmtId="1" fontId="0" fillId="0" borderId="0" xfId="0" applyNumberFormat="1"/>
    <xf numFmtId="0" fontId="2" fillId="0" borderId="0" xfId="0" applyFont="1" applyAlignment="1">
      <alignment wrapText="1"/>
    </xf>
    <xf numFmtId="0" fontId="2" fillId="0" borderId="0" xfId="0" applyFont="1" applyAlignment="1">
      <alignment horizontal="center" wrapText="1"/>
    </xf>
    <xf numFmtId="165" fontId="0" fillId="0" borderId="0" xfId="0" applyNumberFormat="1"/>
    <xf numFmtId="14" fontId="0" fillId="0" borderId="0" xfId="0" applyNumberFormat="1" applyAlignment="1">
      <alignment horizontal="left"/>
    </xf>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164" fontId="0" fillId="0" borderId="0" xfId="2" applyNumberFormat="1" applyFont="1" applyBorder="1" applyAlignment="1">
      <alignment horizontal="left" vertical="top"/>
    </xf>
    <xf numFmtId="0" fontId="0" fillId="0" borderId="1" xfId="0" applyBorder="1"/>
    <xf numFmtId="0" fontId="10" fillId="0" borderId="0" xfId="0" applyFont="1" applyAlignment="1">
      <alignment horizontal="center" vertical="top"/>
    </xf>
    <xf numFmtId="0" fontId="5" fillId="0" borderId="0" xfId="0" applyFont="1" applyAlignment="1">
      <alignment horizontal="center" vertical="center" wrapText="1"/>
    </xf>
    <xf numFmtId="0" fontId="17" fillId="7" borderId="0" xfId="0" applyFont="1" applyFill="1" applyAlignment="1">
      <alignment horizontal="center" vertical="center" wrapText="1"/>
    </xf>
    <xf numFmtId="0" fontId="4" fillId="0" borderId="0" xfId="0" applyFont="1" applyAlignment="1">
      <alignment horizontal="center" vertical="center" wrapText="1"/>
    </xf>
    <xf numFmtId="0" fontId="12" fillId="5" borderId="0" xfId="0" applyFont="1" applyFill="1" applyAlignment="1">
      <alignment horizontal="center" vertical="center" wrapText="1"/>
    </xf>
    <xf numFmtId="0" fontId="0" fillId="0" borderId="0" xfId="0" applyAlignment="1">
      <alignment horizontal="center" vertical="center"/>
    </xf>
    <xf numFmtId="0" fontId="13" fillId="4" borderId="0" xfId="0" applyFont="1" applyFill="1" applyAlignment="1">
      <alignment horizontal="center" vertical="center" wrapText="1"/>
    </xf>
    <xf numFmtId="0" fontId="14" fillId="3" borderId="0" xfId="0" applyFont="1" applyFill="1" applyAlignment="1">
      <alignment horizontal="center" vertical="center" wrapText="1"/>
    </xf>
    <xf numFmtId="0" fontId="14" fillId="0" borderId="0" xfId="0" applyFont="1" applyAlignment="1">
      <alignment horizontal="center" vertical="center" wrapText="1"/>
    </xf>
    <xf numFmtId="0" fontId="6" fillId="0" borderId="0" xfId="0" applyFont="1" applyAlignment="1">
      <alignment horizontal="center" vertical="center"/>
    </xf>
    <xf numFmtId="9" fontId="11" fillId="0" borderId="0" xfId="0" applyNumberFormat="1" applyFont="1" applyAlignment="1">
      <alignment horizontal="center" vertical="center"/>
    </xf>
    <xf numFmtId="8" fontId="6" fillId="0" borderId="0" xfId="0" applyNumberFormat="1" applyFont="1" applyAlignment="1">
      <alignment horizontal="center" wrapText="1"/>
    </xf>
    <xf numFmtId="9" fontId="2" fillId="0" borderId="0" xfId="0" applyNumberFormat="1" applyFont="1" applyAlignment="1">
      <alignment horizontal="center"/>
    </xf>
    <xf numFmtId="0" fontId="6" fillId="0" borderId="0" xfId="0" applyFont="1"/>
    <xf numFmtId="0" fontId="5" fillId="0" borderId="0" xfId="0" applyFont="1" applyAlignment="1">
      <alignment horizontal="center"/>
    </xf>
    <xf numFmtId="1" fontId="5" fillId="0" borderId="0" xfId="0" applyNumberFormat="1" applyFont="1" applyAlignment="1">
      <alignment horizontal="center"/>
    </xf>
    <xf numFmtId="0" fontId="5" fillId="0" borderId="0" xfId="0" applyFont="1"/>
    <xf numFmtId="0" fontId="4"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xf>
    <xf numFmtId="9" fontId="0" fillId="0" borderId="0" xfId="0" applyNumberFormat="1" applyAlignment="1">
      <alignment horizontal="center"/>
    </xf>
    <xf numFmtId="0" fontId="15" fillId="6" borderId="0" xfId="0" applyFont="1" applyFill="1" applyAlignment="1">
      <alignment horizontal="center" vertical="center" wrapText="1"/>
    </xf>
    <xf numFmtId="0" fontId="19" fillId="8" borderId="0" xfId="0" applyFont="1" applyFill="1" applyAlignment="1">
      <alignment horizontal="center" vertical="center" wrapText="1"/>
    </xf>
    <xf numFmtId="0" fontId="21" fillId="0" borderId="3" xfId="0" applyFont="1" applyBorder="1"/>
    <xf numFmtId="0" fontId="21" fillId="0" borderId="5" xfId="0" applyFont="1" applyBorder="1"/>
    <xf numFmtId="0" fontId="2" fillId="0" borderId="0" xfId="0" applyFont="1" applyAlignment="1">
      <alignment horizontal="center" wrapText="1"/>
    </xf>
    <xf numFmtId="0" fontId="3" fillId="2" borderId="2" xfId="0" applyFont="1" applyFill="1" applyBorder="1" applyAlignment="1">
      <alignment horizontal="center" vertical="center"/>
    </xf>
    <xf numFmtId="0" fontId="7" fillId="2" borderId="0" xfId="0" applyFont="1" applyFill="1" applyAlignment="1">
      <alignment horizontal="center" vertical="center"/>
    </xf>
    <xf numFmtId="8" fontId="16" fillId="6" borderId="0" xfId="0" applyNumberFormat="1" applyFont="1" applyFill="1" applyAlignment="1">
      <alignment horizontal="center" vertical="top"/>
    </xf>
    <xf numFmtId="0" fontId="18" fillId="7" borderId="0" xfId="3" applyNumberFormat="1" applyFont="1" applyFill="1" applyBorder="1" applyAlignment="1">
      <alignment horizontal="center" vertical="top"/>
    </xf>
    <xf numFmtId="1" fontId="8" fillId="5" borderId="0" xfId="0" applyNumberFormat="1" applyFont="1" applyFill="1" applyAlignment="1">
      <alignment horizontal="center" vertical="top"/>
    </xf>
    <xf numFmtId="9" fontId="9" fillId="4" borderId="0" xfId="0" applyNumberFormat="1" applyFont="1" applyFill="1" applyAlignment="1">
      <alignment horizontal="center" vertical="top"/>
    </xf>
    <xf numFmtId="9" fontId="11" fillId="3" borderId="0" xfId="0" applyNumberFormat="1" applyFont="1" applyFill="1" applyAlignment="1">
      <alignment horizontal="center" vertical="top"/>
    </xf>
    <xf numFmtId="9" fontId="20" fillId="8" borderId="0" xfId="0" applyNumberFormat="1" applyFont="1" applyFill="1" applyAlignment="1">
      <alignment horizontal="center" vertical="top"/>
    </xf>
    <xf numFmtId="0" fontId="10" fillId="0" borderId="0" xfId="0" applyFont="1" applyAlignment="1">
      <alignment vertical="top"/>
    </xf>
    <xf numFmtId="0" fontId="22" fillId="9" borderId="0" xfId="0" applyFont="1" applyFill="1" applyAlignment="1">
      <alignment horizontal="center"/>
    </xf>
  </cellXfs>
  <cellStyles count="4">
    <cellStyle name="Comma" xfId="3" builtinId="3"/>
    <cellStyle name="Currency" xfId="1" builtinId="4"/>
    <cellStyle name="Normal" xfId="0" builtinId="0"/>
    <cellStyle name="Percent" xfId="2" builtinId="5"/>
  </cellStyles>
  <dxfs count="27">
    <dxf>
      <numFmt numFmtId="34" formatCode="_-&quot;$&quot;* #,##0.00_-;\-&quot;$&quot;* #,##0.00_-;_-&quot;$&quot;* &quot;-&quot;??_-;_-@_-"/>
    </dxf>
    <dxf>
      <numFmt numFmtId="165" formatCode="#,##0,&quot; (000)&quot;"/>
    </dxf>
    <dxf>
      <numFmt numFmtId="34" formatCode="_-&quot;$&quot;* #,##0.00_-;\-&quot;$&quot;* #,##0.00_-;_-&quot;$&quot;* &quot;-&quot;??_-;_-@_-"/>
    </dxf>
    <dxf>
      <numFmt numFmtId="165" formatCode="#,##0,&quot; (000)&quot;"/>
    </dxf>
    <dxf>
      <numFmt numFmtId="34" formatCode="_-&quot;$&quot;* #,##0.00_-;\-&quot;$&quot;* #,##0.00_-;_-&quot;$&quot;* &quot;-&quot;??_-;_-@_-"/>
    </dxf>
    <dxf>
      <numFmt numFmtId="165" formatCode="#,##0,&quot; (000)&quot;"/>
    </dxf>
    <dxf>
      <numFmt numFmtId="34" formatCode="_-&quot;$&quot;* #,##0.00_-;\-&quot;$&quot;* #,##0.00_-;_-&quot;$&quot;* &quot;-&quot;??_-;_-@_-"/>
    </dxf>
    <dxf>
      <numFmt numFmtId="165" formatCode="#,##0,&quot; (000)&quot;"/>
    </dxf>
    <dxf>
      <numFmt numFmtId="34" formatCode="_-&quot;$&quot;* #,##0.00_-;\-&quot;$&quot;* #,##0.00_-;_-&quot;$&quot;* &quot;-&quot;??_-;_-@_-"/>
    </dxf>
    <dxf>
      <numFmt numFmtId="165" formatCode="#,##0,&quot; (000)&quot;"/>
    </dxf>
    <dxf>
      <numFmt numFmtId="34" formatCode="_-&quot;$&quot;* #,##0.00_-;\-&quot;$&quot;* #,##0.00_-;_-&quot;$&quot;* &quot;-&quot;??_-;_-@_-"/>
    </dxf>
    <dxf>
      <numFmt numFmtId="165" formatCode="#,##0,&quot; (000)&quot;"/>
    </dxf>
    <dxf>
      <fill>
        <patternFill>
          <bgColor rgb="FFFFABAB"/>
        </patternFill>
      </fill>
    </dxf>
    <dxf>
      <fill>
        <patternFill>
          <bgColor rgb="FF92D050"/>
        </patternFill>
      </fill>
    </dxf>
    <dxf>
      <fill>
        <patternFill>
          <bgColor rgb="FF92D050"/>
        </patternFill>
      </fill>
    </dxf>
    <dxf>
      <numFmt numFmtId="34" formatCode="_-&quot;$&quot;* #,##0.00_-;\-&quot;$&quot;* #,##0.00_-;_-&quot;$&quot;* &quot;-&quot;??_-;_-@_-"/>
    </dxf>
    <dxf>
      <numFmt numFmtId="165" formatCode="#,##0,&quot; (000)&quot;"/>
    </dxf>
    <dxf>
      <numFmt numFmtId="34" formatCode="_-&quot;$&quot;* #,##0.00_-;\-&quot;$&quot;* #,##0.00_-;_-&quot;$&quot;* &quot;-&quot;??_-;_-@_-"/>
    </dxf>
    <dxf>
      <numFmt numFmtId="165" formatCode="#,##0,&quot; (000)&quot;"/>
    </dxf>
    <dxf>
      <numFmt numFmtId="1"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9" formatCode="yyyy/mm/dd"/>
    </dxf>
    <dxf>
      <numFmt numFmtId="19" formatCode="yyyy/mm/dd"/>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ABAB"/>
      <color rgb="FFFD87A3"/>
      <color rgb="FFEF7453"/>
      <color rgb="FF203764"/>
      <color rgb="FFFF3300"/>
      <color rgb="FFFF9900"/>
      <color rgb="FFCC6600"/>
      <color rgb="FF99CCFF"/>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r>
              <a:rPr lang="en-CA" sz="1600" b="1"/>
              <a:t>Delivery</a:t>
            </a:r>
            <a:r>
              <a:rPr lang="en-CA" sz="1600" b="1" baseline="0"/>
              <a:t> Performance </a:t>
            </a:r>
            <a:endParaRPr lang="en-CA" sz="1600" b="1"/>
          </a:p>
        </c:rich>
      </c:tx>
      <c:overlay val="0"/>
      <c:spPr>
        <a:noFill/>
        <a:ln>
          <a:noFill/>
        </a:ln>
        <a:effectLst/>
      </c:spPr>
      <c:txPr>
        <a:bodyPr rot="0" spcFirstLastPara="1" vertOverflow="ellipsis" vert="horz" wrap="square" anchor="ctr" anchorCtr="1"/>
        <a:lstStyle/>
        <a:p>
          <a:pPr algn="ctr">
            <a:defRPr sz="1400" b="1" i="0" u="none" strike="noStrike" kern="1200" baseline="0">
              <a:solidFill>
                <a:schemeClr val="dk1">
                  <a:lumMod val="75000"/>
                  <a:lumOff val="25000"/>
                </a:schemeClr>
              </a:solidFill>
              <a:latin typeface="+mn-lt"/>
              <a:ea typeface="+mn-ea"/>
              <a:cs typeface="+mn-cs"/>
            </a:defRPr>
          </a:pPr>
          <a:endParaRPr lang="en-CA"/>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E14-45F4-9587-886C652EF27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E14-45F4-9587-886C652EF27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KPI!$D$1:$E$1</c:f>
              <c:strCache>
                <c:ptCount val="2"/>
                <c:pt idx="0">
                  <c:v>Total Delivery On Time</c:v>
                </c:pt>
                <c:pt idx="1">
                  <c:v>Total Delayed Delivery</c:v>
                </c:pt>
              </c:strCache>
            </c:strRef>
          </c:cat>
          <c:val>
            <c:numRef>
              <c:f>KPI!$D$2:$E$2</c:f>
              <c:numCache>
                <c:formatCode>General</c:formatCode>
                <c:ptCount val="2"/>
                <c:pt idx="0">
                  <c:v>44</c:v>
                </c:pt>
                <c:pt idx="1">
                  <c:v>56</c:v>
                </c:pt>
              </c:numCache>
            </c:numRef>
          </c:val>
          <c:extLst>
            <c:ext xmlns:c16="http://schemas.microsoft.com/office/drawing/2014/chart" uri="{C3380CC4-5D6E-409C-BE32-E72D297353CC}">
              <c16:uniqueId val="{00000004-AE14-45F4-9587-886C652EF27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[Craig_Supply_Chain_Dashboard.xlsx]KPI!Revenue by Region</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by Region ($000)</a:t>
            </a:r>
          </a:p>
        </c:rich>
      </c:tx>
      <c:layout>
        <c:manualLayout>
          <c:xMode val="edge"/>
          <c:yMode val="edge"/>
          <c:x val="0.17602859632751583"/>
          <c:y val="2.86893177618326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dLbl>
          <c:idx val="0"/>
          <c:layout>
            <c:manualLayout>
              <c:x val="-1.4922535039235054E-17"/>
              <c:y val="-0.20808668076109943"/>
            </c:manualLayout>
          </c:layout>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dLbl>
          <c:idx val="0"/>
          <c:layout>
            <c:manualLayout>
              <c:x val="0"/>
              <c:y val="-0.14767441860465122"/>
            </c:manualLayout>
          </c:layout>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dLbl>
          <c:idx val="0"/>
          <c:layout>
            <c:manualLayout>
              <c:x val="-1.1938028031388044E-16"/>
              <c:y val="-0.15438689217758986"/>
            </c:manualLayout>
          </c:layout>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dLbl>
          <c:idx val="0"/>
          <c:layout>
            <c:manualLayout>
              <c:x val="-9.7675903149599241E-3"/>
              <c:y val="-0.14767441860465116"/>
            </c:manualLayout>
          </c:layout>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KPI!$I$2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0-CE9C-4CE3-B1ED-4117DCBAFE93}"/>
              </c:ext>
            </c:extLst>
          </c:dPt>
          <c:dPt>
            <c:idx val="1"/>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CE9C-4CE3-B1ED-4117DCBAFE93}"/>
              </c:ext>
            </c:extLst>
          </c:dPt>
          <c:dPt>
            <c:idx val="2"/>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2-CE9C-4CE3-B1ED-4117DCBAFE93}"/>
              </c:ext>
            </c:extLst>
          </c:dPt>
          <c:dPt>
            <c:idx val="3"/>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CE9C-4CE3-B1ED-4117DCBAFE93}"/>
              </c:ext>
            </c:extLst>
          </c:dPt>
          <c:dLbls>
            <c:dLbl>
              <c:idx val="0"/>
              <c:layout>
                <c:manualLayout>
                  <c:x val="-1.4922535039235054E-17"/>
                  <c:y val="-0.2080866807610994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E9C-4CE3-B1ED-4117DCBAFE93}"/>
                </c:ext>
              </c:extLst>
            </c:dLbl>
            <c:dLbl>
              <c:idx val="1"/>
              <c:layout>
                <c:manualLayout>
                  <c:x val="0"/>
                  <c:y val="-0.1476744186046512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E9C-4CE3-B1ED-4117DCBAFE93}"/>
                </c:ext>
              </c:extLst>
            </c:dLbl>
            <c:dLbl>
              <c:idx val="2"/>
              <c:layout>
                <c:manualLayout>
                  <c:x val="-1.1938028031388044E-16"/>
                  <c:y val="-0.1543868921775898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E9C-4CE3-B1ED-4117DCBAFE93}"/>
                </c:ext>
              </c:extLst>
            </c:dLbl>
            <c:dLbl>
              <c:idx val="3"/>
              <c:layout>
                <c:manualLayout>
                  <c:x val="-9.7675903149599241E-3"/>
                  <c:y val="-0.1476744186046511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E9C-4CE3-B1ED-4117DCBAFE93}"/>
                </c:ext>
              </c:extLst>
            </c:dLbl>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KPI!$H$3:$H$6</c:f>
              <c:strCache>
                <c:ptCount val="4"/>
                <c:pt idx="0">
                  <c:v>East</c:v>
                </c:pt>
                <c:pt idx="1">
                  <c:v>North</c:v>
                </c:pt>
                <c:pt idx="2">
                  <c:v>South</c:v>
                </c:pt>
                <c:pt idx="3">
                  <c:v>West</c:v>
                </c:pt>
              </c:strCache>
            </c:strRef>
          </c:cat>
          <c:val>
            <c:numRef>
              <c:f>KPI!$I$3:$I$6</c:f>
              <c:numCache>
                <c:formatCode>#,##0," (000)"</c:formatCode>
                <c:ptCount val="4"/>
                <c:pt idx="0">
                  <c:v>1034939</c:v>
                </c:pt>
                <c:pt idx="1">
                  <c:v>566751</c:v>
                </c:pt>
                <c:pt idx="2">
                  <c:v>649944</c:v>
                </c:pt>
                <c:pt idx="3">
                  <c:v>598014</c:v>
                </c:pt>
              </c:numCache>
            </c:numRef>
          </c:val>
          <c:extLst>
            <c:ext xmlns:c16="http://schemas.microsoft.com/office/drawing/2014/chart" uri="{C3380CC4-5D6E-409C-BE32-E72D297353CC}">
              <c16:uniqueId val="{00000003-7F23-4AF5-AED9-1801BF4EC683}"/>
            </c:ext>
          </c:extLst>
        </c:ser>
        <c:dLbls>
          <c:dLblPos val="ctr"/>
          <c:showLegendKey val="0"/>
          <c:showVal val="1"/>
          <c:showCatName val="0"/>
          <c:showSerName val="0"/>
          <c:showPercent val="0"/>
          <c:showBubbleSize val="0"/>
        </c:dLbls>
        <c:gapWidth val="150"/>
        <c:overlap val="100"/>
        <c:axId val="1949905311"/>
        <c:axId val="1949902431"/>
      </c:barChart>
      <c:catAx>
        <c:axId val="194990531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CA"/>
                  <a:t>Regions</a:t>
                </a:r>
              </a:p>
            </c:rich>
          </c:tx>
          <c:layout>
            <c:manualLayout>
              <c:xMode val="edge"/>
              <c:yMode val="edge"/>
              <c:x val="0.46143082842799987"/>
              <c:y val="0.9090428620092960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49902431"/>
        <c:crosses val="autoZero"/>
        <c:auto val="1"/>
        <c:lblAlgn val="ctr"/>
        <c:lblOffset val="100"/>
        <c:noMultiLvlLbl val="0"/>
      </c:catAx>
      <c:valAx>
        <c:axId val="194990243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CA"/>
                  <a:t>Revenue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quot; (000)&quot;" sourceLinked="1"/>
        <c:majorTickMark val="none"/>
        <c:minorTickMark val="none"/>
        <c:tickLblPos val="nextTo"/>
        <c:crossAx val="1949905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[Craig_Supply_Chain_Dashboard.xlsx]KPI!Revenue by Product Category</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Revenue by Product ($000)</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KPI!$O$2</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KPI!$N$3:$N$7</c:f>
              <c:strCache>
                <c:ptCount val="5"/>
                <c:pt idx="0">
                  <c:v>Auto Parts</c:v>
                </c:pt>
                <c:pt idx="1">
                  <c:v>Electronics</c:v>
                </c:pt>
                <c:pt idx="2">
                  <c:v>Heavy Equipment</c:v>
                </c:pt>
                <c:pt idx="3">
                  <c:v>Packaging</c:v>
                </c:pt>
                <c:pt idx="4">
                  <c:v>Retail Supplies</c:v>
                </c:pt>
              </c:strCache>
            </c:strRef>
          </c:cat>
          <c:val>
            <c:numRef>
              <c:f>KPI!$O$3:$O$7</c:f>
              <c:numCache>
                <c:formatCode>#,##0," (000)"</c:formatCode>
                <c:ptCount val="5"/>
                <c:pt idx="0">
                  <c:v>702036</c:v>
                </c:pt>
                <c:pt idx="1">
                  <c:v>808522</c:v>
                </c:pt>
                <c:pt idx="2">
                  <c:v>419327</c:v>
                </c:pt>
                <c:pt idx="3">
                  <c:v>477244</c:v>
                </c:pt>
                <c:pt idx="4">
                  <c:v>442519</c:v>
                </c:pt>
              </c:numCache>
            </c:numRef>
          </c:val>
          <c:extLst>
            <c:ext xmlns:c16="http://schemas.microsoft.com/office/drawing/2014/chart" uri="{C3380CC4-5D6E-409C-BE32-E72D297353CC}">
              <c16:uniqueId val="{00000000-6805-4644-A2D8-E9BFEA98B10A}"/>
            </c:ext>
          </c:extLst>
        </c:ser>
        <c:dLbls>
          <c:showLegendKey val="0"/>
          <c:showVal val="0"/>
          <c:showCatName val="0"/>
          <c:showSerName val="0"/>
          <c:showPercent val="0"/>
          <c:showBubbleSize val="0"/>
        </c:dLbls>
        <c:gapWidth val="115"/>
        <c:overlap val="-20"/>
        <c:axId val="1949605695"/>
        <c:axId val="1949607615"/>
      </c:barChart>
      <c:catAx>
        <c:axId val="1949605695"/>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a:t>Product Categoriies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607615"/>
        <c:crosses val="autoZero"/>
        <c:auto val="1"/>
        <c:lblAlgn val="ctr"/>
        <c:lblOffset val="100"/>
        <c:noMultiLvlLbl val="0"/>
      </c:catAx>
      <c:valAx>
        <c:axId val="19496076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a:t>Revenue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A"/>
            </a:p>
          </c:txPr>
        </c:title>
        <c:numFmt formatCode="#,##0,&quot; (000)&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60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[Craig_Supply_Chain_Dashboard.xlsx]KPI!Avergae Delivery Days by Region</c:name>
    <c:fmtId val="1"/>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Average</a:t>
            </a:r>
            <a:r>
              <a:rPr lang="en-US" sz="1600" b="1" baseline="0"/>
              <a:t> Delivery Days by Region</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KPI!$V$2</c:f>
              <c:strCache>
                <c:ptCount val="1"/>
                <c:pt idx="0">
                  <c:v>Total</c:v>
                </c:pt>
              </c:strCache>
            </c:strRef>
          </c:tx>
          <c:spPr>
            <a:solidFill>
              <a:schemeClr val="accent1"/>
            </a:solidFill>
            <a:ln>
              <a:noFill/>
            </a:ln>
            <a:effectLst/>
            <a:sp3d/>
          </c:spPr>
          <c:invertIfNegative val="0"/>
          <c:cat>
            <c:strRef>
              <c:f>KPI!$U$3:$U$6</c:f>
              <c:strCache>
                <c:ptCount val="4"/>
                <c:pt idx="0">
                  <c:v>North</c:v>
                </c:pt>
                <c:pt idx="1">
                  <c:v>South</c:v>
                </c:pt>
                <c:pt idx="2">
                  <c:v>West</c:v>
                </c:pt>
                <c:pt idx="3">
                  <c:v>East</c:v>
                </c:pt>
              </c:strCache>
            </c:strRef>
          </c:cat>
          <c:val>
            <c:numRef>
              <c:f>KPI!$V$3:$V$6</c:f>
              <c:numCache>
                <c:formatCode>0</c:formatCode>
                <c:ptCount val="4"/>
                <c:pt idx="0">
                  <c:v>6.55</c:v>
                </c:pt>
                <c:pt idx="1">
                  <c:v>6.1904761904761907</c:v>
                </c:pt>
                <c:pt idx="2">
                  <c:v>5.9047619047619051</c:v>
                </c:pt>
                <c:pt idx="3">
                  <c:v>5.6052631578947372</c:v>
                </c:pt>
              </c:numCache>
            </c:numRef>
          </c:val>
          <c:extLst>
            <c:ext xmlns:c16="http://schemas.microsoft.com/office/drawing/2014/chart" uri="{C3380CC4-5D6E-409C-BE32-E72D297353CC}">
              <c16:uniqueId val="{00000000-AEF2-4B1B-B100-8EE3A0DA2284}"/>
            </c:ext>
          </c:extLst>
        </c:ser>
        <c:dLbls>
          <c:showLegendKey val="0"/>
          <c:showVal val="0"/>
          <c:showCatName val="0"/>
          <c:showSerName val="0"/>
          <c:showPercent val="0"/>
          <c:showBubbleSize val="0"/>
        </c:dLbls>
        <c:gapWidth val="150"/>
        <c:shape val="box"/>
        <c:axId val="1851710047"/>
        <c:axId val="1851709087"/>
        <c:axId val="0"/>
      </c:bar3DChart>
      <c:catAx>
        <c:axId val="185171004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Regions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709087"/>
        <c:crosses val="autoZero"/>
        <c:auto val="1"/>
        <c:lblAlgn val="ctr"/>
        <c:lblOffset val="100"/>
        <c:noMultiLvlLbl val="0"/>
      </c:catAx>
      <c:valAx>
        <c:axId val="18517090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710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[Craig_Supply_Chain_Dashboard.xlsx]KPI!Revenue Trend</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CA"/>
              <a:t>Revenue Performance Across Order Dates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KPI!$K$2</c:f>
              <c:strCache>
                <c:ptCount val="1"/>
                <c:pt idx="0">
                  <c:v>Total</c:v>
                </c:pt>
              </c:strCache>
            </c:strRef>
          </c:tx>
          <c:spPr>
            <a:ln w="31750" cap="rnd">
              <a:solidFill>
                <a:schemeClr val="accent6"/>
              </a:solidFill>
              <a:round/>
            </a:ln>
            <a:effectLst/>
          </c:spPr>
          <c:marker>
            <c:symbol val="none"/>
          </c:marker>
          <c:cat>
            <c:strRef>
              <c:f>KPI!$J$3:$J$21</c:f>
              <c:strCache>
                <c:ptCount val="19"/>
                <c:pt idx="0">
                  <c:v>2024-10-01</c:v>
                </c:pt>
                <c:pt idx="1">
                  <c:v>2024-10-02</c:v>
                </c:pt>
                <c:pt idx="2">
                  <c:v>2024-10-03</c:v>
                </c:pt>
                <c:pt idx="3">
                  <c:v>2024-10-04</c:v>
                </c:pt>
                <c:pt idx="4">
                  <c:v>2024-10-05</c:v>
                </c:pt>
                <c:pt idx="5">
                  <c:v>2024-10-06</c:v>
                </c:pt>
                <c:pt idx="6">
                  <c:v>2024-10-07</c:v>
                </c:pt>
                <c:pt idx="7">
                  <c:v>2024-10-08</c:v>
                </c:pt>
                <c:pt idx="8">
                  <c:v>2024-10-09</c:v>
                </c:pt>
                <c:pt idx="9">
                  <c:v>2024-10-10</c:v>
                </c:pt>
                <c:pt idx="10">
                  <c:v>2024-10-11</c:v>
                </c:pt>
                <c:pt idx="11">
                  <c:v>2024-10-12</c:v>
                </c:pt>
                <c:pt idx="12">
                  <c:v>2024-10-13</c:v>
                </c:pt>
                <c:pt idx="13">
                  <c:v>2024-10-14</c:v>
                </c:pt>
                <c:pt idx="14">
                  <c:v>2024-10-15</c:v>
                </c:pt>
                <c:pt idx="15">
                  <c:v>2024-10-16</c:v>
                </c:pt>
                <c:pt idx="16">
                  <c:v>2024-10-17</c:v>
                </c:pt>
                <c:pt idx="17">
                  <c:v>2024-10-18</c:v>
                </c:pt>
                <c:pt idx="18">
                  <c:v>2024-10-20</c:v>
                </c:pt>
              </c:strCache>
            </c:strRef>
          </c:cat>
          <c:val>
            <c:numRef>
              <c:f>KPI!$K$3:$K$21</c:f>
              <c:numCache>
                <c:formatCode>_("$"* #,##0.00_);_("$"* \(#,##0.00\);_("$"* "-"??_);_(@_)</c:formatCode>
                <c:ptCount val="19"/>
                <c:pt idx="0">
                  <c:v>141732</c:v>
                </c:pt>
                <c:pt idx="1">
                  <c:v>132763</c:v>
                </c:pt>
                <c:pt idx="2">
                  <c:v>164461</c:v>
                </c:pt>
                <c:pt idx="3">
                  <c:v>98343</c:v>
                </c:pt>
                <c:pt idx="4">
                  <c:v>216428</c:v>
                </c:pt>
                <c:pt idx="5">
                  <c:v>324883</c:v>
                </c:pt>
                <c:pt idx="6">
                  <c:v>233078</c:v>
                </c:pt>
                <c:pt idx="7">
                  <c:v>143390</c:v>
                </c:pt>
                <c:pt idx="8">
                  <c:v>2805</c:v>
                </c:pt>
                <c:pt idx="9">
                  <c:v>141707</c:v>
                </c:pt>
                <c:pt idx="10">
                  <c:v>232611</c:v>
                </c:pt>
                <c:pt idx="11">
                  <c:v>63558</c:v>
                </c:pt>
                <c:pt idx="12">
                  <c:v>267682</c:v>
                </c:pt>
                <c:pt idx="13">
                  <c:v>155623</c:v>
                </c:pt>
                <c:pt idx="14">
                  <c:v>133351</c:v>
                </c:pt>
                <c:pt idx="15">
                  <c:v>11172</c:v>
                </c:pt>
                <c:pt idx="16">
                  <c:v>219965</c:v>
                </c:pt>
                <c:pt idx="17">
                  <c:v>95014</c:v>
                </c:pt>
                <c:pt idx="18">
                  <c:v>71082</c:v>
                </c:pt>
              </c:numCache>
            </c:numRef>
          </c:val>
          <c:smooth val="0"/>
          <c:extLst>
            <c:ext xmlns:c16="http://schemas.microsoft.com/office/drawing/2014/chart" uri="{C3380CC4-5D6E-409C-BE32-E72D297353CC}">
              <c16:uniqueId val="{00000003-C896-47D1-B1E1-E48F2B4D5BFE}"/>
            </c:ext>
          </c:extLst>
        </c:ser>
        <c:dLbls>
          <c:showLegendKey val="0"/>
          <c:showVal val="0"/>
          <c:showCatName val="0"/>
          <c:showSerName val="0"/>
          <c:showPercent val="0"/>
          <c:showBubbleSize val="0"/>
        </c:dLbls>
        <c:smooth val="0"/>
        <c:axId val="1853682367"/>
        <c:axId val="1853682847"/>
      </c:lineChart>
      <c:catAx>
        <c:axId val="185368236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CA"/>
                  <a:t>Date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2700000" spcFirstLastPara="1" vertOverflow="ellipsis" vert="horz" wrap="square" anchor="b" anchorCtr="1"/>
          <a:lstStyle/>
          <a:p>
            <a:pPr>
              <a:defRPr sz="900" b="0" i="0" u="none" strike="noStrike" kern="1200" baseline="0">
                <a:solidFill>
                  <a:schemeClr val="tx2"/>
                </a:solidFill>
                <a:latin typeface="+mn-lt"/>
                <a:ea typeface="+mn-ea"/>
                <a:cs typeface="+mn-cs"/>
              </a:defRPr>
            </a:pPr>
            <a:endParaRPr lang="en-US"/>
          </a:p>
        </c:txPr>
        <c:crossAx val="1853682847"/>
        <c:crosses val="autoZero"/>
        <c:auto val="1"/>
        <c:lblAlgn val="ctr"/>
        <c:lblOffset val="100"/>
        <c:noMultiLvlLbl val="0"/>
      </c:catAx>
      <c:valAx>
        <c:axId val="1853682847"/>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CA"/>
                  <a:t>Revenue ($000)</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368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30478</xdr:colOff>
      <xdr:row>18</xdr:row>
      <xdr:rowOff>163164</xdr:rowOff>
    </xdr:from>
    <xdr:to>
      <xdr:col>3</xdr:col>
      <xdr:colOff>1651634</xdr:colOff>
      <xdr:row>32</xdr:row>
      <xdr:rowOff>96483</xdr:rowOff>
    </xdr:to>
    <xdr:graphicFrame macro="">
      <xdr:nvGraphicFramePr>
        <xdr:cNvPr id="4" name="Chart 1">
          <a:extLst>
            <a:ext uri="{FF2B5EF4-FFF2-40B4-BE49-F238E27FC236}">
              <a16:creationId xmlns:a16="http://schemas.microsoft.com/office/drawing/2014/main" id="{02629B56-3725-A3E2-F2BB-749E43EA04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187812</xdr:colOff>
      <xdr:row>7</xdr:row>
      <xdr:rowOff>95026</xdr:rowOff>
    </xdr:from>
    <xdr:to>
      <xdr:col>10</xdr:col>
      <xdr:colOff>828675</xdr:colOff>
      <xdr:row>18</xdr:row>
      <xdr:rowOff>83819</xdr:rowOff>
    </xdr:to>
    <xdr:graphicFrame macro="">
      <xdr:nvGraphicFramePr>
        <xdr:cNvPr id="8" name="Revenue by Region">
          <a:extLst>
            <a:ext uri="{FF2B5EF4-FFF2-40B4-BE49-F238E27FC236}">
              <a16:creationId xmlns:a16="http://schemas.microsoft.com/office/drawing/2014/main" id="{87E6B9C6-94B6-A303-F032-C8FEF5B85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68133</xdr:colOff>
      <xdr:row>7</xdr:row>
      <xdr:rowOff>73398</xdr:rowOff>
    </xdr:from>
    <xdr:to>
      <xdr:col>4</xdr:col>
      <xdr:colOff>215265</xdr:colOff>
      <xdr:row>18</xdr:row>
      <xdr:rowOff>77208</xdr:rowOff>
    </xdr:to>
    <xdr:graphicFrame macro="">
      <xdr:nvGraphicFramePr>
        <xdr:cNvPr id="11" name="Revenue by Product">
          <a:extLst>
            <a:ext uri="{FF2B5EF4-FFF2-40B4-BE49-F238E27FC236}">
              <a16:creationId xmlns:a16="http://schemas.microsoft.com/office/drawing/2014/main" id="{1A45E6BE-380C-7AD5-C95A-850B28260D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15577</xdr:colOff>
      <xdr:row>18</xdr:row>
      <xdr:rowOff>173355</xdr:rowOff>
    </xdr:from>
    <xdr:to>
      <xdr:col>14</xdr:col>
      <xdr:colOff>1704975</xdr:colOff>
      <xdr:row>32</xdr:row>
      <xdr:rowOff>93345</xdr:rowOff>
    </xdr:to>
    <xdr:graphicFrame macro="">
      <xdr:nvGraphicFramePr>
        <xdr:cNvPr id="12" name="Avg Del Days">
          <a:extLst>
            <a:ext uri="{FF2B5EF4-FFF2-40B4-BE49-F238E27FC236}">
              <a16:creationId xmlns:a16="http://schemas.microsoft.com/office/drawing/2014/main" id="{1623B581-0F63-1BAF-2A23-D60B77B6B8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67680</xdr:colOff>
      <xdr:row>18</xdr:row>
      <xdr:rowOff>177165</xdr:rowOff>
    </xdr:from>
    <xdr:to>
      <xdr:col>9</xdr:col>
      <xdr:colOff>491490</xdr:colOff>
      <xdr:row>32</xdr:row>
      <xdr:rowOff>114300</xdr:rowOff>
    </xdr:to>
    <xdr:graphicFrame macro="">
      <xdr:nvGraphicFramePr>
        <xdr:cNvPr id="14" name="Revenue by Order Date">
          <a:extLst>
            <a:ext uri="{FF2B5EF4-FFF2-40B4-BE49-F238E27FC236}">
              <a16:creationId xmlns:a16="http://schemas.microsoft.com/office/drawing/2014/main" id="{D4E95588-D325-D9A5-33A0-E3277B689F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342900</xdr:colOff>
      <xdr:row>7</xdr:row>
      <xdr:rowOff>76201</xdr:rowOff>
    </xdr:from>
    <xdr:to>
      <xdr:col>7</xdr:col>
      <xdr:colOff>95250</xdr:colOff>
      <xdr:row>18</xdr:row>
      <xdr:rowOff>76200</xdr:rowOff>
    </xdr:to>
    <mc:AlternateContent xmlns:mc="http://schemas.openxmlformats.org/markup-compatibility/2006">
      <mc:Choice xmlns:a14="http://schemas.microsoft.com/office/drawing/2010/main" Requires="a14">
        <xdr:graphicFrame macro="">
          <xdr:nvGraphicFramePr>
            <xdr:cNvPr id="5" name="Customer">
              <a:extLst>
                <a:ext uri="{FF2B5EF4-FFF2-40B4-BE49-F238E27FC236}">
                  <a16:creationId xmlns:a16="http://schemas.microsoft.com/office/drawing/2014/main" id="{30BE2772-CD7E-1A98-5B88-51E38AD893F5}"/>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4514850" y="1600201"/>
              <a:ext cx="2644140" cy="199072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a Rose-Rochester" refreshedDate="45838.934860995367" createdVersion="8" refreshedVersion="8" minRefreshableVersion="3" recordCount="100" xr:uid="{5D79EBBD-BC0A-461A-9E1D-501691227EA3}">
  <cacheSource type="worksheet">
    <worksheetSource name="Table1"/>
  </cacheSource>
  <cacheFields count="12">
    <cacheField name="Order ID" numFmtId="0">
      <sharedItems containsSemiMixedTypes="0" containsString="0" containsNumber="1" containsInteger="1" minValue="1001" maxValue="1144"/>
    </cacheField>
    <cacheField name="Customer" numFmtId="0">
      <sharedItems/>
    </cacheField>
    <cacheField name="Region" numFmtId="0">
      <sharedItems count="4">
        <s v="West"/>
        <s v="East"/>
        <s v="North"/>
        <s v="South"/>
      </sharedItems>
    </cacheField>
    <cacheField name="Order Date" numFmtId="14">
      <sharedItems containsSemiMixedTypes="0" containsNonDate="0" containsDate="1" containsString="0" minDate="2024-10-01T00:00:00" maxDate="2024-10-21T00:00:00" count="19">
        <d v="2024-10-05T00:00:00"/>
        <d v="2024-10-07T00:00:00"/>
        <d v="2024-10-08T00:00:00"/>
        <d v="2024-10-10T00:00:00"/>
        <d v="2024-10-11T00:00:00"/>
        <d v="2024-10-12T00:00:00"/>
        <d v="2024-10-06T00:00:00"/>
        <d v="2024-10-17T00:00:00"/>
        <d v="2024-10-15T00:00:00"/>
        <d v="2024-10-14T00:00:00"/>
        <d v="2024-10-18T00:00:00"/>
        <d v="2024-10-13T00:00:00"/>
        <d v="2024-10-01T00:00:00"/>
        <d v="2024-10-20T00:00:00"/>
        <d v="2024-10-03T00:00:00"/>
        <d v="2024-10-02T00:00:00"/>
        <d v="2024-10-04T00:00:00"/>
        <d v="2024-10-09T00:00:00"/>
        <d v="2024-10-16T00:00:00"/>
      </sharedItems>
    </cacheField>
    <cacheField name="Delivery Date" numFmtId="14">
      <sharedItems containsSemiMixedTypes="0" containsNonDate="0" containsDate="1" containsString="0" minDate="2024-10-04T00:00:00" maxDate="2024-10-31T00:00:00"/>
    </cacheField>
    <cacheField name="Product Category" numFmtId="0">
      <sharedItems count="5">
        <s v="Auto Parts"/>
        <s v="Electronics"/>
        <s v="Heavy Equipment"/>
        <s v="Packaging"/>
        <s v="Retail Supplies"/>
      </sharedItems>
    </cacheField>
    <cacheField name="Units Ordered" numFmtId="0">
      <sharedItems containsSemiMixedTypes="0" containsString="0" containsNumber="1" containsInteger="1" minValue="12" maxValue="100"/>
    </cacheField>
    <cacheField name="Unit Price" numFmtId="44">
      <sharedItems containsSemiMixedTypes="0" containsString="0" containsNumber="1" containsInteger="1" minValue="114" maxValue="1000"/>
    </cacheField>
    <cacheField name="Shipping Cost" numFmtId="44">
      <sharedItems containsSemiMixedTypes="0" containsString="0" containsNumber="1" containsInteger="1" minValue="105" maxValue="498"/>
    </cacheField>
    <cacheField name="Delivery Performace" numFmtId="0">
      <sharedItems count="2">
        <s v="On Time"/>
        <s v="Delayed"/>
      </sharedItems>
    </cacheField>
    <cacheField name="Delivery Time (Days)" numFmtId="0">
      <sharedItems containsSemiMixedTypes="0" containsString="0" containsNumber="1" containsInteger="1" minValue="2" maxValue="10"/>
    </cacheField>
    <cacheField name="Revenue" numFmtId="44">
      <sharedItems containsSemiMixedTypes="0" containsString="0" containsNumber="1" containsInteger="1" minValue="2805" maxValue="83902"/>
    </cacheField>
  </cacheFields>
  <extLst>
    <ext xmlns:x14="http://schemas.microsoft.com/office/spreadsheetml/2009/9/main" uri="{725AE2AE-9491-48be-B2B4-4EB974FC3084}">
      <x14:pivotCacheDefinition pivotCacheId="9761406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Paula Rose-Rochester" refreshedDate="45850.023248379628" createdVersion="8" refreshedVersion="8" minRefreshableVersion="3" recordCount="100" xr:uid="{ACD9A0F7-7A4F-48D0-8499-7A37948808AA}">
  <cacheSource type="worksheet">
    <worksheetSource ref="A1:L101" sheet="Data"/>
  </cacheSource>
  <cacheFields count="12">
    <cacheField name="Order ID" numFmtId="0">
      <sharedItems containsSemiMixedTypes="0" containsString="0" containsNumber="1" containsInteger="1" minValue="1001" maxValue="1144"/>
    </cacheField>
    <cacheField name="Customer" numFmtId="0">
      <sharedItems count="10">
        <s v="ABC Ltd"/>
        <s v="XYZ Inc"/>
        <s v="MegaCorp"/>
        <s v="SupplyCo"/>
        <s v="GlobalTraders"/>
        <s v="LogistiPro"/>
        <s v="RapidFreight"/>
        <s v="TransLogix"/>
        <s v="Nova Ltd"/>
        <s v="Eastbound Inc"/>
      </sharedItems>
    </cacheField>
    <cacheField name="Region" numFmtId="0">
      <sharedItems count="4">
        <s v="West"/>
        <s v="East"/>
        <s v="North"/>
        <s v="South"/>
      </sharedItems>
    </cacheField>
    <cacheField name="Order Date" numFmtId="14">
      <sharedItems containsSemiMixedTypes="0" containsNonDate="0" containsDate="1" containsString="0" minDate="2024-10-01T00:00:00" maxDate="2024-10-21T00:00:00"/>
    </cacheField>
    <cacheField name="Delivery Date" numFmtId="14">
      <sharedItems containsSemiMixedTypes="0" containsNonDate="0" containsDate="1" containsString="0" minDate="2024-10-04T00:00:00" maxDate="2024-10-31T00:00:00"/>
    </cacheField>
    <cacheField name="Product Category" numFmtId="0">
      <sharedItems count="5">
        <s v="Auto Parts"/>
        <s v="Electronics"/>
        <s v="Heavy Equipment"/>
        <s v="Packaging"/>
        <s v="Retail Supplies"/>
      </sharedItems>
    </cacheField>
    <cacheField name="Units Ordered" numFmtId="0">
      <sharedItems containsSemiMixedTypes="0" containsString="0" containsNumber="1" containsInteger="1" minValue="12" maxValue="100"/>
    </cacheField>
    <cacheField name="Unit Price" numFmtId="44">
      <sharedItems containsSemiMixedTypes="0" containsString="0" containsNumber="1" containsInteger="1" minValue="114" maxValue="1000"/>
    </cacheField>
    <cacheField name="Shipping Cost" numFmtId="44">
      <sharedItems containsSemiMixedTypes="0" containsString="0" containsNumber="1" containsInteger="1" minValue="105" maxValue="498"/>
    </cacheField>
    <cacheField name="Delivery Performace" numFmtId="0">
      <sharedItems/>
    </cacheField>
    <cacheField name="Delivery Time (Days)" numFmtId="0">
      <sharedItems containsSemiMixedTypes="0" containsString="0" containsNumber="1" containsInteger="1" minValue="2" maxValue="10"/>
    </cacheField>
    <cacheField name="Revenue" numFmtId="44">
      <sharedItems containsSemiMixedTypes="0" containsString="0" containsNumber="1" containsInteger="1" minValue="2805" maxValue="83902"/>
    </cacheField>
  </cacheFields>
  <extLst>
    <ext xmlns:x14="http://schemas.microsoft.com/office/spreadsheetml/2009/9/main" uri="{725AE2AE-9491-48be-B2B4-4EB974FC3084}">
      <x14:pivotCacheDefinition pivotCacheId="17618967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01"/>
    <s v="ABC Ltd"/>
    <x v="0"/>
    <x v="0"/>
    <d v="2024-10-10T00:00:00"/>
    <x v="0"/>
    <n v="50"/>
    <n v="200"/>
    <n v="300"/>
    <x v="0"/>
    <n v="5"/>
    <n v="10000"/>
  </r>
  <r>
    <n v="1002"/>
    <s v="XYZ Inc"/>
    <x v="1"/>
    <x v="1"/>
    <d v="2024-10-15T00:00:00"/>
    <x v="1"/>
    <n v="30"/>
    <n v="500"/>
    <n v="250"/>
    <x v="1"/>
    <n v="8"/>
    <n v="15000"/>
  </r>
  <r>
    <n v="1003"/>
    <s v="MegaCorp"/>
    <x v="1"/>
    <x v="2"/>
    <d v="2024-10-12T00:00:00"/>
    <x v="0"/>
    <n v="20"/>
    <n v="180"/>
    <n v="150"/>
    <x v="0"/>
    <n v="4"/>
    <n v="3600"/>
  </r>
  <r>
    <n v="1004"/>
    <s v="SupplyCo"/>
    <x v="0"/>
    <x v="3"/>
    <d v="2024-10-16T00:00:00"/>
    <x v="2"/>
    <n v="15"/>
    <n v="1000"/>
    <n v="400"/>
    <x v="1"/>
    <n v="6"/>
    <n v="15000"/>
  </r>
  <r>
    <n v="1005"/>
    <s v="ABC Ltd"/>
    <x v="2"/>
    <x v="4"/>
    <d v="2024-10-14T00:00:00"/>
    <x v="1"/>
    <n v="40"/>
    <n v="480"/>
    <n v="220"/>
    <x v="0"/>
    <n v="3"/>
    <n v="19200"/>
  </r>
  <r>
    <n v="1006"/>
    <s v="GlobalTraders"/>
    <x v="3"/>
    <x v="5"/>
    <d v="2024-10-18T00:00:00"/>
    <x v="0"/>
    <n v="60"/>
    <n v="210"/>
    <n v="320"/>
    <x v="1"/>
    <n v="6"/>
    <n v="12600"/>
  </r>
  <r>
    <n v="1007"/>
    <s v="LogistiPro"/>
    <x v="1"/>
    <x v="6"/>
    <d v="2024-10-14T00:00:00"/>
    <x v="0"/>
    <n v="32"/>
    <n v="492"/>
    <n v="244"/>
    <x v="1"/>
    <n v="8"/>
    <n v="15744"/>
  </r>
  <r>
    <n v="1008"/>
    <s v="RapidFreight"/>
    <x v="0"/>
    <x v="1"/>
    <d v="2024-10-15T00:00:00"/>
    <x v="1"/>
    <n v="52"/>
    <n v="889"/>
    <n v="180"/>
    <x v="1"/>
    <n v="8"/>
    <n v="46228"/>
  </r>
  <r>
    <n v="1009"/>
    <s v="MegaCorp"/>
    <x v="3"/>
    <x v="7"/>
    <d v="2024-10-24T00:00:00"/>
    <x v="3"/>
    <n v="48"/>
    <n v="731"/>
    <n v="403"/>
    <x v="1"/>
    <n v="7"/>
    <n v="35088"/>
  </r>
  <r>
    <n v="1010"/>
    <s v="TransLogix"/>
    <x v="3"/>
    <x v="7"/>
    <d v="2024-10-27T00:00:00"/>
    <x v="4"/>
    <n v="13"/>
    <n v="573"/>
    <n v="120"/>
    <x v="1"/>
    <n v="10"/>
    <n v="7449"/>
  </r>
  <r>
    <n v="1011"/>
    <s v="Nova Ltd"/>
    <x v="2"/>
    <x v="8"/>
    <d v="2024-10-24T00:00:00"/>
    <x v="3"/>
    <n v="71"/>
    <n v="126"/>
    <n v="276"/>
    <x v="1"/>
    <n v="9"/>
    <n v="8946"/>
  </r>
  <r>
    <n v="1012"/>
    <s v="ABC Ltd"/>
    <x v="3"/>
    <x v="9"/>
    <d v="2024-10-22T00:00:00"/>
    <x v="2"/>
    <n v="13"/>
    <n v="959"/>
    <n v="446"/>
    <x v="1"/>
    <n v="8"/>
    <n v="12467"/>
  </r>
  <r>
    <n v="1013"/>
    <s v="GlobalTraders"/>
    <x v="1"/>
    <x v="4"/>
    <d v="2024-10-13T00:00:00"/>
    <x v="0"/>
    <n v="73"/>
    <n v="143"/>
    <n v="345"/>
    <x v="0"/>
    <n v="2"/>
    <n v="10439"/>
  </r>
  <r>
    <n v="1014"/>
    <s v="XYZ Inc"/>
    <x v="2"/>
    <x v="6"/>
    <d v="2024-10-14T00:00:00"/>
    <x v="1"/>
    <n v="38"/>
    <n v="851"/>
    <n v="455"/>
    <x v="1"/>
    <n v="8"/>
    <n v="32338"/>
  </r>
  <r>
    <n v="1015"/>
    <s v="RapidFreight"/>
    <x v="1"/>
    <x v="10"/>
    <d v="2024-10-28T00:00:00"/>
    <x v="0"/>
    <n v="76"/>
    <n v="140"/>
    <n v="113"/>
    <x v="1"/>
    <n v="10"/>
    <n v="10640"/>
  </r>
  <r>
    <n v="1016"/>
    <s v="ABC Ltd"/>
    <x v="0"/>
    <x v="11"/>
    <d v="2024-10-18T00:00:00"/>
    <x v="1"/>
    <n v="79"/>
    <n v="781"/>
    <n v="459"/>
    <x v="0"/>
    <n v="5"/>
    <n v="61699"/>
  </r>
  <r>
    <n v="1017"/>
    <s v="SupplyCo"/>
    <x v="3"/>
    <x v="1"/>
    <d v="2024-10-13T00:00:00"/>
    <x v="1"/>
    <n v="22"/>
    <n v="265"/>
    <n v="177"/>
    <x v="1"/>
    <n v="6"/>
    <n v="5830"/>
  </r>
  <r>
    <n v="1018"/>
    <s v="Eastbound Inc"/>
    <x v="1"/>
    <x v="3"/>
    <d v="2024-10-14T00:00:00"/>
    <x v="2"/>
    <n v="23"/>
    <n v="472"/>
    <n v="388"/>
    <x v="0"/>
    <n v="4"/>
    <n v="10856"/>
  </r>
  <r>
    <n v="1019"/>
    <s v="LogistiPro"/>
    <x v="1"/>
    <x v="2"/>
    <d v="2024-10-12T00:00:00"/>
    <x v="1"/>
    <n v="61"/>
    <n v="826"/>
    <n v="313"/>
    <x v="0"/>
    <n v="4"/>
    <n v="50386"/>
  </r>
  <r>
    <n v="1020"/>
    <s v="Nova Ltd"/>
    <x v="1"/>
    <x v="7"/>
    <d v="2024-10-24T00:00:00"/>
    <x v="3"/>
    <n v="16"/>
    <n v="758"/>
    <n v="259"/>
    <x v="1"/>
    <n v="7"/>
    <n v="12128"/>
  </r>
  <r>
    <n v="1021"/>
    <s v="ABC Ltd"/>
    <x v="1"/>
    <x v="11"/>
    <d v="2024-10-17T00:00:00"/>
    <x v="3"/>
    <n v="81"/>
    <n v="220"/>
    <n v="357"/>
    <x v="0"/>
    <n v="4"/>
    <n v="17820"/>
  </r>
  <r>
    <n v="1022"/>
    <s v="TransLogix"/>
    <x v="2"/>
    <x v="12"/>
    <d v="2024-10-08T00:00:00"/>
    <x v="0"/>
    <n v="96"/>
    <n v="796"/>
    <n v="345"/>
    <x v="1"/>
    <n v="7"/>
    <n v="76416"/>
  </r>
  <r>
    <n v="1023"/>
    <s v="SupplyCo"/>
    <x v="0"/>
    <x v="5"/>
    <d v="2024-10-21T00:00:00"/>
    <x v="2"/>
    <n v="49"/>
    <n v="666"/>
    <n v="270"/>
    <x v="1"/>
    <n v="9"/>
    <n v="32634"/>
  </r>
  <r>
    <n v="1024"/>
    <s v="Nova Ltd"/>
    <x v="0"/>
    <x v="13"/>
    <d v="2024-10-30T00:00:00"/>
    <x v="2"/>
    <n v="86"/>
    <n v="235"/>
    <n v="471"/>
    <x v="1"/>
    <n v="10"/>
    <n v="20210"/>
  </r>
  <r>
    <n v="1025"/>
    <s v="MegaCorp"/>
    <x v="1"/>
    <x v="0"/>
    <d v="2024-10-11T00:00:00"/>
    <x v="4"/>
    <n v="31"/>
    <n v="202"/>
    <n v="322"/>
    <x v="1"/>
    <n v="6"/>
    <n v="6262"/>
  </r>
  <r>
    <n v="1026"/>
    <s v="ABC Ltd"/>
    <x v="3"/>
    <x v="8"/>
    <d v="2024-10-25T00:00:00"/>
    <x v="3"/>
    <n v="19"/>
    <n v="999"/>
    <n v="348"/>
    <x v="1"/>
    <n v="10"/>
    <n v="18981"/>
  </r>
  <r>
    <n v="1027"/>
    <s v="Eastbound Inc"/>
    <x v="3"/>
    <x v="0"/>
    <d v="2024-10-10T00:00:00"/>
    <x v="1"/>
    <n v="74"/>
    <n v="633"/>
    <n v="134"/>
    <x v="0"/>
    <n v="5"/>
    <n v="46842"/>
  </r>
  <r>
    <n v="1028"/>
    <s v="TransLogix"/>
    <x v="1"/>
    <x v="11"/>
    <d v="2024-10-15T00:00:00"/>
    <x v="4"/>
    <n v="93"/>
    <n v="896"/>
    <n v="333"/>
    <x v="0"/>
    <n v="2"/>
    <n v="83328"/>
  </r>
  <r>
    <n v="1029"/>
    <s v="LogistiPro"/>
    <x v="2"/>
    <x v="1"/>
    <d v="2024-10-10T00:00:00"/>
    <x v="3"/>
    <n v="89"/>
    <n v="116"/>
    <n v="420"/>
    <x v="0"/>
    <n v="3"/>
    <n v="10324"/>
  </r>
  <r>
    <n v="1030"/>
    <s v="SupplyCo"/>
    <x v="1"/>
    <x v="14"/>
    <d v="2024-10-06T00:00:00"/>
    <x v="1"/>
    <n v="60"/>
    <n v="272"/>
    <n v="306"/>
    <x v="0"/>
    <n v="3"/>
    <n v="16320"/>
  </r>
  <r>
    <n v="1031"/>
    <s v="MegaCorp"/>
    <x v="1"/>
    <x v="1"/>
    <d v="2024-10-11T00:00:00"/>
    <x v="2"/>
    <n v="26"/>
    <n v="924"/>
    <n v="332"/>
    <x v="0"/>
    <n v="4"/>
    <n v="24024"/>
  </r>
  <r>
    <n v="1032"/>
    <s v="Eastbound Inc"/>
    <x v="0"/>
    <x v="6"/>
    <d v="2024-10-11T00:00:00"/>
    <x v="1"/>
    <n v="94"/>
    <n v="258"/>
    <n v="132"/>
    <x v="0"/>
    <n v="5"/>
    <n v="24252"/>
  </r>
  <r>
    <n v="1033"/>
    <s v="GlobalTraders"/>
    <x v="0"/>
    <x v="13"/>
    <d v="2024-10-23T00:00:00"/>
    <x v="3"/>
    <n v="12"/>
    <n v="403"/>
    <n v="460"/>
    <x v="0"/>
    <n v="3"/>
    <n v="4836"/>
  </r>
  <r>
    <n v="1034"/>
    <s v="TransLogix"/>
    <x v="2"/>
    <x v="8"/>
    <d v="2024-10-19T00:00:00"/>
    <x v="2"/>
    <n v="68"/>
    <n v="768"/>
    <n v="415"/>
    <x v="0"/>
    <n v="4"/>
    <n v="52224"/>
  </r>
  <r>
    <n v="1035"/>
    <s v="TransLogix"/>
    <x v="3"/>
    <x v="7"/>
    <d v="2024-10-26T00:00:00"/>
    <x v="3"/>
    <n v="95"/>
    <n v="792"/>
    <n v="294"/>
    <x v="1"/>
    <n v="9"/>
    <n v="75240"/>
  </r>
  <r>
    <n v="1036"/>
    <s v="LogistiPro"/>
    <x v="1"/>
    <x v="4"/>
    <d v="2024-10-19T00:00:00"/>
    <x v="2"/>
    <n v="63"/>
    <n v="773"/>
    <n v="429"/>
    <x v="1"/>
    <n v="8"/>
    <n v="48699"/>
  </r>
  <r>
    <n v="1081"/>
    <s v="TransLogix"/>
    <x v="3"/>
    <x v="2"/>
    <d v="2024-10-16T00:00:00"/>
    <x v="0"/>
    <n v="98"/>
    <n v="377"/>
    <n v="383"/>
    <x v="1"/>
    <n v="8"/>
    <n v="36946"/>
  </r>
  <r>
    <n v="1082"/>
    <s v="Eastbound Inc"/>
    <x v="1"/>
    <x v="5"/>
    <d v="2024-10-15T00:00:00"/>
    <x v="0"/>
    <n v="71"/>
    <n v="117"/>
    <n v="302"/>
    <x v="0"/>
    <n v="3"/>
    <n v="8307"/>
  </r>
  <r>
    <n v="1083"/>
    <s v="Eastbound Inc"/>
    <x v="3"/>
    <x v="1"/>
    <d v="2024-10-09T00:00:00"/>
    <x v="1"/>
    <n v="17"/>
    <n v="947"/>
    <n v="105"/>
    <x v="0"/>
    <n v="2"/>
    <n v="16099"/>
  </r>
  <r>
    <n v="1084"/>
    <s v="LogistiPro"/>
    <x v="1"/>
    <x v="10"/>
    <d v="2024-10-27T00:00:00"/>
    <x v="0"/>
    <n v="53"/>
    <n v="312"/>
    <n v="287"/>
    <x v="1"/>
    <n v="9"/>
    <n v="16536"/>
  </r>
  <r>
    <n v="1085"/>
    <s v="RapidFreight"/>
    <x v="0"/>
    <x v="7"/>
    <d v="2024-10-27T00:00:00"/>
    <x v="4"/>
    <n v="32"/>
    <n v="197"/>
    <n v="482"/>
    <x v="1"/>
    <n v="10"/>
    <n v="6304"/>
  </r>
  <r>
    <n v="1086"/>
    <s v="TransLogix"/>
    <x v="0"/>
    <x v="15"/>
    <d v="2024-10-05T00:00:00"/>
    <x v="3"/>
    <n v="83"/>
    <n v="186"/>
    <n v="496"/>
    <x v="0"/>
    <n v="3"/>
    <n v="15438"/>
  </r>
  <r>
    <n v="1087"/>
    <s v="SupplyCo"/>
    <x v="1"/>
    <x v="7"/>
    <d v="2024-10-25T00:00:00"/>
    <x v="0"/>
    <n v="57"/>
    <n v="708"/>
    <n v="265"/>
    <x v="1"/>
    <n v="8"/>
    <n v="40356"/>
  </r>
  <r>
    <n v="1088"/>
    <s v="Nova Ltd"/>
    <x v="2"/>
    <x v="16"/>
    <d v="2024-10-12T00:00:00"/>
    <x v="0"/>
    <n v="33"/>
    <n v="650"/>
    <n v="384"/>
    <x v="1"/>
    <n v="8"/>
    <n v="21450"/>
  </r>
  <r>
    <n v="1089"/>
    <s v="GlobalTraders"/>
    <x v="2"/>
    <x v="6"/>
    <d v="2024-10-14T00:00:00"/>
    <x v="1"/>
    <n v="92"/>
    <n v="399"/>
    <n v="498"/>
    <x v="1"/>
    <n v="8"/>
    <n v="36708"/>
  </r>
  <r>
    <n v="1090"/>
    <s v="Eastbound Inc"/>
    <x v="1"/>
    <x v="12"/>
    <d v="2024-10-09T00:00:00"/>
    <x v="3"/>
    <n v="51"/>
    <n v="692"/>
    <n v="352"/>
    <x v="1"/>
    <n v="8"/>
    <n v="35292"/>
  </r>
  <r>
    <n v="1091"/>
    <s v="TransLogix"/>
    <x v="2"/>
    <x v="3"/>
    <d v="2024-10-18T00:00:00"/>
    <x v="0"/>
    <n v="29"/>
    <n v="241"/>
    <n v="240"/>
    <x v="1"/>
    <n v="8"/>
    <n v="6989"/>
  </r>
  <r>
    <n v="1092"/>
    <s v="Eastbound Inc"/>
    <x v="0"/>
    <x v="8"/>
    <d v="2024-10-19T00:00:00"/>
    <x v="3"/>
    <n v="70"/>
    <n v="760"/>
    <n v="434"/>
    <x v="0"/>
    <n v="4"/>
    <n v="53200"/>
  </r>
  <r>
    <n v="1093"/>
    <s v="TransLogix"/>
    <x v="0"/>
    <x v="9"/>
    <d v="2024-10-20T00:00:00"/>
    <x v="4"/>
    <n v="91"/>
    <n v="452"/>
    <n v="418"/>
    <x v="1"/>
    <n v="6"/>
    <n v="41132"/>
  </r>
  <r>
    <n v="1094"/>
    <s v="MegaCorp"/>
    <x v="2"/>
    <x v="9"/>
    <d v="2024-10-23T00:00:00"/>
    <x v="1"/>
    <n v="46"/>
    <n v="336"/>
    <n v="441"/>
    <x v="1"/>
    <n v="9"/>
    <n v="15456"/>
  </r>
  <r>
    <n v="1095"/>
    <s v="ABC Ltd"/>
    <x v="2"/>
    <x v="0"/>
    <d v="2024-10-14T00:00:00"/>
    <x v="1"/>
    <n v="92"/>
    <n v="645"/>
    <n v="403"/>
    <x v="1"/>
    <n v="9"/>
    <n v="59340"/>
  </r>
  <r>
    <n v="1096"/>
    <s v="Eastbound Inc"/>
    <x v="1"/>
    <x v="14"/>
    <d v="2024-10-07T00:00:00"/>
    <x v="2"/>
    <n v="38"/>
    <n v="644"/>
    <n v="187"/>
    <x v="0"/>
    <n v="4"/>
    <n v="24472"/>
  </r>
  <r>
    <n v="1097"/>
    <s v="LogistiPro"/>
    <x v="0"/>
    <x v="6"/>
    <d v="2024-10-12T00:00:00"/>
    <x v="4"/>
    <n v="71"/>
    <n v="998"/>
    <n v="327"/>
    <x v="1"/>
    <n v="6"/>
    <n v="70858"/>
  </r>
  <r>
    <n v="1098"/>
    <s v="GlobalTraders"/>
    <x v="1"/>
    <x v="14"/>
    <d v="2024-10-05T00:00:00"/>
    <x v="1"/>
    <n v="77"/>
    <n v="197"/>
    <n v="438"/>
    <x v="0"/>
    <n v="2"/>
    <n v="15169"/>
  </r>
  <r>
    <n v="1099"/>
    <s v="TransLogix"/>
    <x v="2"/>
    <x v="2"/>
    <d v="2024-10-17T00:00:00"/>
    <x v="0"/>
    <n v="37"/>
    <n v="934"/>
    <n v="388"/>
    <x v="1"/>
    <n v="9"/>
    <n v="34558"/>
  </r>
  <r>
    <n v="1100"/>
    <s v="ABC Ltd"/>
    <x v="1"/>
    <x v="15"/>
    <d v="2024-10-09T00:00:00"/>
    <x v="2"/>
    <n v="67"/>
    <n v="800"/>
    <n v="345"/>
    <x v="1"/>
    <n v="7"/>
    <n v="53600"/>
  </r>
  <r>
    <n v="1101"/>
    <s v="RapidFreight"/>
    <x v="0"/>
    <x v="4"/>
    <d v="2024-10-17T00:00:00"/>
    <x v="4"/>
    <n v="72"/>
    <n v="437"/>
    <n v="480"/>
    <x v="1"/>
    <n v="6"/>
    <n v="31464"/>
  </r>
  <r>
    <n v="1102"/>
    <s v="Eastbound Inc"/>
    <x v="2"/>
    <x v="14"/>
    <d v="2024-10-06T00:00:00"/>
    <x v="3"/>
    <n v="39"/>
    <n v="640"/>
    <n v="392"/>
    <x v="0"/>
    <n v="3"/>
    <n v="24960"/>
  </r>
  <r>
    <n v="1103"/>
    <s v="GlobalTraders"/>
    <x v="3"/>
    <x v="9"/>
    <d v="2024-10-23T00:00:00"/>
    <x v="0"/>
    <n v="35"/>
    <n v="384"/>
    <n v="248"/>
    <x v="1"/>
    <n v="9"/>
    <n v="13440"/>
  </r>
  <r>
    <n v="1104"/>
    <s v="Nova Ltd"/>
    <x v="2"/>
    <x v="11"/>
    <d v="2024-10-21T00:00:00"/>
    <x v="3"/>
    <n v="91"/>
    <n v="855"/>
    <n v="387"/>
    <x v="1"/>
    <n v="8"/>
    <n v="77805"/>
  </r>
  <r>
    <n v="1105"/>
    <s v="TransLogix"/>
    <x v="3"/>
    <x v="3"/>
    <d v="2024-10-14T00:00:00"/>
    <x v="1"/>
    <n v="65"/>
    <n v="956"/>
    <n v="149"/>
    <x v="0"/>
    <n v="4"/>
    <n v="62140"/>
  </r>
  <r>
    <n v="1106"/>
    <s v="MegaCorp"/>
    <x v="3"/>
    <x v="6"/>
    <d v="2024-10-15T00:00:00"/>
    <x v="0"/>
    <n v="55"/>
    <n v="708"/>
    <n v="396"/>
    <x v="1"/>
    <n v="9"/>
    <n v="38940"/>
  </r>
  <r>
    <n v="1107"/>
    <s v="XYZ Inc"/>
    <x v="1"/>
    <x v="9"/>
    <d v="2024-10-23T00:00:00"/>
    <x v="1"/>
    <n v="61"/>
    <n v="726"/>
    <n v="254"/>
    <x v="1"/>
    <n v="9"/>
    <n v="44286"/>
  </r>
  <r>
    <n v="1108"/>
    <s v="GlobalTraders"/>
    <x v="1"/>
    <x v="0"/>
    <d v="2024-10-09T00:00:00"/>
    <x v="0"/>
    <n v="79"/>
    <n v="749"/>
    <n v="494"/>
    <x v="0"/>
    <n v="4"/>
    <n v="59171"/>
  </r>
  <r>
    <n v="1109"/>
    <s v="XYZ Inc"/>
    <x v="2"/>
    <x v="1"/>
    <d v="2024-10-13T00:00:00"/>
    <x v="0"/>
    <n v="45"/>
    <n v="264"/>
    <n v="316"/>
    <x v="1"/>
    <n v="6"/>
    <n v="11880"/>
  </r>
  <r>
    <n v="1110"/>
    <s v="RapidFreight"/>
    <x v="3"/>
    <x v="16"/>
    <d v="2024-10-06T00:00:00"/>
    <x v="3"/>
    <n v="88"/>
    <n v="472"/>
    <n v="354"/>
    <x v="0"/>
    <n v="2"/>
    <n v="41536"/>
  </r>
  <r>
    <n v="1111"/>
    <s v="MegaCorp"/>
    <x v="2"/>
    <x v="15"/>
    <d v="2024-10-10T00:00:00"/>
    <x v="2"/>
    <n v="59"/>
    <n v="265"/>
    <n v="273"/>
    <x v="1"/>
    <n v="8"/>
    <n v="15635"/>
  </r>
  <r>
    <n v="1112"/>
    <s v="SupplyCo"/>
    <x v="3"/>
    <x v="16"/>
    <d v="2024-10-12T00:00:00"/>
    <x v="1"/>
    <n v="12"/>
    <n v="624"/>
    <n v="471"/>
    <x v="1"/>
    <n v="8"/>
    <n v="7488"/>
  </r>
  <r>
    <n v="1113"/>
    <s v="XYZ Inc"/>
    <x v="1"/>
    <x v="2"/>
    <d v="2024-10-10T00:00:00"/>
    <x v="4"/>
    <n v="20"/>
    <n v="478"/>
    <n v="468"/>
    <x v="0"/>
    <n v="2"/>
    <n v="9560"/>
  </r>
  <r>
    <n v="1114"/>
    <s v="SupplyCo"/>
    <x v="3"/>
    <x v="4"/>
    <d v="2024-10-15T00:00:00"/>
    <x v="1"/>
    <n v="62"/>
    <n v="564"/>
    <n v="191"/>
    <x v="0"/>
    <n v="4"/>
    <n v="34968"/>
  </r>
  <r>
    <n v="1115"/>
    <s v="MegaCorp"/>
    <x v="0"/>
    <x v="0"/>
    <d v="2024-10-09T00:00:00"/>
    <x v="2"/>
    <n v="27"/>
    <n v="119"/>
    <n v="418"/>
    <x v="0"/>
    <n v="4"/>
    <n v="3213"/>
  </r>
  <r>
    <n v="1116"/>
    <s v="TransLogix"/>
    <x v="1"/>
    <x v="14"/>
    <d v="2024-10-08T00:00:00"/>
    <x v="4"/>
    <n v="35"/>
    <n v="388"/>
    <n v="496"/>
    <x v="0"/>
    <n v="5"/>
    <n v="13580"/>
  </r>
  <r>
    <n v="1117"/>
    <s v="LogistiPro"/>
    <x v="1"/>
    <x v="10"/>
    <d v="2024-10-24T00:00:00"/>
    <x v="1"/>
    <n v="80"/>
    <n v="207"/>
    <n v="165"/>
    <x v="1"/>
    <n v="6"/>
    <n v="16560"/>
  </r>
  <r>
    <n v="1118"/>
    <s v="SupplyCo"/>
    <x v="1"/>
    <x v="1"/>
    <d v="2024-10-13T00:00:00"/>
    <x v="0"/>
    <n v="25"/>
    <n v="263"/>
    <n v="265"/>
    <x v="1"/>
    <n v="6"/>
    <n v="6575"/>
  </r>
  <r>
    <n v="1119"/>
    <s v="TransLogix"/>
    <x v="2"/>
    <x v="15"/>
    <d v="2024-10-06T00:00:00"/>
    <x v="2"/>
    <n v="41"/>
    <n v="361"/>
    <n v="228"/>
    <x v="0"/>
    <n v="4"/>
    <n v="14801"/>
  </r>
  <r>
    <n v="1120"/>
    <s v="Nova Ltd"/>
    <x v="1"/>
    <x v="17"/>
    <d v="2024-10-18T00:00:00"/>
    <x v="3"/>
    <n v="15"/>
    <n v="187"/>
    <n v="119"/>
    <x v="1"/>
    <n v="9"/>
    <n v="2805"/>
  </r>
  <r>
    <n v="1121"/>
    <s v="ABC Ltd"/>
    <x v="2"/>
    <x v="12"/>
    <d v="2024-10-10T00:00:00"/>
    <x v="3"/>
    <n v="56"/>
    <n v="356"/>
    <n v="371"/>
    <x v="1"/>
    <n v="9"/>
    <n v="19936"/>
  </r>
  <r>
    <n v="1122"/>
    <s v="GlobalTraders"/>
    <x v="3"/>
    <x v="14"/>
    <d v="2024-10-08T00:00:00"/>
    <x v="4"/>
    <n v="88"/>
    <n v="795"/>
    <n v="197"/>
    <x v="0"/>
    <n v="5"/>
    <n v="69960"/>
  </r>
  <r>
    <n v="1123"/>
    <s v="Nova Ltd"/>
    <x v="3"/>
    <x v="0"/>
    <d v="2024-10-07T00:00:00"/>
    <x v="1"/>
    <n v="100"/>
    <n v="316"/>
    <n v="163"/>
    <x v="0"/>
    <n v="2"/>
    <n v="31600"/>
  </r>
  <r>
    <n v="1124"/>
    <s v="RapidFreight"/>
    <x v="1"/>
    <x v="4"/>
    <d v="2024-10-19T00:00:00"/>
    <x v="1"/>
    <n v="65"/>
    <n v="563"/>
    <n v="301"/>
    <x v="1"/>
    <n v="8"/>
    <n v="36595"/>
  </r>
  <r>
    <n v="1125"/>
    <s v="SupplyCo"/>
    <x v="0"/>
    <x v="10"/>
    <d v="2024-10-25T00:00:00"/>
    <x v="0"/>
    <n v="18"/>
    <n v="637"/>
    <n v="479"/>
    <x v="1"/>
    <n v="7"/>
    <n v="11466"/>
  </r>
  <r>
    <n v="1126"/>
    <s v="TransLogix"/>
    <x v="0"/>
    <x v="3"/>
    <d v="2024-10-19T00:00:00"/>
    <x v="1"/>
    <n v="85"/>
    <n v="480"/>
    <n v="298"/>
    <x v="1"/>
    <n v="9"/>
    <n v="40800"/>
  </r>
  <r>
    <n v="1127"/>
    <s v="MegaCorp"/>
    <x v="1"/>
    <x v="5"/>
    <d v="2024-10-17T00:00:00"/>
    <x v="0"/>
    <n v="63"/>
    <n v="159"/>
    <n v="414"/>
    <x v="0"/>
    <n v="5"/>
    <n v="10017"/>
  </r>
  <r>
    <n v="1128"/>
    <s v="GlobalTraders"/>
    <x v="2"/>
    <x v="1"/>
    <d v="2024-10-13T00:00:00"/>
    <x v="2"/>
    <n v="28"/>
    <n v="472"/>
    <n v="182"/>
    <x v="1"/>
    <n v="6"/>
    <n v="13216"/>
  </r>
  <r>
    <n v="1129"/>
    <s v="LogistiPro"/>
    <x v="3"/>
    <x v="12"/>
    <d v="2024-10-06T00:00:00"/>
    <x v="1"/>
    <n v="26"/>
    <n v="388"/>
    <n v="455"/>
    <x v="0"/>
    <n v="5"/>
    <n v="10088"/>
  </r>
  <r>
    <n v="1130"/>
    <s v="ABC Ltd"/>
    <x v="3"/>
    <x v="9"/>
    <d v="2024-10-21T00:00:00"/>
    <x v="0"/>
    <n v="38"/>
    <n v="759"/>
    <n v="467"/>
    <x v="1"/>
    <n v="7"/>
    <n v="28842"/>
  </r>
  <r>
    <n v="1131"/>
    <s v="SupplyCo"/>
    <x v="1"/>
    <x v="4"/>
    <d v="2024-10-20T00:00:00"/>
    <x v="2"/>
    <n v="54"/>
    <n v="949"/>
    <n v="385"/>
    <x v="1"/>
    <n v="9"/>
    <n v="51246"/>
  </r>
  <r>
    <n v="1132"/>
    <s v="ABC Ltd"/>
    <x v="0"/>
    <x v="10"/>
    <d v="2024-10-22T00:00:00"/>
    <x v="0"/>
    <n v="74"/>
    <n v="538"/>
    <n v="296"/>
    <x v="0"/>
    <n v="4"/>
    <n v="39812"/>
  </r>
  <r>
    <n v="1133"/>
    <s v="XYZ Inc"/>
    <x v="2"/>
    <x v="15"/>
    <d v="2024-10-04T00:00:00"/>
    <x v="3"/>
    <n v="17"/>
    <n v="857"/>
    <n v="209"/>
    <x v="0"/>
    <n v="2"/>
    <n v="14569"/>
  </r>
  <r>
    <n v="1134"/>
    <s v="Eastbound Inc"/>
    <x v="1"/>
    <x v="1"/>
    <d v="2024-10-10T00:00:00"/>
    <x v="4"/>
    <n v="91"/>
    <n v="922"/>
    <n v="379"/>
    <x v="0"/>
    <n v="3"/>
    <n v="83902"/>
  </r>
  <r>
    <n v="1135"/>
    <s v="LogistiPro"/>
    <x v="1"/>
    <x v="11"/>
    <d v="2024-10-15T00:00:00"/>
    <x v="2"/>
    <n v="34"/>
    <n v="795"/>
    <n v="232"/>
    <x v="0"/>
    <n v="2"/>
    <n v="27030"/>
  </r>
  <r>
    <n v="1136"/>
    <s v="TransLogix"/>
    <x v="1"/>
    <x v="16"/>
    <d v="2024-10-13T00:00:00"/>
    <x v="0"/>
    <n v="31"/>
    <n v="899"/>
    <n v="433"/>
    <x v="1"/>
    <n v="9"/>
    <n v="27869"/>
  </r>
  <r>
    <n v="1137"/>
    <s v="RapidFreight"/>
    <x v="1"/>
    <x v="13"/>
    <d v="2024-10-28T00:00:00"/>
    <x v="1"/>
    <n v="68"/>
    <n v="677"/>
    <n v="356"/>
    <x v="1"/>
    <n v="8"/>
    <n v="46036"/>
  </r>
  <r>
    <n v="1138"/>
    <s v="Nova Ltd"/>
    <x v="1"/>
    <x v="18"/>
    <d v="2024-10-23T00:00:00"/>
    <x v="1"/>
    <n v="98"/>
    <n v="114"/>
    <n v="172"/>
    <x v="1"/>
    <n v="7"/>
    <n v="11172"/>
  </r>
  <r>
    <n v="1139"/>
    <s v="Eastbound Inc"/>
    <x v="1"/>
    <x v="6"/>
    <d v="2024-10-08T00:00:00"/>
    <x v="0"/>
    <n v="65"/>
    <n v="979"/>
    <n v="285"/>
    <x v="0"/>
    <n v="2"/>
    <n v="63635"/>
  </r>
  <r>
    <n v="1140"/>
    <s v="LogistiPro"/>
    <x v="0"/>
    <x v="15"/>
    <d v="2024-10-08T00:00:00"/>
    <x v="4"/>
    <n v="78"/>
    <n v="240"/>
    <n v="362"/>
    <x v="1"/>
    <n v="6"/>
    <n v="18720"/>
  </r>
  <r>
    <n v="1141"/>
    <s v="SupplyCo"/>
    <x v="3"/>
    <x v="7"/>
    <d v="2024-10-21T00:00:00"/>
    <x v="0"/>
    <n v="50"/>
    <n v="868"/>
    <n v="450"/>
    <x v="0"/>
    <n v="4"/>
    <n v="43400"/>
  </r>
  <r>
    <n v="1142"/>
    <s v="Eastbound Inc"/>
    <x v="0"/>
    <x v="6"/>
    <d v="2024-10-09T00:00:00"/>
    <x v="0"/>
    <n v="72"/>
    <n v="589"/>
    <n v="205"/>
    <x v="0"/>
    <n v="3"/>
    <n v="42408"/>
  </r>
  <r>
    <n v="1143"/>
    <s v="MegaCorp"/>
    <x v="1"/>
    <x v="3"/>
    <d v="2024-10-14T00:00:00"/>
    <x v="1"/>
    <n v="47"/>
    <n v="126"/>
    <n v="338"/>
    <x v="0"/>
    <n v="4"/>
    <n v="5922"/>
  </r>
  <r>
    <n v="1144"/>
    <s v="ABC Ltd"/>
    <x v="0"/>
    <x v="2"/>
    <d v="2024-10-13T00:00:00"/>
    <x v="3"/>
    <n v="30"/>
    <n v="278"/>
    <n v="497"/>
    <x v="0"/>
    <n v="5"/>
    <n v="834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01"/>
    <x v="0"/>
    <x v="0"/>
    <d v="2024-10-05T00:00:00"/>
    <d v="2024-10-10T00:00:00"/>
    <x v="0"/>
    <n v="50"/>
    <n v="200"/>
    <n v="300"/>
    <s v="On Time"/>
    <n v="5"/>
    <n v="10000"/>
  </r>
  <r>
    <n v="1002"/>
    <x v="1"/>
    <x v="1"/>
    <d v="2024-10-07T00:00:00"/>
    <d v="2024-10-15T00:00:00"/>
    <x v="1"/>
    <n v="30"/>
    <n v="500"/>
    <n v="250"/>
    <s v="Delayed"/>
    <n v="8"/>
    <n v="15000"/>
  </r>
  <r>
    <n v="1003"/>
    <x v="2"/>
    <x v="1"/>
    <d v="2024-10-08T00:00:00"/>
    <d v="2024-10-12T00:00:00"/>
    <x v="0"/>
    <n v="20"/>
    <n v="180"/>
    <n v="150"/>
    <s v="On Time"/>
    <n v="4"/>
    <n v="3600"/>
  </r>
  <r>
    <n v="1004"/>
    <x v="3"/>
    <x v="0"/>
    <d v="2024-10-10T00:00:00"/>
    <d v="2024-10-16T00:00:00"/>
    <x v="2"/>
    <n v="15"/>
    <n v="1000"/>
    <n v="400"/>
    <s v="Delayed"/>
    <n v="6"/>
    <n v="15000"/>
  </r>
  <r>
    <n v="1005"/>
    <x v="0"/>
    <x v="2"/>
    <d v="2024-10-11T00:00:00"/>
    <d v="2024-10-14T00:00:00"/>
    <x v="1"/>
    <n v="40"/>
    <n v="480"/>
    <n v="220"/>
    <s v="On Time"/>
    <n v="3"/>
    <n v="19200"/>
  </r>
  <r>
    <n v="1006"/>
    <x v="4"/>
    <x v="3"/>
    <d v="2024-10-12T00:00:00"/>
    <d v="2024-10-18T00:00:00"/>
    <x v="0"/>
    <n v="60"/>
    <n v="210"/>
    <n v="320"/>
    <s v="Delayed"/>
    <n v="6"/>
    <n v="12600"/>
  </r>
  <r>
    <n v="1007"/>
    <x v="5"/>
    <x v="1"/>
    <d v="2024-10-06T00:00:00"/>
    <d v="2024-10-14T00:00:00"/>
    <x v="0"/>
    <n v="32"/>
    <n v="492"/>
    <n v="244"/>
    <s v="Delayed"/>
    <n v="8"/>
    <n v="15744"/>
  </r>
  <r>
    <n v="1008"/>
    <x v="6"/>
    <x v="0"/>
    <d v="2024-10-07T00:00:00"/>
    <d v="2024-10-15T00:00:00"/>
    <x v="1"/>
    <n v="52"/>
    <n v="889"/>
    <n v="180"/>
    <s v="Delayed"/>
    <n v="8"/>
    <n v="46228"/>
  </r>
  <r>
    <n v="1009"/>
    <x v="2"/>
    <x v="3"/>
    <d v="2024-10-17T00:00:00"/>
    <d v="2024-10-24T00:00:00"/>
    <x v="3"/>
    <n v="48"/>
    <n v="731"/>
    <n v="403"/>
    <s v="Delayed"/>
    <n v="7"/>
    <n v="35088"/>
  </r>
  <r>
    <n v="1010"/>
    <x v="7"/>
    <x v="3"/>
    <d v="2024-10-17T00:00:00"/>
    <d v="2024-10-27T00:00:00"/>
    <x v="4"/>
    <n v="13"/>
    <n v="573"/>
    <n v="120"/>
    <s v="Delayed"/>
    <n v="10"/>
    <n v="7449"/>
  </r>
  <r>
    <n v="1011"/>
    <x v="8"/>
    <x v="2"/>
    <d v="2024-10-15T00:00:00"/>
    <d v="2024-10-24T00:00:00"/>
    <x v="3"/>
    <n v="71"/>
    <n v="126"/>
    <n v="276"/>
    <s v="Delayed"/>
    <n v="9"/>
    <n v="8946"/>
  </r>
  <r>
    <n v="1012"/>
    <x v="0"/>
    <x v="3"/>
    <d v="2024-10-14T00:00:00"/>
    <d v="2024-10-22T00:00:00"/>
    <x v="2"/>
    <n v="13"/>
    <n v="959"/>
    <n v="446"/>
    <s v="Delayed"/>
    <n v="8"/>
    <n v="12467"/>
  </r>
  <r>
    <n v="1013"/>
    <x v="4"/>
    <x v="1"/>
    <d v="2024-10-11T00:00:00"/>
    <d v="2024-10-13T00:00:00"/>
    <x v="0"/>
    <n v="73"/>
    <n v="143"/>
    <n v="345"/>
    <s v="On Time"/>
    <n v="2"/>
    <n v="10439"/>
  </r>
  <r>
    <n v="1014"/>
    <x v="1"/>
    <x v="2"/>
    <d v="2024-10-06T00:00:00"/>
    <d v="2024-10-14T00:00:00"/>
    <x v="1"/>
    <n v="38"/>
    <n v="851"/>
    <n v="455"/>
    <s v="Delayed"/>
    <n v="8"/>
    <n v="32338"/>
  </r>
  <r>
    <n v="1015"/>
    <x v="6"/>
    <x v="1"/>
    <d v="2024-10-18T00:00:00"/>
    <d v="2024-10-28T00:00:00"/>
    <x v="0"/>
    <n v="76"/>
    <n v="140"/>
    <n v="113"/>
    <s v="Delayed"/>
    <n v="10"/>
    <n v="10640"/>
  </r>
  <r>
    <n v="1016"/>
    <x v="0"/>
    <x v="0"/>
    <d v="2024-10-13T00:00:00"/>
    <d v="2024-10-18T00:00:00"/>
    <x v="1"/>
    <n v="79"/>
    <n v="781"/>
    <n v="459"/>
    <s v="On Time"/>
    <n v="5"/>
    <n v="61699"/>
  </r>
  <r>
    <n v="1017"/>
    <x v="3"/>
    <x v="3"/>
    <d v="2024-10-07T00:00:00"/>
    <d v="2024-10-13T00:00:00"/>
    <x v="1"/>
    <n v="22"/>
    <n v="265"/>
    <n v="177"/>
    <s v="Delayed"/>
    <n v="6"/>
    <n v="5830"/>
  </r>
  <r>
    <n v="1018"/>
    <x v="9"/>
    <x v="1"/>
    <d v="2024-10-10T00:00:00"/>
    <d v="2024-10-14T00:00:00"/>
    <x v="2"/>
    <n v="23"/>
    <n v="472"/>
    <n v="388"/>
    <s v="On Time"/>
    <n v="4"/>
    <n v="10856"/>
  </r>
  <r>
    <n v="1019"/>
    <x v="5"/>
    <x v="1"/>
    <d v="2024-10-08T00:00:00"/>
    <d v="2024-10-12T00:00:00"/>
    <x v="1"/>
    <n v="61"/>
    <n v="826"/>
    <n v="313"/>
    <s v="On Time"/>
    <n v="4"/>
    <n v="50386"/>
  </r>
  <r>
    <n v="1020"/>
    <x v="8"/>
    <x v="1"/>
    <d v="2024-10-17T00:00:00"/>
    <d v="2024-10-24T00:00:00"/>
    <x v="3"/>
    <n v="16"/>
    <n v="758"/>
    <n v="259"/>
    <s v="Delayed"/>
    <n v="7"/>
    <n v="12128"/>
  </r>
  <r>
    <n v="1021"/>
    <x v="0"/>
    <x v="1"/>
    <d v="2024-10-13T00:00:00"/>
    <d v="2024-10-17T00:00:00"/>
    <x v="3"/>
    <n v="81"/>
    <n v="220"/>
    <n v="357"/>
    <s v="On Time"/>
    <n v="4"/>
    <n v="17820"/>
  </r>
  <r>
    <n v="1022"/>
    <x v="7"/>
    <x v="2"/>
    <d v="2024-10-01T00:00:00"/>
    <d v="2024-10-08T00:00:00"/>
    <x v="0"/>
    <n v="96"/>
    <n v="796"/>
    <n v="345"/>
    <s v="Delayed"/>
    <n v="7"/>
    <n v="76416"/>
  </r>
  <r>
    <n v="1023"/>
    <x v="3"/>
    <x v="0"/>
    <d v="2024-10-12T00:00:00"/>
    <d v="2024-10-21T00:00:00"/>
    <x v="2"/>
    <n v="49"/>
    <n v="666"/>
    <n v="270"/>
    <s v="Delayed"/>
    <n v="9"/>
    <n v="32634"/>
  </r>
  <r>
    <n v="1024"/>
    <x v="8"/>
    <x v="0"/>
    <d v="2024-10-20T00:00:00"/>
    <d v="2024-10-30T00:00:00"/>
    <x v="2"/>
    <n v="86"/>
    <n v="235"/>
    <n v="471"/>
    <s v="Delayed"/>
    <n v="10"/>
    <n v="20210"/>
  </r>
  <r>
    <n v="1025"/>
    <x v="2"/>
    <x v="1"/>
    <d v="2024-10-05T00:00:00"/>
    <d v="2024-10-11T00:00:00"/>
    <x v="4"/>
    <n v="31"/>
    <n v="202"/>
    <n v="322"/>
    <s v="Delayed"/>
    <n v="6"/>
    <n v="6262"/>
  </r>
  <r>
    <n v="1026"/>
    <x v="0"/>
    <x v="3"/>
    <d v="2024-10-15T00:00:00"/>
    <d v="2024-10-25T00:00:00"/>
    <x v="3"/>
    <n v="19"/>
    <n v="999"/>
    <n v="348"/>
    <s v="Delayed"/>
    <n v="10"/>
    <n v="18981"/>
  </r>
  <r>
    <n v="1027"/>
    <x v="9"/>
    <x v="3"/>
    <d v="2024-10-05T00:00:00"/>
    <d v="2024-10-10T00:00:00"/>
    <x v="1"/>
    <n v="74"/>
    <n v="633"/>
    <n v="134"/>
    <s v="On Time"/>
    <n v="5"/>
    <n v="46842"/>
  </r>
  <r>
    <n v="1028"/>
    <x v="7"/>
    <x v="1"/>
    <d v="2024-10-13T00:00:00"/>
    <d v="2024-10-15T00:00:00"/>
    <x v="4"/>
    <n v="93"/>
    <n v="896"/>
    <n v="333"/>
    <s v="On Time"/>
    <n v="2"/>
    <n v="83328"/>
  </r>
  <r>
    <n v="1029"/>
    <x v="5"/>
    <x v="2"/>
    <d v="2024-10-07T00:00:00"/>
    <d v="2024-10-10T00:00:00"/>
    <x v="3"/>
    <n v="89"/>
    <n v="116"/>
    <n v="420"/>
    <s v="On Time"/>
    <n v="3"/>
    <n v="10324"/>
  </r>
  <r>
    <n v="1030"/>
    <x v="3"/>
    <x v="1"/>
    <d v="2024-10-03T00:00:00"/>
    <d v="2024-10-06T00:00:00"/>
    <x v="1"/>
    <n v="60"/>
    <n v="272"/>
    <n v="306"/>
    <s v="On Time"/>
    <n v="3"/>
    <n v="16320"/>
  </r>
  <r>
    <n v="1031"/>
    <x v="2"/>
    <x v="1"/>
    <d v="2024-10-07T00:00:00"/>
    <d v="2024-10-11T00:00:00"/>
    <x v="2"/>
    <n v="26"/>
    <n v="924"/>
    <n v="332"/>
    <s v="On Time"/>
    <n v="4"/>
    <n v="24024"/>
  </r>
  <r>
    <n v="1032"/>
    <x v="9"/>
    <x v="0"/>
    <d v="2024-10-06T00:00:00"/>
    <d v="2024-10-11T00:00:00"/>
    <x v="1"/>
    <n v="94"/>
    <n v="258"/>
    <n v="132"/>
    <s v="On Time"/>
    <n v="5"/>
    <n v="24252"/>
  </r>
  <r>
    <n v="1033"/>
    <x v="4"/>
    <x v="0"/>
    <d v="2024-10-20T00:00:00"/>
    <d v="2024-10-23T00:00:00"/>
    <x v="3"/>
    <n v="12"/>
    <n v="403"/>
    <n v="460"/>
    <s v="On Time"/>
    <n v="3"/>
    <n v="4836"/>
  </r>
  <r>
    <n v="1034"/>
    <x v="7"/>
    <x v="2"/>
    <d v="2024-10-15T00:00:00"/>
    <d v="2024-10-19T00:00:00"/>
    <x v="2"/>
    <n v="68"/>
    <n v="768"/>
    <n v="415"/>
    <s v="On Time"/>
    <n v="4"/>
    <n v="52224"/>
  </r>
  <r>
    <n v="1035"/>
    <x v="7"/>
    <x v="3"/>
    <d v="2024-10-17T00:00:00"/>
    <d v="2024-10-26T00:00:00"/>
    <x v="3"/>
    <n v="95"/>
    <n v="792"/>
    <n v="294"/>
    <s v="Delayed"/>
    <n v="9"/>
    <n v="75240"/>
  </r>
  <r>
    <n v="1036"/>
    <x v="5"/>
    <x v="1"/>
    <d v="2024-10-11T00:00:00"/>
    <d v="2024-10-19T00:00:00"/>
    <x v="2"/>
    <n v="63"/>
    <n v="773"/>
    <n v="429"/>
    <s v="Delayed"/>
    <n v="8"/>
    <n v="48699"/>
  </r>
  <r>
    <n v="1081"/>
    <x v="7"/>
    <x v="3"/>
    <d v="2024-10-08T00:00:00"/>
    <d v="2024-10-16T00:00:00"/>
    <x v="0"/>
    <n v="98"/>
    <n v="377"/>
    <n v="383"/>
    <s v="Delayed"/>
    <n v="8"/>
    <n v="36946"/>
  </r>
  <r>
    <n v="1082"/>
    <x v="9"/>
    <x v="1"/>
    <d v="2024-10-12T00:00:00"/>
    <d v="2024-10-15T00:00:00"/>
    <x v="0"/>
    <n v="71"/>
    <n v="117"/>
    <n v="302"/>
    <s v="On Time"/>
    <n v="3"/>
    <n v="8307"/>
  </r>
  <r>
    <n v="1083"/>
    <x v="9"/>
    <x v="3"/>
    <d v="2024-10-07T00:00:00"/>
    <d v="2024-10-09T00:00:00"/>
    <x v="1"/>
    <n v="17"/>
    <n v="947"/>
    <n v="105"/>
    <s v="On Time"/>
    <n v="2"/>
    <n v="16099"/>
  </r>
  <r>
    <n v="1084"/>
    <x v="5"/>
    <x v="1"/>
    <d v="2024-10-18T00:00:00"/>
    <d v="2024-10-27T00:00:00"/>
    <x v="0"/>
    <n v="53"/>
    <n v="312"/>
    <n v="287"/>
    <s v="Delayed"/>
    <n v="9"/>
    <n v="16536"/>
  </r>
  <r>
    <n v="1085"/>
    <x v="6"/>
    <x v="0"/>
    <d v="2024-10-17T00:00:00"/>
    <d v="2024-10-27T00:00:00"/>
    <x v="4"/>
    <n v="32"/>
    <n v="197"/>
    <n v="482"/>
    <s v="Delayed"/>
    <n v="10"/>
    <n v="6304"/>
  </r>
  <r>
    <n v="1086"/>
    <x v="7"/>
    <x v="0"/>
    <d v="2024-10-02T00:00:00"/>
    <d v="2024-10-05T00:00:00"/>
    <x v="3"/>
    <n v="83"/>
    <n v="186"/>
    <n v="496"/>
    <s v="On Time"/>
    <n v="3"/>
    <n v="15438"/>
  </r>
  <r>
    <n v="1087"/>
    <x v="3"/>
    <x v="1"/>
    <d v="2024-10-17T00:00:00"/>
    <d v="2024-10-25T00:00:00"/>
    <x v="0"/>
    <n v="57"/>
    <n v="708"/>
    <n v="265"/>
    <s v="Delayed"/>
    <n v="8"/>
    <n v="40356"/>
  </r>
  <r>
    <n v="1088"/>
    <x v="8"/>
    <x v="2"/>
    <d v="2024-10-04T00:00:00"/>
    <d v="2024-10-12T00:00:00"/>
    <x v="0"/>
    <n v="33"/>
    <n v="650"/>
    <n v="384"/>
    <s v="Delayed"/>
    <n v="8"/>
    <n v="21450"/>
  </r>
  <r>
    <n v="1089"/>
    <x v="4"/>
    <x v="2"/>
    <d v="2024-10-06T00:00:00"/>
    <d v="2024-10-14T00:00:00"/>
    <x v="1"/>
    <n v="92"/>
    <n v="399"/>
    <n v="498"/>
    <s v="Delayed"/>
    <n v="8"/>
    <n v="36708"/>
  </r>
  <r>
    <n v="1090"/>
    <x v="9"/>
    <x v="1"/>
    <d v="2024-10-01T00:00:00"/>
    <d v="2024-10-09T00:00:00"/>
    <x v="3"/>
    <n v="51"/>
    <n v="692"/>
    <n v="352"/>
    <s v="Delayed"/>
    <n v="8"/>
    <n v="35292"/>
  </r>
  <r>
    <n v="1091"/>
    <x v="7"/>
    <x v="2"/>
    <d v="2024-10-10T00:00:00"/>
    <d v="2024-10-18T00:00:00"/>
    <x v="0"/>
    <n v="29"/>
    <n v="241"/>
    <n v="240"/>
    <s v="Delayed"/>
    <n v="8"/>
    <n v="6989"/>
  </r>
  <r>
    <n v="1092"/>
    <x v="9"/>
    <x v="0"/>
    <d v="2024-10-15T00:00:00"/>
    <d v="2024-10-19T00:00:00"/>
    <x v="3"/>
    <n v="70"/>
    <n v="760"/>
    <n v="434"/>
    <s v="On Time"/>
    <n v="4"/>
    <n v="53200"/>
  </r>
  <r>
    <n v="1093"/>
    <x v="7"/>
    <x v="0"/>
    <d v="2024-10-14T00:00:00"/>
    <d v="2024-10-20T00:00:00"/>
    <x v="4"/>
    <n v="91"/>
    <n v="452"/>
    <n v="418"/>
    <s v="Delayed"/>
    <n v="6"/>
    <n v="41132"/>
  </r>
  <r>
    <n v="1094"/>
    <x v="2"/>
    <x v="2"/>
    <d v="2024-10-14T00:00:00"/>
    <d v="2024-10-23T00:00:00"/>
    <x v="1"/>
    <n v="46"/>
    <n v="336"/>
    <n v="441"/>
    <s v="Delayed"/>
    <n v="9"/>
    <n v="15456"/>
  </r>
  <r>
    <n v="1095"/>
    <x v="0"/>
    <x v="2"/>
    <d v="2024-10-05T00:00:00"/>
    <d v="2024-10-14T00:00:00"/>
    <x v="1"/>
    <n v="92"/>
    <n v="645"/>
    <n v="403"/>
    <s v="Delayed"/>
    <n v="9"/>
    <n v="59340"/>
  </r>
  <r>
    <n v="1096"/>
    <x v="9"/>
    <x v="1"/>
    <d v="2024-10-03T00:00:00"/>
    <d v="2024-10-07T00:00:00"/>
    <x v="2"/>
    <n v="38"/>
    <n v="644"/>
    <n v="187"/>
    <s v="On Time"/>
    <n v="4"/>
    <n v="24472"/>
  </r>
  <r>
    <n v="1097"/>
    <x v="5"/>
    <x v="0"/>
    <d v="2024-10-06T00:00:00"/>
    <d v="2024-10-12T00:00:00"/>
    <x v="4"/>
    <n v="71"/>
    <n v="998"/>
    <n v="327"/>
    <s v="Delayed"/>
    <n v="6"/>
    <n v="70858"/>
  </r>
  <r>
    <n v="1098"/>
    <x v="4"/>
    <x v="1"/>
    <d v="2024-10-03T00:00:00"/>
    <d v="2024-10-05T00:00:00"/>
    <x v="1"/>
    <n v="77"/>
    <n v="197"/>
    <n v="438"/>
    <s v="On Time"/>
    <n v="2"/>
    <n v="15169"/>
  </r>
  <r>
    <n v="1099"/>
    <x v="7"/>
    <x v="2"/>
    <d v="2024-10-08T00:00:00"/>
    <d v="2024-10-17T00:00:00"/>
    <x v="0"/>
    <n v="37"/>
    <n v="934"/>
    <n v="388"/>
    <s v="Delayed"/>
    <n v="9"/>
    <n v="34558"/>
  </r>
  <r>
    <n v="1100"/>
    <x v="0"/>
    <x v="1"/>
    <d v="2024-10-02T00:00:00"/>
    <d v="2024-10-09T00:00:00"/>
    <x v="2"/>
    <n v="67"/>
    <n v="800"/>
    <n v="345"/>
    <s v="Delayed"/>
    <n v="7"/>
    <n v="53600"/>
  </r>
  <r>
    <n v="1101"/>
    <x v="6"/>
    <x v="0"/>
    <d v="2024-10-11T00:00:00"/>
    <d v="2024-10-17T00:00:00"/>
    <x v="4"/>
    <n v="72"/>
    <n v="437"/>
    <n v="480"/>
    <s v="Delayed"/>
    <n v="6"/>
    <n v="31464"/>
  </r>
  <r>
    <n v="1102"/>
    <x v="9"/>
    <x v="2"/>
    <d v="2024-10-03T00:00:00"/>
    <d v="2024-10-06T00:00:00"/>
    <x v="3"/>
    <n v="39"/>
    <n v="640"/>
    <n v="392"/>
    <s v="On Time"/>
    <n v="3"/>
    <n v="24960"/>
  </r>
  <r>
    <n v="1103"/>
    <x v="4"/>
    <x v="3"/>
    <d v="2024-10-14T00:00:00"/>
    <d v="2024-10-23T00:00:00"/>
    <x v="0"/>
    <n v="35"/>
    <n v="384"/>
    <n v="248"/>
    <s v="Delayed"/>
    <n v="9"/>
    <n v="13440"/>
  </r>
  <r>
    <n v="1104"/>
    <x v="8"/>
    <x v="2"/>
    <d v="2024-10-13T00:00:00"/>
    <d v="2024-10-21T00:00:00"/>
    <x v="3"/>
    <n v="91"/>
    <n v="855"/>
    <n v="387"/>
    <s v="Delayed"/>
    <n v="8"/>
    <n v="77805"/>
  </r>
  <r>
    <n v="1105"/>
    <x v="7"/>
    <x v="3"/>
    <d v="2024-10-10T00:00:00"/>
    <d v="2024-10-14T00:00:00"/>
    <x v="1"/>
    <n v="65"/>
    <n v="956"/>
    <n v="149"/>
    <s v="On Time"/>
    <n v="4"/>
    <n v="62140"/>
  </r>
  <r>
    <n v="1106"/>
    <x v="2"/>
    <x v="3"/>
    <d v="2024-10-06T00:00:00"/>
    <d v="2024-10-15T00:00:00"/>
    <x v="0"/>
    <n v="55"/>
    <n v="708"/>
    <n v="396"/>
    <s v="Delayed"/>
    <n v="9"/>
    <n v="38940"/>
  </r>
  <r>
    <n v="1107"/>
    <x v="1"/>
    <x v="1"/>
    <d v="2024-10-14T00:00:00"/>
    <d v="2024-10-23T00:00:00"/>
    <x v="1"/>
    <n v="61"/>
    <n v="726"/>
    <n v="254"/>
    <s v="Delayed"/>
    <n v="9"/>
    <n v="44286"/>
  </r>
  <r>
    <n v="1108"/>
    <x v="4"/>
    <x v="1"/>
    <d v="2024-10-05T00:00:00"/>
    <d v="2024-10-09T00:00:00"/>
    <x v="0"/>
    <n v="79"/>
    <n v="749"/>
    <n v="494"/>
    <s v="On Time"/>
    <n v="4"/>
    <n v="59171"/>
  </r>
  <r>
    <n v="1109"/>
    <x v="1"/>
    <x v="2"/>
    <d v="2024-10-07T00:00:00"/>
    <d v="2024-10-13T00:00:00"/>
    <x v="0"/>
    <n v="45"/>
    <n v="264"/>
    <n v="316"/>
    <s v="Delayed"/>
    <n v="6"/>
    <n v="11880"/>
  </r>
  <r>
    <n v="1110"/>
    <x v="6"/>
    <x v="3"/>
    <d v="2024-10-04T00:00:00"/>
    <d v="2024-10-06T00:00:00"/>
    <x v="3"/>
    <n v="88"/>
    <n v="472"/>
    <n v="354"/>
    <s v="On Time"/>
    <n v="2"/>
    <n v="41536"/>
  </r>
  <r>
    <n v="1111"/>
    <x v="2"/>
    <x v="2"/>
    <d v="2024-10-02T00:00:00"/>
    <d v="2024-10-10T00:00:00"/>
    <x v="2"/>
    <n v="59"/>
    <n v="265"/>
    <n v="273"/>
    <s v="Delayed"/>
    <n v="8"/>
    <n v="15635"/>
  </r>
  <r>
    <n v="1112"/>
    <x v="3"/>
    <x v="3"/>
    <d v="2024-10-04T00:00:00"/>
    <d v="2024-10-12T00:00:00"/>
    <x v="1"/>
    <n v="12"/>
    <n v="624"/>
    <n v="471"/>
    <s v="Delayed"/>
    <n v="8"/>
    <n v="7488"/>
  </r>
  <r>
    <n v="1113"/>
    <x v="1"/>
    <x v="1"/>
    <d v="2024-10-08T00:00:00"/>
    <d v="2024-10-10T00:00:00"/>
    <x v="4"/>
    <n v="20"/>
    <n v="478"/>
    <n v="468"/>
    <s v="On Time"/>
    <n v="2"/>
    <n v="9560"/>
  </r>
  <r>
    <n v="1114"/>
    <x v="3"/>
    <x v="3"/>
    <d v="2024-10-11T00:00:00"/>
    <d v="2024-10-15T00:00:00"/>
    <x v="1"/>
    <n v="62"/>
    <n v="564"/>
    <n v="191"/>
    <s v="On Time"/>
    <n v="4"/>
    <n v="34968"/>
  </r>
  <r>
    <n v="1115"/>
    <x v="2"/>
    <x v="0"/>
    <d v="2024-10-05T00:00:00"/>
    <d v="2024-10-09T00:00:00"/>
    <x v="2"/>
    <n v="27"/>
    <n v="119"/>
    <n v="418"/>
    <s v="On Time"/>
    <n v="4"/>
    <n v="3213"/>
  </r>
  <r>
    <n v="1116"/>
    <x v="7"/>
    <x v="1"/>
    <d v="2024-10-03T00:00:00"/>
    <d v="2024-10-08T00:00:00"/>
    <x v="4"/>
    <n v="35"/>
    <n v="388"/>
    <n v="496"/>
    <s v="On Time"/>
    <n v="5"/>
    <n v="13580"/>
  </r>
  <r>
    <n v="1117"/>
    <x v="5"/>
    <x v="1"/>
    <d v="2024-10-18T00:00:00"/>
    <d v="2024-10-24T00:00:00"/>
    <x v="1"/>
    <n v="80"/>
    <n v="207"/>
    <n v="165"/>
    <s v="Delayed"/>
    <n v="6"/>
    <n v="16560"/>
  </r>
  <r>
    <n v="1118"/>
    <x v="3"/>
    <x v="1"/>
    <d v="2024-10-07T00:00:00"/>
    <d v="2024-10-13T00:00:00"/>
    <x v="0"/>
    <n v="25"/>
    <n v="263"/>
    <n v="265"/>
    <s v="Delayed"/>
    <n v="6"/>
    <n v="6575"/>
  </r>
  <r>
    <n v="1119"/>
    <x v="7"/>
    <x v="2"/>
    <d v="2024-10-02T00:00:00"/>
    <d v="2024-10-06T00:00:00"/>
    <x v="2"/>
    <n v="41"/>
    <n v="361"/>
    <n v="228"/>
    <s v="On Time"/>
    <n v="4"/>
    <n v="14801"/>
  </r>
  <r>
    <n v="1120"/>
    <x v="8"/>
    <x v="1"/>
    <d v="2024-10-09T00:00:00"/>
    <d v="2024-10-18T00:00:00"/>
    <x v="3"/>
    <n v="15"/>
    <n v="187"/>
    <n v="119"/>
    <s v="Delayed"/>
    <n v="9"/>
    <n v="2805"/>
  </r>
  <r>
    <n v="1121"/>
    <x v="0"/>
    <x v="2"/>
    <d v="2024-10-01T00:00:00"/>
    <d v="2024-10-10T00:00:00"/>
    <x v="3"/>
    <n v="56"/>
    <n v="356"/>
    <n v="371"/>
    <s v="Delayed"/>
    <n v="9"/>
    <n v="19936"/>
  </r>
  <r>
    <n v="1122"/>
    <x v="4"/>
    <x v="3"/>
    <d v="2024-10-03T00:00:00"/>
    <d v="2024-10-08T00:00:00"/>
    <x v="4"/>
    <n v="88"/>
    <n v="795"/>
    <n v="197"/>
    <s v="On Time"/>
    <n v="5"/>
    <n v="69960"/>
  </r>
  <r>
    <n v="1123"/>
    <x v="8"/>
    <x v="3"/>
    <d v="2024-10-05T00:00:00"/>
    <d v="2024-10-07T00:00:00"/>
    <x v="1"/>
    <n v="100"/>
    <n v="316"/>
    <n v="163"/>
    <s v="On Time"/>
    <n v="2"/>
    <n v="31600"/>
  </r>
  <r>
    <n v="1124"/>
    <x v="6"/>
    <x v="1"/>
    <d v="2024-10-11T00:00:00"/>
    <d v="2024-10-19T00:00:00"/>
    <x v="1"/>
    <n v="65"/>
    <n v="563"/>
    <n v="301"/>
    <s v="Delayed"/>
    <n v="8"/>
    <n v="36595"/>
  </r>
  <r>
    <n v="1125"/>
    <x v="3"/>
    <x v="0"/>
    <d v="2024-10-18T00:00:00"/>
    <d v="2024-10-25T00:00:00"/>
    <x v="0"/>
    <n v="18"/>
    <n v="637"/>
    <n v="479"/>
    <s v="Delayed"/>
    <n v="7"/>
    <n v="11466"/>
  </r>
  <r>
    <n v="1126"/>
    <x v="7"/>
    <x v="0"/>
    <d v="2024-10-10T00:00:00"/>
    <d v="2024-10-19T00:00:00"/>
    <x v="1"/>
    <n v="85"/>
    <n v="480"/>
    <n v="298"/>
    <s v="Delayed"/>
    <n v="9"/>
    <n v="40800"/>
  </r>
  <r>
    <n v="1127"/>
    <x v="2"/>
    <x v="1"/>
    <d v="2024-10-12T00:00:00"/>
    <d v="2024-10-17T00:00:00"/>
    <x v="0"/>
    <n v="63"/>
    <n v="159"/>
    <n v="414"/>
    <s v="On Time"/>
    <n v="5"/>
    <n v="10017"/>
  </r>
  <r>
    <n v="1128"/>
    <x v="4"/>
    <x v="2"/>
    <d v="2024-10-07T00:00:00"/>
    <d v="2024-10-13T00:00:00"/>
    <x v="2"/>
    <n v="28"/>
    <n v="472"/>
    <n v="182"/>
    <s v="Delayed"/>
    <n v="6"/>
    <n v="13216"/>
  </r>
  <r>
    <n v="1129"/>
    <x v="5"/>
    <x v="3"/>
    <d v="2024-10-01T00:00:00"/>
    <d v="2024-10-06T00:00:00"/>
    <x v="1"/>
    <n v="26"/>
    <n v="388"/>
    <n v="455"/>
    <s v="On Time"/>
    <n v="5"/>
    <n v="10088"/>
  </r>
  <r>
    <n v="1130"/>
    <x v="0"/>
    <x v="3"/>
    <d v="2024-10-14T00:00:00"/>
    <d v="2024-10-21T00:00:00"/>
    <x v="0"/>
    <n v="38"/>
    <n v="759"/>
    <n v="467"/>
    <s v="Delayed"/>
    <n v="7"/>
    <n v="28842"/>
  </r>
  <r>
    <n v="1131"/>
    <x v="3"/>
    <x v="1"/>
    <d v="2024-10-11T00:00:00"/>
    <d v="2024-10-20T00:00:00"/>
    <x v="2"/>
    <n v="54"/>
    <n v="949"/>
    <n v="385"/>
    <s v="Delayed"/>
    <n v="9"/>
    <n v="51246"/>
  </r>
  <r>
    <n v="1132"/>
    <x v="0"/>
    <x v="0"/>
    <d v="2024-10-18T00:00:00"/>
    <d v="2024-10-22T00:00:00"/>
    <x v="0"/>
    <n v="74"/>
    <n v="538"/>
    <n v="296"/>
    <s v="On Time"/>
    <n v="4"/>
    <n v="39812"/>
  </r>
  <r>
    <n v="1133"/>
    <x v="1"/>
    <x v="2"/>
    <d v="2024-10-02T00:00:00"/>
    <d v="2024-10-04T00:00:00"/>
    <x v="3"/>
    <n v="17"/>
    <n v="857"/>
    <n v="209"/>
    <s v="On Time"/>
    <n v="2"/>
    <n v="14569"/>
  </r>
  <r>
    <n v="1134"/>
    <x v="9"/>
    <x v="1"/>
    <d v="2024-10-07T00:00:00"/>
    <d v="2024-10-10T00:00:00"/>
    <x v="4"/>
    <n v="91"/>
    <n v="922"/>
    <n v="379"/>
    <s v="On Time"/>
    <n v="3"/>
    <n v="83902"/>
  </r>
  <r>
    <n v="1135"/>
    <x v="5"/>
    <x v="1"/>
    <d v="2024-10-13T00:00:00"/>
    <d v="2024-10-15T00:00:00"/>
    <x v="2"/>
    <n v="34"/>
    <n v="795"/>
    <n v="232"/>
    <s v="On Time"/>
    <n v="2"/>
    <n v="27030"/>
  </r>
  <r>
    <n v="1136"/>
    <x v="7"/>
    <x v="1"/>
    <d v="2024-10-04T00:00:00"/>
    <d v="2024-10-13T00:00:00"/>
    <x v="0"/>
    <n v="31"/>
    <n v="899"/>
    <n v="433"/>
    <s v="Delayed"/>
    <n v="9"/>
    <n v="27869"/>
  </r>
  <r>
    <n v="1137"/>
    <x v="6"/>
    <x v="1"/>
    <d v="2024-10-20T00:00:00"/>
    <d v="2024-10-28T00:00:00"/>
    <x v="1"/>
    <n v="68"/>
    <n v="677"/>
    <n v="356"/>
    <s v="Delayed"/>
    <n v="8"/>
    <n v="46036"/>
  </r>
  <r>
    <n v="1138"/>
    <x v="8"/>
    <x v="1"/>
    <d v="2024-10-16T00:00:00"/>
    <d v="2024-10-23T00:00:00"/>
    <x v="1"/>
    <n v="98"/>
    <n v="114"/>
    <n v="172"/>
    <s v="Delayed"/>
    <n v="7"/>
    <n v="11172"/>
  </r>
  <r>
    <n v="1139"/>
    <x v="9"/>
    <x v="1"/>
    <d v="2024-10-06T00:00:00"/>
    <d v="2024-10-08T00:00:00"/>
    <x v="0"/>
    <n v="65"/>
    <n v="979"/>
    <n v="285"/>
    <s v="On Time"/>
    <n v="2"/>
    <n v="63635"/>
  </r>
  <r>
    <n v="1140"/>
    <x v="5"/>
    <x v="0"/>
    <d v="2024-10-02T00:00:00"/>
    <d v="2024-10-08T00:00:00"/>
    <x v="4"/>
    <n v="78"/>
    <n v="240"/>
    <n v="362"/>
    <s v="Delayed"/>
    <n v="6"/>
    <n v="18720"/>
  </r>
  <r>
    <n v="1141"/>
    <x v="3"/>
    <x v="3"/>
    <d v="2024-10-17T00:00:00"/>
    <d v="2024-10-21T00:00:00"/>
    <x v="0"/>
    <n v="50"/>
    <n v="868"/>
    <n v="450"/>
    <s v="On Time"/>
    <n v="4"/>
    <n v="43400"/>
  </r>
  <r>
    <n v="1142"/>
    <x v="9"/>
    <x v="0"/>
    <d v="2024-10-06T00:00:00"/>
    <d v="2024-10-09T00:00:00"/>
    <x v="0"/>
    <n v="72"/>
    <n v="589"/>
    <n v="205"/>
    <s v="On Time"/>
    <n v="3"/>
    <n v="42408"/>
  </r>
  <r>
    <n v="1143"/>
    <x v="2"/>
    <x v="1"/>
    <d v="2024-10-10T00:00:00"/>
    <d v="2024-10-14T00:00:00"/>
    <x v="1"/>
    <n v="47"/>
    <n v="126"/>
    <n v="338"/>
    <s v="On Time"/>
    <n v="4"/>
    <n v="5922"/>
  </r>
  <r>
    <n v="1144"/>
    <x v="0"/>
    <x v="0"/>
    <d v="2024-10-08T00:00:00"/>
    <d v="2024-10-13T00:00:00"/>
    <x v="3"/>
    <n v="30"/>
    <n v="278"/>
    <n v="497"/>
    <s v="On Time"/>
    <n v="5"/>
    <n v="83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18770F-45DD-4185-8A07-EE593915BAD3}" name="Avergae Delivery Days by Region"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rowHeaderCaption="Region">
  <location ref="U2:V6" firstHeaderRow="1" firstDataRow="1" firstDataCol="1"/>
  <pivotFields count="12">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4" showAll="0"/>
    <pivotField numFmtId="14" showAll="0"/>
    <pivotField showAll="0"/>
    <pivotField showAll="0"/>
    <pivotField numFmtId="44" showAll="0"/>
    <pivotField numFmtId="44" showAll="0"/>
    <pivotField showAll="0"/>
    <pivotField dataField="1" showAll="0"/>
    <pivotField numFmtId="44" showAll="0"/>
  </pivotFields>
  <rowFields count="1">
    <field x="2"/>
  </rowFields>
  <rowItems count="4">
    <i>
      <x v="1"/>
    </i>
    <i>
      <x v="2"/>
    </i>
    <i>
      <x v="3"/>
    </i>
    <i>
      <x/>
    </i>
  </rowItems>
  <colItems count="1">
    <i/>
  </colItems>
  <dataFields count="1">
    <dataField name="Average of Delivery Time (Days)" fld="10" subtotal="average" baseField="2" baseItem="0" numFmtId="1"/>
  </dataFields>
  <formats count="1">
    <format dxfId="19">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C5DC13-312F-4162-9133-A2D1C4844026}" name="Revenue by Region"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4" rowHeaderCaption="Region">
  <location ref="H2:I6" firstHeaderRow="1" firstDataRow="1" firstDataCol="1"/>
  <pivotFields count="12">
    <pivotField showAll="0"/>
    <pivotField showAll="0">
      <items count="11">
        <item x="0"/>
        <item x="9"/>
        <item x="4"/>
        <item x="5"/>
        <item x="2"/>
        <item x="8"/>
        <item x="6"/>
        <item x="3"/>
        <item x="7"/>
        <item x="1"/>
        <item t="default"/>
      </items>
    </pivotField>
    <pivotField axis="axisRow" showAll="0">
      <items count="5">
        <item x="1"/>
        <item x="2"/>
        <item x="3"/>
        <item x="0"/>
        <item t="default"/>
      </items>
    </pivotField>
    <pivotField showAll="0"/>
    <pivotField showAll="0"/>
    <pivotField showAll="0">
      <items count="6">
        <item x="0"/>
        <item x="1"/>
        <item x="2"/>
        <item x="3"/>
        <item x="4"/>
        <item t="default"/>
      </items>
    </pivotField>
    <pivotField showAll="0"/>
    <pivotField showAll="0"/>
    <pivotField showAll="0"/>
    <pivotField showAll="0"/>
    <pivotField showAll="0"/>
    <pivotField dataField="1" showAll="0"/>
  </pivotFields>
  <rowFields count="1">
    <field x="2"/>
  </rowFields>
  <rowItems count="4">
    <i>
      <x/>
    </i>
    <i>
      <x v="1"/>
    </i>
    <i>
      <x v="2"/>
    </i>
    <i>
      <x v="3"/>
    </i>
  </rowItems>
  <colItems count="1">
    <i/>
  </colItems>
  <dataFields count="1">
    <dataField name="Sum of Revenue" fld="11" baseField="2" baseItem="0" numFmtId="165"/>
  </dataFields>
  <formats count="2">
    <format dxfId="17">
      <pivotArea collapsedLevelsAreSubtotals="1" fieldPosition="0">
        <references count="1">
          <reference field="2" count="0"/>
        </references>
      </pivotArea>
    </format>
    <format dxfId="18">
      <pivotArea outline="0" fieldPosition="0">
        <references count="1">
          <reference field="4294967294" count="1">
            <x v="0"/>
          </reference>
        </references>
      </pivotArea>
    </format>
  </formats>
  <chartFormats count="5">
    <chartFormat chart="1" format="1"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2" count="1" selected="0">
            <x v="0"/>
          </reference>
        </references>
      </pivotArea>
    </chartFormat>
    <chartFormat chart="1" format="4">
      <pivotArea type="data" outline="0" fieldPosition="0">
        <references count="2">
          <reference field="4294967294" count="1" selected="0">
            <x v="0"/>
          </reference>
          <reference field="2" count="1" selected="0">
            <x v="1"/>
          </reference>
        </references>
      </pivotArea>
    </chartFormat>
    <chartFormat chart="1" format="5">
      <pivotArea type="data" outline="0" fieldPosition="0">
        <references count="2">
          <reference field="4294967294" count="1" selected="0">
            <x v="0"/>
          </reference>
          <reference field="2" count="1" selected="0">
            <x v="2"/>
          </reference>
        </references>
      </pivotArea>
    </chartFormat>
    <chartFormat chart="1" format="6">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filters count="1">
    <filter fld="3" type="dateBetween" evalOrder="-1" id="14" name="Order Date">
      <autoFilter ref="A1">
        <filterColumn colId="0">
          <customFilters and="1">
            <customFilter operator="greaterThanOrEqual" val="45566"/>
            <customFilter operator="lessThanOrEqual" val="455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89C9A7-33FC-4ECF-AEB2-C8D7E13078C5}"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W2:X7" firstHeaderRow="1" firstDataRow="1" firstDataCol="1"/>
  <pivotFields count="12">
    <pivotField showAll="0"/>
    <pivotField showAll="0"/>
    <pivotField axis="axisRow" showAll="0">
      <items count="5">
        <item x="1"/>
        <item x="2"/>
        <item x="3"/>
        <item x="0"/>
        <item t="default"/>
      </items>
    </pivotField>
    <pivotField numFmtId="14" showAll="0"/>
    <pivotField numFmtId="14" showAll="0"/>
    <pivotField showAll="0"/>
    <pivotField dataField="1" showAll="0"/>
    <pivotField numFmtId="44" showAll="0"/>
    <pivotField numFmtId="44" showAll="0"/>
    <pivotField showAll="0"/>
    <pivotField showAll="0"/>
    <pivotField numFmtId="44" showAll="0"/>
  </pivotFields>
  <rowFields count="1">
    <field x="2"/>
  </rowFields>
  <rowItems count="5">
    <i>
      <x/>
    </i>
    <i>
      <x v="1"/>
    </i>
    <i>
      <x v="2"/>
    </i>
    <i>
      <x v="3"/>
    </i>
    <i t="grand">
      <x/>
    </i>
  </rowItems>
  <colItems count="1">
    <i/>
  </colItems>
  <dataFields count="1">
    <dataField name="Sum of Units Ordere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CF3A25B-0235-423F-9124-25ADEAE630EF}" name="Top 5 Customers by Revenue"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ustomers">
  <location ref="Q2:R12" firstHeaderRow="1" firstDataRow="1" firstDataCol="1"/>
  <pivotFields count="12">
    <pivotField showAll="0"/>
    <pivotField axis="axisRow" showAll="0" sortType="descending">
      <items count="11">
        <item x="0"/>
        <item x="9"/>
        <item x="4"/>
        <item x="5"/>
        <item x="2"/>
        <item x="8"/>
        <item x="6"/>
        <item x="3"/>
        <item x="7"/>
        <item x="1"/>
        <item t="default"/>
      </items>
      <autoSortScope>
        <pivotArea dataOnly="0" outline="0" fieldPosition="0">
          <references count="1">
            <reference field="4294967294" count="1" selected="0">
              <x v="0"/>
            </reference>
          </references>
        </pivotArea>
      </autoSortScope>
    </pivotField>
    <pivotField showAll="0"/>
    <pivotField numFmtId="14" showAll="0"/>
    <pivotField numFmtId="14" showAll="0"/>
    <pivotField showAll="0">
      <items count="6">
        <item x="0"/>
        <item x="1"/>
        <item x="2"/>
        <item x="3"/>
        <item x="4"/>
        <item t="default"/>
      </items>
    </pivotField>
    <pivotField showAll="0"/>
    <pivotField numFmtId="44" showAll="0"/>
    <pivotField numFmtId="44" showAll="0"/>
    <pivotField showAll="0"/>
    <pivotField showAll="0"/>
    <pivotField dataField="1" numFmtId="44" showAll="0"/>
  </pivotFields>
  <rowFields count="1">
    <field x="1"/>
  </rowFields>
  <rowItems count="10">
    <i>
      <x v="8"/>
    </i>
    <i>
      <x v="1"/>
    </i>
    <i>
      <x/>
    </i>
    <i>
      <x v="3"/>
    </i>
    <i>
      <x v="7"/>
    </i>
    <i>
      <x v="2"/>
    </i>
    <i>
      <x v="6"/>
    </i>
    <i>
      <x v="5"/>
    </i>
    <i>
      <x v="4"/>
    </i>
    <i>
      <x v="9"/>
    </i>
  </rowItems>
  <colItems count="1">
    <i/>
  </colItems>
  <dataFields count="1">
    <dataField name="Sum of Revenue" fld="11" baseField="0" baseItem="0" numFmtId="44"/>
  </dataFields>
  <conditionalFormats count="1">
    <conditionalFormat type="all" priority="3">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2547DC-DBB9-4B29-8EB0-B19F935A6B7C}" name="Revenue by Product Category"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Product">
  <location ref="N2:O7" firstHeaderRow="1" firstDataRow="1" firstDataCol="1"/>
  <pivotFields count="12">
    <pivotField showAll="0"/>
    <pivotField showAll="0">
      <items count="11">
        <item x="0"/>
        <item x="9"/>
        <item x="4"/>
        <item x="5"/>
        <item x="2"/>
        <item x="8"/>
        <item x="6"/>
        <item x="3"/>
        <item x="7"/>
        <item x="1"/>
        <item t="default"/>
      </items>
    </pivotField>
    <pivotField showAll="0"/>
    <pivotField showAll="0"/>
    <pivotField showAll="0"/>
    <pivotField axis="axisRow" showAll="0">
      <items count="6">
        <item x="0"/>
        <item x="1"/>
        <item x="2"/>
        <item x="3"/>
        <item x="4"/>
        <item t="default"/>
      </items>
    </pivotField>
    <pivotField showAll="0"/>
    <pivotField showAll="0"/>
    <pivotField showAll="0"/>
    <pivotField showAll="0"/>
    <pivotField showAll="0"/>
    <pivotField dataField="1" showAll="0"/>
  </pivotFields>
  <rowFields count="1">
    <field x="5"/>
  </rowFields>
  <rowItems count="5">
    <i>
      <x/>
    </i>
    <i>
      <x v="1"/>
    </i>
    <i>
      <x v="2"/>
    </i>
    <i>
      <x v="3"/>
    </i>
    <i>
      <x v="4"/>
    </i>
  </rowItems>
  <colItems count="1">
    <i/>
  </colItems>
  <dataFields count="1">
    <dataField name="Sum of Revenue" fld="11" baseField="5" baseItem="0" numFmtId="165"/>
  </dataFields>
  <formats count="2">
    <format dxfId="15">
      <pivotArea outline="0" collapsedLevelsAreSubtotals="1" fieldPosition="0"/>
    </format>
    <format dxfId="16">
      <pivotArea outline="0" fieldPosition="0">
        <references count="1">
          <reference field="4294967294" count="1">
            <x v="0"/>
          </reference>
        </references>
      </pivotArea>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04025E-9551-4F71-8C9E-E79E5CA87083}" name="Revenue Trend" cacheId="8"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6" rowHeaderCaption="Date">
  <location ref="J2:K21" firstHeaderRow="1" firstDataRow="1" firstDataCol="1"/>
  <pivotFields count="12">
    <pivotField showAll="0"/>
    <pivotField showAll="0"/>
    <pivotField showAll="0"/>
    <pivotField axis="axisRow" numFmtId="14" showAll="0">
      <items count="20">
        <item x="12"/>
        <item x="15"/>
        <item x="14"/>
        <item x="16"/>
        <item x="0"/>
        <item x="6"/>
        <item x="1"/>
        <item x="2"/>
        <item x="17"/>
        <item x="3"/>
        <item x="4"/>
        <item x="5"/>
        <item x="11"/>
        <item x="9"/>
        <item x="8"/>
        <item x="18"/>
        <item x="7"/>
        <item x="10"/>
        <item x="13"/>
        <item t="default"/>
      </items>
    </pivotField>
    <pivotField numFmtId="14" showAll="0"/>
    <pivotField showAll="0"/>
    <pivotField showAll="0"/>
    <pivotField numFmtId="44" showAll="0"/>
    <pivotField numFmtId="44" showAll="0"/>
    <pivotField showAll="0">
      <items count="3">
        <item x="1"/>
        <item x="0"/>
        <item t="default"/>
      </items>
    </pivotField>
    <pivotField showAll="0"/>
    <pivotField dataField="1" numFmtId="44" showAll="0"/>
  </pivotFields>
  <rowFields count="1">
    <field x="3"/>
  </rowFields>
  <rowItems count="19">
    <i>
      <x/>
    </i>
    <i>
      <x v="1"/>
    </i>
    <i>
      <x v="2"/>
    </i>
    <i>
      <x v="3"/>
    </i>
    <i>
      <x v="4"/>
    </i>
    <i>
      <x v="5"/>
    </i>
    <i>
      <x v="6"/>
    </i>
    <i>
      <x v="7"/>
    </i>
    <i>
      <x v="8"/>
    </i>
    <i>
      <x v="9"/>
    </i>
    <i>
      <x v="10"/>
    </i>
    <i>
      <x v="11"/>
    </i>
    <i>
      <x v="12"/>
    </i>
    <i>
      <x v="13"/>
    </i>
    <i>
      <x v="14"/>
    </i>
    <i>
      <x v="15"/>
    </i>
    <i>
      <x v="16"/>
    </i>
    <i>
      <x v="17"/>
    </i>
    <i>
      <x v="18"/>
    </i>
  </rowItems>
  <colItems count="1">
    <i/>
  </colItems>
  <dataFields count="1">
    <dataField name="Sum of Revenue" fld="11" baseField="0" baseItem="0" numFmtId="44"/>
  </dataFields>
  <conditionalFormats count="1">
    <conditionalFormat type="all" priority="1">
      <pivotAreas count="1">
        <pivotArea type="data" outline="0" collapsedLevelsAreSubtotals="1" fieldPosition="0">
          <references count="1">
            <reference field="4294967294" count="1" selected="0">
              <x v="0"/>
            </reference>
          </references>
        </pivotArea>
      </pivotAreas>
    </conditionalFormat>
  </conditional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dateBetween" evalOrder="-1" id="46" name="Order Date">
      <autoFilter ref="A1">
        <filterColumn colId="0">
          <customFilters and="1">
            <customFilter operator="greaterThanOrEqual" val="45566"/>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B435F686-1370-46AC-A542-7B7C49CC3847}" sourceName="Customer">
  <pivotTables>
    <pivotTable tabId="3" name="Revenue by Product Category"/>
    <pivotTable tabId="3" name="Revenue by Region"/>
  </pivotTables>
  <data>
    <tabular pivotCacheId="1761896761">
      <items count="10">
        <i x="0" s="1"/>
        <i x="9" s="1"/>
        <i x="4" s="1"/>
        <i x="5" s="1"/>
        <i x="2" s="1"/>
        <i x="8" s="1"/>
        <i x="6" s="1"/>
        <i x="3" s="1"/>
        <i x="7"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xr10:uid="{C7D4E534-DF06-4B29-94DD-95DF797DBFFA}" cache="Slicer_Customer" caption="Filter by Customer" columnCount="2" style="SlicerStyleOther2"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D97D37-13EA-42CD-B9F0-BD8786A4D485}" name="Table1" displayName="Table1" ref="A1:L101" totalsRowShown="0" headerRowDxfId="26" dataDxfId="25" dataCellStyle="Currency">
  <autoFilter ref="A1:L101" xr:uid="{6CD97D37-13EA-42CD-B9F0-BD8786A4D485}"/>
  <tableColumns count="12">
    <tableColumn id="1" xr3:uid="{5D9EFA7C-82C1-4276-ABD6-8A6C1ED2EA43}" name="Order ID"/>
    <tableColumn id="2" xr3:uid="{3AAB93DE-0384-4F2F-B605-6BC4E4587330}" name="Customer"/>
    <tableColumn id="3" xr3:uid="{67C04596-19B7-4DE9-B6C9-FE67C0BA65E8}" name="Region"/>
    <tableColumn id="4" xr3:uid="{35E5C894-BF41-4F1E-B3F7-4E5478FCA804}" name="Order Date" dataDxfId="24"/>
    <tableColumn id="5" xr3:uid="{52155890-07BF-454B-A67C-63AE58E90B52}" name="Delivery Date" dataDxfId="23"/>
    <tableColumn id="6" xr3:uid="{1589068C-D134-4424-AD4A-1C7A89CEEC44}" name="Product Category"/>
    <tableColumn id="7" xr3:uid="{CAB2DC5C-ABFF-4FDB-9E34-079CBD54C90A}" name="Units Ordered"/>
    <tableColumn id="8" xr3:uid="{57C7A477-E2A7-4113-9D09-6A2A4266FA21}" name="Unit Price" dataDxfId="22" dataCellStyle="Currency"/>
    <tableColumn id="9" xr3:uid="{973B9419-E621-4428-A03F-48A902304482}" name="Shipping Cost" dataDxfId="21" dataCellStyle="Currency"/>
    <tableColumn id="10" xr3:uid="{3F55A70D-664F-4790-91D0-F5EDA78ADACA}" name="Delivery Performace">
      <calculatedColumnFormula>IF(K2 &lt;= 5, "On Time", "Delayed")</calculatedColumnFormula>
    </tableColumn>
    <tableColumn id="11" xr3:uid="{62C1CA7C-D777-4F5B-B254-4B3F117E0041}" name="Delivery Time (Days)">
      <calculatedColumnFormula>E2-D2</calculatedColumnFormula>
    </tableColumn>
    <tableColumn id="12" xr3:uid="{4C47F5F1-40EF-4153-BDF1-54DC8EE63F15}" name="Revenue" dataDxfId="20" dataCellStyle="Currency">
      <calculatedColumnFormula>G2*H2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workbookViewId="0">
      <pane ySplit="1" topLeftCell="A2" activePane="bottomLeft" state="frozen"/>
      <selection pane="bottomLeft"/>
    </sheetView>
  </sheetViews>
  <sheetFormatPr defaultRowHeight="14.4" x14ac:dyDescent="0.3"/>
  <cols>
    <col min="1" max="1" width="10.109375" customWidth="1"/>
    <col min="2" max="2" width="15.33203125" bestFit="1" customWidth="1"/>
    <col min="3" max="3" width="8.88671875" customWidth="1"/>
    <col min="4" max="4" width="12.33203125" customWidth="1"/>
    <col min="5" max="5" width="14.5546875" customWidth="1"/>
    <col min="6" max="6" width="17.6640625" customWidth="1"/>
    <col min="7" max="7" width="15.109375" customWidth="1"/>
    <col min="8" max="8" width="12.6640625" bestFit="1" customWidth="1"/>
    <col min="9" max="9" width="16" customWidth="1"/>
    <col min="10" max="10" width="20.5546875" customWidth="1"/>
    <col min="11" max="11" width="20.6640625" customWidth="1"/>
    <col min="12" max="12" width="15.6640625" bestFit="1" customWidth="1"/>
  </cols>
  <sheetData>
    <row r="1" spans="1:12" s="3" customFormat="1" x14ac:dyDescent="0.3">
      <c r="A1" s="3" t="s">
        <v>0</v>
      </c>
      <c r="B1" s="3" t="s">
        <v>1</v>
      </c>
      <c r="C1" s="3" t="s">
        <v>2</v>
      </c>
      <c r="D1" s="3" t="s">
        <v>3</v>
      </c>
      <c r="E1" s="3" t="s">
        <v>4</v>
      </c>
      <c r="F1" s="3" t="s">
        <v>5</v>
      </c>
      <c r="G1" s="3" t="s">
        <v>6</v>
      </c>
      <c r="H1" s="3" t="s">
        <v>7</v>
      </c>
      <c r="I1" s="5" t="s">
        <v>8</v>
      </c>
      <c r="J1" s="3" t="s">
        <v>22</v>
      </c>
      <c r="K1" s="3" t="s">
        <v>9</v>
      </c>
      <c r="L1" s="3" t="s">
        <v>35</v>
      </c>
    </row>
    <row r="2" spans="1:12" x14ac:dyDescent="0.3">
      <c r="A2">
        <v>1001</v>
      </c>
      <c r="B2" t="s">
        <v>10</v>
      </c>
      <c r="C2" t="s">
        <v>11</v>
      </c>
      <c r="D2" s="1">
        <v>45570</v>
      </c>
      <c r="E2" s="1">
        <v>45575</v>
      </c>
      <c r="F2" t="s">
        <v>12</v>
      </c>
      <c r="G2">
        <v>50</v>
      </c>
      <c r="H2" s="2">
        <v>200</v>
      </c>
      <c r="I2" s="2">
        <v>300</v>
      </c>
      <c r="J2" t="str">
        <f t="shared" ref="J2:J33" si="0">IF(K2 &lt;= 5, "On Time", "Delayed")</f>
        <v>On Time</v>
      </c>
      <c r="K2">
        <f t="shared" ref="K2:K33" si="1">E2-D2</f>
        <v>5</v>
      </c>
      <c r="L2" s="2">
        <f t="shared" ref="L2:L33" si="2">G2*H2</f>
        <v>10000</v>
      </c>
    </row>
    <row r="3" spans="1:12" x14ac:dyDescent="0.3">
      <c r="A3">
        <v>1002</v>
      </c>
      <c r="B3" t="s">
        <v>13</v>
      </c>
      <c r="C3" t="s">
        <v>14</v>
      </c>
      <c r="D3" s="1">
        <v>45572</v>
      </c>
      <c r="E3" s="1">
        <v>45580</v>
      </c>
      <c r="F3" t="s">
        <v>15</v>
      </c>
      <c r="G3">
        <v>30</v>
      </c>
      <c r="H3" s="2">
        <v>500</v>
      </c>
      <c r="I3" s="2">
        <v>250</v>
      </c>
      <c r="J3" t="str">
        <f t="shared" si="0"/>
        <v>Delayed</v>
      </c>
      <c r="K3">
        <f t="shared" si="1"/>
        <v>8</v>
      </c>
      <c r="L3" s="2">
        <f t="shared" si="2"/>
        <v>15000</v>
      </c>
    </row>
    <row r="4" spans="1:12" x14ac:dyDescent="0.3">
      <c r="A4">
        <v>1003</v>
      </c>
      <c r="B4" t="s">
        <v>16</v>
      </c>
      <c r="C4" t="s">
        <v>14</v>
      </c>
      <c r="D4" s="1">
        <v>45573</v>
      </c>
      <c r="E4" s="1">
        <v>45577</v>
      </c>
      <c r="F4" t="s">
        <v>12</v>
      </c>
      <c r="G4">
        <v>20</v>
      </c>
      <c r="H4" s="2">
        <v>180</v>
      </c>
      <c r="I4" s="2">
        <v>150</v>
      </c>
      <c r="J4" t="str">
        <f t="shared" si="0"/>
        <v>On Time</v>
      </c>
      <c r="K4">
        <f t="shared" si="1"/>
        <v>4</v>
      </c>
      <c r="L4" s="2">
        <f t="shared" si="2"/>
        <v>3600</v>
      </c>
    </row>
    <row r="5" spans="1:12" x14ac:dyDescent="0.3">
      <c r="A5">
        <v>1004</v>
      </c>
      <c r="B5" t="s">
        <v>17</v>
      </c>
      <c r="C5" t="s">
        <v>11</v>
      </c>
      <c r="D5" s="1">
        <v>45575</v>
      </c>
      <c r="E5" s="1">
        <v>45581</v>
      </c>
      <c r="F5" t="s">
        <v>18</v>
      </c>
      <c r="G5">
        <v>15</v>
      </c>
      <c r="H5" s="2">
        <v>1000</v>
      </c>
      <c r="I5" s="2">
        <v>400</v>
      </c>
      <c r="J5" t="str">
        <f t="shared" si="0"/>
        <v>Delayed</v>
      </c>
      <c r="K5">
        <f t="shared" si="1"/>
        <v>6</v>
      </c>
      <c r="L5" s="2">
        <f t="shared" si="2"/>
        <v>15000</v>
      </c>
    </row>
    <row r="6" spans="1:12" x14ac:dyDescent="0.3">
      <c r="A6">
        <v>1005</v>
      </c>
      <c r="B6" t="s">
        <v>10</v>
      </c>
      <c r="C6" t="s">
        <v>19</v>
      </c>
      <c r="D6" s="1">
        <v>45576</v>
      </c>
      <c r="E6" s="1">
        <v>45579</v>
      </c>
      <c r="F6" t="s">
        <v>15</v>
      </c>
      <c r="G6">
        <v>40</v>
      </c>
      <c r="H6" s="2">
        <v>480</v>
      </c>
      <c r="I6" s="2">
        <v>220</v>
      </c>
      <c r="J6" t="str">
        <f t="shared" si="0"/>
        <v>On Time</v>
      </c>
      <c r="K6">
        <f t="shared" si="1"/>
        <v>3</v>
      </c>
      <c r="L6" s="2">
        <f t="shared" si="2"/>
        <v>19200</v>
      </c>
    </row>
    <row r="7" spans="1:12" x14ac:dyDescent="0.3">
      <c r="A7">
        <v>1006</v>
      </c>
      <c r="B7" t="s">
        <v>20</v>
      </c>
      <c r="C7" t="s">
        <v>21</v>
      </c>
      <c r="D7" s="1">
        <v>45577</v>
      </c>
      <c r="E7" s="1">
        <v>45583</v>
      </c>
      <c r="F7" t="s">
        <v>12</v>
      </c>
      <c r="G7">
        <v>60</v>
      </c>
      <c r="H7" s="2">
        <v>210</v>
      </c>
      <c r="I7" s="2">
        <v>320</v>
      </c>
      <c r="J7" t="str">
        <f t="shared" si="0"/>
        <v>Delayed</v>
      </c>
      <c r="K7">
        <f t="shared" si="1"/>
        <v>6</v>
      </c>
      <c r="L7" s="2">
        <f t="shared" si="2"/>
        <v>12600</v>
      </c>
    </row>
    <row r="8" spans="1:12" x14ac:dyDescent="0.3">
      <c r="A8">
        <v>1007</v>
      </c>
      <c r="B8" t="s">
        <v>28</v>
      </c>
      <c r="C8" t="s">
        <v>14</v>
      </c>
      <c r="D8" s="1">
        <v>45571</v>
      </c>
      <c r="E8" s="1">
        <v>45579</v>
      </c>
      <c r="F8" t="s">
        <v>12</v>
      </c>
      <c r="G8">
        <v>32</v>
      </c>
      <c r="H8" s="2">
        <v>492</v>
      </c>
      <c r="I8" s="2">
        <v>244</v>
      </c>
      <c r="J8" t="str">
        <f t="shared" si="0"/>
        <v>Delayed</v>
      </c>
      <c r="K8">
        <f t="shared" si="1"/>
        <v>8</v>
      </c>
      <c r="L8" s="2">
        <f t="shared" si="2"/>
        <v>15744</v>
      </c>
    </row>
    <row r="9" spans="1:12" x14ac:dyDescent="0.3">
      <c r="A9">
        <v>1008</v>
      </c>
      <c r="B9" t="s">
        <v>29</v>
      </c>
      <c r="C9" t="s">
        <v>11</v>
      </c>
      <c r="D9" s="1">
        <v>45572</v>
      </c>
      <c r="E9" s="1">
        <v>45580</v>
      </c>
      <c r="F9" t="s">
        <v>15</v>
      </c>
      <c r="G9">
        <v>52</v>
      </c>
      <c r="H9" s="2">
        <v>889</v>
      </c>
      <c r="I9" s="2">
        <v>180</v>
      </c>
      <c r="J9" t="str">
        <f t="shared" si="0"/>
        <v>Delayed</v>
      </c>
      <c r="K9">
        <f t="shared" si="1"/>
        <v>8</v>
      </c>
      <c r="L9" s="2">
        <f t="shared" si="2"/>
        <v>46228</v>
      </c>
    </row>
    <row r="10" spans="1:12" x14ac:dyDescent="0.3">
      <c r="A10">
        <v>1009</v>
      </c>
      <c r="B10" t="s">
        <v>16</v>
      </c>
      <c r="C10" t="s">
        <v>21</v>
      </c>
      <c r="D10" s="1">
        <v>45582</v>
      </c>
      <c r="E10" s="1">
        <v>45589</v>
      </c>
      <c r="F10" t="s">
        <v>30</v>
      </c>
      <c r="G10">
        <v>48</v>
      </c>
      <c r="H10" s="2">
        <v>731</v>
      </c>
      <c r="I10" s="2">
        <v>403</v>
      </c>
      <c r="J10" t="str">
        <f t="shared" si="0"/>
        <v>Delayed</v>
      </c>
      <c r="K10">
        <f t="shared" si="1"/>
        <v>7</v>
      </c>
      <c r="L10" s="2">
        <f t="shared" si="2"/>
        <v>35088</v>
      </c>
    </row>
    <row r="11" spans="1:12" x14ac:dyDescent="0.3">
      <c r="A11">
        <v>1010</v>
      </c>
      <c r="B11" t="s">
        <v>31</v>
      </c>
      <c r="C11" t="s">
        <v>21</v>
      </c>
      <c r="D11" s="1">
        <v>45582</v>
      </c>
      <c r="E11" s="1">
        <v>45592</v>
      </c>
      <c r="F11" t="s">
        <v>32</v>
      </c>
      <c r="G11">
        <v>13</v>
      </c>
      <c r="H11" s="2">
        <v>573</v>
      </c>
      <c r="I11" s="2">
        <v>120</v>
      </c>
      <c r="J11" t="str">
        <f t="shared" si="0"/>
        <v>Delayed</v>
      </c>
      <c r="K11">
        <f t="shared" si="1"/>
        <v>10</v>
      </c>
      <c r="L11" s="2">
        <f t="shared" si="2"/>
        <v>7449</v>
      </c>
    </row>
    <row r="12" spans="1:12" x14ac:dyDescent="0.3">
      <c r="A12">
        <v>1011</v>
      </c>
      <c r="B12" t="s">
        <v>33</v>
      </c>
      <c r="C12" t="s">
        <v>19</v>
      </c>
      <c r="D12" s="1">
        <v>45580</v>
      </c>
      <c r="E12" s="1">
        <v>45589</v>
      </c>
      <c r="F12" t="s">
        <v>30</v>
      </c>
      <c r="G12">
        <v>71</v>
      </c>
      <c r="H12" s="2">
        <v>126</v>
      </c>
      <c r="I12" s="2">
        <v>276</v>
      </c>
      <c r="J12" t="str">
        <f t="shared" si="0"/>
        <v>Delayed</v>
      </c>
      <c r="K12">
        <f t="shared" si="1"/>
        <v>9</v>
      </c>
      <c r="L12" s="2">
        <f t="shared" si="2"/>
        <v>8946</v>
      </c>
    </row>
    <row r="13" spans="1:12" x14ac:dyDescent="0.3">
      <c r="A13">
        <v>1012</v>
      </c>
      <c r="B13" t="s">
        <v>10</v>
      </c>
      <c r="C13" t="s">
        <v>21</v>
      </c>
      <c r="D13" s="1">
        <v>45579</v>
      </c>
      <c r="E13" s="1">
        <v>45587</v>
      </c>
      <c r="F13" t="s">
        <v>18</v>
      </c>
      <c r="G13">
        <v>13</v>
      </c>
      <c r="H13" s="2">
        <v>959</v>
      </c>
      <c r="I13" s="2">
        <v>446</v>
      </c>
      <c r="J13" t="str">
        <f t="shared" si="0"/>
        <v>Delayed</v>
      </c>
      <c r="K13">
        <f t="shared" si="1"/>
        <v>8</v>
      </c>
      <c r="L13" s="2">
        <f t="shared" si="2"/>
        <v>12467</v>
      </c>
    </row>
    <row r="14" spans="1:12" x14ac:dyDescent="0.3">
      <c r="A14">
        <v>1013</v>
      </c>
      <c r="B14" t="s">
        <v>20</v>
      </c>
      <c r="C14" t="s">
        <v>14</v>
      </c>
      <c r="D14" s="1">
        <v>45576</v>
      </c>
      <c r="E14" s="1">
        <v>45578</v>
      </c>
      <c r="F14" t="s">
        <v>12</v>
      </c>
      <c r="G14">
        <v>73</v>
      </c>
      <c r="H14" s="2">
        <v>143</v>
      </c>
      <c r="I14" s="2">
        <v>345</v>
      </c>
      <c r="J14" t="str">
        <f t="shared" si="0"/>
        <v>On Time</v>
      </c>
      <c r="K14">
        <f t="shared" si="1"/>
        <v>2</v>
      </c>
      <c r="L14" s="2">
        <f t="shared" si="2"/>
        <v>10439</v>
      </c>
    </row>
    <row r="15" spans="1:12" x14ac:dyDescent="0.3">
      <c r="A15">
        <v>1014</v>
      </c>
      <c r="B15" t="s">
        <v>13</v>
      </c>
      <c r="C15" t="s">
        <v>19</v>
      </c>
      <c r="D15" s="1">
        <v>45571</v>
      </c>
      <c r="E15" s="1">
        <v>45579</v>
      </c>
      <c r="F15" t="s">
        <v>15</v>
      </c>
      <c r="G15">
        <v>38</v>
      </c>
      <c r="H15" s="2">
        <v>851</v>
      </c>
      <c r="I15" s="2">
        <v>455</v>
      </c>
      <c r="J15" t="str">
        <f t="shared" si="0"/>
        <v>Delayed</v>
      </c>
      <c r="K15">
        <f t="shared" si="1"/>
        <v>8</v>
      </c>
      <c r="L15" s="2">
        <f t="shared" si="2"/>
        <v>32338</v>
      </c>
    </row>
    <row r="16" spans="1:12" x14ac:dyDescent="0.3">
      <c r="A16">
        <v>1015</v>
      </c>
      <c r="B16" t="s">
        <v>29</v>
      </c>
      <c r="C16" t="s">
        <v>14</v>
      </c>
      <c r="D16" s="1">
        <v>45583</v>
      </c>
      <c r="E16" s="1">
        <v>45593</v>
      </c>
      <c r="F16" t="s">
        <v>12</v>
      </c>
      <c r="G16">
        <v>76</v>
      </c>
      <c r="H16" s="2">
        <v>140</v>
      </c>
      <c r="I16" s="2">
        <v>113</v>
      </c>
      <c r="J16" t="str">
        <f t="shared" si="0"/>
        <v>Delayed</v>
      </c>
      <c r="K16">
        <f t="shared" si="1"/>
        <v>10</v>
      </c>
      <c r="L16" s="2">
        <f t="shared" si="2"/>
        <v>10640</v>
      </c>
    </row>
    <row r="17" spans="1:12" x14ac:dyDescent="0.3">
      <c r="A17">
        <v>1016</v>
      </c>
      <c r="B17" t="s">
        <v>10</v>
      </c>
      <c r="C17" t="s">
        <v>11</v>
      </c>
      <c r="D17" s="1">
        <v>45578</v>
      </c>
      <c r="E17" s="1">
        <v>45583</v>
      </c>
      <c r="F17" t="s">
        <v>15</v>
      </c>
      <c r="G17">
        <v>79</v>
      </c>
      <c r="H17" s="2">
        <v>781</v>
      </c>
      <c r="I17" s="2">
        <v>459</v>
      </c>
      <c r="J17" t="str">
        <f t="shared" si="0"/>
        <v>On Time</v>
      </c>
      <c r="K17">
        <f t="shared" si="1"/>
        <v>5</v>
      </c>
      <c r="L17" s="2">
        <f t="shared" si="2"/>
        <v>61699</v>
      </c>
    </row>
    <row r="18" spans="1:12" x14ac:dyDescent="0.3">
      <c r="A18">
        <v>1017</v>
      </c>
      <c r="B18" t="s">
        <v>17</v>
      </c>
      <c r="C18" t="s">
        <v>21</v>
      </c>
      <c r="D18" s="1">
        <v>45572</v>
      </c>
      <c r="E18" s="1">
        <v>45578</v>
      </c>
      <c r="F18" t="s">
        <v>15</v>
      </c>
      <c r="G18">
        <v>22</v>
      </c>
      <c r="H18" s="2">
        <v>265</v>
      </c>
      <c r="I18" s="2">
        <v>177</v>
      </c>
      <c r="J18" t="str">
        <f t="shared" si="0"/>
        <v>Delayed</v>
      </c>
      <c r="K18">
        <f t="shared" si="1"/>
        <v>6</v>
      </c>
      <c r="L18" s="2">
        <f t="shared" si="2"/>
        <v>5830</v>
      </c>
    </row>
    <row r="19" spans="1:12" x14ac:dyDescent="0.3">
      <c r="A19">
        <v>1018</v>
      </c>
      <c r="B19" t="s">
        <v>34</v>
      </c>
      <c r="C19" t="s">
        <v>14</v>
      </c>
      <c r="D19" s="1">
        <v>45575</v>
      </c>
      <c r="E19" s="1">
        <v>45579</v>
      </c>
      <c r="F19" t="s">
        <v>18</v>
      </c>
      <c r="G19">
        <v>23</v>
      </c>
      <c r="H19" s="2">
        <v>472</v>
      </c>
      <c r="I19" s="2">
        <v>388</v>
      </c>
      <c r="J19" t="str">
        <f t="shared" si="0"/>
        <v>On Time</v>
      </c>
      <c r="K19">
        <f t="shared" si="1"/>
        <v>4</v>
      </c>
      <c r="L19" s="2">
        <f t="shared" si="2"/>
        <v>10856</v>
      </c>
    </row>
    <row r="20" spans="1:12" x14ac:dyDescent="0.3">
      <c r="A20">
        <v>1019</v>
      </c>
      <c r="B20" t="s">
        <v>28</v>
      </c>
      <c r="C20" t="s">
        <v>14</v>
      </c>
      <c r="D20" s="1">
        <v>45573</v>
      </c>
      <c r="E20" s="1">
        <v>45577</v>
      </c>
      <c r="F20" t="s">
        <v>15</v>
      </c>
      <c r="G20">
        <v>61</v>
      </c>
      <c r="H20" s="2">
        <v>826</v>
      </c>
      <c r="I20" s="2">
        <v>313</v>
      </c>
      <c r="J20" t="str">
        <f t="shared" si="0"/>
        <v>On Time</v>
      </c>
      <c r="K20">
        <f t="shared" si="1"/>
        <v>4</v>
      </c>
      <c r="L20" s="2">
        <f t="shared" si="2"/>
        <v>50386</v>
      </c>
    </row>
    <row r="21" spans="1:12" x14ac:dyDescent="0.3">
      <c r="A21">
        <v>1020</v>
      </c>
      <c r="B21" t="s">
        <v>33</v>
      </c>
      <c r="C21" t="s">
        <v>14</v>
      </c>
      <c r="D21" s="1">
        <v>45582</v>
      </c>
      <c r="E21" s="1">
        <v>45589</v>
      </c>
      <c r="F21" t="s">
        <v>30</v>
      </c>
      <c r="G21">
        <v>16</v>
      </c>
      <c r="H21" s="2">
        <v>758</v>
      </c>
      <c r="I21" s="2">
        <v>259</v>
      </c>
      <c r="J21" t="str">
        <f t="shared" si="0"/>
        <v>Delayed</v>
      </c>
      <c r="K21">
        <f t="shared" si="1"/>
        <v>7</v>
      </c>
      <c r="L21" s="2">
        <f t="shared" si="2"/>
        <v>12128</v>
      </c>
    </row>
    <row r="22" spans="1:12" x14ac:dyDescent="0.3">
      <c r="A22">
        <v>1021</v>
      </c>
      <c r="B22" t="s">
        <v>10</v>
      </c>
      <c r="C22" t="s">
        <v>14</v>
      </c>
      <c r="D22" s="1">
        <v>45578</v>
      </c>
      <c r="E22" s="1">
        <v>45582</v>
      </c>
      <c r="F22" t="s">
        <v>30</v>
      </c>
      <c r="G22">
        <v>81</v>
      </c>
      <c r="H22" s="2">
        <v>220</v>
      </c>
      <c r="I22" s="2">
        <v>357</v>
      </c>
      <c r="J22" t="str">
        <f t="shared" si="0"/>
        <v>On Time</v>
      </c>
      <c r="K22">
        <f t="shared" si="1"/>
        <v>4</v>
      </c>
      <c r="L22" s="2">
        <f t="shared" si="2"/>
        <v>17820</v>
      </c>
    </row>
    <row r="23" spans="1:12" x14ac:dyDescent="0.3">
      <c r="A23">
        <v>1022</v>
      </c>
      <c r="B23" t="s">
        <v>31</v>
      </c>
      <c r="C23" t="s">
        <v>19</v>
      </c>
      <c r="D23" s="1">
        <v>45566</v>
      </c>
      <c r="E23" s="1">
        <v>45573</v>
      </c>
      <c r="F23" t="s">
        <v>12</v>
      </c>
      <c r="G23">
        <v>96</v>
      </c>
      <c r="H23" s="2">
        <v>796</v>
      </c>
      <c r="I23" s="2">
        <v>345</v>
      </c>
      <c r="J23" t="str">
        <f t="shared" si="0"/>
        <v>Delayed</v>
      </c>
      <c r="K23">
        <f t="shared" si="1"/>
        <v>7</v>
      </c>
      <c r="L23" s="2">
        <f t="shared" si="2"/>
        <v>76416</v>
      </c>
    </row>
    <row r="24" spans="1:12" x14ac:dyDescent="0.3">
      <c r="A24">
        <v>1023</v>
      </c>
      <c r="B24" t="s">
        <v>17</v>
      </c>
      <c r="C24" t="s">
        <v>11</v>
      </c>
      <c r="D24" s="1">
        <v>45577</v>
      </c>
      <c r="E24" s="1">
        <v>45586</v>
      </c>
      <c r="F24" t="s">
        <v>18</v>
      </c>
      <c r="G24">
        <v>49</v>
      </c>
      <c r="H24" s="2">
        <v>666</v>
      </c>
      <c r="I24" s="2">
        <v>270</v>
      </c>
      <c r="J24" t="str">
        <f t="shared" si="0"/>
        <v>Delayed</v>
      </c>
      <c r="K24">
        <f t="shared" si="1"/>
        <v>9</v>
      </c>
      <c r="L24" s="2">
        <f t="shared" si="2"/>
        <v>32634</v>
      </c>
    </row>
    <row r="25" spans="1:12" x14ac:dyDescent="0.3">
      <c r="A25">
        <v>1024</v>
      </c>
      <c r="B25" t="s">
        <v>33</v>
      </c>
      <c r="C25" t="s">
        <v>11</v>
      </c>
      <c r="D25" s="1">
        <v>45585</v>
      </c>
      <c r="E25" s="1">
        <v>45595</v>
      </c>
      <c r="F25" t="s">
        <v>18</v>
      </c>
      <c r="G25">
        <v>86</v>
      </c>
      <c r="H25" s="2">
        <v>235</v>
      </c>
      <c r="I25" s="2">
        <v>471</v>
      </c>
      <c r="J25" t="str">
        <f t="shared" si="0"/>
        <v>Delayed</v>
      </c>
      <c r="K25">
        <f t="shared" si="1"/>
        <v>10</v>
      </c>
      <c r="L25" s="2">
        <f t="shared" si="2"/>
        <v>20210</v>
      </c>
    </row>
    <row r="26" spans="1:12" x14ac:dyDescent="0.3">
      <c r="A26">
        <v>1025</v>
      </c>
      <c r="B26" t="s">
        <v>16</v>
      </c>
      <c r="C26" t="s">
        <v>14</v>
      </c>
      <c r="D26" s="1">
        <v>45570</v>
      </c>
      <c r="E26" s="1">
        <v>45576</v>
      </c>
      <c r="F26" t="s">
        <v>32</v>
      </c>
      <c r="G26">
        <v>31</v>
      </c>
      <c r="H26" s="2">
        <v>202</v>
      </c>
      <c r="I26" s="2">
        <v>322</v>
      </c>
      <c r="J26" t="str">
        <f t="shared" si="0"/>
        <v>Delayed</v>
      </c>
      <c r="K26">
        <f t="shared" si="1"/>
        <v>6</v>
      </c>
      <c r="L26" s="2">
        <f t="shared" si="2"/>
        <v>6262</v>
      </c>
    </row>
    <row r="27" spans="1:12" x14ac:dyDescent="0.3">
      <c r="A27">
        <v>1026</v>
      </c>
      <c r="B27" t="s">
        <v>10</v>
      </c>
      <c r="C27" t="s">
        <v>21</v>
      </c>
      <c r="D27" s="1">
        <v>45580</v>
      </c>
      <c r="E27" s="1">
        <v>45590</v>
      </c>
      <c r="F27" t="s">
        <v>30</v>
      </c>
      <c r="G27">
        <v>19</v>
      </c>
      <c r="H27" s="2">
        <v>999</v>
      </c>
      <c r="I27" s="2">
        <v>348</v>
      </c>
      <c r="J27" t="str">
        <f t="shared" si="0"/>
        <v>Delayed</v>
      </c>
      <c r="K27">
        <f t="shared" si="1"/>
        <v>10</v>
      </c>
      <c r="L27" s="2">
        <f t="shared" si="2"/>
        <v>18981</v>
      </c>
    </row>
    <row r="28" spans="1:12" x14ac:dyDescent="0.3">
      <c r="A28">
        <v>1027</v>
      </c>
      <c r="B28" t="s">
        <v>34</v>
      </c>
      <c r="C28" t="s">
        <v>21</v>
      </c>
      <c r="D28" s="1">
        <v>45570</v>
      </c>
      <c r="E28" s="1">
        <v>45575</v>
      </c>
      <c r="F28" t="s">
        <v>15</v>
      </c>
      <c r="G28">
        <v>74</v>
      </c>
      <c r="H28" s="2">
        <v>633</v>
      </c>
      <c r="I28" s="2">
        <v>134</v>
      </c>
      <c r="J28" t="str">
        <f t="shared" si="0"/>
        <v>On Time</v>
      </c>
      <c r="K28">
        <f t="shared" si="1"/>
        <v>5</v>
      </c>
      <c r="L28" s="2">
        <f t="shared" si="2"/>
        <v>46842</v>
      </c>
    </row>
    <row r="29" spans="1:12" x14ac:dyDescent="0.3">
      <c r="A29">
        <v>1028</v>
      </c>
      <c r="B29" t="s">
        <v>31</v>
      </c>
      <c r="C29" t="s">
        <v>14</v>
      </c>
      <c r="D29" s="1">
        <v>45578</v>
      </c>
      <c r="E29" s="1">
        <v>45580</v>
      </c>
      <c r="F29" t="s">
        <v>32</v>
      </c>
      <c r="G29">
        <v>93</v>
      </c>
      <c r="H29" s="2">
        <v>896</v>
      </c>
      <c r="I29" s="2">
        <v>333</v>
      </c>
      <c r="J29" t="str">
        <f t="shared" si="0"/>
        <v>On Time</v>
      </c>
      <c r="K29">
        <f t="shared" si="1"/>
        <v>2</v>
      </c>
      <c r="L29" s="2">
        <f t="shared" si="2"/>
        <v>83328</v>
      </c>
    </row>
    <row r="30" spans="1:12" x14ac:dyDescent="0.3">
      <c r="A30">
        <v>1029</v>
      </c>
      <c r="B30" t="s">
        <v>28</v>
      </c>
      <c r="C30" t="s">
        <v>19</v>
      </c>
      <c r="D30" s="1">
        <v>45572</v>
      </c>
      <c r="E30" s="1">
        <v>45575</v>
      </c>
      <c r="F30" t="s">
        <v>30</v>
      </c>
      <c r="G30">
        <v>89</v>
      </c>
      <c r="H30" s="2">
        <v>116</v>
      </c>
      <c r="I30" s="2">
        <v>420</v>
      </c>
      <c r="J30" t="str">
        <f t="shared" si="0"/>
        <v>On Time</v>
      </c>
      <c r="K30">
        <f t="shared" si="1"/>
        <v>3</v>
      </c>
      <c r="L30" s="2">
        <f t="shared" si="2"/>
        <v>10324</v>
      </c>
    </row>
    <row r="31" spans="1:12" x14ac:dyDescent="0.3">
      <c r="A31">
        <v>1030</v>
      </c>
      <c r="B31" t="s">
        <v>17</v>
      </c>
      <c r="C31" t="s">
        <v>14</v>
      </c>
      <c r="D31" s="1">
        <v>45568</v>
      </c>
      <c r="E31" s="1">
        <v>45571</v>
      </c>
      <c r="F31" t="s">
        <v>15</v>
      </c>
      <c r="G31">
        <v>60</v>
      </c>
      <c r="H31" s="2">
        <v>272</v>
      </c>
      <c r="I31" s="2">
        <v>306</v>
      </c>
      <c r="J31" t="str">
        <f t="shared" si="0"/>
        <v>On Time</v>
      </c>
      <c r="K31">
        <f t="shared" si="1"/>
        <v>3</v>
      </c>
      <c r="L31" s="2">
        <f t="shared" si="2"/>
        <v>16320</v>
      </c>
    </row>
    <row r="32" spans="1:12" x14ac:dyDescent="0.3">
      <c r="A32">
        <v>1031</v>
      </c>
      <c r="B32" t="s">
        <v>16</v>
      </c>
      <c r="C32" t="s">
        <v>14</v>
      </c>
      <c r="D32" s="1">
        <v>45572</v>
      </c>
      <c r="E32" s="1">
        <v>45576</v>
      </c>
      <c r="F32" t="s">
        <v>18</v>
      </c>
      <c r="G32">
        <v>26</v>
      </c>
      <c r="H32" s="2">
        <v>924</v>
      </c>
      <c r="I32" s="2">
        <v>332</v>
      </c>
      <c r="J32" t="str">
        <f t="shared" si="0"/>
        <v>On Time</v>
      </c>
      <c r="K32">
        <f t="shared" si="1"/>
        <v>4</v>
      </c>
      <c r="L32" s="2">
        <f t="shared" si="2"/>
        <v>24024</v>
      </c>
    </row>
    <row r="33" spans="1:12" x14ac:dyDescent="0.3">
      <c r="A33">
        <v>1032</v>
      </c>
      <c r="B33" t="s">
        <v>34</v>
      </c>
      <c r="C33" t="s">
        <v>11</v>
      </c>
      <c r="D33" s="1">
        <v>45571</v>
      </c>
      <c r="E33" s="1">
        <v>45576</v>
      </c>
      <c r="F33" t="s">
        <v>15</v>
      </c>
      <c r="G33">
        <v>94</v>
      </c>
      <c r="H33" s="2">
        <v>258</v>
      </c>
      <c r="I33" s="2">
        <v>132</v>
      </c>
      <c r="J33" t="str">
        <f t="shared" si="0"/>
        <v>On Time</v>
      </c>
      <c r="K33">
        <f t="shared" si="1"/>
        <v>5</v>
      </c>
      <c r="L33" s="2">
        <f t="shared" si="2"/>
        <v>24252</v>
      </c>
    </row>
    <row r="34" spans="1:12" x14ac:dyDescent="0.3">
      <c r="A34">
        <v>1033</v>
      </c>
      <c r="B34" t="s">
        <v>20</v>
      </c>
      <c r="C34" t="s">
        <v>11</v>
      </c>
      <c r="D34" s="1">
        <v>45585</v>
      </c>
      <c r="E34" s="1">
        <v>45588</v>
      </c>
      <c r="F34" t="s">
        <v>30</v>
      </c>
      <c r="G34">
        <v>12</v>
      </c>
      <c r="H34" s="2">
        <v>403</v>
      </c>
      <c r="I34" s="2">
        <v>460</v>
      </c>
      <c r="J34" t="str">
        <f t="shared" ref="J34:J65" si="3">IF(K34 &lt;= 5, "On Time", "Delayed")</f>
        <v>On Time</v>
      </c>
      <c r="K34">
        <f t="shared" ref="K34:K65" si="4">E34-D34</f>
        <v>3</v>
      </c>
      <c r="L34" s="2">
        <f t="shared" ref="L34:L65" si="5">G34*H34</f>
        <v>4836</v>
      </c>
    </row>
    <row r="35" spans="1:12" x14ac:dyDescent="0.3">
      <c r="A35">
        <v>1034</v>
      </c>
      <c r="B35" t="s">
        <v>31</v>
      </c>
      <c r="C35" t="s">
        <v>19</v>
      </c>
      <c r="D35" s="1">
        <v>45580</v>
      </c>
      <c r="E35" s="1">
        <v>45584</v>
      </c>
      <c r="F35" t="s">
        <v>18</v>
      </c>
      <c r="G35">
        <v>68</v>
      </c>
      <c r="H35" s="2">
        <v>768</v>
      </c>
      <c r="I35" s="2">
        <v>415</v>
      </c>
      <c r="J35" t="str">
        <f t="shared" si="3"/>
        <v>On Time</v>
      </c>
      <c r="K35">
        <f t="shared" si="4"/>
        <v>4</v>
      </c>
      <c r="L35" s="2">
        <f t="shared" si="5"/>
        <v>52224</v>
      </c>
    </row>
    <row r="36" spans="1:12" x14ac:dyDescent="0.3">
      <c r="A36">
        <v>1035</v>
      </c>
      <c r="B36" t="s">
        <v>31</v>
      </c>
      <c r="C36" t="s">
        <v>21</v>
      </c>
      <c r="D36" s="1">
        <v>45582</v>
      </c>
      <c r="E36" s="1">
        <v>45591</v>
      </c>
      <c r="F36" t="s">
        <v>30</v>
      </c>
      <c r="G36">
        <v>95</v>
      </c>
      <c r="H36" s="2">
        <v>792</v>
      </c>
      <c r="I36" s="2">
        <v>294</v>
      </c>
      <c r="J36" t="str">
        <f t="shared" si="3"/>
        <v>Delayed</v>
      </c>
      <c r="K36">
        <f t="shared" si="4"/>
        <v>9</v>
      </c>
      <c r="L36" s="2">
        <f t="shared" si="5"/>
        <v>75240</v>
      </c>
    </row>
    <row r="37" spans="1:12" x14ac:dyDescent="0.3">
      <c r="A37">
        <v>1036</v>
      </c>
      <c r="B37" t="s">
        <v>28</v>
      </c>
      <c r="C37" t="s">
        <v>14</v>
      </c>
      <c r="D37" s="1">
        <v>45576</v>
      </c>
      <c r="E37" s="1">
        <v>45584</v>
      </c>
      <c r="F37" t="s">
        <v>18</v>
      </c>
      <c r="G37">
        <v>63</v>
      </c>
      <c r="H37" s="2">
        <v>773</v>
      </c>
      <c r="I37" s="2">
        <v>429</v>
      </c>
      <c r="J37" t="str">
        <f t="shared" si="3"/>
        <v>Delayed</v>
      </c>
      <c r="K37">
        <f t="shared" si="4"/>
        <v>8</v>
      </c>
      <c r="L37" s="2">
        <f t="shared" si="5"/>
        <v>48699</v>
      </c>
    </row>
    <row r="38" spans="1:12" x14ac:dyDescent="0.3">
      <c r="A38">
        <v>1081</v>
      </c>
      <c r="B38" t="s">
        <v>31</v>
      </c>
      <c r="C38" t="s">
        <v>21</v>
      </c>
      <c r="D38" s="1">
        <v>45573</v>
      </c>
      <c r="E38" s="1">
        <v>45581</v>
      </c>
      <c r="F38" t="s">
        <v>12</v>
      </c>
      <c r="G38">
        <v>98</v>
      </c>
      <c r="H38" s="2">
        <v>377</v>
      </c>
      <c r="I38" s="2">
        <v>383</v>
      </c>
      <c r="J38" t="str">
        <f t="shared" si="3"/>
        <v>Delayed</v>
      </c>
      <c r="K38">
        <f t="shared" si="4"/>
        <v>8</v>
      </c>
      <c r="L38" s="2">
        <f t="shared" si="5"/>
        <v>36946</v>
      </c>
    </row>
    <row r="39" spans="1:12" x14ac:dyDescent="0.3">
      <c r="A39">
        <v>1082</v>
      </c>
      <c r="B39" t="s">
        <v>34</v>
      </c>
      <c r="C39" t="s">
        <v>14</v>
      </c>
      <c r="D39" s="1">
        <v>45577</v>
      </c>
      <c r="E39" s="1">
        <v>45580</v>
      </c>
      <c r="F39" t="s">
        <v>12</v>
      </c>
      <c r="G39">
        <v>71</v>
      </c>
      <c r="H39" s="2">
        <v>117</v>
      </c>
      <c r="I39" s="2">
        <v>302</v>
      </c>
      <c r="J39" t="str">
        <f t="shared" si="3"/>
        <v>On Time</v>
      </c>
      <c r="K39">
        <f t="shared" si="4"/>
        <v>3</v>
      </c>
      <c r="L39" s="2">
        <f t="shared" si="5"/>
        <v>8307</v>
      </c>
    </row>
    <row r="40" spans="1:12" x14ac:dyDescent="0.3">
      <c r="A40">
        <v>1083</v>
      </c>
      <c r="B40" t="s">
        <v>34</v>
      </c>
      <c r="C40" t="s">
        <v>21</v>
      </c>
      <c r="D40" s="1">
        <v>45572</v>
      </c>
      <c r="E40" s="1">
        <v>45574</v>
      </c>
      <c r="F40" t="s">
        <v>15</v>
      </c>
      <c r="G40">
        <v>17</v>
      </c>
      <c r="H40" s="2">
        <v>947</v>
      </c>
      <c r="I40" s="2">
        <v>105</v>
      </c>
      <c r="J40" t="str">
        <f t="shared" si="3"/>
        <v>On Time</v>
      </c>
      <c r="K40">
        <f t="shared" si="4"/>
        <v>2</v>
      </c>
      <c r="L40" s="2">
        <f t="shared" si="5"/>
        <v>16099</v>
      </c>
    </row>
    <row r="41" spans="1:12" x14ac:dyDescent="0.3">
      <c r="A41">
        <v>1084</v>
      </c>
      <c r="B41" t="s">
        <v>28</v>
      </c>
      <c r="C41" t="s">
        <v>14</v>
      </c>
      <c r="D41" s="1">
        <v>45583</v>
      </c>
      <c r="E41" s="1">
        <v>45592</v>
      </c>
      <c r="F41" t="s">
        <v>12</v>
      </c>
      <c r="G41">
        <v>53</v>
      </c>
      <c r="H41" s="2">
        <v>312</v>
      </c>
      <c r="I41" s="2">
        <v>287</v>
      </c>
      <c r="J41" t="str">
        <f t="shared" si="3"/>
        <v>Delayed</v>
      </c>
      <c r="K41">
        <f t="shared" si="4"/>
        <v>9</v>
      </c>
      <c r="L41" s="2">
        <f t="shared" si="5"/>
        <v>16536</v>
      </c>
    </row>
    <row r="42" spans="1:12" x14ac:dyDescent="0.3">
      <c r="A42">
        <v>1085</v>
      </c>
      <c r="B42" t="s">
        <v>29</v>
      </c>
      <c r="C42" t="s">
        <v>11</v>
      </c>
      <c r="D42" s="1">
        <v>45582</v>
      </c>
      <c r="E42" s="1">
        <v>45592</v>
      </c>
      <c r="F42" t="s">
        <v>32</v>
      </c>
      <c r="G42">
        <v>32</v>
      </c>
      <c r="H42" s="2">
        <v>197</v>
      </c>
      <c r="I42" s="2">
        <v>482</v>
      </c>
      <c r="J42" t="str">
        <f t="shared" si="3"/>
        <v>Delayed</v>
      </c>
      <c r="K42">
        <f t="shared" si="4"/>
        <v>10</v>
      </c>
      <c r="L42" s="2">
        <f t="shared" si="5"/>
        <v>6304</v>
      </c>
    </row>
    <row r="43" spans="1:12" x14ac:dyDescent="0.3">
      <c r="A43">
        <v>1086</v>
      </c>
      <c r="B43" t="s">
        <v>31</v>
      </c>
      <c r="C43" t="s">
        <v>11</v>
      </c>
      <c r="D43" s="1">
        <v>45567</v>
      </c>
      <c r="E43" s="1">
        <v>45570</v>
      </c>
      <c r="F43" t="s">
        <v>30</v>
      </c>
      <c r="G43">
        <v>83</v>
      </c>
      <c r="H43" s="2">
        <v>186</v>
      </c>
      <c r="I43" s="2">
        <v>496</v>
      </c>
      <c r="J43" t="str">
        <f t="shared" si="3"/>
        <v>On Time</v>
      </c>
      <c r="K43">
        <f t="shared" si="4"/>
        <v>3</v>
      </c>
      <c r="L43" s="2">
        <f t="shared" si="5"/>
        <v>15438</v>
      </c>
    </row>
    <row r="44" spans="1:12" x14ac:dyDescent="0.3">
      <c r="A44">
        <v>1087</v>
      </c>
      <c r="B44" t="s">
        <v>17</v>
      </c>
      <c r="C44" t="s">
        <v>14</v>
      </c>
      <c r="D44" s="1">
        <v>45582</v>
      </c>
      <c r="E44" s="1">
        <v>45590</v>
      </c>
      <c r="F44" t="s">
        <v>12</v>
      </c>
      <c r="G44">
        <v>57</v>
      </c>
      <c r="H44" s="2">
        <v>708</v>
      </c>
      <c r="I44" s="2">
        <v>265</v>
      </c>
      <c r="J44" t="str">
        <f t="shared" si="3"/>
        <v>Delayed</v>
      </c>
      <c r="K44">
        <f t="shared" si="4"/>
        <v>8</v>
      </c>
      <c r="L44" s="2">
        <f t="shared" si="5"/>
        <v>40356</v>
      </c>
    </row>
    <row r="45" spans="1:12" x14ac:dyDescent="0.3">
      <c r="A45">
        <v>1088</v>
      </c>
      <c r="B45" t="s">
        <v>33</v>
      </c>
      <c r="C45" t="s">
        <v>19</v>
      </c>
      <c r="D45" s="1">
        <v>45569</v>
      </c>
      <c r="E45" s="1">
        <v>45577</v>
      </c>
      <c r="F45" t="s">
        <v>12</v>
      </c>
      <c r="G45">
        <v>33</v>
      </c>
      <c r="H45" s="2">
        <v>650</v>
      </c>
      <c r="I45" s="2">
        <v>384</v>
      </c>
      <c r="J45" t="str">
        <f t="shared" si="3"/>
        <v>Delayed</v>
      </c>
      <c r="K45">
        <f t="shared" si="4"/>
        <v>8</v>
      </c>
      <c r="L45" s="2">
        <f t="shared" si="5"/>
        <v>21450</v>
      </c>
    </row>
    <row r="46" spans="1:12" x14ac:dyDescent="0.3">
      <c r="A46">
        <v>1089</v>
      </c>
      <c r="B46" t="s">
        <v>20</v>
      </c>
      <c r="C46" t="s">
        <v>19</v>
      </c>
      <c r="D46" s="1">
        <v>45571</v>
      </c>
      <c r="E46" s="1">
        <v>45579</v>
      </c>
      <c r="F46" t="s">
        <v>15</v>
      </c>
      <c r="G46">
        <v>92</v>
      </c>
      <c r="H46" s="2">
        <v>399</v>
      </c>
      <c r="I46" s="2">
        <v>498</v>
      </c>
      <c r="J46" t="str">
        <f t="shared" si="3"/>
        <v>Delayed</v>
      </c>
      <c r="K46">
        <f t="shared" si="4"/>
        <v>8</v>
      </c>
      <c r="L46" s="2">
        <f t="shared" si="5"/>
        <v>36708</v>
      </c>
    </row>
    <row r="47" spans="1:12" x14ac:dyDescent="0.3">
      <c r="A47">
        <v>1090</v>
      </c>
      <c r="B47" t="s">
        <v>34</v>
      </c>
      <c r="C47" t="s">
        <v>14</v>
      </c>
      <c r="D47" s="1">
        <v>45566</v>
      </c>
      <c r="E47" s="1">
        <v>45574</v>
      </c>
      <c r="F47" t="s">
        <v>30</v>
      </c>
      <c r="G47">
        <v>51</v>
      </c>
      <c r="H47" s="2">
        <v>692</v>
      </c>
      <c r="I47" s="2">
        <v>352</v>
      </c>
      <c r="J47" t="str">
        <f t="shared" si="3"/>
        <v>Delayed</v>
      </c>
      <c r="K47">
        <f t="shared" si="4"/>
        <v>8</v>
      </c>
      <c r="L47" s="2">
        <f t="shared" si="5"/>
        <v>35292</v>
      </c>
    </row>
    <row r="48" spans="1:12" x14ac:dyDescent="0.3">
      <c r="A48">
        <v>1091</v>
      </c>
      <c r="B48" t="s">
        <v>31</v>
      </c>
      <c r="C48" t="s">
        <v>19</v>
      </c>
      <c r="D48" s="1">
        <v>45575</v>
      </c>
      <c r="E48" s="1">
        <v>45583</v>
      </c>
      <c r="F48" t="s">
        <v>12</v>
      </c>
      <c r="G48">
        <v>29</v>
      </c>
      <c r="H48" s="2">
        <v>241</v>
      </c>
      <c r="I48" s="2">
        <v>240</v>
      </c>
      <c r="J48" t="str">
        <f t="shared" si="3"/>
        <v>Delayed</v>
      </c>
      <c r="K48">
        <f t="shared" si="4"/>
        <v>8</v>
      </c>
      <c r="L48" s="2">
        <f t="shared" si="5"/>
        <v>6989</v>
      </c>
    </row>
    <row r="49" spans="1:12" x14ac:dyDescent="0.3">
      <c r="A49">
        <v>1092</v>
      </c>
      <c r="B49" t="s">
        <v>34</v>
      </c>
      <c r="C49" t="s">
        <v>11</v>
      </c>
      <c r="D49" s="1">
        <v>45580</v>
      </c>
      <c r="E49" s="1">
        <v>45584</v>
      </c>
      <c r="F49" t="s">
        <v>30</v>
      </c>
      <c r="G49">
        <v>70</v>
      </c>
      <c r="H49" s="2">
        <v>760</v>
      </c>
      <c r="I49" s="2">
        <v>434</v>
      </c>
      <c r="J49" t="str">
        <f t="shared" si="3"/>
        <v>On Time</v>
      </c>
      <c r="K49">
        <f t="shared" si="4"/>
        <v>4</v>
      </c>
      <c r="L49" s="2">
        <f t="shared" si="5"/>
        <v>53200</v>
      </c>
    </row>
    <row r="50" spans="1:12" x14ac:dyDescent="0.3">
      <c r="A50">
        <v>1093</v>
      </c>
      <c r="B50" t="s">
        <v>31</v>
      </c>
      <c r="C50" t="s">
        <v>11</v>
      </c>
      <c r="D50" s="1">
        <v>45579</v>
      </c>
      <c r="E50" s="1">
        <v>45585</v>
      </c>
      <c r="F50" t="s">
        <v>32</v>
      </c>
      <c r="G50">
        <v>91</v>
      </c>
      <c r="H50" s="2">
        <v>452</v>
      </c>
      <c r="I50" s="2">
        <v>418</v>
      </c>
      <c r="J50" t="str">
        <f t="shared" si="3"/>
        <v>Delayed</v>
      </c>
      <c r="K50">
        <f t="shared" si="4"/>
        <v>6</v>
      </c>
      <c r="L50" s="2">
        <f t="shared" si="5"/>
        <v>41132</v>
      </c>
    </row>
    <row r="51" spans="1:12" x14ac:dyDescent="0.3">
      <c r="A51">
        <v>1094</v>
      </c>
      <c r="B51" t="s">
        <v>16</v>
      </c>
      <c r="C51" t="s">
        <v>19</v>
      </c>
      <c r="D51" s="1">
        <v>45579</v>
      </c>
      <c r="E51" s="1">
        <v>45588</v>
      </c>
      <c r="F51" t="s">
        <v>15</v>
      </c>
      <c r="G51">
        <v>46</v>
      </c>
      <c r="H51" s="2">
        <v>336</v>
      </c>
      <c r="I51" s="2">
        <v>441</v>
      </c>
      <c r="J51" t="str">
        <f t="shared" si="3"/>
        <v>Delayed</v>
      </c>
      <c r="K51">
        <f t="shared" si="4"/>
        <v>9</v>
      </c>
      <c r="L51" s="2">
        <f t="shared" si="5"/>
        <v>15456</v>
      </c>
    </row>
    <row r="52" spans="1:12" x14ac:dyDescent="0.3">
      <c r="A52">
        <v>1095</v>
      </c>
      <c r="B52" t="s">
        <v>10</v>
      </c>
      <c r="C52" t="s">
        <v>19</v>
      </c>
      <c r="D52" s="1">
        <v>45570</v>
      </c>
      <c r="E52" s="1">
        <v>45579</v>
      </c>
      <c r="F52" t="s">
        <v>15</v>
      </c>
      <c r="G52">
        <v>92</v>
      </c>
      <c r="H52" s="2">
        <v>645</v>
      </c>
      <c r="I52" s="2">
        <v>403</v>
      </c>
      <c r="J52" t="str">
        <f t="shared" si="3"/>
        <v>Delayed</v>
      </c>
      <c r="K52">
        <f t="shared" si="4"/>
        <v>9</v>
      </c>
      <c r="L52" s="2">
        <f t="shared" si="5"/>
        <v>59340</v>
      </c>
    </row>
    <row r="53" spans="1:12" x14ac:dyDescent="0.3">
      <c r="A53">
        <v>1096</v>
      </c>
      <c r="B53" t="s">
        <v>34</v>
      </c>
      <c r="C53" t="s">
        <v>14</v>
      </c>
      <c r="D53" s="1">
        <v>45568</v>
      </c>
      <c r="E53" s="1">
        <v>45572</v>
      </c>
      <c r="F53" t="s">
        <v>18</v>
      </c>
      <c r="G53">
        <v>38</v>
      </c>
      <c r="H53" s="2">
        <v>644</v>
      </c>
      <c r="I53" s="2">
        <v>187</v>
      </c>
      <c r="J53" t="str">
        <f t="shared" si="3"/>
        <v>On Time</v>
      </c>
      <c r="K53">
        <f t="shared" si="4"/>
        <v>4</v>
      </c>
      <c r="L53" s="2">
        <f t="shared" si="5"/>
        <v>24472</v>
      </c>
    </row>
    <row r="54" spans="1:12" x14ac:dyDescent="0.3">
      <c r="A54">
        <v>1097</v>
      </c>
      <c r="B54" t="s">
        <v>28</v>
      </c>
      <c r="C54" t="s">
        <v>11</v>
      </c>
      <c r="D54" s="1">
        <v>45571</v>
      </c>
      <c r="E54" s="1">
        <v>45577</v>
      </c>
      <c r="F54" t="s">
        <v>32</v>
      </c>
      <c r="G54">
        <v>71</v>
      </c>
      <c r="H54" s="2">
        <v>998</v>
      </c>
      <c r="I54" s="2">
        <v>327</v>
      </c>
      <c r="J54" t="str">
        <f t="shared" si="3"/>
        <v>Delayed</v>
      </c>
      <c r="K54">
        <f t="shared" si="4"/>
        <v>6</v>
      </c>
      <c r="L54" s="2">
        <f t="shared" si="5"/>
        <v>70858</v>
      </c>
    </row>
    <row r="55" spans="1:12" x14ac:dyDescent="0.3">
      <c r="A55">
        <v>1098</v>
      </c>
      <c r="B55" t="s">
        <v>20</v>
      </c>
      <c r="C55" t="s">
        <v>14</v>
      </c>
      <c r="D55" s="1">
        <v>45568</v>
      </c>
      <c r="E55" s="1">
        <v>45570</v>
      </c>
      <c r="F55" t="s">
        <v>15</v>
      </c>
      <c r="G55">
        <v>77</v>
      </c>
      <c r="H55" s="2">
        <v>197</v>
      </c>
      <c r="I55" s="2">
        <v>438</v>
      </c>
      <c r="J55" t="str">
        <f t="shared" si="3"/>
        <v>On Time</v>
      </c>
      <c r="K55">
        <f t="shared" si="4"/>
        <v>2</v>
      </c>
      <c r="L55" s="2">
        <f t="shared" si="5"/>
        <v>15169</v>
      </c>
    </row>
    <row r="56" spans="1:12" x14ac:dyDescent="0.3">
      <c r="A56">
        <v>1099</v>
      </c>
      <c r="B56" t="s">
        <v>31</v>
      </c>
      <c r="C56" t="s">
        <v>19</v>
      </c>
      <c r="D56" s="1">
        <v>45573</v>
      </c>
      <c r="E56" s="1">
        <v>45582</v>
      </c>
      <c r="F56" t="s">
        <v>12</v>
      </c>
      <c r="G56">
        <v>37</v>
      </c>
      <c r="H56" s="2">
        <v>934</v>
      </c>
      <c r="I56" s="2">
        <v>388</v>
      </c>
      <c r="J56" t="str">
        <f t="shared" si="3"/>
        <v>Delayed</v>
      </c>
      <c r="K56">
        <f t="shared" si="4"/>
        <v>9</v>
      </c>
      <c r="L56" s="2">
        <f t="shared" si="5"/>
        <v>34558</v>
      </c>
    </row>
    <row r="57" spans="1:12" x14ac:dyDescent="0.3">
      <c r="A57">
        <v>1100</v>
      </c>
      <c r="B57" t="s">
        <v>10</v>
      </c>
      <c r="C57" t="s">
        <v>14</v>
      </c>
      <c r="D57" s="1">
        <v>45567</v>
      </c>
      <c r="E57" s="1">
        <v>45574</v>
      </c>
      <c r="F57" t="s">
        <v>18</v>
      </c>
      <c r="G57">
        <v>67</v>
      </c>
      <c r="H57" s="2">
        <v>800</v>
      </c>
      <c r="I57" s="2">
        <v>345</v>
      </c>
      <c r="J57" t="str">
        <f t="shared" si="3"/>
        <v>Delayed</v>
      </c>
      <c r="K57">
        <f t="shared" si="4"/>
        <v>7</v>
      </c>
      <c r="L57" s="2">
        <f t="shared" si="5"/>
        <v>53600</v>
      </c>
    </row>
    <row r="58" spans="1:12" x14ac:dyDescent="0.3">
      <c r="A58">
        <v>1101</v>
      </c>
      <c r="B58" t="s">
        <v>29</v>
      </c>
      <c r="C58" t="s">
        <v>11</v>
      </c>
      <c r="D58" s="1">
        <v>45576</v>
      </c>
      <c r="E58" s="1">
        <v>45582</v>
      </c>
      <c r="F58" t="s">
        <v>32</v>
      </c>
      <c r="G58">
        <v>72</v>
      </c>
      <c r="H58" s="2">
        <v>437</v>
      </c>
      <c r="I58" s="2">
        <v>480</v>
      </c>
      <c r="J58" t="str">
        <f t="shared" si="3"/>
        <v>Delayed</v>
      </c>
      <c r="K58">
        <f t="shared" si="4"/>
        <v>6</v>
      </c>
      <c r="L58" s="2">
        <f t="shared" si="5"/>
        <v>31464</v>
      </c>
    </row>
    <row r="59" spans="1:12" x14ac:dyDescent="0.3">
      <c r="A59">
        <v>1102</v>
      </c>
      <c r="B59" t="s">
        <v>34</v>
      </c>
      <c r="C59" t="s">
        <v>19</v>
      </c>
      <c r="D59" s="1">
        <v>45568</v>
      </c>
      <c r="E59" s="1">
        <v>45571</v>
      </c>
      <c r="F59" t="s">
        <v>30</v>
      </c>
      <c r="G59">
        <v>39</v>
      </c>
      <c r="H59" s="2">
        <v>640</v>
      </c>
      <c r="I59" s="2">
        <v>392</v>
      </c>
      <c r="J59" t="str">
        <f t="shared" si="3"/>
        <v>On Time</v>
      </c>
      <c r="K59">
        <f t="shared" si="4"/>
        <v>3</v>
      </c>
      <c r="L59" s="2">
        <f t="shared" si="5"/>
        <v>24960</v>
      </c>
    </row>
    <row r="60" spans="1:12" x14ac:dyDescent="0.3">
      <c r="A60">
        <v>1103</v>
      </c>
      <c r="B60" t="s">
        <v>20</v>
      </c>
      <c r="C60" t="s">
        <v>21</v>
      </c>
      <c r="D60" s="1">
        <v>45579</v>
      </c>
      <c r="E60" s="1">
        <v>45588</v>
      </c>
      <c r="F60" t="s">
        <v>12</v>
      </c>
      <c r="G60">
        <v>35</v>
      </c>
      <c r="H60" s="2">
        <v>384</v>
      </c>
      <c r="I60" s="2">
        <v>248</v>
      </c>
      <c r="J60" t="str">
        <f t="shared" si="3"/>
        <v>Delayed</v>
      </c>
      <c r="K60">
        <f t="shared" si="4"/>
        <v>9</v>
      </c>
      <c r="L60" s="2">
        <f t="shared" si="5"/>
        <v>13440</v>
      </c>
    </row>
    <row r="61" spans="1:12" x14ac:dyDescent="0.3">
      <c r="A61">
        <v>1104</v>
      </c>
      <c r="B61" t="s">
        <v>33</v>
      </c>
      <c r="C61" t="s">
        <v>19</v>
      </c>
      <c r="D61" s="1">
        <v>45578</v>
      </c>
      <c r="E61" s="1">
        <v>45586</v>
      </c>
      <c r="F61" t="s">
        <v>30</v>
      </c>
      <c r="G61">
        <v>91</v>
      </c>
      <c r="H61" s="2">
        <v>855</v>
      </c>
      <c r="I61" s="2">
        <v>387</v>
      </c>
      <c r="J61" t="str">
        <f t="shared" si="3"/>
        <v>Delayed</v>
      </c>
      <c r="K61">
        <f t="shared" si="4"/>
        <v>8</v>
      </c>
      <c r="L61" s="2">
        <f t="shared" si="5"/>
        <v>77805</v>
      </c>
    </row>
    <row r="62" spans="1:12" x14ac:dyDescent="0.3">
      <c r="A62">
        <v>1105</v>
      </c>
      <c r="B62" t="s">
        <v>31</v>
      </c>
      <c r="C62" t="s">
        <v>21</v>
      </c>
      <c r="D62" s="1">
        <v>45575</v>
      </c>
      <c r="E62" s="1">
        <v>45579</v>
      </c>
      <c r="F62" t="s">
        <v>15</v>
      </c>
      <c r="G62">
        <v>65</v>
      </c>
      <c r="H62" s="2">
        <v>956</v>
      </c>
      <c r="I62" s="2">
        <v>149</v>
      </c>
      <c r="J62" t="str">
        <f t="shared" si="3"/>
        <v>On Time</v>
      </c>
      <c r="K62">
        <f t="shared" si="4"/>
        <v>4</v>
      </c>
      <c r="L62" s="2">
        <f t="shared" si="5"/>
        <v>62140</v>
      </c>
    </row>
    <row r="63" spans="1:12" x14ac:dyDescent="0.3">
      <c r="A63">
        <v>1106</v>
      </c>
      <c r="B63" t="s">
        <v>16</v>
      </c>
      <c r="C63" t="s">
        <v>21</v>
      </c>
      <c r="D63" s="1">
        <v>45571</v>
      </c>
      <c r="E63" s="1">
        <v>45580</v>
      </c>
      <c r="F63" t="s">
        <v>12</v>
      </c>
      <c r="G63">
        <v>55</v>
      </c>
      <c r="H63" s="2">
        <v>708</v>
      </c>
      <c r="I63" s="2">
        <v>396</v>
      </c>
      <c r="J63" t="str">
        <f t="shared" si="3"/>
        <v>Delayed</v>
      </c>
      <c r="K63">
        <f t="shared" si="4"/>
        <v>9</v>
      </c>
      <c r="L63" s="2">
        <f t="shared" si="5"/>
        <v>38940</v>
      </c>
    </row>
    <row r="64" spans="1:12" x14ac:dyDescent="0.3">
      <c r="A64">
        <v>1107</v>
      </c>
      <c r="B64" t="s">
        <v>13</v>
      </c>
      <c r="C64" t="s">
        <v>14</v>
      </c>
      <c r="D64" s="1">
        <v>45579</v>
      </c>
      <c r="E64" s="1">
        <v>45588</v>
      </c>
      <c r="F64" t="s">
        <v>15</v>
      </c>
      <c r="G64">
        <v>61</v>
      </c>
      <c r="H64" s="2">
        <v>726</v>
      </c>
      <c r="I64" s="2">
        <v>254</v>
      </c>
      <c r="J64" t="str">
        <f t="shared" si="3"/>
        <v>Delayed</v>
      </c>
      <c r="K64">
        <f t="shared" si="4"/>
        <v>9</v>
      </c>
      <c r="L64" s="2">
        <f t="shared" si="5"/>
        <v>44286</v>
      </c>
    </row>
    <row r="65" spans="1:12" x14ac:dyDescent="0.3">
      <c r="A65">
        <v>1108</v>
      </c>
      <c r="B65" t="s">
        <v>20</v>
      </c>
      <c r="C65" t="s">
        <v>14</v>
      </c>
      <c r="D65" s="1">
        <v>45570</v>
      </c>
      <c r="E65" s="1">
        <v>45574</v>
      </c>
      <c r="F65" t="s">
        <v>12</v>
      </c>
      <c r="G65">
        <v>79</v>
      </c>
      <c r="H65" s="2">
        <v>749</v>
      </c>
      <c r="I65" s="2">
        <v>494</v>
      </c>
      <c r="J65" t="str">
        <f t="shared" si="3"/>
        <v>On Time</v>
      </c>
      <c r="K65">
        <f t="shared" si="4"/>
        <v>4</v>
      </c>
      <c r="L65" s="2">
        <f t="shared" si="5"/>
        <v>59171</v>
      </c>
    </row>
    <row r="66" spans="1:12" x14ac:dyDescent="0.3">
      <c r="A66">
        <v>1109</v>
      </c>
      <c r="B66" t="s">
        <v>13</v>
      </c>
      <c r="C66" t="s">
        <v>19</v>
      </c>
      <c r="D66" s="1">
        <v>45572</v>
      </c>
      <c r="E66" s="1">
        <v>45578</v>
      </c>
      <c r="F66" t="s">
        <v>12</v>
      </c>
      <c r="G66">
        <v>45</v>
      </c>
      <c r="H66" s="2">
        <v>264</v>
      </c>
      <c r="I66" s="2">
        <v>316</v>
      </c>
      <c r="J66" t="str">
        <f t="shared" ref="J66:J97" si="6">IF(K66 &lt;= 5, "On Time", "Delayed")</f>
        <v>Delayed</v>
      </c>
      <c r="K66">
        <f t="shared" ref="K66:K101" si="7">E66-D66</f>
        <v>6</v>
      </c>
      <c r="L66" s="2">
        <f t="shared" ref="L66:L101" si="8">G66*H66</f>
        <v>11880</v>
      </c>
    </row>
    <row r="67" spans="1:12" x14ac:dyDescent="0.3">
      <c r="A67">
        <v>1110</v>
      </c>
      <c r="B67" t="s">
        <v>29</v>
      </c>
      <c r="C67" t="s">
        <v>21</v>
      </c>
      <c r="D67" s="1">
        <v>45569</v>
      </c>
      <c r="E67" s="1">
        <v>45571</v>
      </c>
      <c r="F67" t="s">
        <v>30</v>
      </c>
      <c r="G67">
        <v>88</v>
      </c>
      <c r="H67" s="2">
        <v>472</v>
      </c>
      <c r="I67" s="2">
        <v>354</v>
      </c>
      <c r="J67" t="str">
        <f t="shared" si="6"/>
        <v>On Time</v>
      </c>
      <c r="K67">
        <f t="shared" si="7"/>
        <v>2</v>
      </c>
      <c r="L67" s="2">
        <f t="shared" si="8"/>
        <v>41536</v>
      </c>
    </row>
    <row r="68" spans="1:12" x14ac:dyDescent="0.3">
      <c r="A68">
        <v>1111</v>
      </c>
      <c r="B68" t="s">
        <v>16</v>
      </c>
      <c r="C68" t="s">
        <v>19</v>
      </c>
      <c r="D68" s="1">
        <v>45567</v>
      </c>
      <c r="E68" s="1">
        <v>45575</v>
      </c>
      <c r="F68" t="s">
        <v>18</v>
      </c>
      <c r="G68">
        <v>59</v>
      </c>
      <c r="H68" s="2">
        <v>265</v>
      </c>
      <c r="I68" s="2">
        <v>273</v>
      </c>
      <c r="J68" t="str">
        <f t="shared" si="6"/>
        <v>Delayed</v>
      </c>
      <c r="K68">
        <f t="shared" si="7"/>
        <v>8</v>
      </c>
      <c r="L68" s="2">
        <f t="shared" si="8"/>
        <v>15635</v>
      </c>
    </row>
    <row r="69" spans="1:12" x14ac:dyDescent="0.3">
      <c r="A69">
        <v>1112</v>
      </c>
      <c r="B69" t="s">
        <v>17</v>
      </c>
      <c r="C69" t="s">
        <v>21</v>
      </c>
      <c r="D69" s="1">
        <v>45569</v>
      </c>
      <c r="E69" s="1">
        <v>45577</v>
      </c>
      <c r="F69" t="s">
        <v>15</v>
      </c>
      <c r="G69">
        <v>12</v>
      </c>
      <c r="H69" s="2">
        <v>624</v>
      </c>
      <c r="I69" s="2">
        <v>471</v>
      </c>
      <c r="J69" t="str">
        <f t="shared" si="6"/>
        <v>Delayed</v>
      </c>
      <c r="K69">
        <f t="shared" si="7"/>
        <v>8</v>
      </c>
      <c r="L69" s="2">
        <f t="shared" si="8"/>
        <v>7488</v>
      </c>
    </row>
    <row r="70" spans="1:12" x14ac:dyDescent="0.3">
      <c r="A70">
        <v>1113</v>
      </c>
      <c r="B70" t="s">
        <v>13</v>
      </c>
      <c r="C70" t="s">
        <v>14</v>
      </c>
      <c r="D70" s="1">
        <v>45573</v>
      </c>
      <c r="E70" s="1">
        <v>45575</v>
      </c>
      <c r="F70" t="s">
        <v>32</v>
      </c>
      <c r="G70">
        <v>20</v>
      </c>
      <c r="H70" s="2">
        <v>478</v>
      </c>
      <c r="I70" s="2">
        <v>468</v>
      </c>
      <c r="J70" t="str">
        <f t="shared" si="6"/>
        <v>On Time</v>
      </c>
      <c r="K70">
        <f t="shared" si="7"/>
        <v>2</v>
      </c>
      <c r="L70" s="2">
        <f t="shared" si="8"/>
        <v>9560</v>
      </c>
    </row>
    <row r="71" spans="1:12" x14ac:dyDescent="0.3">
      <c r="A71">
        <v>1114</v>
      </c>
      <c r="B71" t="s">
        <v>17</v>
      </c>
      <c r="C71" t="s">
        <v>21</v>
      </c>
      <c r="D71" s="1">
        <v>45576</v>
      </c>
      <c r="E71" s="1">
        <v>45580</v>
      </c>
      <c r="F71" t="s">
        <v>15</v>
      </c>
      <c r="G71">
        <v>62</v>
      </c>
      <c r="H71" s="2">
        <v>564</v>
      </c>
      <c r="I71" s="2">
        <v>191</v>
      </c>
      <c r="J71" t="str">
        <f t="shared" si="6"/>
        <v>On Time</v>
      </c>
      <c r="K71">
        <f t="shared" si="7"/>
        <v>4</v>
      </c>
      <c r="L71" s="2">
        <f t="shared" si="8"/>
        <v>34968</v>
      </c>
    </row>
    <row r="72" spans="1:12" x14ac:dyDescent="0.3">
      <c r="A72">
        <v>1115</v>
      </c>
      <c r="B72" t="s">
        <v>16</v>
      </c>
      <c r="C72" t="s">
        <v>11</v>
      </c>
      <c r="D72" s="1">
        <v>45570</v>
      </c>
      <c r="E72" s="1">
        <v>45574</v>
      </c>
      <c r="F72" t="s">
        <v>18</v>
      </c>
      <c r="G72">
        <v>27</v>
      </c>
      <c r="H72" s="2">
        <v>119</v>
      </c>
      <c r="I72" s="2">
        <v>418</v>
      </c>
      <c r="J72" t="str">
        <f t="shared" si="6"/>
        <v>On Time</v>
      </c>
      <c r="K72">
        <f t="shared" si="7"/>
        <v>4</v>
      </c>
      <c r="L72" s="2">
        <f t="shared" si="8"/>
        <v>3213</v>
      </c>
    </row>
    <row r="73" spans="1:12" x14ac:dyDescent="0.3">
      <c r="A73">
        <v>1116</v>
      </c>
      <c r="B73" t="s">
        <v>31</v>
      </c>
      <c r="C73" t="s">
        <v>14</v>
      </c>
      <c r="D73" s="1">
        <v>45568</v>
      </c>
      <c r="E73" s="1">
        <v>45573</v>
      </c>
      <c r="F73" t="s">
        <v>32</v>
      </c>
      <c r="G73">
        <v>35</v>
      </c>
      <c r="H73" s="2">
        <v>388</v>
      </c>
      <c r="I73" s="2">
        <v>496</v>
      </c>
      <c r="J73" t="str">
        <f t="shared" si="6"/>
        <v>On Time</v>
      </c>
      <c r="K73">
        <f t="shared" si="7"/>
        <v>5</v>
      </c>
      <c r="L73" s="2">
        <f t="shared" si="8"/>
        <v>13580</v>
      </c>
    </row>
    <row r="74" spans="1:12" x14ac:dyDescent="0.3">
      <c r="A74">
        <v>1117</v>
      </c>
      <c r="B74" t="s">
        <v>28</v>
      </c>
      <c r="C74" t="s">
        <v>14</v>
      </c>
      <c r="D74" s="1">
        <v>45583</v>
      </c>
      <c r="E74" s="1">
        <v>45589</v>
      </c>
      <c r="F74" t="s">
        <v>15</v>
      </c>
      <c r="G74">
        <v>80</v>
      </c>
      <c r="H74" s="2">
        <v>207</v>
      </c>
      <c r="I74" s="2">
        <v>165</v>
      </c>
      <c r="J74" t="str">
        <f t="shared" si="6"/>
        <v>Delayed</v>
      </c>
      <c r="K74">
        <f t="shared" si="7"/>
        <v>6</v>
      </c>
      <c r="L74" s="2">
        <f t="shared" si="8"/>
        <v>16560</v>
      </c>
    </row>
    <row r="75" spans="1:12" x14ac:dyDescent="0.3">
      <c r="A75">
        <v>1118</v>
      </c>
      <c r="B75" t="s">
        <v>17</v>
      </c>
      <c r="C75" t="s">
        <v>14</v>
      </c>
      <c r="D75" s="1">
        <v>45572</v>
      </c>
      <c r="E75" s="1">
        <v>45578</v>
      </c>
      <c r="F75" t="s">
        <v>12</v>
      </c>
      <c r="G75">
        <v>25</v>
      </c>
      <c r="H75" s="2">
        <v>263</v>
      </c>
      <c r="I75" s="2">
        <v>265</v>
      </c>
      <c r="J75" t="str">
        <f t="shared" si="6"/>
        <v>Delayed</v>
      </c>
      <c r="K75">
        <f t="shared" si="7"/>
        <v>6</v>
      </c>
      <c r="L75" s="2">
        <f t="shared" si="8"/>
        <v>6575</v>
      </c>
    </row>
    <row r="76" spans="1:12" x14ac:dyDescent="0.3">
      <c r="A76">
        <v>1119</v>
      </c>
      <c r="B76" t="s">
        <v>31</v>
      </c>
      <c r="C76" t="s">
        <v>19</v>
      </c>
      <c r="D76" s="1">
        <v>45567</v>
      </c>
      <c r="E76" s="1">
        <v>45571</v>
      </c>
      <c r="F76" t="s">
        <v>18</v>
      </c>
      <c r="G76">
        <v>41</v>
      </c>
      <c r="H76" s="2">
        <v>361</v>
      </c>
      <c r="I76" s="2">
        <v>228</v>
      </c>
      <c r="J76" t="str">
        <f t="shared" si="6"/>
        <v>On Time</v>
      </c>
      <c r="K76">
        <f t="shared" si="7"/>
        <v>4</v>
      </c>
      <c r="L76" s="2">
        <f t="shared" si="8"/>
        <v>14801</v>
      </c>
    </row>
    <row r="77" spans="1:12" x14ac:dyDescent="0.3">
      <c r="A77">
        <v>1120</v>
      </c>
      <c r="B77" t="s">
        <v>33</v>
      </c>
      <c r="C77" t="s">
        <v>14</v>
      </c>
      <c r="D77" s="1">
        <v>45574</v>
      </c>
      <c r="E77" s="1">
        <v>45583</v>
      </c>
      <c r="F77" t="s">
        <v>30</v>
      </c>
      <c r="G77">
        <v>15</v>
      </c>
      <c r="H77" s="2">
        <v>187</v>
      </c>
      <c r="I77" s="2">
        <v>119</v>
      </c>
      <c r="J77" t="str">
        <f t="shared" si="6"/>
        <v>Delayed</v>
      </c>
      <c r="K77">
        <f t="shared" si="7"/>
        <v>9</v>
      </c>
      <c r="L77" s="2">
        <f t="shared" si="8"/>
        <v>2805</v>
      </c>
    </row>
    <row r="78" spans="1:12" x14ac:dyDescent="0.3">
      <c r="A78">
        <v>1121</v>
      </c>
      <c r="B78" t="s">
        <v>10</v>
      </c>
      <c r="C78" t="s">
        <v>19</v>
      </c>
      <c r="D78" s="1">
        <v>45566</v>
      </c>
      <c r="E78" s="1">
        <v>45575</v>
      </c>
      <c r="F78" t="s">
        <v>30</v>
      </c>
      <c r="G78">
        <v>56</v>
      </c>
      <c r="H78" s="2">
        <v>356</v>
      </c>
      <c r="I78" s="2">
        <v>371</v>
      </c>
      <c r="J78" t="str">
        <f t="shared" si="6"/>
        <v>Delayed</v>
      </c>
      <c r="K78">
        <f t="shared" si="7"/>
        <v>9</v>
      </c>
      <c r="L78" s="2">
        <f t="shared" si="8"/>
        <v>19936</v>
      </c>
    </row>
    <row r="79" spans="1:12" x14ac:dyDescent="0.3">
      <c r="A79">
        <v>1122</v>
      </c>
      <c r="B79" t="s">
        <v>20</v>
      </c>
      <c r="C79" t="s">
        <v>21</v>
      </c>
      <c r="D79" s="1">
        <v>45568</v>
      </c>
      <c r="E79" s="1">
        <v>45573</v>
      </c>
      <c r="F79" t="s">
        <v>32</v>
      </c>
      <c r="G79">
        <v>88</v>
      </c>
      <c r="H79" s="2">
        <v>795</v>
      </c>
      <c r="I79" s="2">
        <v>197</v>
      </c>
      <c r="J79" t="str">
        <f t="shared" si="6"/>
        <v>On Time</v>
      </c>
      <c r="K79">
        <f t="shared" si="7"/>
        <v>5</v>
      </c>
      <c r="L79" s="2">
        <f t="shared" si="8"/>
        <v>69960</v>
      </c>
    </row>
    <row r="80" spans="1:12" x14ac:dyDescent="0.3">
      <c r="A80">
        <v>1123</v>
      </c>
      <c r="B80" t="s">
        <v>33</v>
      </c>
      <c r="C80" t="s">
        <v>21</v>
      </c>
      <c r="D80" s="1">
        <v>45570</v>
      </c>
      <c r="E80" s="1">
        <v>45572</v>
      </c>
      <c r="F80" t="s">
        <v>15</v>
      </c>
      <c r="G80">
        <v>100</v>
      </c>
      <c r="H80" s="2">
        <v>316</v>
      </c>
      <c r="I80" s="2">
        <v>163</v>
      </c>
      <c r="J80" t="str">
        <f t="shared" si="6"/>
        <v>On Time</v>
      </c>
      <c r="K80">
        <f t="shared" si="7"/>
        <v>2</v>
      </c>
      <c r="L80" s="2">
        <f t="shared" si="8"/>
        <v>31600</v>
      </c>
    </row>
    <row r="81" spans="1:12" x14ac:dyDescent="0.3">
      <c r="A81">
        <v>1124</v>
      </c>
      <c r="B81" t="s">
        <v>29</v>
      </c>
      <c r="C81" t="s">
        <v>14</v>
      </c>
      <c r="D81" s="1">
        <v>45576</v>
      </c>
      <c r="E81" s="1">
        <v>45584</v>
      </c>
      <c r="F81" t="s">
        <v>15</v>
      </c>
      <c r="G81">
        <v>65</v>
      </c>
      <c r="H81" s="2">
        <v>563</v>
      </c>
      <c r="I81" s="2">
        <v>301</v>
      </c>
      <c r="J81" t="str">
        <f t="shared" si="6"/>
        <v>Delayed</v>
      </c>
      <c r="K81">
        <f t="shared" si="7"/>
        <v>8</v>
      </c>
      <c r="L81" s="2">
        <f t="shared" si="8"/>
        <v>36595</v>
      </c>
    </row>
    <row r="82" spans="1:12" x14ac:dyDescent="0.3">
      <c r="A82">
        <v>1125</v>
      </c>
      <c r="B82" t="s">
        <v>17</v>
      </c>
      <c r="C82" t="s">
        <v>11</v>
      </c>
      <c r="D82" s="1">
        <v>45583</v>
      </c>
      <c r="E82" s="1">
        <v>45590</v>
      </c>
      <c r="F82" t="s">
        <v>12</v>
      </c>
      <c r="G82">
        <v>18</v>
      </c>
      <c r="H82" s="2">
        <v>637</v>
      </c>
      <c r="I82" s="2">
        <v>479</v>
      </c>
      <c r="J82" t="str">
        <f t="shared" si="6"/>
        <v>Delayed</v>
      </c>
      <c r="K82">
        <f t="shared" si="7"/>
        <v>7</v>
      </c>
      <c r="L82" s="2">
        <f t="shared" si="8"/>
        <v>11466</v>
      </c>
    </row>
    <row r="83" spans="1:12" x14ac:dyDescent="0.3">
      <c r="A83">
        <v>1126</v>
      </c>
      <c r="B83" t="s">
        <v>31</v>
      </c>
      <c r="C83" t="s">
        <v>11</v>
      </c>
      <c r="D83" s="1">
        <v>45575</v>
      </c>
      <c r="E83" s="1">
        <v>45584</v>
      </c>
      <c r="F83" t="s">
        <v>15</v>
      </c>
      <c r="G83">
        <v>85</v>
      </c>
      <c r="H83" s="2">
        <v>480</v>
      </c>
      <c r="I83" s="2">
        <v>298</v>
      </c>
      <c r="J83" t="str">
        <f t="shared" si="6"/>
        <v>Delayed</v>
      </c>
      <c r="K83">
        <f t="shared" si="7"/>
        <v>9</v>
      </c>
      <c r="L83" s="2">
        <f t="shared" si="8"/>
        <v>40800</v>
      </c>
    </row>
    <row r="84" spans="1:12" x14ac:dyDescent="0.3">
      <c r="A84">
        <v>1127</v>
      </c>
      <c r="B84" t="s">
        <v>16</v>
      </c>
      <c r="C84" t="s">
        <v>14</v>
      </c>
      <c r="D84" s="1">
        <v>45577</v>
      </c>
      <c r="E84" s="1">
        <v>45582</v>
      </c>
      <c r="F84" t="s">
        <v>12</v>
      </c>
      <c r="G84">
        <v>63</v>
      </c>
      <c r="H84" s="2">
        <v>159</v>
      </c>
      <c r="I84" s="2">
        <v>414</v>
      </c>
      <c r="J84" t="str">
        <f t="shared" si="6"/>
        <v>On Time</v>
      </c>
      <c r="K84">
        <f t="shared" si="7"/>
        <v>5</v>
      </c>
      <c r="L84" s="2">
        <f t="shared" si="8"/>
        <v>10017</v>
      </c>
    </row>
    <row r="85" spans="1:12" x14ac:dyDescent="0.3">
      <c r="A85">
        <v>1128</v>
      </c>
      <c r="B85" t="s">
        <v>20</v>
      </c>
      <c r="C85" t="s">
        <v>19</v>
      </c>
      <c r="D85" s="1">
        <v>45572</v>
      </c>
      <c r="E85" s="1">
        <v>45578</v>
      </c>
      <c r="F85" t="s">
        <v>18</v>
      </c>
      <c r="G85">
        <v>28</v>
      </c>
      <c r="H85" s="2">
        <v>472</v>
      </c>
      <c r="I85" s="2">
        <v>182</v>
      </c>
      <c r="J85" t="str">
        <f t="shared" si="6"/>
        <v>Delayed</v>
      </c>
      <c r="K85">
        <f t="shared" si="7"/>
        <v>6</v>
      </c>
      <c r="L85" s="2">
        <f t="shared" si="8"/>
        <v>13216</v>
      </c>
    </row>
    <row r="86" spans="1:12" x14ac:dyDescent="0.3">
      <c r="A86">
        <v>1129</v>
      </c>
      <c r="B86" t="s">
        <v>28</v>
      </c>
      <c r="C86" t="s">
        <v>21</v>
      </c>
      <c r="D86" s="1">
        <v>45566</v>
      </c>
      <c r="E86" s="1">
        <v>45571</v>
      </c>
      <c r="F86" t="s">
        <v>15</v>
      </c>
      <c r="G86">
        <v>26</v>
      </c>
      <c r="H86" s="2">
        <v>388</v>
      </c>
      <c r="I86" s="2">
        <v>455</v>
      </c>
      <c r="J86" t="str">
        <f t="shared" si="6"/>
        <v>On Time</v>
      </c>
      <c r="K86">
        <f t="shared" si="7"/>
        <v>5</v>
      </c>
      <c r="L86" s="2">
        <f t="shared" si="8"/>
        <v>10088</v>
      </c>
    </row>
    <row r="87" spans="1:12" x14ac:dyDescent="0.3">
      <c r="A87">
        <v>1130</v>
      </c>
      <c r="B87" t="s">
        <v>10</v>
      </c>
      <c r="C87" t="s">
        <v>21</v>
      </c>
      <c r="D87" s="1">
        <v>45579</v>
      </c>
      <c r="E87" s="1">
        <v>45586</v>
      </c>
      <c r="F87" t="s">
        <v>12</v>
      </c>
      <c r="G87">
        <v>38</v>
      </c>
      <c r="H87" s="2">
        <v>759</v>
      </c>
      <c r="I87" s="2">
        <v>467</v>
      </c>
      <c r="J87" t="str">
        <f t="shared" si="6"/>
        <v>Delayed</v>
      </c>
      <c r="K87">
        <f t="shared" si="7"/>
        <v>7</v>
      </c>
      <c r="L87" s="2">
        <f t="shared" si="8"/>
        <v>28842</v>
      </c>
    </row>
    <row r="88" spans="1:12" x14ac:dyDescent="0.3">
      <c r="A88">
        <v>1131</v>
      </c>
      <c r="B88" t="s">
        <v>17</v>
      </c>
      <c r="C88" t="s">
        <v>14</v>
      </c>
      <c r="D88" s="1">
        <v>45576</v>
      </c>
      <c r="E88" s="1">
        <v>45585</v>
      </c>
      <c r="F88" t="s">
        <v>18</v>
      </c>
      <c r="G88">
        <v>54</v>
      </c>
      <c r="H88" s="2">
        <v>949</v>
      </c>
      <c r="I88" s="2">
        <v>385</v>
      </c>
      <c r="J88" t="str">
        <f t="shared" si="6"/>
        <v>Delayed</v>
      </c>
      <c r="K88">
        <f t="shared" si="7"/>
        <v>9</v>
      </c>
      <c r="L88" s="2">
        <f t="shared" si="8"/>
        <v>51246</v>
      </c>
    </row>
    <row r="89" spans="1:12" x14ac:dyDescent="0.3">
      <c r="A89">
        <v>1132</v>
      </c>
      <c r="B89" t="s">
        <v>10</v>
      </c>
      <c r="C89" t="s">
        <v>11</v>
      </c>
      <c r="D89" s="1">
        <v>45583</v>
      </c>
      <c r="E89" s="1">
        <v>45587</v>
      </c>
      <c r="F89" t="s">
        <v>12</v>
      </c>
      <c r="G89">
        <v>74</v>
      </c>
      <c r="H89" s="2">
        <v>538</v>
      </c>
      <c r="I89" s="2">
        <v>296</v>
      </c>
      <c r="J89" t="str">
        <f t="shared" si="6"/>
        <v>On Time</v>
      </c>
      <c r="K89">
        <f t="shared" si="7"/>
        <v>4</v>
      </c>
      <c r="L89" s="2">
        <f t="shared" si="8"/>
        <v>39812</v>
      </c>
    </row>
    <row r="90" spans="1:12" x14ac:dyDescent="0.3">
      <c r="A90">
        <v>1133</v>
      </c>
      <c r="B90" t="s">
        <v>13</v>
      </c>
      <c r="C90" t="s">
        <v>19</v>
      </c>
      <c r="D90" s="1">
        <v>45567</v>
      </c>
      <c r="E90" s="1">
        <v>45569</v>
      </c>
      <c r="F90" t="s">
        <v>30</v>
      </c>
      <c r="G90">
        <v>17</v>
      </c>
      <c r="H90" s="2">
        <v>857</v>
      </c>
      <c r="I90" s="2">
        <v>209</v>
      </c>
      <c r="J90" t="str">
        <f t="shared" si="6"/>
        <v>On Time</v>
      </c>
      <c r="K90">
        <f t="shared" si="7"/>
        <v>2</v>
      </c>
      <c r="L90" s="2">
        <f t="shared" si="8"/>
        <v>14569</v>
      </c>
    </row>
    <row r="91" spans="1:12" x14ac:dyDescent="0.3">
      <c r="A91">
        <v>1134</v>
      </c>
      <c r="B91" t="s">
        <v>34</v>
      </c>
      <c r="C91" t="s">
        <v>14</v>
      </c>
      <c r="D91" s="1">
        <v>45572</v>
      </c>
      <c r="E91" s="1">
        <v>45575</v>
      </c>
      <c r="F91" t="s">
        <v>32</v>
      </c>
      <c r="G91">
        <v>91</v>
      </c>
      <c r="H91" s="2">
        <v>922</v>
      </c>
      <c r="I91" s="2">
        <v>379</v>
      </c>
      <c r="J91" t="str">
        <f t="shared" si="6"/>
        <v>On Time</v>
      </c>
      <c r="K91">
        <f t="shared" si="7"/>
        <v>3</v>
      </c>
      <c r="L91" s="2">
        <f t="shared" si="8"/>
        <v>83902</v>
      </c>
    </row>
    <row r="92" spans="1:12" x14ac:dyDescent="0.3">
      <c r="A92">
        <v>1135</v>
      </c>
      <c r="B92" t="s">
        <v>28</v>
      </c>
      <c r="C92" t="s">
        <v>14</v>
      </c>
      <c r="D92" s="1">
        <v>45578</v>
      </c>
      <c r="E92" s="1">
        <v>45580</v>
      </c>
      <c r="F92" t="s">
        <v>18</v>
      </c>
      <c r="G92">
        <v>34</v>
      </c>
      <c r="H92" s="2">
        <v>795</v>
      </c>
      <c r="I92" s="2">
        <v>232</v>
      </c>
      <c r="J92" t="str">
        <f t="shared" si="6"/>
        <v>On Time</v>
      </c>
      <c r="K92">
        <f t="shared" si="7"/>
        <v>2</v>
      </c>
      <c r="L92" s="2">
        <f t="shared" si="8"/>
        <v>27030</v>
      </c>
    </row>
    <row r="93" spans="1:12" x14ac:dyDescent="0.3">
      <c r="A93">
        <v>1136</v>
      </c>
      <c r="B93" t="s">
        <v>31</v>
      </c>
      <c r="C93" t="s">
        <v>14</v>
      </c>
      <c r="D93" s="1">
        <v>45569</v>
      </c>
      <c r="E93" s="1">
        <v>45578</v>
      </c>
      <c r="F93" t="s">
        <v>12</v>
      </c>
      <c r="G93">
        <v>31</v>
      </c>
      <c r="H93" s="2">
        <v>899</v>
      </c>
      <c r="I93" s="2">
        <v>433</v>
      </c>
      <c r="J93" t="str">
        <f t="shared" si="6"/>
        <v>Delayed</v>
      </c>
      <c r="K93">
        <f t="shared" si="7"/>
        <v>9</v>
      </c>
      <c r="L93" s="2">
        <f t="shared" si="8"/>
        <v>27869</v>
      </c>
    </row>
    <row r="94" spans="1:12" x14ac:dyDescent="0.3">
      <c r="A94">
        <v>1137</v>
      </c>
      <c r="B94" t="s">
        <v>29</v>
      </c>
      <c r="C94" t="s">
        <v>14</v>
      </c>
      <c r="D94" s="1">
        <v>45585</v>
      </c>
      <c r="E94" s="1">
        <v>45593</v>
      </c>
      <c r="F94" t="s">
        <v>15</v>
      </c>
      <c r="G94">
        <v>68</v>
      </c>
      <c r="H94" s="2">
        <v>677</v>
      </c>
      <c r="I94" s="2">
        <v>356</v>
      </c>
      <c r="J94" t="str">
        <f t="shared" si="6"/>
        <v>Delayed</v>
      </c>
      <c r="K94">
        <f t="shared" si="7"/>
        <v>8</v>
      </c>
      <c r="L94" s="2">
        <f t="shared" si="8"/>
        <v>46036</v>
      </c>
    </row>
    <row r="95" spans="1:12" x14ac:dyDescent="0.3">
      <c r="A95">
        <v>1138</v>
      </c>
      <c r="B95" t="s">
        <v>33</v>
      </c>
      <c r="C95" t="s">
        <v>14</v>
      </c>
      <c r="D95" s="1">
        <v>45581</v>
      </c>
      <c r="E95" s="1">
        <v>45588</v>
      </c>
      <c r="F95" t="s">
        <v>15</v>
      </c>
      <c r="G95">
        <v>98</v>
      </c>
      <c r="H95" s="2">
        <v>114</v>
      </c>
      <c r="I95" s="2">
        <v>172</v>
      </c>
      <c r="J95" t="str">
        <f t="shared" si="6"/>
        <v>Delayed</v>
      </c>
      <c r="K95">
        <f t="shared" si="7"/>
        <v>7</v>
      </c>
      <c r="L95" s="2">
        <f t="shared" si="8"/>
        <v>11172</v>
      </c>
    </row>
    <row r="96" spans="1:12" x14ac:dyDescent="0.3">
      <c r="A96">
        <v>1139</v>
      </c>
      <c r="B96" t="s">
        <v>34</v>
      </c>
      <c r="C96" t="s">
        <v>14</v>
      </c>
      <c r="D96" s="1">
        <v>45571</v>
      </c>
      <c r="E96" s="1">
        <v>45573</v>
      </c>
      <c r="F96" t="s">
        <v>12</v>
      </c>
      <c r="G96">
        <v>65</v>
      </c>
      <c r="H96" s="2">
        <v>979</v>
      </c>
      <c r="I96" s="2">
        <v>285</v>
      </c>
      <c r="J96" t="str">
        <f t="shared" si="6"/>
        <v>On Time</v>
      </c>
      <c r="K96">
        <f t="shared" si="7"/>
        <v>2</v>
      </c>
      <c r="L96" s="2">
        <f t="shared" si="8"/>
        <v>63635</v>
      </c>
    </row>
    <row r="97" spans="1:12" x14ac:dyDescent="0.3">
      <c r="A97">
        <v>1140</v>
      </c>
      <c r="B97" t="s">
        <v>28</v>
      </c>
      <c r="C97" t="s">
        <v>11</v>
      </c>
      <c r="D97" s="1">
        <v>45567</v>
      </c>
      <c r="E97" s="1">
        <v>45573</v>
      </c>
      <c r="F97" t="s">
        <v>32</v>
      </c>
      <c r="G97">
        <v>78</v>
      </c>
      <c r="H97" s="2">
        <v>240</v>
      </c>
      <c r="I97" s="2">
        <v>362</v>
      </c>
      <c r="J97" t="str">
        <f t="shared" si="6"/>
        <v>Delayed</v>
      </c>
      <c r="K97">
        <f t="shared" si="7"/>
        <v>6</v>
      </c>
      <c r="L97" s="2">
        <f t="shared" si="8"/>
        <v>18720</v>
      </c>
    </row>
    <row r="98" spans="1:12" x14ac:dyDescent="0.3">
      <c r="A98">
        <v>1141</v>
      </c>
      <c r="B98" t="s">
        <v>17</v>
      </c>
      <c r="C98" t="s">
        <v>21</v>
      </c>
      <c r="D98" s="1">
        <v>45582</v>
      </c>
      <c r="E98" s="1">
        <v>45586</v>
      </c>
      <c r="F98" t="s">
        <v>12</v>
      </c>
      <c r="G98">
        <v>50</v>
      </c>
      <c r="H98" s="2">
        <v>868</v>
      </c>
      <c r="I98" s="2">
        <v>450</v>
      </c>
      <c r="J98" t="str">
        <f t="shared" ref="J98:J101" si="9">IF(K98 &lt;= 5, "On Time", "Delayed")</f>
        <v>On Time</v>
      </c>
      <c r="K98">
        <f t="shared" si="7"/>
        <v>4</v>
      </c>
      <c r="L98" s="2">
        <f t="shared" si="8"/>
        <v>43400</v>
      </c>
    </row>
    <row r="99" spans="1:12" x14ac:dyDescent="0.3">
      <c r="A99">
        <v>1142</v>
      </c>
      <c r="B99" t="s">
        <v>34</v>
      </c>
      <c r="C99" t="s">
        <v>11</v>
      </c>
      <c r="D99" s="1">
        <v>45571</v>
      </c>
      <c r="E99" s="1">
        <v>45574</v>
      </c>
      <c r="F99" t="s">
        <v>12</v>
      </c>
      <c r="G99">
        <v>72</v>
      </c>
      <c r="H99" s="2">
        <v>589</v>
      </c>
      <c r="I99" s="2">
        <v>205</v>
      </c>
      <c r="J99" t="str">
        <f t="shared" si="9"/>
        <v>On Time</v>
      </c>
      <c r="K99">
        <f t="shared" si="7"/>
        <v>3</v>
      </c>
      <c r="L99" s="2">
        <f t="shared" si="8"/>
        <v>42408</v>
      </c>
    </row>
    <row r="100" spans="1:12" x14ac:dyDescent="0.3">
      <c r="A100">
        <v>1143</v>
      </c>
      <c r="B100" t="s">
        <v>16</v>
      </c>
      <c r="C100" t="s">
        <v>14</v>
      </c>
      <c r="D100" s="1">
        <v>45575</v>
      </c>
      <c r="E100" s="1">
        <v>45579</v>
      </c>
      <c r="F100" t="s">
        <v>15</v>
      </c>
      <c r="G100">
        <v>47</v>
      </c>
      <c r="H100" s="2">
        <v>126</v>
      </c>
      <c r="I100" s="2">
        <v>338</v>
      </c>
      <c r="J100" t="str">
        <f t="shared" si="9"/>
        <v>On Time</v>
      </c>
      <c r="K100">
        <f t="shared" si="7"/>
        <v>4</v>
      </c>
      <c r="L100" s="2">
        <f t="shared" si="8"/>
        <v>5922</v>
      </c>
    </row>
    <row r="101" spans="1:12" x14ac:dyDescent="0.3">
      <c r="A101">
        <v>1144</v>
      </c>
      <c r="B101" t="s">
        <v>10</v>
      </c>
      <c r="C101" t="s">
        <v>11</v>
      </c>
      <c r="D101" s="1">
        <v>45573</v>
      </c>
      <c r="E101" s="1">
        <v>45578</v>
      </c>
      <c r="F101" t="s">
        <v>30</v>
      </c>
      <c r="G101">
        <v>30</v>
      </c>
      <c r="H101" s="2">
        <v>278</v>
      </c>
      <c r="I101" s="2">
        <v>497</v>
      </c>
      <c r="J101" t="str">
        <f t="shared" si="9"/>
        <v>On Time</v>
      </c>
      <c r="K101">
        <f t="shared" si="7"/>
        <v>5</v>
      </c>
      <c r="L101" s="2">
        <f t="shared" si="8"/>
        <v>8340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A56DE-054E-4A99-A988-7DD85CB33B45}">
  <dimension ref="A1:X21"/>
  <sheetViews>
    <sheetView workbookViewId="0">
      <pane ySplit="1" topLeftCell="A3" activePane="bottomLeft" state="frozen"/>
      <selection pane="bottomLeft" activeCell="O17" sqref="O17"/>
    </sheetView>
  </sheetViews>
  <sheetFormatPr defaultRowHeight="14.4" x14ac:dyDescent="0.3"/>
  <cols>
    <col min="1" max="1" width="17.33203125" bestFit="1" customWidth="1"/>
    <col min="2" max="2" width="20.6640625" bestFit="1" customWidth="1"/>
    <col min="3" max="3" width="21.6640625" bestFit="1" customWidth="1"/>
    <col min="4" max="4" width="21.6640625" customWidth="1"/>
    <col min="5" max="5" width="8.6640625" customWidth="1"/>
    <col min="6" max="6" width="9.6640625" customWidth="1"/>
    <col min="7" max="7" width="17.33203125" bestFit="1" customWidth="1"/>
    <col min="8" max="8" width="9.109375" bestFit="1" customWidth="1"/>
    <col min="9" max="9" width="15.109375" bestFit="1" customWidth="1"/>
    <col min="10" max="10" width="10.33203125" bestFit="1" customWidth="1"/>
    <col min="11" max="11" width="15.109375" customWidth="1"/>
    <col min="12" max="13" width="15.109375" hidden="1" customWidth="1"/>
    <col min="14" max="14" width="16.21875" bestFit="1" customWidth="1"/>
    <col min="15" max="15" width="15.109375" bestFit="1" customWidth="1"/>
    <col min="16" max="16" width="1.5546875" customWidth="1"/>
    <col min="17" max="17" width="13" bestFit="1" customWidth="1"/>
    <col min="18" max="18" width="15.109375" bestFit="1" customWidth="1"/>
    <col min="19" max="19" width="1.33203125" customWidth="1"/>
    <col min="20" max="20" width="13.44140625" customWidth="1"/>
    <col min="21" max="21" width="9.109375" bestFit="1" customWidth="1"/>
    <col min="22" max="22" width="29.109375" bestFit="1" customWidth="1"/>
    <col min="23" max="23" width="12.77734375" bestFit="1" customWidth="1"/>
    <col min="24" max="24" width="19.88671875" bestFit="1" customWidth="1"/>
  </cols>
  <sheetData>
    <row r="1" spans="1:24" s="11" customFormat="1" ht="57.6" customHeight="1" x14ac:dyDescent="0.3">
      <c r="A1" s="11" t="s">
        <v>41</v>
      </c>
      <c r="B1" s="11" t="s">
        <v>23</v>
      </c>
      <c r="C1" s="11" t="s">
        <v>24</v>
      </c>
      <c r="D1" s="11" t="s">
        <v>43</v>
      </c>
      <c r="E1" s="11" t="s">
        <v>44</v>
      </c>
      <c r="F1" s="11" t="s">
        <v>25</v>
      </c>
      <c r="G1" s="11" t="s">
        <v>50</v>
      </c>
      <c r="H1" s="48" t="s">
        <v>51</v>
      </c>
      <c r="I1" s="48"/>
      <c r="J1" s="48" t="s">
        <v>53</v>
      </c>
      <c r="K1" s="48"/>
      <c r="L1" s="12"/>
      <c r="M1" s="12"/>
      <c r="N1" s="48" t="s">
        <v>52</v>
      </c>
      <c r="O1" s="48"/>
      <c r="P1" s="12"/>
      <c r="Q1" s="48" t="s">
        <v>26</v>
      </c>
      <c r="R1" s="48"/>
      <c r="T1" s="11" t="s">
        <v>27</v>
      </c>
      <c r="U1" s="48" t="s">
        <v>46</v>
      </c>
      <c r="V1" s="48"/>
      <c r="W1" s="12" t="s">
        <v>55</v>
      </c>
    </row>
    <row r="2" spans="1:24" x14ac:dyDescent="0.3">
      <c r="A2" s="9">
        <f>SUM(Units_Ordered)</f>
        <v>5455</v>
      </c>
      <c r="B2">
        <f>AVERAGE(Delivery_Time__Days)</f>
        <v>5.98</v>
      </c>
      <c r="C2">
        <f>SUM(Shipping_Cost)/COUNTA(Units_Ordered)</f>
        <v>328.51</v>
      </c>
      <c r="D2" cm="1">
        <f t="array" ref="D2">COUNTIF(Delivery_Performace,"On Time")</f>
        <v>44</v>
      </c>
      <c r="E2" cm="1">
        <f t="array" ref="E2">COUNTIF(Delivery_Performace,"Delayed")</f>
        <v>56</v>
      </c>
      <c r="F2" s="6" cm="1">
        <f t="array" ref="F2">COUNTIF(Delivery_Performace, "On Time")/COUNTA(Delivery_Performace)</f>
        <v>0.43564356435643564</v>
      </c>
      <c r="G2" s="4">
        <f>SUM(Revenue)/1000</f>
        <v>2849.6480000000001</v>
      </c>
      <c r="H2" s="7" t="s">
        <v>2</v>
      </c>
      <c r="I2" t="s">
        <v>36</v>
      </c>
      <c r="J2" s="7" t="s">
        <v>54</v>
      </c>
      <c r="K2" t="s">
        <v>36</v>
      </c>
      <c r="N2" s="7" t="s">
        <v>37</v>
      </c>
      <c r="O2" t="s">
        <v>36</v>
      </c>
      <c r="Q2" s="7" t="s">
        <v>38</v>
      </c>
      <c r="R2" t="s">
        <v>36</v>
      </c>
      <c r="T2" s="2">
        <f>AVERAGE(Revenue)</f>
        <v>28496.48</v>
      </c>
      <c r="U2" s="7" t="s">
        <v>2</v>
      </c>
      <c r="V2" t="s">
        <v>45</v>
      </c>
      <c r="W2" s="7" t="s">
        <v>56</v>
      </c>
      <c r="X2" t="s">
        <v>58</v>
      </c>
    </row>
    <row r="3" spans="1:24" x14ac:dyDescent="0.3">
      <c r="H3" s="8" t="s">
        <v>14</v>
      </c>
      <c r="I3" s="13">
        <v>1034939</v>
      </c>
      <c r="J3" s="14">
        <v>45566</v>
      </c>
      <c r="K3" s="4">
        <v>141732</v>
      </c>
      <c r="M3" s="13"/>
      <c r="N3" s="8" t="s">
        <v>12</v>
      </c>
      <c r="O3" s="13">
        <v>702036</v>
      </c>
      <c r="Q3" s="8" t="s">
        <v>31</v>
      </c>
      <c r="R3" s="4">
        <v>588910</v>
      </c>
      <c r="U3" s="8" t="s">
        <v>19</v>
      </c>
      <c r="V3" s="10">
        <v>6.55</v>
      </c>
      <c r="W3" s="8" t="s">
        <v>14</v>
      </c>
      <c r="X3">
        <v>2030</v>
      </c>
    </row>
    <row r="4" spans="1:24" x14ac:dyDescent="0.3">
      <c r="H4" s="8" t="s">
        <v>19</v>
      </c>
      <c r="I4" s="13">
        <v>566751</v>
      </c>
      <c r="J4" s="14">
        <v>45567</v>
      </c>
      <c r="K4" s="4">
        <v>132763</v>
      </c>
      <c r="M4" s="13"/>
      <c r="N4" s="8" t="s">
        <v>15</v>
      </c>
      <c r="O4" s="13">
        <v>808522</v>
      </c>
      <c r="Q4" s="8" t="s">
        <v>34</v>
      </c>
      <c r="R4" s="4">
        <v>434225</v>
      </c>
      <c r="U4" s="8" t="s">
        <v>21</v>
      </c>
      <c r="V4" s="10">
        <v>6.1904761904761907</v>
      </c>
      <c r="W4" s="8" t="s">
        <v>19</v>
      </c>
      <c r="X4">
        <v>1107</v>
      </c>
    </row>
    <row r="5" spans="1:24" x14ac:dyDescent="0.3">
      <c r="H5" s="8" t="s">
        <v>21</v>
      </c>
      <c r="I5" s="13">
        <v>649944</v>
      </c>
      <c r="J5" s="14">
        <v>45568</v>
      </c>
      <c r="K5" s="4">
        <v>164461</v>
      </c>
      <c r="M5" s="13"/>
      <c r="N5" s="8" t="s">
        <v>18</v>
      </c>
      <c r="O5" s="13">
        <v>419327</v>
      </c>
      <c r="Q5" s="8" t="s">
        <v>10</v>
      </c>
      <c r="R5" s="4">
        <v>350037</v>
      </c>
      <c r="U5" s="8" t="s">
        <v>11</v>
      </c>
      <c r="V5" s="10">
        <v>5.9047619047619051</v>
      </c>
      <c r="W5" s="8" t="s">
        <v>21</v>
      </c>
      <c r="X5">
        <v>1078</v>
      </c>
    </row>
    <row r="6" spans="1:24" x14ac:dyDescent="0.3">
      <c r="H6" s="8" t="s">
        <v>11</v>
      </c>
      <c r="I6" s="13">
        <v>598014</v>
      </c>
      <c r="J6" s="14">
        <v>45569</v>
      </c>
      <c r="K6" s="4">
        <v>98343</v>
      </c>
      <c r="M6" s="13"/>
      <c r="N6" s="8" t="s">
        <v>30</v>
      </c>
      <c r="O6" s="13">
        <v>477244</v>
      </c>
      <c r="Q6" s="8" t="s">
        <v>28</v>
      </c>
      <c r="R6" s="4">
        <v>284945</v>
      </c>
      <c r="U6" s="8" t="s">
        <v>14</v>
      </c>
      <c r="V6" s="10">
        <v>5.6052631578947372</v>
      </c>
      <c r="W6" s="8" t="s">
        <v>11</v>
      </c>
      <c r="X6">
        <v>1240</v>
      </c>
    </row>
    <row r="7" spans="1:24" x14ac:dyDescent="0.3">
      <c r="J7" s="14">
        <v>45570</v>
      </c>
      <c r="K7" s="4">
        <v>216428</v>
      </c>
      <c r="N7" s="8" t="s">
        <v>32</v>
      </c>
      <c r="O7" s="13">
        <v>442519</v>
      </c>
      <c r="Q7" s="8" t="s">
        <v>17</v>
      </c>
      <c r="R7" s="4">
        <v>265283</v>
      </c>
      <c r="W7" s="8" t="s">
        <v>57</v>
      </c>
      <c r="X7">
        <v>5455</v>
      </c>
    </row>
    <row r="8" spans="1:24" x14ac:dyDescent="0.3">
      <c r="J8" s="14">
        <v>45571</v>
      </c>
      <c r="K8" s="4">
        <v>324883</v>
      </c>
      <c r="Q8" s="8" t="s">
        <v>20</v>
      </c>
      <c r="R8" s="4">
        <v>235539</v>
      </c>
    </row>
    <row r="9" spans="1:24" x14ac:dyDescent="0.3">
      <c r="J9" s="14">
        <v>45572</v>
      </c>
      <c r="K9" s="4">
        <v>233078</v>
      </c>
      <c r="Q9" s="8" t="s">
        <v>29</v>
      </c>
      <c r="R9" s="4">
        <v>218803</v>
      </c>
    </row>
    <row r="10" spans="1:24" x14ac:dyDescent="0.3">
      <c r="J10" s="14">
        <v>45573</v>
      </c>
      <c r="K10" s="4">
        <v>143390</v>
      </c>
      <c r="Q10" s="8" t="s">
        <v>33</v>
      </c>
      <c r="R10" s="4">
        <v>186116</v>
      </c>
    </row>
    <row r="11" spans="1:24" x14ac:dyDescent="0.3">
      <c r="J11" s="14">
        <v>45574</v>
      </c>
      <c r="K11" s="4">
        <v>2805</v>
      </c>
      <c r="Q11" s="8" t="s">
        <v>16</v>
      </c>
      <c r="R11" s="4">
        <v>158157</v>
      </c>
    </row>
    <row r="12" spans="1:24" x14ac:dyDescent="0.3">
      <c r="J12" s="14">
        <v>45575</v>
      </c>
      <c r="K12" s="4">
        <v>141707</v>
      </c>
      <c r="Q12" s="8" t="s">
        <v>13</v>
      </c>
      <c r="R12" s="4">
        <v>127633</v>
      </c>
    </row>
    <row r="13" spans="1:24" x14ac:dyDescent="0.3">
      <c r="J13" s="14">
        <v>45576</v>
      </c>
      <c r="K13" s="4">
        <v>232611</v>
      </c>
    </row>
    <row r="14" spans="1:24" x14ac:dyDescent="0.3">
      <c r="J14" s="14">
        <v>45577</v>
      </c>
      <c r="K14" s="4">
        <v>63558</v>
      </c>
    </row>
    <row r="15" spans="1:24" x14ac:dyDescent="0.3">
      <c r="J15" s="14">
        <v>45578</v>
      </c>
      <c r="K15" s="4">
        <v>267682</v>
      </c>
    </row>
    <row r="16" spans="1:24" x14ac:dyDescent="0.3">
      <c r="J16" s="14">
        <v>45579</v>
      </c>
      <c r="K16" s="4">
        <v>155623</v>
      </c>
    </row>
    <row r="17" spans="10:11" x14ac:dyDescent="0.3">
      <c r="J17" s="14">
        <v>45580</v>
      </c>
      <c r="K17" s="4">
        <v>133351</v>
      </c>
    </row>
    <row r="18" spans="10:11" x14ac:dyDescent="0.3">
      <c r="J18" s="14">
        <v>45581</v>
      </c>
      <c r="K18" s="4">
        <v>11172</v>
      </c>
    </row>
    <row r="19" spans="10:11" x14ac:dyDescent="0.3">
      <c r="J19" s="14">
        <v>45582</v>
      </c>
      <c r="K19" s="4">
        <v>219965</v>
      </c>
    </row>
    <row r="20" spans="10:11" x14ac:dyDescent="0.3">
      <c r="J20" s="14">
        <v>45583</v>
      </c>
      <c r="K20" s="4">
        <v>95014</v>
      </c>
    </row>
    <row r="21" spans="10:11" x14ac:dyDescent="0.3">
      <c r="J21" s="14">
        <v>45585</v>
      </c>
      <c r="K21" s="4">
        <v>71082</v>
      </c>
    </row>
  </sheetData>
  <mergeCells count="5">
    <mergeCell ref="H1:I1"/>
    <mergeCell ref="N1:O1"/>
    <mergeCell ref="Q1:R1"/>
    <mergeCell ref="U1:V1"/>
    <mergeCell ref="J1:K1"/>
  </mergeCells>
  <conditionalFormatting sqref="Q2:R2 Q3:Q12">
    <cfRule type="top10" dxfId="14" priority="4" rank="5"/>
  </conditionalFormatting>
  <conditionalFormatting pivot="1" sqref="R3:R12">
    <cfRule type="top10" dxfId="13" priority="3" rank="5"/>
  </conditionalFormatting>
  <conditionalFormatting pivot="1" sqref="K3:K21">
    <cfRule type="top10" dxfId="12" priority="1" bottom="1" rank="10"/>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219EC-B225-411E-A7BC-75A1E47D4AE3}">
  <sheetPr>
    <pageSetUpPr fitToPage="1"/>
  </sheetPr>
  <dimension ref="A1:P36"/>
  <sheetViews>
    <sheetView showGridLines="0" tabSelected="1" zoomScaleNormal="100" workbookViewId="0">
      <pane ySplit="6" topLeftCell="A7" activePane="bottomLeft" state="frozen"/>
      <selection pane="bottomLeft" activeCell="S17" sqref="S17"/>
    </sheetView>
  </sheetViews>
  <sheetFormatPr defaultRowHeight="14.4" x14ac:dyDescent="0.3"/>
  <cols>
    <col min="1" max="1" width="2.6640625" customWidth="1"/>
    <col min="2" max="2" width="24.77734375" customWidth="1"/>
    <col min="3" max="3" width="8.77734375" customWidth="1"/>
    <col min="4" max="4" width="24.77734375" customWidth="1"/>
    <col min="5" max="5" width="8.77734375" customWidth="1"/>
    <col min="6" max="6" width="24.77734375" customWidth="1"/>
    <col min="7" max="7" width="8.77734375" customWidth="1"/>
    <col min="8" max="8" width="24.77734375" customWidth="1"/>
    <col min="9" max="9" width="6.77734375" hidden="1" customWidth="1"/>
    <col min="10" max="10" width="8.77734375" customWidth="1"/>
    <col min="11" max="11" width="24.77734375" customWidth="1"/>
    <col min="12" max="13" width="3.77734375" customWidth="1"/>
    <col min="14" max="14" width="7.33203125" hidden="1" customWidth="1"/>
    <col min="15" max="15" width="25.5546875" customWidth="1"/>
    <col min="16" max="16" width="2.6640625" customWidth="1"/>
  </cols>
  <sheetData>
    <row r="1" spans="1:16" ht="25.2" customHeight="1" x14ac:dyDescent="0.3">
      <c r="A1" s="21"/>
      <c r="B1" s="49" t="s">
        <v>39</v>
      </c>
      <c r="C1" s="49"/>
      <c r="D1" s="49"/>
      <c r="E1" s="49"/>
      <c r="F1" s="49"/>
      <c r="G1" s="49"/>
      <c r="H1" s="49"/>
      <c r="I1" s="49"/>
      <c r="J1" s="49"/>
      <c r="K1" s="49"/>
      <c r="L1" s="49"/>
      <c r="M1" s="49"/>
      <c r="N1" s="49"/>
      <c r="O1" s="49"/>
      <c r="P1" s="46"/>
    </row>
    <row r="2" spans="1:16" ht="15.6" customHeight="1" x14ac:dyDescent="0.3">
      <c r="A2" s="16"/>
      <c r="B2" s="50" t="s">
        <v>40</v>
      </c>
      <c r="C2" s="50"/>
      <c r="D2" s="50"/>
      <c r="E2" s="50"/>
      <c r="F2" s="50"/>
      <c r="G2" s="50"/>
      <c r="H2" s="50"/>
      <c r="I2" s="50"/>
      <c r="J2" s="50"/>
      <c r="K2" s="50"/>
      <c r="L2" s="50"/>
      <c r="M2" s="50"/>
      <c r="N2" s="50"/>
      <c r="O2" s="50"/>
      <c r="P2" s="47"/>
    </row>
    <row r="3" spans="1:16" ht="6" customHeight="1" x14ac:dyDescent="0.3">
      <c r="A3" s="16"/>
      <c r="B3" s="57"/>
      <c r="C3" s="57"/>
      <c r="D3" s="57"/>
      <c r="E3" s="57"/>
      <c r="F3" s="57"/>
      <c r="G3" s="57"/>
      <c r="H3" s="57"/>
      <c r="I3" s="57"/>
      <c r="J3" s="57"/>
      <c r="K3" s="57"/>
      <c r="L3" s="57"/>
      <c r="M3" s="57"/>
      <c r="N3" s="22"/>
      <c r="P3" s="15"/>
    </row>
    <row r="4" spans="1:16" ht="29.7" customHeight="1" x14ac:dyDescent="0.3">
      <c r="A4" s="16"/>
      <c r="B4" s="44" t="s">
        <v>50</v>
      </c>
      <c r="C4" s="23"/>
      <c r="D4" s="24" t="s">
        <v>41</v>
      </c>
      <c r="E4" s="25"/>
      <c r="F4" s="26" t="s">
        <v>42</v>
      </c>
      <c r="G4" s="27"/>
      <c r="H4" s="28" t="s">
        <v>47</v>
      </c>
      <c r="I4" s="25"/>
      <c r="K4" s="29" t="s">
        <v>48</v>
      </c>
      <c r="L4" s="30"/>
      <c r="O4" s="45" t="s">
        <v>49</v>
      </c>
      <c r="P4" s="15"/>
    </row>
    <row r="5" spans="1:16" ht="21" customHeight="1" x14ac:dyDescent="0.3">
      <c r="A5" s="16"/>
      <c r="B5" s="51">
        <f>KPI!G2</f>
        <v>2849.6480000000001</v>
      </c>
      <c r="C5" s="31"/>
      <c r="D5" s="52">
        <f>KPI!A2</f>
        <v>5455</v>
      </c>
      <c r="E5" s="27"/>
      <c r="F5" s="53">
        <f>KPI!B2</f>
        <v>5.98</v>
      </c>
      <c r="G5" s="27"/>
      <c r="H5" s="54">
        <f>KPI!F2</f>
        <v>0.43564356435643564</v>
      </c>
      <c r="I5" s="27"/>
      <c r="K5" s="55" t="str" cm="1">
        <f t="array" ref="K5">INDEX(Region,MATCH(MAX(Revenue),Revenue,0))</f>
        <v>North</v>
      </c>
      <c r="L5" s="32"/>
      <c r="O5" s="56" t="str">
        <f>INDEX(Table1[Product Category],MATCH(MAX(Units_Ordered),Units_Ordered,0))</f>
        <v>Electronics</v>
      </c>
      <c r="P5" s="15"/>
    </row>
    <row r="6" spans="1:16" ht="6.6" customHeight="1" x14ac:dyDescent="0.3">
      <c r="A6" s="16"/>
      <c r="C6" s="33"/>
      <c r="E6" s="9"/>
      <c r="I6" s="34"/>
      <c r="P6" s="15"/>
    </row>
    <row r="7" spans="1:16" ht="15.6" x14ac:dyDescent="0.3">
      <c r="A7" s="16"/>
      <c r="C7" s="58" t="s">
        <v>62</v>
      </c>
      <c r="D7" s="58"/>
      <c r="E7" s="58"/>
      <c r="F7" s="58"/>
      <c r="G7" s="58"/>
      <c r="H7" s="58"/>
      <c r="I7" s="58"/>
      <c r="J7" s="58"/>
      <c r="P7" s="15"/>
    </row>
    <row r="8" spans="1:16" ht="14.4" customHeight="1" x14ac:dyDescent="0.3">
      <c r="A8" s="16"/>
      <c r="B8" s="38"/>
      <c r="C8" s="35"/>
      <c r="D8" s="36"/>
      <c r="E8" s="9"/>
      <c r="F8" s="37"/>
      <c r="H8" s="36"/>
      <c r="J8" s="38"/>
      <c r="K8" s="39" t="s">
        <v>59</v>
      </c>
      <c r="P8" s="15"/>
    </row>
    <row r="9" spans="1:16" x14ac:dyDescent="0.3">
      <c r="A9" s="16"/>
      <c r="K9" s="40"/>
      <c r="N9" s="39"/>
      <c r="P9" s="15"/>
    </row>
    <row r="10" spans="1:16" x14ac:dyDescent="0.3">
      <c r="A10" s="16"/>
      <c r="K10" s="41" t="str">
        <f>"                                     - " &amp; K5 &amp; " Region generated the highest revenue."</f>
        <v xml:space="preserve">                                     - North Region generated the highest revenue.</v>
      </c>
      <c r="N10" s="40"/>
      <c r="P10" s="15"/>
    </row>
    <row r="11" spans="1:16" x14ac:dyDescent="0.3">
      <c r="A11" s="16"/>
      <c r="C11" s="42"/>
      <c r="E11" s="42"/>
      <c r="K11" s="41" t="str">
        <f>"                                     - " &amp; TEXT(H5, "0%") &amp; " of orders delivered on time."</f>
        <v xml:space="preserve">                                     - 44% of orders delivered on time.</v>
      </c>
      <c r="N11" s="41"/>
      <c r="P11" s="15"/>
    </row>
    <row r="12" spans="1:16" x14ac:dyDescent="0.3">
      <c r="A12" s="16"/>
      <c r="C12" s="43"/>
      <c r="E12" s="43"/>
      <c r="K12" s="20" t="str">
        <f>"                                     - "&amp; O5 &amp; " was the most shipped product."</f>
        <v xml:space="preserve">                                     - Electronics was the most shipped product.</v>
      </c>
      <c r="N12" s="41"/>
      <c r="P12" s="15"/>
    </row>
    <row r="13" spans="1:16" x14ac:dyDescent="0.3">
      <c r="A13" s="16"/>
      <c r="K13" s="41"/>
      <c r="N13" s="20"/>
      <c r="P13" s="15"/>
    </row>
    <row r="14" spans="1:16" x14ac:dyDescent="0.3">
      <c r="A14" s="16"/>
      <c r="K14" s="41" t="s">
        <v>60</v>
      </c>
      <c r="N14" s="41"/>
      <c r="P14" s="15"/>
    </row>
    <row r="15" spans="1:16" x14ac:dyDescent="0.3">
      <c r="A15" s="16"/>
      <c r="K15" s="41" t="s">
        <v>61</v>
      </c>
      <c r="N15" s="41"/>
      <c r="P15" s="15"/>
    </row>
    <row r="16" spans="1:16" x14ac:dyDescent="0.3">
      <c r="A16" s="16"/>
      <c r="N16" s="41"/>
      <c r="P16" s="15"/>
    </row>
    <row r="17" spans="1:16" x14ac:dyDescent="0.3">
      <c r="A17" s="16"/>
      <c r="P17" s="15"/>
    </row>
    <row r="18" spans="1:16" x14ac:dyDescent="0.3">
      <c r="A18" s="16"/>
      <c r="P18" s="15"/>
    </row>
    <row r="19" spans="1:16" x14ac:dyDescent="0.3">
      <c r="A19" s="16"/>
      <c r="P19" s="15"/>
    </row>
    <row r="20" spans="1:16" x14ac:dyDescent="0.3">
      <c r="A20" s="16"/>
      <c r="P20" s="15"/>
    </row>
    <row r="21" spans="1:16" x14ac:dyDescent="0.3">
      <c r="A21" s="16"/>
      <c r="P21" s="15"/>
    </row>
    <row r="22" spans="1:16" x14ac:dyDescent="0.3">
      <c r="A22" s="16"/>
      <c r="P22" s="15"/>
    </row>
    <row r="23" spans="1:16" x14ac:dyDescent="0.3">
      <c r="A23" s="16"/>
      <c r="P23" s="15"/>
    </row>
    <row r="24" spans="1:16" x14ac:dyDescent="0.3">
      <c r="A24" s="16"/>
      <c r="P24" s="15"/>
    </row>
    <row r="25" spans="1:16" x14ac:dyDescent="0.3">
      <c r="A25" s="16"/>
      <c r="P25" s="15"/>
    </row>
    <row r="26" spans="1:16" x14ac:dyDescent="0.3">
      <c r="A26" s="16"/>
      <c r="P26" s="15"/>
    </row>
    <row r="27" spans="1:16" x14ac:dyDescent="0.3">
      <c r="A27" s="16"/>
      <c r="P27" s="15"/>
    </row>
    <row r="28" spans="1:16" x14ac:dyDescent="0.3">
      <c r="A28" s="16"/>
      <c r="P28" s="15"/>
    </row>
    <row r="29" spans="1:16" x14ac:dyDescent="0.3">
      <c r="A29" s="16"/>
      <c r="P29" s="15"/>
    </row>
    <row r="30" spans="1:16" x14ac:dyDescent="0.3">
      <c r="A30" s="16"/>
      <c r="P30" s="15"/>
    </row>
    <row r="31" spans="1:16" x14ac:dyDescent="0.3">
      <c r="A31" s="16"/>
      <c r="P31" s="15"/>
    </row>
    <row r="32" spans="1:16" x14ac:dyDescent="0.3">
      <c r="A32" s="16"/>
      <c r="P32" s="15"/>
    </row>
    <row r="33" spans="1:16" ht="15" thickBot="1" x14ac:dyDescent="0.35">
      <c r="A33" s="17"/>
      <c r="B33" s="18"/>
      <c r="C33" s="18"/>
      <c r="D33" s="18"/>
      <c r="E33" s="18"/>
      <c r="F33" s="18"/>
      <c r="G33" s="18"/>
      <c r="H33" s="18"/>
      <c r="I33" s="18"/>
      <c r="J33" s="18"/>
      <c r="K33" s="18"/>
      <c r="L33" s="18"/>
      <c r="M33" s="18"/>
      <c r="N33" s="18"/>
      <c r="O33" s="18"/>
      <c r="P33" s="19"/>
    </row>
    <row r="36" spans="1:16" x14ac:dyDescent="0.3">
      <c r="J36" s="4"/>
    </row>
  </sheetData>
  <mergeCells count="3">
    <mergeCell ref="B1:O1"/>
    <mergeCell ref="B2:O2"/>
    <mergeCell ref="C7:J7"/>
  </mergeCells>
  <pageMargins left="0.7" right="0.7" top="0.75" bottom="0.75" header="0.3" footer="0.3"/>
  <pageSetup scale="45" fitToHeight="0" orientation="portrait" horizontalDpi="4294967293"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Data</vt:lpstr>
      <vt:lpstr>KPI</vt:lpstr>
      <vt:lpstr>Dashboard</vt:lpstr>
      <vt:lpstr>Delivery_Performace</vt:lpstr>
      <vt:lpstr>Delivery_Time__Days</vt:lpstr>
      <vt:lpstr>Product_Category</vt:lpstr>
      <vt:lpstr>Region</vt:lpstr>
      <vt:lpstr>Revenue</vt:lpstr>
      <vt:lpstr>Shipping_Cost</vt:lpstr>
      <vt:lpstr>Units_Ordered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Rose-Rochester</dc:creator>
  <cp:lastModifiedBy>Trudy-Ann S. Richards</cp:lastModifiedBy>
  <cp:lastPrinted>2025-07-13T03:38:23Z</cp:lastPrinted>
  <dcterms:created xsi:type="dcterms:W3CDTF">2015-06-05T18:17:20Z</dcterms:created>
  <dcterms:modified xsi:type="dcterms:W3CDTF">2025-07-13T04:01:34Z</dcterms:modified>
</cp:coreProperties>
</file>